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18.12.2020\LNG\Covid-19_virsstundas_nov_dec\Uz_VK\"/>
    </mc:Choice>
  </mc:AlternateContent>
  <xr:revisionPtr revIDLastSave="0" documentId="8_{34FB3B79-5DAF-4E2B-A8D7-5448A5DAFB51}" xr6:coauthVersionLast="46" xr6:coauthVersionMax="46" xr10:uidLastSave="{00000000-0000-0000-0000-000000000000}"/>
  <bookViews>
    <workbookView xWindow="-120" yWindow="-120" windowWidth="29040" windowHeight="15840" tabRatio="838" xr2:uid="{00000000-000D-0000-FFFF-FFFF00000000}"/>
  </bookViews>
  <sheets>
    <sheet name="KOPSAVILKUMS" sheetId="3" r:id="rId1"/>
    <sheet name="RAKUS_nov" sheetId="9" r:id="rId2"/>
    <sheet name="RAKUS_nov_dec" sheetId="61" r:id="rId3"/>
    <sheet name="PSKUS_nov" sheetId="43" r:id="rId4"/>
    <sheet name="PSKUS_dec" sheetId="44" r:id="rId5"/>
    <sheet name="Liepāja_nov" sheetId="57" r:id="rId6"/>
    <sheet name="Liepāja_dec" sheetId="58" r:id="rId7"/>
    <sheet name="Daugavpils_reg_nov" sheetId="54" r:id="rId8"/>
    <sheet name="Daugavpils_reg_dec" sheetId="60" r:id="rId9"/>
    <sheet name="Z-Kurzeme_nov" sheetId="26" r:id="rId10"/>
    <sheet name="Z-Kurzeme_dec" sheetId="27" r:id="rId11"/>
    <sheet name="Jelgava_nov" sheetId="53" r:id="rId12"/>
    <sheet name="Jelgava_dec" sheetId="52" r:id="rId13"/>
    <sheet name="Vidzeme_nov" sheetId="40" r:id="rId14"/>
    <sheet name="Vidzeme_dec" sheetId="41" r:id="rId15"/>
    <sheet name="Jēkabpils_nov_dec" sheetId="56" r:id="rId16"/>
    <sheet name="Rēzekne_dec" sheetId="45" r:id="rId17"/>
    <sheet name="Jūrmala_nov" sheetId="11" r:id="rId18"/>
    <sheet name="Jūrmala_dec" sheetId="12" r:id="rId19"/>
    <sheet name="RPNC_nov" sheetId="4" r:id="rId20"/>
    <sheet name="RPNC_dec" sheetId="5" r:id="rId21"/>
    <sheet name="Madona_nov_dec" sheetId="10" r:id="rId22"/>
    <sheet name="RDzN_nov" sheetId="15" r:id="rId23"/>
    <sheet name="RDzN_dec" sheetId="14" r:id="rId24"/>
    <sheet name="Rīgas_2.slim_nov_dec" sheetId="16" r:id="rId25"/>
    <sheet name="Cēsis_dec" sheetId="13" r:id="rId26"/>
    <sheet name="Balvi_Gulb_dec" sheetId="2" r:id="rId27"/>
    <sheet name="Limbaži_dec" sheetId="42" r:id="rId28"/>
    <sheet name="Saldus_nov" sheetId="33" r:id="rId29"/>
    <sheet name="Saldus_dec" sheetId="21" r:id="rId30"/>
    <sheet name="Piejūra_dec" sheetId="22" r:id="rId31"/>
    <sheet name="Daug_psih_nov" sheetId="30" r:id="rId32"/>
    <sheet name="Daug_psih_dec" sheetId="18" r:id="rId33"/>
    <sheet name="Ģintermuiža_nov" sheetId="48" r:id="rId34"/>
    <sheet name="Ģintermuiža_dec" sheetId="49" r:id="rId35"/>
    <sheet name="Krāslava_nov" sheetId="34" r:id="rId36"/>
    <sheet name="Krāslava_dec" sheetId="35" r:id="rId37"/>
    <sheet name="Ogre_nov" sheetId="36" r:id="rId38"/>
    <sheet name="Ogre_dec" sheetId="37" r:id="rId39"/>
    <sheet name="Dobele_dec" sheetId="28" r:id="rId40"/>
    <sheet name="Kuldīga_nov" sheetId="38" r:id="rId41"/>
    <sheet name="Kuldīga_dec" sheetId="39" r:id="rId42"/>
    <sheet name="Tukums_dec" sheetId="17" r:id="rId43"/>
    <sheet name="Akniste_nov" sheetId="50" r:id="rId44"/>
    <sheet name="Akniste_dec" sheetId="59" r:id="rId45"/>
    <sheet name="Vaivari_nov" sheetId="6" r:id="rId46"/>
    <sheet name="Vaivari_dec" sheetId="7" r:id="rId47"/>
    <sheet name="Ainaži_dec" sheetId="23" r:id="rId48"/>
    <sheet name="Bauska_nov_dec" sheetId="20" r:id="rId49"/>
  </sheets>
  <definedNames>
    <definedName name="_xlnm._FilterDatabase" localSheetId="8" hidden="1">Daugavpils_reg_dec!$A$2:$I$759</definedName>
    <definedName name="_xlnm._FilterDatabase" localSheetId="4" hidden="1">PSKUS_dec!$A$8:$I$877</definedName>
    <definedName name="_xlnm.Print_Area" localSheetId="10">'Z-Kurzeme_dec'!$A$2:$I$244</definedName>
    <definedName name="_xlnm.Print_Titles" localSheetId="44">Akniste_dec!#REF!</definedName>
    <definedName name="_xlnm.Print_Titles" localSheetId="43">Akniste_nov!#REF!</definedName>
    <definedName name="_xlnm.Print_Titles" localSheetId="10">'Z-Kurzeme_dec'!$8:$11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54" l="1"/>
  <c r="L12" i="54"/>
  <c r="K485" i="54"/>
  <c r="K486" i="54"/>
  <c r="L485" i="54"/>
  <c r="H155" i="56"/>
  <c r="I155" i="56" s="1"/>
  <c r="H156" i="56"/>
  <c r="I156" i="56" s="1"/>
  <c r="H157" i="56"/>
  <c r="I157" i="56" s="1"/>
  <c r="H158" i="56"/>
  <c r="I158" i="56" s="1"/>
  <c r="H159" i="56"/>
  <c r="I159" i="56" s="1"/>
  <c r="H160" i="56"/>
  <c r="I160" i="56" s="1"/>
  <c r="H161" i="56"/>
  <c r="I161" i="56" s="1"/>
  <c r="H154" i="56"/>
  <c r="I154" i="56" s="1"/>
  <c r="H107" i="56"/>
  <c r="I107" i="56" s="1"/>
  <c r="H108" i="56"/>
  <c r="I108" i="56" s="1"/>
  <c r="H109" i="56"/>
  <c r="I109" i="56" s="1"/>
  <c r="H110" i="56"/>
  <c r="I110" i="56" s="1"/>
  <c r="H111" i="56"/>
  <c r="I111" i="56" s="1"/>
  <c r="H112" i="56"/>
  <c r="I112" i="56" s="1"/>
  <c r="H113" i="56"/>
  <c r="I113" i="56" s="1"/>
  <c r="H114" i="56"/>
  <c r="I114" i="56" s="1"/>
  <c r="H115" i="56"/>
  <c r="I115" i="56" s="1"/>
  <c r="H116" i="56"/>
  <c r="I116" i="56" s="1"/>
  <c r="H117" i="56"/>
  <c r="I117" i="56" s="1"/>
  <c r="H118" i="56"/>
  <c r="I118" i="56" s="1"/>
  <c r="H119" i="56"/>
  <c r="I119" i="56" s="1"/>
  <c r="H120" i="56"/>
  <c r="I120" i="56" s="1"/>
  <c r="H121" i="56"/>
  <c r="I121" i="56" s="1"/>
  <c r="H122" i="56"/>
  <c r="I122" i="56" s="1"/>
  <c r="H123" i="56"/>
  <c r="I123" i="56" s="1"/>
  <c r="H124" i="56"/>
  <c r="I124" i="56" s="1"/>
  <c r="H125" i="56"/>
  <c r="I125" i="56" s="1"/>
  <c r="H126" i="56"/>
  <c r="I126" i="56" s="1"/>
  <c r="H127" i="56"/>
  <c r="I127" i="56" s="1"/>
  <c r="H128" i="56"/>
  <c r="I128" i="56" s="1"/>
  <c r="H129" i="56"/>
  <c r="I129" i="56" s="1"/>
  <c r="H130" i="56"/>
  <c r="I130" i="56" s="1"/>
  <c r="H131" i="56"/>
  <c r="I131" i="56" s="1"/>
  <c r="H132" i="56"/>
  <c r="I132" i="56" s="1"/>
  <c r="H133" i="56"/>
  <c r="I133" i="56" s="1"/>
  <c r="H134" i="56"/>
  <c r="I134" i="56" s="1"/>
  <c r="H135" i="56"/>
  <c r="I135" i="56" s="1"/>
  <c r="H136" i="56"/>
  <c r="I136" i="56" s="1"/>
  <c r="H137" i="56"/>
  <c r="I137" i="56" s="1"/>
  <c r="H138" i="56"/>
  <c r="I138" i="56" s="1"/>
  <c r="H139" i="56"/>
  <c r="I139" i="56" s="1"/>
  <c r="H140" i="56"/>
  <c r="I140" i="56" s="1"/>
  <c r="H141" i="56"/>
  <c r="I141" i="56" s="1"/>
  <c r="H142" i="56"/>
  <c r="I142" i="56" s="1"/>
  <c r="H143" i="56"/>
  <c r="I143" i="56" s="1"/>
  <c r="H144" i="56"/>
  <c r="I144" i="56" s="1"/>
  <c r="H145" i="56"/>
  <c r="I145" i="56" s="1"/>
  <c r="H146" i="56"/>
  <c r="I146" i="56" s="1"/>
  <c r="H147" i="56"/>
  <c r="I147" i="56" s="1"/>
  <c r="H148" i="56"/>
  <c r="I148" i="56" s="1"/>
  <c r="H149" i="56"/>
  <c r="I149" i="56" s="1"/>
  <c r="H150" i="56"/>
  <c r="I150" i="56" s="1"/>
  <c r="H151" i="56"/>
  <c r="I151" i="56" s="1"/>
  <c r="H152" i="56"/>
  <c r="I152" i="56" s="1"/>
  <c r="H106" i="56"/>
  <c r="I106" i="56" s="1"/>
  <c r="H34" i="56"/>
  <c r="I34" i="56" s="1"/>
  <c r="H35" i="56"/>
  <c r="I35" i="56" s="1"/>
  <c r="H36" i="56"/>
  <c r="I36" i="56" s="1"/>
  <c r="H37" i="56"/>
  <c r="I37" i="56" s="1"/>
  <c r="H38" i="56"/>
  <c r="I38" i="56" s="1"/>
  <c r="H39" i="56"/>
  <c r="I39" i="56" s="1"/>
  <c r="H40" i="56"/>
  <c r="I40" i="56" s="1"/>
  <c r="H41" i="56"/>
  <c r="I41" i="56" s="1"/>
  <c r="H42" i="56"/>
  <c r="I42" i="56" s="1"/>
  <c r="H43" i="56"/>
  <c r="I43" i="56" s="1"/>
  <c r="H44" i="56"/>
  <c r="I44" i="56" s="1"/>
  <c r="H45" i="56"/>
  <c r="I45" i="56" s="1"/>
  <c r="H46" i="56"/>
  <c r="I46" i="56" s="1"/>
  <c r="H47" i="56"/>
  <c r="I47" i="56" s="1"/>
  <c r="H48" i="56"/>
  <c r="I48" i="56" s="1"/>
  <c r="H49" i="56"/>
  <c r="I49" i="56" s="1"/>
  <c r="H50" i="56"/>
  <c r="I50" i="56" s="1"/>
  <c r="H51" i="56"/>
  <c r="I51" i="56" s="1"/>
  <c r="H52" i="56"/>
  <c r="I52" i="56" s="1"/>
  <c r="H53" i="56"/>
  <c r="I53" i="56" s="1"/>
  <c r="H54" i="56"/>
  <c r="I54" i="56" s="1"/>
  <c r="H55" i="56"/>
  <c r="I55" i="56" s="1"/>
  <c r="H56" i="56"/>
  <c r="I56" i="56" s="1"/>
  <c r="H57" i="56"/>
  <c r="I57" i="56" s="1"/>
  <c r="H58" i="56"/>
  <c r="I58" i="56" s="1"/>
  <c r="H59" i="56"/>
  <c r="I59" i="56" s="1"/>
  <c r="H60" i="56"/>
  <c r="I60" i="56" s="1"/>
  <c r="H61" i="56"/>
  <c r="I61" i="56" s="1"/>
  <c r="H62" i="56"/>
  <c r="I62" i="56" s="1"/>
  <c r="H63" i="56"/>
  <c r="I63" i="56" s="1"/>
  <c r="H64" i="56"/>
  <c r="I64" i="56" s="1"/>
  <c r="H65" i="56"/>
  <c r="I65" i="56" s="1"/>
  <c r="H66" i="56"/>
  <c r="I66" i="56" s="1"/>
  <c r="H67" i="56"/>
  <c r="I67" i="56" s="1"/>
  <c r="H68" i="56"/>
  <c r="I68" i="56" s="1"/>
  <c r="H69" i="56"/>
  <c r="I69" i="56" s="1"/>
  <c r="H70" i="56"/>
  <c r="I70" i="56" s="1"/>
  <c r="H71" i="56"/>
  <c r="I71" i="56" s="1"/>
  <c r="H72" i="56"/>
  <c r="I72" i="56" s="1"/>
  <c r="H73" i="56"/>
  <c r="I73" i="56" s="1"/>
  <c r="H74" i="56"/>
  <c r="I74" i="56" s="1"/>
  <c r="H75" i="56"/>
  <c r="I75" i="56" s="1"/>
  <c r="H76" i="56"/>
  <c r="I76" i="56" s="1"/>
  <c r="H77" i="56"/>
  <c r="I77" i="56" s="1"/>
  <c r="H78" i="56"/>
  <c r="I78" i="56" s="1"/>
  <c r="H79" i="56"/>
  <c r="I79" i="56" s="1"/>
  <c r="H80" i="56"/>
  <c r="I80" i="56" s="1"/>
  <c r="H81" i="56"/>
  <c r="I81" i="56" s="1"/>
  <c r="H82" i="56"/>
  <c r="I82" i="56" s="1"/>
  <c r="H83" i="56"/>
  <c r="I83" i="56" s="1"/>
  <c r="H84" i="56"/>
  <c r="I84" i="56" s="1"/>
  <c r="H85" i="56"/>
  <c r="I85" i="56" s="1"/>
  <c r="H86" i="56"/>
  <c r="I86" i="56" s="1"/>
  <c r="H87" i="56"/>
  <c r="I87" i="56" s="1"/>
  <c r="H88" i="56"/>
  <c r="I88" i="56" s="1"/>
  <c r="H89" i="56"/>
  <c r="I89" i="56" s="1"/>
  <c r="H90" i="56"/>
  <c r="I90" i="56" s="1"/>
  <c r="H91" i="56"/>
  <c r="I91" i="56" s="1"/>
  <c r="H92" i="56"/>
  <c r="I92" i="56" s="1"/>
  <c r="H93" i="56"/>
  <c r="I93" i="56" s="1"/>
  <c r="H94" i="56"/>
  <c r="I94" i="56" s="1"/>
  <c r="H95" i="56"/>
  <c r="I95" i="56" s="1"/>
  <c r="H96" i="56"/>
  <c r="I96" i="56" s="1"/>
  <c r="H97" i="56"/>
  <c r="I97" i="56" s="1"/>
  <c r="H98" i="56"/>
  <c r="I98" i="56" s="1"/>
  <c r="H99" i="56"/>
  <c r="I99" i="56" s="1"/>
  <c r="H100" i="56"/>
  <c r="I100" i="56" s="1"/>
  <c r="H101" i="56"/>
  <c r="I101" i="56" s="1"/>
  <c r="H102" i="56"/>
  <c r="I102" i="56" s="1"/>
  <c r="H103" i="56"/>
  <c r="I103" i="56" s="1"/>
  <c r="H104" i="56"/>
  <c r="I104" i="56" s="1"/>
  <c r="H33" i="56"/>
  <c r="I33" i="56" s="1"/>
  <c r="H15" i="56"/>
  <c r="I15" i="56" s="1"/>
  <c r="H16" i="56"/>
  <c r="I16" i="56" s="1"/>
  <c r="H17" i="56"/>
  <c r="I17" i="56" s="1"/>
  <c r="H18" i="56"/>
  <c r="I18" i="56" s="1"/>
  <c r="H19" i="56"/>
  <c r="I19" i="56" s="1"/>
  <c r="H20" i="56"/>
  <c r="I20" i="56" s="1"/>
  <c r="H21" i="56"/>
  <c r="I21" i="56" s="1"/>
  <c r="H22" i="56"/>
  <c r="I22" i="56" s="1"/>
  <c r="H23" i="56"/>
  <c r="I23" i="56" s="1"/>
  <c r="H24" i="56"/>
  <c r="I24" i="56" s="1"/>
  <c r="H25" i="56"/>
  <c r="I25" i="56" s="1"/>
  <c r="H26" i="56"/>
  <c r="I26" i="56" s="1"/>
  <c r="H27" i="56"/>
  <c r="I27" i="56" s="1"/>
  <c r="H28" i="56"/>
  <c r="I28" i="56" s="1"/>
  <c r="H29" i="56"/>
  <c r="I29" i="56" s="1"/>
  <c r="H30" i="56"/>
  <c r="I30" i="56" s="1"/>
  <c r="H31" i="56"/>
  <c r="I31" i="56" s="1"/>
  <c r="H14" i="56"/>
  <c r="H32" i="56" l="1"/>
  <c r="I19" i="59"/>
  <c r="H25" i="59"/>
  <c r="I25" i="59" s="1"/>
  <c r="H22" i="59"/>
  <c r="H19" i="59"/>
  <c r="H20" i="59"/>
  <c r="I20" i="59" s="1"/>
  <c r="H14" i="59"/>
  <c r="I14" i="59" s="1"/>
  <c r="G15" i="59"/>
  <c r="H15" i="59" s="1"/>
  <c r="I15" i="59" s="1"/>
  <c r="G16" i="59"/>
  <c r="H16" i="59" s="1"/>
  <c r="I16" i="59" s="1"/>
  <c r="G17" i="59"/>
  <c r="H17" i="59" s="1"/>
  <c r="I17" i="59" s="1"/>
  <c r="G18" i="59"/>
  <c r="H18" i="59" s="1"/>
  <c r="I18" i="59" s="1"/>
  <c r="G19" i="59"/>
  <c r="G20" i="59"/>
  <c r="G22" i="59"/>
  <c r="G23" i="59"/>
  <c r="H23" i="59" s="1"/>
  <c r="I23" i="59" s="1"/>
  <c r="G24" i="59"/>
  <c r="H24" i="59" s="1"/>
  <c r="I24" i="59" s="1"/>
  <c r="G25" i="59"/>
  <c r="G26" i="59"/>
  <c r="G27" i="59"/>
  <c r="G28" i="59"/>
  <c r="G29" i="59"/>
  <c r="G30" i="59"/>
  <c r="G31" i="59"/>
  <c r="G32" i="59"/>
  <c r="G34" i="59"/>
  <c r="H34" i="59" s="1"/>
  <c r="G35" i="59"/>
  <c r="H35" i="59" s="1"/>
  <c r="I35" i="59" s="1"/>
  <c r="G14" i="59"/>
  <c r="C35" i="59"/>
  <c r="C34" i="59"/>
  <c r="E33" i="59"/>
  <c r="C25" i="59"/>
  <c r="C24" i="59"/>
  <c r="C23" i="59"/>
  <c r="C22" i="59"/>
  <c r="E21" i="59"/>
  <c r="C20" i="59"/>
  <c r="C19" i="59"/>
  <c r="C14" i="59"/>
  <c r="E13" i="59"/>
  <c r="B12" i="59"/>
  <c r="E32" i="50"/>
  <c r="B32" i="50"/>
  <c r="E22" i="50"/>
  <c r="B22" i="50"/>
  <c r="E13" i="50"/>
  <c r="B13" i="50"/>
  <c r="H35" i="50"/>
  <c r="I35" i="50" s="1"/>
  <c r="G15" i="50"/>
  <c r="H15" i="50" s="1"/>
  <c r="I15" i="50" s="1"/>
  <c r="G16" i="50"/>
  <c r="G17" i="50"/>
  <c r="G18" i="50"/>
  <c r="G19" i="50"/>
  <c r="H19" i="50" s="1"/>
  <c r="I19" i="50" s="1"/>
  <c r="G20" i="50"/>
  <c r="H20" i="50" s="1"/>
  <c r="I20" i="50" s="1"/>
  <c r="G21" i="50"/>
  <c r="G23" i="50"/>
  <c r="H23" i="50" s="1"/>
  <c r="I23" i="50" s="1"/>
  <c r="I22" i="50" s="1"/>
  <c r="G24" i="50"/>
  <c r="H24" i="50" s="1"/>
  <c r="I24" i="50" s="1"/>
  <c r="G25" i="50"/>
  <c r="G26" i="50"/>
  <c r="G27" i="50"/>
  <c r="G28" i="50"/>
  <c r="H28" i="50" s="1"/>
  <c r="I28" i="50" s="1"/>
  <c r="G29" i="50"/>
  <c r="G30" i="50"/>
  <c r="H30" i="50" s="1"/>
  <c r="I30" i="50" s="1"/>
  <c r="G31" i="50"/>
  <c r="H31" i="50" s="1"/>
  <c r="I31" i="50" s="1"/>
  <c r="G33" i="50"/>
  <c r="H33" i="50" s="1"/>
  <c r="I33" i="50" s="1"/>
  <c r="G34" i="50"/>
  <c r="H34" i="50" s="1"/>
  <c r="I34" i="50" s="1"/>
  <c r="G35" i="50"/>
  <c r="G36" i="50"/>
  <c r="H36" i="50" s="1"/>
  <c r="I36" i="50" s="1"/>
  <c r="G37" i="50"/>
  <c r="H37" i="50" s="1"/>
  <c r="I37" i="50" s="1"/>
  <c r="G38" i="50"/>
  <c r="H38" i="50" s="1"/>
  <c r="I38" i="50" s="1"/>
  <c r="G39" i="50"/>
  <c r="H39" i="50" s="1"/>
  <c r="I39" i="50" s="1"/>
  <c r="G40" i="50"/>
  <c r="H40" i="50" s="1"/>
  <c r="I40" i="50" s="1"/>
  <c r="G41" i="50"/>
  <c r="H41" i="50" s="1"/>
  <c r="I41" i="50" s="1"/>
  <c r="G42" i="50"/>
  <c r="H42" i="50" s="1"/>
  <c r="I42" i="50" s="1"/>
  <c r="G43" i="50"/>
  <c r="H43" i="50" s="1"/>
  <c r="I43" i="50" s="1"/>
  <c r="G44" i="50"/>
  <c r="H44" i="50" s="1"/>
  <c r="I44" i="50" s="1"/>
  <c r="G45" i="50"/>
  <c r="H45" i="50" s="1"/>
  <c r="I45" i="50" s="1"/>
  <c r="G14" i="50"/>
  <c r="H14" i="50" s="1"/>
  <c r="H13" i="50" s="1"/>
  <c r="C45" i="50"/>
  <c r="C44" i="50"/>
  <c r="C43" i="50"/>
  <c r="C42" i="50"/>
  <c r="C41" i="50"/>
  <c r="C40" i="50"/>
  <c r="C39" i="50"/>
  <c r="C38" i="50"/>
  <c r="C37" i="50"/>
  <c r="C36" i="50"/>
  <c r="C35" i="50"/>
  <c r="C34" i="50"/>
  <c r="C33" i="50"/>
  <c r="C31" i="50"/>
  <c r="C30" i="50"/>
  <c r="H29" i="50"/>
  <c r="I29" i="50" s="1"/>
  <c r="C29" i="50"/>
  <c r="C28" i="50"/>
  <c r="H27" i="50"/>
  <c r="I27" i="50" s="1"/>
  <c r="C27" i="50"/>
  <c r="H26" i="50"/>
  <c r="I26" i="50" s="1"/>
  <c r="C26" i="50"/>
  <c r="H25" i="50"/>
  <c r="I25" i="50" s="1"/>
  <c r="C25" i="50"/>
  <c r="C24" i="50"/>
  <c r="C23" i="50"/>
  <c r="H21" i="50"/>
  <c r="I21" i="50" s="1"/>
  <c r="C21" i="50"/>
  <c r="C20" i="50"/>
  <c r="C19" i="50"/>
  <c r="H18" i="50"/>
  <c r="I18" i="50" s="1"/>
  <c r="C18" i="50"/>
  <c r="H17" i="50"/>
  <c r="I17" i="50" s="1"/>
  <c r="C17" i="50"/>
  <c r="H16" i="50"/>
  <c r="I16" i="50" s="1"/>
  <c r="C16" i="50"/>
  <c r="C15" i="50"/>
  <c r="C14" i="50"/>
  <c r="I22" i="59" l="1"/>
  <c r="I32" i="50"/>
  <c r="H22" i="50"/>
  <c r="H32" i="50"/>
  <c r="I21" i="59"/>
  <c r="H33" i="59"/>
  <c r="H13" i="59"/>
  <c r="I34" i="59"/>
  <c r="I33" i="59" s="1"/>
  <c r="E12" i="59"/>
  <c r="C35" i="3" s="1"/>
  <c r="H21" i="59"/>
  <c r="I14" i="50"/>
  <c r="I13" i="50" s="1"/>
  <c r="I12" i="50" s="1"/>
  <c r="I13" i="59" l="1"/>
  <c r="I12" i="59" s="1"/>
  <c r="E35" i="3" s="1"/>
  <c r="H12" i="59"/>
  <c r="H12" i="50"/>
  <c r="D35" i="3" s="1"/>
  <c r="G98" i="18" l="1"/>
  <c r="H98" i="18" s="1"/>
  <c r="I98" i="18" s="1"/>
  <c r="C98" i="18"/>
  <c r="G97" i="18"/>
  <c r="H97" i="18" s="1"/>
  <c r="I97" i="18" s="1"/>
  <c r="C97" i="18"/>
  <c r="G96" i="18"/>
  <c r="H96" i="18" s="1"/>
  <c r="I96" i="18" s="1"/>
  <c r="C96" i="18"/>
  <c r="G95" i="18"/>
  <c r="H95" i="18" s="1"/>
  <c r="I95" i="18" s="1"/>
  <c r="C95" i="18"/>
  <c r="G94" i="18"/>
  <c r="H94" i="18" s="1"/>
  <c r="C94" i="18"/>
  <c r="E93" i="18"/>
  <c r="D93" i="18"/>
  <c r="B93" i="18"/>
  <c r="G92" i="18"/>
  <c r="H92" i="18" s="1"/>
  <c r="I92" i="18" s="1"/>
  <c r="C92" i="18"/>
  <c r="G91" i="18"/>
  <c r="H91" i="18" s="1"/>
  <c r="I91" i="18" s="1"/>
  <c r="C91" i="18"/>
  <c r="G90" i="18"/>
  <c r="H90" i="18" s="1"/>
  <c r="I90" i="18" s="1"/>
  <c r="C90" i="18"/>
  <c r="G89" i="18"/>
  <c r="H89" i="18" s="1"/>
  <c r="I89" i="18" s="1"/>
  <c r="C89" i="18"/>
  <c r="G88" i="18"/>
  <c r="H88" i="18" s="1"/>
  <c r="I88" i="18" s="1"/>
  <c r="C88" i="18"/>
  <c r="G87" i="18"/>
  <c r="H87" i="18" s="1"/>
  <c r="I87" i="18" s="1"/>
  <c r="C87" i="18"/>
  <c r="G86" i="18"/>
  <c r="H86" i="18" s="1"/>
  <c r="I86" i="18" s="1"/>
  <c r="C86" i="18"/>
  <c r="G85" i="18"/>
  <c r="H85" i="18" s="1"/>
  <c r="I85" i="18" s="1"/>
  <c r="C85" i="18"/>
  <c r="G84" i="18"/>
  <c r="H84" i="18" s="1"/>
  <c r="I84" i="18" s="1"/>
  <c r="C84" i="18"/>
  <c r="G83" i="18"/>
  <c r="H83" i="18" s="1"/>
  <c r="I83" i="18" s="1"/>
  <c r="C83" i="18"/>
  <c r="G82" i="18"/>
  <c r="H82" i="18" s="1"/>
  <c r="I82" i="18" s="1"/>
  <c r="C82" i="18"/>
  <c r="G81" i="18"/>
  <c r="H81" i="18" s="1"/>
  <c r="I81" i="18" s="1"/>
  <c r="C81" i="18"/>
  <c r="G80" i="18"/>
  <c r="H80" i="18" s="1"/>
  <c r="I80" i="18" s="1"/>
  <c r="C80" i="18"/>
  <c r="G79" i="18"/>
  <c r="H79" i="18" s="1"/>
  <c r="I79" i="18" s="1"/>
  <c r="C79" i="18"/>
  <c r="G78" i="18"/>
  <c r="H78" i="18" s="1"/>
  <c r="I78" i="18" s="1"/>
  <c r="C78" i="18"/>
  <c r="G77" i="18"/>
  <c r="H77" i="18" s="1"/>
  <c r="I77" i="18" s="1"/>
  <c r="C77" i="18"/>
  <c r="G76" i="18"/>
  <c r="H76" i="18" s="1"/>
  <c r="I76" i="18" s="1"/>
  <c r="C76" i="18"/>
  <c r="G75" i="18"/>
  <c r="H75" i="18" s="1"/>
  <c r="I75" i="18" s="1"/>
  <c r="C75" i="18"/>
  <c r="G74" i="18"/>
  <c r="H74" i="18" s="1"/>
  <c r="I74" i="18" s="1"/>
  <c r="C74" i="18"/>
  <c r="G73" i="18"/>
  <c r="H73" i="18" s="1"/>
  <c r="I73" i="18" s="1"/>
  <c r="C73" i="18"/>
  <c r="G72" i="18"/>
  <c r="H72" i="18" s="1"/>
  <c r="I72" i="18" s="1"/>
  <c r="C72" i="18"/>
  <c r="G71" i="18"/>
  <c r="H71" i="18" s="1"/>
  <c r="I71" i="18" s="1"/>
  <c r="C71" i="18"/>
  <c r="G70" i="18"/>
  <c r="H70" i="18" s="1"/>
  <c r="I70" i="18" s="1"/>
  <c r="C70" i="18"/>
  <c r="G69" i="18"/>
  <c r="H69" i="18" s="1"/>
  <c r="I69" i="18" s="1"/>
  <c r="C69" i="18"/>
  <c r="G68" i="18"/>
  <c r="H68" i="18" s="1"/>
  <c r="I68" i="18" s="1"/>
  <c r="C68" i="18"/>
  <c r="G67" i="18"/>
  <c r="H67" i="18" s="1"/>
  <c r="I67" i="18" s="1"/>
  <c r="C67" i="18"/>
  <c r="G66" i="18"/>
  <c r="H66" i="18" s="1"/>
  <c r="I66" i="18" s="1"/>
  <c r="C66" i="18"/>
  <c r="G65" i="18"/>
  <c r="H65" i="18" s="1"/>
  <c r="I65" i="18" s="1"/>
  <c r="C65" i="18"/>
  <c r="G64" i="18"/>
  <c r="H64" i="18" s="1"/>
  <c r="I64" i="18" s="1"/>
  <c r="C64" i="18"/>
  <c r="G63" i="18"/>
  <c r="H63" i="18" s="1"/>
  <c r="I63" i="18" s="1"/>
  <c r="C63" i="18"/>
  <c r="G62" i="18"/>
  <c r="H62" i="18" s="1"/>
  <c r="I62" i="18" s="1"/>
  <c r="C62" i="18"/>
  <c r="G61" i="18"/>
  <c r="H61" i="18" s="1"/>
  <c r="I61" i="18" s="1"/>
  <c r="C61" i="18"/>
  <c r="G60" i="18"/>
  <c r="H60" i="18" s="1"/>
  <c r="I60" i="18" s="1"/>
  <c r="C60" i="18"/>
  <c r="G59" i="18"/>
  <c r="H59" i="18" s="1"/>
  <c r="I59" i="18" s="1"/>
  <c r="C59" i="18"/>
  <c r="G58" i="18"/>
  <c r="H58" i="18" s="1"/>
  <c r="C58" i="18"/>
  <c r="E57" i="18"/>
  <c r="B57" i="18"/>
  <c r="G56" i="18"/>
  <c r="H56" i="18" s="1"/>
  <c r="I56" i="18" s="1"/>
  <c r="C56" i="18"/>
  <c r="G55" i="18"/>
  <c r="H55" i="18" s="1"/>
  <c r="I55" i="18" s="1"/>
  <c r="C55" i="18"/>
  <c r="G54" i="18"/>
  <c r="H54" i="18" s="1"/>
  <c r="I54" i="18" s="1"/>
  <c r="C54" i="18"/>
  <c r="G53" i="18"/>
  <c r="H53" i="18" s="1"/>
  <c r="I53" i="18" s="1"/>
  <c r="C53" i="18"/>
  <c r="G52" i="18"/>
  <c r="H52" i="18" s="1"/>
  <c r="I52" i="18" s="1"/>
  <c r="C52" i="18"/>
  <c r="G51" i="18"/>
  <c r="H51" i="18" s="1"/>
  <c r="I51" i="18" s="1"/>
  <c r="C51" i="18"/>
  <c r="G50" i="18"/>
  <c r="H50" i="18" s="1"/>
  <c r="I50" i="18" s="1"/>
  <c r="C50" i="18"/>
  <c r="G49" i="18"/>
  <c r="H49" i="18" s="1"/>
  <c r="I49" i="18" s="1"/>
  <c r="C49" i="18"/>
  <c r="G48" i="18"/>
  <c r="H48" i="18" s="1"/>
  <c r="I48" i="18" s="1"/>
  <c r="C48" i="18"/>
  <c r="G47" i="18"/>
  <c r="H47" i="18" s="1"/>
  <c r="I47" i="18" s="1"/>
  <c r="C47" i="18"/>
  <c r="G46" i="18"/>
  <c r="H46" i="18" s="1"/>
  <c r="I46" i="18" s="1"/>
  <c r="C46" i="18"/>
  <c r="G45" i="18"/>
  <c r="H45" i="18" s="1"/>
  <c r="I45" i="18" s="1"/>
  <c r="C45" i="18"/>
  <c r="G44" i="18"/>
  <c r="H44" i="18" s="1"/>
  <c r="I44" i="18" s="1"/>
  <c r="C44" i="18"/>
  <c r="G43" i="18"/>
  <c r="H43" i="18" s="1"/>
  <c r="I43" i="18" s="1"/>
  <c r="C43" i="18"/>
  <c r="G42" i="18"/>
  <c r="H42" i="18" s="1"/>
  <c r="I42" i="18" s="1"/>
  <c r="C42" i="18"/>
  <c r="G41" i="18"/>
  <c r="H41" i="18" s="1"/>
  <c r="I41" i="18" s="1"/>
  <c r="C41" i="18"/>
  <c r="G40" i="18"/>
  <c r="H40" i="18" s="1"/>
  <c r="I40" i="18" s="1"/>
  <c r="C40" i="18"/>
  <c r="G39" i="18"/>
  <c r="H39" i="18" s="1"/>
  <c r="I39" i="18" s="1"/>
  <c r="C39" i="18"/>
  <c r="G38" i="18"/>
  <c r="H38" i="18" s="1"/>
  <c r="I38" i="18" s="1"/>
  <c r="C38" i="18"/>
  <c r="G37" i="18"/>
  <c r="H37" i="18" s="1"/>
  <c r="I37" i="18" s="1"/>
  <c r="C37" i="18"/>
  <c r="G36" i="18"/>
  <c r="H36" i="18" s="1"/>
  <c r="I36" i="18" s="1"/>
  <c r="C36" i="18"/>
  <c r="G35" i="18"/>
  <c r="H35" i="18" s="1"/>
  <c r="I35" i="18" s="1"/>
  <c r="C35" i="18"/>
  <c r="G34" i="18"/>
  <c r="H34" i="18" s="1"/>
  <c r="I34" i="18" s="1"/>
  <c r="C34" i="18"/>
  <c r="G33" i="18"/>
  <c r="H33" i="18" s="1"/>
  <c r="I33" i="18" s="1"/>
  <c r="C33" i="18"/>
  <c r="G32" i="18"/>
  <c r="H32" i="18" s="1"/>
  <c r="I32" i="18" s="1"/>
  <c r="C32" i="18"/>
  <c r="G31" i="18"/>
  <c r="H31" i="18" s="1"/>
  <c r="I31" i="18" s="1"/>
  <c r="C31" i="18"/>
  <c r="G30" i="18"/>
  <c r="H30" i="18" s="1"/>
  <c r="I30" i="18" s="1"/>
  <c r="C30" i="18"/>
  <c r="G29" i="18"/>
  <c r="H29" i="18" s="1"/>
  <c r="I29" i="18" s="1"/>
  <c r="C29" i="18"/>
  <c r="G28" i="18"/>
  <c r="H28" i="18" s="1"/>
  <c r="I28" i="18" s="1"/>
  <c r="C28" i="18"/>
  <c r="G27" i="18"/>
  <c r="H27" i="18" s="1"/>
  <c r="I27" i="18" s="1"/>
  <c r="C27" i="18"/>
  <c r="G26" i="18"/>
  <c r="H26" i="18" s="1"/>
  <c r="I26" i="18" s="1"/>
  <c r="C26" i="18"/>
  <c r="G25" i="18"/>
  <c r="H25" i="18" s="1"/>
  <c r="I25" i="18" s="1"/>
  <c r="C25" i="18"/>
  <c r="G24" i="18"/>
  <c r="H24" i="18" s="1"/>
  <c r="I24" i="18" s="1"/>
  <c r="C24" i="18"/>
  <c r="G23" i="18"/>
  <c r="H23" i="18" s="1"/>
  <c r="I23" i="18" s="1"/>
  <c r="C23" i="18"/>
  <c r="G22" i="18"/>
  <c r="H22" i="18" s="1"/>
  <c r="I22" i="18" s="1"/>
  <c r="C22" i="18"/>
  <c r="G21" i="18"/>
  <c r="H21" i="18" s="1"/>
  <c r="I21" i="18" s="1"/>
  <c r="C21" i="18"/>
  <c r="G20" i="18"/>
  <c r="H20" i="18" s="1"/>
  <c r="I20" i="18" s="1"/>
  <c r="C20" i="18"/>
  <c r="G19" i="18"/>
  <c r="H19" i="18" s="1"/>
  <c r="I19" i="18" s="1"/>
  <c r="C19" i="18"/>
  <c r="G18" i="18"/>
  <c r="H18" i="18" s="1"/>
  <c r="C18" i="18"/>
  <c r="E17" i="18"/>
  <c r="B17" i="18"/>
  <c r="G16" i="18"/>
  <c r="H16" i="18" s="1"/>
  <c r="I16" i="18" s="1"/>
  <c r="C16" i="18"/>
  <c r="G15" i="18"/>
  <c r="H15" i="18" s="1"/>
  <c r="I15" i="18" s="1"/>
  <c r="C15" i="18"/>
  <c r="G14" i="18"/>
  <c r="H14" i="18" s="1"/>
  <c r="C14" i="18"/>
  <c r="E13" i="18"/>
  <c r="E12" i="18" s="1"/>
  <c r="B13" i="18"/>
  <c r="G23" i="30"/>
  <c r="H23" i="30" s="1"/>
  <c r="I23" i="30" s="1"/>
  <c r="G14" i="30"/>
  <c r="H14" i="30" s="1"/>
  <c r="C17" i="30"/>
  <c r="G17" i="30"/>
  <c r="H17" i="30" s="1"/>
  <c r="I17" i="30" s="1"/>
  <c r="G61" i="30"/>
  <c r="H61" i="30" s="1"/>
  <c r="I61" i="30" s="1"/>
  <c r="C61" i="30"/>
  <c r="G60" i="30"/>
  <c r="H60" i="30" s="1"/>
  <c r="I60" i="30" s="1"/>
  <c r="C60" i="30"/>
  <c r="G59" i="30"/>
  <c r="H59" i="30" s="1"/>
  <c r="I59" i="30" s="1"/>
  <c r="C59" i="30"/>
  <c r="G58" i="30"/>
  <c r="H58" i="30" s="1"/>
  <c r="I58" i="30" s="1"/>
  <c r="C58" i="30"/>
  <c r="G57" i="30"/>
  <c r="H57" i="30" s="1"/>
  <c r="I57" i="30" s="1"/>
  <c r="C57" i="30"/>
  <c r="G56" i="30"/>
  <c r="H56" i="30" s="1"/>
  <c r="I56" i="30" s="1"/>
  <c r="C56" i="30"/>
  <c r="G55" i="30"/>
  <c r="H55" i="30" s="1"/>
  <c r="I55" i="30" s="1"/>
  <c r="C55" i="30"/>
  <c r="G54" i="30"/>
  <c r="H54" i="30" s="1"/>
  <c r="I54" i="30" s="1"/>
  <c r="C54" i="30"/>
  <c r="G53" i="30"/>
  <c r="H53" i="30" s="1"/>
  <c r="I53" i="30" s="1"/>
  <c r="C53" i="30"/>
  <c r="G52" i="30"/>
  <c r="H52" i="30" s="1"/>
  <c r="I52" i="30" s="1"/>
  <c r="C52" i="30"/>
  <c r="G51" i="30"/>
  <c r="H51" i="30" s="1"/>
  <c r="I51" i="30" s="1"/>
  <c r="C51" i="30"/>
  <c r="H50" i="30"/>
  <c r="I50" i="30" s="1"/>
  <c r="G50" i="30"/>
  <c r="C50" i="30"/>
  <c r="G49" i="30"/>
  <c r="H49" i="30" s="1"/>
  <c r="I49" i="30" s="1"/>
  <c r="C49" i="30"/>
  <c r="G48" i="30"/>
  <c r="H48" i="30" s="1"/>
  <c r="I48" i="30" s="1"/>
  <c r="C48" i="30"/>
  <c r="G47" i="30"/>
  <c r="H47" i="30" s="1"/>
  <c r="I47" i="30" s="1"/>
  <c r="C47" i="30"/>
  <c r="G46" i="30"/>
  <c r="H46" i="30" s="1"/>
  <c r="I46" i="30" s="1"/>
  <c r="C46" i="30"/>
  <c r="G45" i="30"/>
  <c r="H45" i="30" s="1"/>
  <c r="I45" i="30" s="1"/>
  <c r="C45" i="30"/>
  <c r="G44" i="30"/>
  <c r="H44" i="30" s="1"/>
  <c r="I44" i="30" s="1"/>
  <c r="C44" i="30"/>
  <c r="G43" i="30"/>
  <c r="H43" i="30" s="1"/>
  <c r="I43" i="30" s="1"/>
  <c r="C43" i="30"/>
  <c r="G42" i="30"/>
  <c r="H42" i="30" s="1"/>
  <c r="I42" i="30" s="1"/>
  <c r="C42" i="30"/>
  <c r="G41" i="30"/>
  <c r="H41" i="30" s="1"/>
  <c r="I41" i="30" s="1"/>
  <c r="C41" i="30"/>
  <c r="G40" i="30"/>
  <c r="H40" i="30" s="1"/>
  <c r="I40" i="30" s="1"/>
  <c r="C40" i="30"/>
  <c r="G39" i="30"/>
  <c r="H39" i="30" s="1"/>
  <c r="I39" i="30" s="1"/>
  <c r="C39" i="30"/>
  <c r="G38" i="30"/>
  <c r="H38" i="30" s="1"/>
  <c r="I38" i="30" s="1"/>
  <c r="C38" i="30"/>
  <c r="G37" i="30"/>
  <c r="H37" i="30" s="1"/>
  <c r="I37" i="30" s="1"/>
  <c r="C37" i="30"/>
  <c r="G36" i="30"/>
  <c r="H36" i="30" s="1"/>
  <c r="I36" i="30" s="1"/>
  <c r="C36" i="30"/>
  <c r="G35" i="30"/>
  <c r="H35" i="30" s="1"/>
  <c r="I35" i="30" s="1"/>
  <c r="C35" i="30"/>
  <c r="G34" i="30"/>
  <c r="H34" i="30" s="1"/>
  <c r="I34" i="30" s="1"/>
  <c r="C34" i="30"/>
  <c r="G33" i="30"/>
  <c r="H33" i="30" s="1"/>
  <c r="I33" i="30" s="1"/>
  <c r="C33" i="30"/>
  <c r="G32" i="30"/>
  <c r="H32" i="30" s="1"/>
  <c r="I32" i="30" s="1"/>
  <c r="C32" i="30"/>
  <c r="G31" i="30"/>
  <c r="H31" i="30" s="1"/>
  <c r="I31" i="30" s="1"/>
  <c r="C31" i="30"/>
  <c r="G30" i="30"/>
  <c r="H30" i="30" s="1"/>
  <c r="I30" i="30" s="1"/>
  <c r="C30" i="30"/>
  <c r="G29" i="30"/>
  <c r="H29" i="30" s="1"/>
  <c r="I29" i="30" s="1"/>
  <c r="C29" i="30"/>
  <c r="G28" i="30"/>
  <c r="H28" i="30" s="1"/>
  <c r="I28" i="30" s="1"/>
  <c r="C28" i="30"/>
  <c r="G27" i="30"/>
  <c r="H27" i="30" s="1"/>
  <c r="C27" i="30"/>
  <c r="G26" i="30"/>
  <c r="H26" i="30" s="1"/>
  <c r="I26" i="30" s="1"/>
  <c r="C26" i="30"/>
  <c r="E25" i="30"/>
  <c r="D25" i="30"/>
  <c r="B25" i="30"/>
  <c r="G24" i="30"/>
  <c r="H24" i="30" s="1"/>
  <c r="I24" i="30" s="1"/>
  <c r="C24" i="30"/>
  <c r="C23" i="30"/>
  <c r="G22" i="30"/>
  <c r="H22" i="30" s="1"/>
  <c r="I22" i="30" s="1"/>
  <c r="C22" i="30"/>
  <c r="G21" i="30"/>
  <c r="H21" i="30" s="1"/>
  <c r="I21" i="30" s="1"/>
  <c r="C21" i="30"/>
  <c r="G20" i="30"/>
  <c r="H20" i="30" s="1"/>
  <c r="I20" i="30" s="1"/>
  <c r="C20" i="30"/>
  <c r="G19" i="30"/>
  <c r="H19" i="30" s="1"/>
  <c r="I19" i="30" s="1"/>
  <c r="C19" i="30"/>
  <c r="G18" i="30"/>
  <c r="H18" i="30" s="1"/>
  <c r="I18" i="30" s="1"/>
  <c r="C18" i="30"/>
  <c r="G16" i="30"/>
  <c r="H16" i="30" s="1"/>
  <c r="I16" i="30" s="1"/>
  <c r="C16" i="30"/>
  <c r="G15" i="30"/>
  <c r="H15" i="30" s="1"/>
  <c r="I15" i="30" s="1"/>
  <c r="C15" i="30"/>
  <c r="C14" i="30"/>
  <c r="E13" i="30"/>
  <c r="B13" i="30"/>
  <c r="C93" i="18" l="1"/>
  <c r="B12" i="18"/>
  <c r="H13" i="18"/>
  <c r="I14" i="18"/>
  <c r="I13" i="18" s="1"/>
  <c r="H17" i="18"/>
  <c r="I18" i="18"/>
  <c r="I17" i="18" s="1"/>
  <c r="I58" i="18"/>
  <c r="I57" i="18" s="1"/>
  <c r="H57" i="18"/>
  <c r="I94" i="18"/>
  <c r="I93" i="18" s="1"/>
  <c r="H93" i="18"/>
  <c r="C25" i="30"/>
  <c r="E12" i="30"/>
  <c r="C28" i="3" s="1"/>
  <c r="B12" i="30"/>
  <c r="H25" i="30"/>
  <c r="H13" i="30"/>
  <c r="I14" i="30"/>
  <c r="I13" i="30" s="1"/>
  <c r="I27" i="30"/>
  <c r="I25" i="30" s="1"/>
  <c r="H12" i="18" l="1"/>
  <c r="I12" i="18"/>
  <c r="H12" i="30"/>
  <c r="D28" i="3" s="1"/>
  <c r="I12" i="30"/>
  <c r="E28" i="3" s="1"/>
  <c r="H1264" i="61" l="1"/>
  <c r="I1264" i="61" s="1"/>
  <c r="H1265" i="61"/>
  <c r="I1265" i="61" s="1"/>
  <c r="H1266" i="61"/>
  <c r="I1266" i="61" s="1"/>
  <c r="H1267" i="61"/>
  <c r="I1267" i="61" s="1"/>
  <c r="H1268" i="61"/>
  <c r="I1268" i="61" s="1"/>
  <c r="H1269" i="61"/>
  <c r="I1269" i="61" s="1"/>
  <c r="H1270" i="61"/>
  <c r="I1270" i="61" s="1"/>
  <c r="H1271" i="61"/>
  <c r="I1271" i="61" s="1"/>
  <c r="H1272" i="61"/>
  <c r="I1272" i="61" s="1"/>
  <c r="H1273" i="61"/>
  <c r="I1273" i="61" s="1"/>
  <c r="H1274" i="61"/>
  <c r="I1274" i="61" s="1"/>
  <c r="H1275" i="61"/>
  <c r="I1275" i="61" s="1"/>
  <c r="H1276" i="61"/>
  <c r="I1276" i="61" s="1"/>
  <c r="H1277" i="61"/>
  <c r="I1277" i="61" s="1"/>
  <c r="H1278" i="61"/>
  <c r="I1278" i="61" s="1"/>
  <c r="H1279" i="61"/>
  <c r="I1279" i="61" s="1"/>
  <c r="H1280" i="61"/>
  <c r="I1280" i="61" s="1"/>
  <c r="H1281" i="61"/>
  <c r="I1281" i="61" s="1"/>
  <c r="H1282" i="61"/>
  <c r="I1282" i="61" s="1"/>
  <c r="H1283" i="61"/>
  <c r="I1283" i="61" s="1"/>
  <c r="H1284" i="61"/>
  <c r="I1284" i="61" s="1"/>
  <c r="H1285" i="61"/>
  <c r="I1285" i="61" s="1"/>
  <c r="H1286" i="61"/>
  <c r="I1286" i="61" s="1"/>
  <c r="H1287" i="61"/>
  <c r="I1287" i="61" s="1"/>
  <c r="H1288" i="61"/>
  <c r="I1288" i="61" s="1"/>
  <c r="H1289" i="61"/>
  <c r="I1289" i="61" s="1"/>
  <c r="H1290" i="61"/>
  <c r="I1290" i="61" s="1"/>
  <c r="H1291" i="61"/>
  <c r="I1291" i="61" s="1"/>
  <c r="H1292" i="61"/>
  <c r="I1292" i="61"/>
  <c r="H1293" i="61"/>
  <c r="I1293" i="61" s="1"/>
  <c r="H1294" i="61"/>
  <c r="I1294" i="61" s="1"/>
  <c r="H1295" i="61"/>
  <c r="I1295" i="61" s="1"/>
  <c r="H1296" i="61"/>
  <c r="I1296" i="61" s="1"/>
  <c r="H1297" i="61"/>
  <c r="I1297" i="61" s="1"/>
  <c r="H1298" i="61"/>
  <c r="I1298" i="61" s="1"/>
  <c r="H1299" i="61"/>
  <c r="I1299" i="61"/>
  <c r="H1300" i="61"/>
  <c r="I1300" i="61" s="1"/>
  <c r="H1301" i="61"/>
  <c r="I1301" i="61" s="1"/>
  <c r="H1302" i="61"/>
  <c r="I1302" i="61" s="1"/>
  <c r="H1303" i="61"/>
  <c r="I1303" i="61" s="1"/>
  <c r="H1304" i="61"/>
  <c r="I1304" i="61" s="1"/>
  <c r="H1305" i="61"/>
  <c r="I1305" i="61" s="1"/>
  <c r="H1306" i="61"/>
  <c r="I1306" i="61" s="1"/>
  <c r="H1307" i="61"/>
  <c r="I1307" i="61" s="1"/>
  <c r="H1308" i="61"/>
  <c r="I1308" i="61" s="1"/>
  <c r="H1309" i="61"/>
  <c r="I1309" i="61" s="1"/>
  <c r="H1310" i="61"/>
  <c r="I1310" i="61" s="1"/>
  <c r="H1311" i="61"/>
  <c r="I1311" i="61" s="1"/>
  <c r="H1312" i="61"/>
  <c r="I1312" i="61" s="1"/>
  <c r="H1313" i="61"/>
  <c r="I1313" i="61" s="1"/>
  <c r="H1314" i="61"/>
  <c r="I1314" i="61" s="1"/>
  <c r="H1315" i="61"/>
  <c r="I1315" i="61" s="1"/>
  <c r="H1316" i="61"/>
  <c r="I1316" i="61" s="1"/>
  <c r="H1317" i="61"/>
  <c r="I1317" i="61" s="1"/>
  <c r="H1318" i="61"/>
  <c r="I1318" i="61" s="1"/>
  <c r="H1319" i="61"/>
  <c r="I1319" i="61" s="1"/>
  <c r="H1320" i="61"/>
  <c r="I1320" i="61" s="1"/>
  <c r="H1321" i="61"/>
  <c r="I1321" i="61" s="1"/>
  <c r="H1322" i="61"/>
  <c r="I1322" i="61" s="1"/>
  <c r="H1323" i="61"/>
  <c r="I1323" i="61" s="1"/>
  <c r="H1324" i="61"/>
  <c r="I1324" i="61" s="1"/>
  <c r="H1325" i="61"/>
  <c r="I1325" i="61" s="1"/>
  <c r="H1326" i="61"/>
  <c r="I1326" i="61" s="1"/>
  <c r="H1327" i="61"/>
  <c r="I1327" i="61" s="1"/>
  <c r="H1328" i="61"/>
  <c r="I1328" i="61" s="1"/>
  <c r="H1329" i="61"/>
  <c r="I1329" i="61" s="1"/>
  <c r="H1330" i="61"/>
  <c r="I1330" i="61" s="1"/>
  <c r="H1331" i="61"/>
  <c r="I1331" i="61" s="1"/>
  <c r="H1332" i="61"/>
  <c r="I1332" i="61" s="1"/>
  <c r="H1333" i="61"/>
  <c r="I1333" i="61" s="1"/>
  <c r="H1334" i="61"/>
  <c r="I1334" i="61" s="1"/>
  <c r="H1335" i="61"/>
  <c r="I1335" i="61" s="1"/>
  <c r="H1336" i="61"/>
  <c r="I1336" i="61" s="1"/>
  <c r="H1337" i="61"/>
  <c r="I1337" i="61" s="1"/>
  <c r="H1338" i="61"/>
  <c r="I1338" i="61" s="1"/>
  <c r="H1339" i="61"/>
  <c r="I1339" i="61" s="1"/>
  <c r="H1340" i="61"/>
  <c r="I1340" i="61" s="1"/>
  <c r="H1341" i="61"/>
  <c r="I1341" i="61" s="1"/>
  <c r="H1342" i="61"/>
  <c r="I1342" i="61" s="1"/>
  <c r="H1343" i="61"/>
  <c r="I1343" i="61" s="1"/>
  <c r="H1344" i="61"/>
  <c r="I1344" i="61" s="1"/>
  <c r="H1345" i="61"/>
  <c r="I1345" i="61" s="1"/>
  <c r="H1346" i="61"/>
  <c r="I1346" i="61" s="1"/>
  <c r="H1347" i="61"/>
  <c r="I1347" i="61" s="1"/>
  <c r="H1348" i="61"/>
  <c r="I1348" i="61" s="1"/>
  <c r="H1349" i="61"/>
  <c r="I1349" i="61" s="1"/>
  <c r="H1350" i="61"/>
  <c r="I1350" i="61" s="1"/>
  <c r="H1351" i="61"/>
  <c r="I1351" i="61" s="1"/>
  <c r="H1352" i="61"/>
  <c r="I1352" i="61" s="1"/>
  <c r="H1353" i="61"/>
  <c r="I1353" i="61" s="1"/>
  <c r="H1354" i="61"/>
  <c r="I1354" i="61" s="1"/>
  <c r="H1355" i="61"/>
  <c r="I1355" i="61" s="1"/>
  <c r="H1356" i="61"/>
  <c r="I1356" i="61" s="1"/>
  <c r="H1357" i="61"/>
  <c r="I1357" i="61" s="1"/>
  <c r="H1358" i="61"/>
  <c r="I1358" i="61" s="1"/>
  <c r="H1359" i="61"/>
  <c r="I1359" i="61" s="1"/>
  <c r="H1360" i="61"/>
  <c r="I1360" i="61" s="1"/>
  <c r="H1361" i="61"/>
  <c r="I1361" i="61" s="1"/>
  <c r="H1362" i="61"/>
  <c r="I1362" i="61" s="1"/>
  <c r="H1363" i="61"/>
  <c r="I1363" i="61" s="1"/>
  <c r="H1364" i="61"/>
  <c r="I1364" i="61" s="1"/>
  <c r="H1365" i="61"/>
  <c r="I1365" i="61" s="1"/>
  <c r="H1366" i="61"/>
  <c r="I1366" i="61" s="1"/>
  <c r="H1367" i="61"/>
  <c r="I1367" i="61" s="1"/>
  <c r="H1368" i="61"/>
  <c r="I1368" i="61" s="1"/>
  <c r="H1369" i="61"/>
  <c r="I1369" i="61" s="1"/>
  <c r="H1370" i="61"/>
  <c r="I1370" i="61" s="1"/>
  <c r="H1371" i="61"/>
  <c r="I1371" i="61" s="1"/>
  <c r="H1372" i="61"/>
  <c r="I1372" i="61" s="1"/>
  <c r="H1373" i="61"/>
  <c r="I1373" i="61" s="1"/>
  <c r="H1374" i="61"/>
  <c r="I1374" i="61" s="1"/>
  <c r="H1375" i="61"/>
  <c r="I1375" i="61" s="1"/>
  <c r="H1376" i="61"/>
  <c r="I1376" i="61" s="1"/>
  <c r="H1377" i="61"/>
  <c r="I1377" i="61" s="1"/>
  <c r="H1378" i="61"/>
  <c r="I1378" i="61" s="1"/>
  <c r="H1379" i="61"/>
  <c r="I1379" i="61" s="1"/>
  <c r="H1380" i="61"/>
  <c r="I1380" i="61" s="1"/>
  <c r="H1381" i="61"/>
  <c r="I1381" i="61" s="1"/>
  <c r="H1382" i="61"/>
  <c r="I1382" i="61" s="1"/>
  <c r="H1383" i="61"/>
  <c r="I1383" i="61" s="1"/>
  <c r="H1384" i="61"/>
  <c r="I1384" i="61" s="1"/>
  <c r="H1385" i="61"/>
  <c r="I1385" i="61" s="1"/>
  <c r="H1386" i="61"/>
  <c r="I1386" i="61" s="1"/>
  <c r="H1387" i="61"/>
  <c r="I1387" i="61" s="1"/>
  <c r="H1388" i="61"/>
  <c r="I1388" i="61" s="1"/>
  <c r="H1389" i="61"/>
  <c r="I1389" i="61" s="1"/>
  <c r="H1390" i="61"/>
  <c r="I1390" i="61" s="1"/>
  <c r="H1391" i="61"/>
  <c r="I1391" i="61" s="1"/>
  <c r="H1392" i="61"/>
  <c r="I1392" i="61" s="1"/>
  <c r="H1393" i="61"/>
  <c r="I1393" i="61" s="1"/>
  <c r="H1394" i="61"/>
  <c r="I1394" i="61" s="1"/>
  <c r="H1395" i="61"/>
  <c r="I1395" i="61" s="1"/>
  <c r="H1396" i="61"/>
  <c r="I1396" i="61" s="1"/>
  <c r="H1397" i="61"/>
  <c r="I1397" i="61" s="1"/>
  <c r="H1398" i="61"/>
  <c r="I1398" i="61" s="1"/>
  <c r="H1399" i="61"/>
  <c r="I1399" i="61" s="1"/>
  <c r="H1400" i="61"/>
  <c r="I1400" i="61" s="1"/>
  <c r="H1401" i="61"/>
  <c r="I1401" i="61" s="1"/>
  <c r="H1402" i="61"/>
  <c r="I1402" i="61" s="1"/>
  <c r="H1403" i="61"/>
  <c r="I1403" i="61" s="1"/>
  <c r="H1404" i="61"/>
  <c r="I1404" i="61" s="1"/>
  <c r="H1405" i="61"/>
  <c r="I1405" i="61" s="1"/>
  <c r="H1406" i="61"/>
  <c r="I1406" i="61" s="1"/>
  <c r="H1407" i="61"/>
  <c r="I1407" i="61" s="1"/>
  <c r="H1408" i="61"/>
  <c r="I1408" i="61" s="1"/>
  <c r="H1409" i="61"/>
  <c r="I1409" i="61" s="1"/>
  <c r="H1410" i="61"/>
  <c r="I1410" i="61" s="1"/>
  <c r="H1411" i="61"/>
  <c r="I1411" i="61" s="1"/>
  <c r="H1412" i="61"/>
  <c r="I1412" i="61" s="1"/>
  <c r="H1413" i="61"/>
  <c r="I1413" i="61" s="1"/>
  <c r="H1414" i="61"/>
  <c r="I1414" i="61" s="1"/>
  <c r="H1415" i="61"/>
  <c r="I1415" i="61"/>
  <c r="H1416" i="61"/>
  <c r="I1416" i="61" s="1"/>
  <c r="H1417" i="61"/>
  <c r="I1417" i="61" s="1"/>
  <c r="H1418" i="61"/>
  <c r="I1418" i="61" s="1"/>
  <c r="H1419" i="61"/>
  <c r="I1419" i="61" s="1"/>
  <c r="H1420" i="61"/>
  <c r="I1420" i="61" s="1"/>
  <c r="H1421" i="61"/>
  <c r="I1421" i="61" s="1"/>
  <c r="H1422" i="61"/>
  <c r="I1422" i="61" s="1"/>
  <c r="H1423" i="61"/>
  <c r="I1423" i="61" s="1"/>
  <c r="H1424" i="61"/>
  <c r="I1424" i="61" s="1"/>
  <c r="H1425" i="61"/>
  <c r="I1425" i="61" s="1"/>
  <c r="H1426" i="61"/>
  <c r="I1426" i="61" s="1"/>
  <c r="H1427" i="61"/>
  <c r="I1427" i="61" s="1"/>
  <c r="H1428" i="61"/>
  <c r="I1428" i="61" s="1"/>
  <c r="H1429" i="61"/>
  <c r="I1429" i="61" s="1"/>
  <c r="H1430" i="61"/>
  <c r="I1430" i="61" s="1"/>
  <c r="H1431" i="61"/>
  <c r="I1431" i="61" s="1"/>
  <c r="H1432" i="61"/>
  <c r="I1432" i="61" s="1"/>
  <c r="H1433" i="61"/>
  <c r="I1433" i="61" s="1"/>
  <c r="H1434" i="61"/>
  <c r="I1434" i="61" s="1"/>
  <c r="H1435" i="61"/>
  <c r="I1435" i="61" s="1"/>
  <c r="H1436" i="61"/>
  <c r="I1436" i="61" s="1"/>
  <c r="H1437" i="61"/>
  <c r="I1437" i="61" s="1"/>
  <c r="H1438" i="61"/>
  <c r="I1438" i="61" s="1"/>
  <c r="H1439" i="61"/>
  <c r="I1439" i="61"/>
  <c r="H1440" i="61"/>
  <c r="I1440" i="61" s="1"/>
  <c r="H1441" i="61"/>
  <c r="I1441" i="61" s="1"/>
  <c r="H1442" i="61"/>
  <c r="I1442" i="61" s="1"/>
  <c r="H1443" i="61"/>
  <c r="I1443" i="61" s="1"/>
  <c r="H1444" i="61"/>
  <c r="I1444" i="61" s="1"/>
  <c r="H1445" i="61"/>
  <c r="I1445" i="61" s="1"/>
  <c r="H1446" i="61"/>
  <c r="I1446" i="61" s="1"/>
  <c r="H1447" i="61"/>
  <c r="I1447" i="61" s="1"/>
  <c r="H1448" i="61"/>
  <c r="I1448" i="61" s="1"/>
  <c r="H1449" i="61"/>
  <c r="I1449" i="61" s="1"/>
  <c r="H1450" i="61"/>
  <c r="I1450" i="61" s="1"/>
  <c r="H1451" i="61"/>
  <c r="I1451" i="61" s="1"/>
  <c r="H1452" i="61"/>
  <c r="I1452" i="61" s="1"/>
  <c r="H1453" i="61"/>
  <c r="I1453" i="61" s="1"/>
  <c r="H1454" i="61"/>
  <c r="I1454" i="61" s="1"/>
  <c r="H1455" i="61"/>
  <c r="I1455" i="61" s="1"/>
  <c r="H1456" i="61"/>
  <c r="I1456" i="61" s="1"/>
  <c r="H1457" i="61"/>
  <c r="I1457" i="61" s="1"/>
  <c r="H1458" i="61"/>
  <c r="I1458" i="61" s="1"/>
  <c r="H1459" i="61"/>
  <c r="I1459" i="61" s="1"/>
  <c r="H1460" i="61"/>
  <c r="I1460" i="61" s="1"/>
  <c r="H1461" i="61"/>
  <c r="I1461" i="61" s="1"/>
  <c r="H1462" i="61"/>
  <c r="I1462" i="61" s="1"/>
  <c r="H1463" i="61"/>
  <c r="I1463" i="61" s="1"/>
  <c r="H1464" i="61"/>
  <c r="I1464" i="61" s="1"/>
  <c r="H1465" i="61"/>
  <c r="I1465" i="61" s="1"/>
  <c r="H1466" i="61"/>
  <c r="I1466" i="61" s="1"/>
  <c r="H1467" i="61"/>
  <c r="I1467" i="61" s="1"/>
  <c r="H1468" i="61"/>
  <c r="I1468" i="61" s="1"/>
  <c r="H1469" i="61"/>
  <c r="I1469" i="61" s="1"/>
  <c r="H1470" i="61"/>
  <c r="I1470" i="61" s="1"/>
  <c r="H1471" i="61"/>
  <c r="I1471" i="61" s="1"/>
  <c r="H1472" i="61"/>
  <c r="I1472" i="61" s="1"/>
  <c r="H1473" i="61"/>
  <c r="I1473" i="61" s="1"/>
  <c r="H1474" i="61"/>
  <c r="I1474" i="61" s="1"/>
  <c r="H1475" i="61"/>
  <c r="I1475" i="61" s="1"/>
  <c r="H1476" i="61"/>
  <c r="I1476" i="61" s="1"/>
  <c r="H1477" i="61"/>
  <c r="I1477" i="61" s="1"/>
  <c r="H1478" i="61"/>
  <c r="I1478" i="61" s="1"/>
  <c r="H1479" i="61"/>
  <c r="I1479" i="61" s="1"/>
  <c r="H1480" i="61"/>
  <c r="I1480" i="61" s="1"/>
  <c r="H1481" i="61"/>
  <c r="I1481" i="61" s="1"/>
  <c r="H1482" i="61"/>
  <c r="I1482" i="61" s="1"/>
  <c r="H1483" i="61"/>
  <c r="I1483" i="61" s="1"/>
  <c r="H1484" i="61"/>
  <c r="I1484" i="61" s="1"/>
  <c r="H1485" i="61"/>
  <c r="I1485" i="61" s="1"/>
  <c r="H1486" i="61"/>
  <c r="I1486" i="61" s="1"/>
  <c r="H1487" i="61"/>
  <c r="I1487" i="61" s="1"/>
  <c r="H1488" i="61"/>
  <c r="I1488" i="61" s="1"/>
  <c r="H1489" i="61"/>
  <c r="I1489" i="61" s="1"/>
  <c r="H1490" i="61"/>
  <c r="I1490" i="61" s="1"/>
  <c r="H1491" i="61"/>
  <c r="I1491" i="61" s="1"/>
  <c r="H1492" i="61"/>
  <c r="I1492" i="61" s="1"/>
  <c r="H1493" i="61"/>
  <c r="I1493" i="61" s="1"/>
  <c r="H1494" i="61"/>
  <c r="I1494" i="61" s="1"/>
  <c r="H1495" i="61"/>
  <c r="I1495" i="61" s="1"/>
  <c r="H1496" i="61"/>
  <c r="I1496" i="61" s="1"/>
  <c r="H1497" i="61"/>
  <c r="I1497" i="61" s="1"/>
  <c r="H1498" i="61"/>
  <c r="I1498" i="61" s="1"/>
  <c r="H1499" i="61"/>
  <c r="I1499" i="61" s="1"/>
  <c r="H1500" i="61"/>
  <c r="I1500" i="61" s="1"/>
  <c r="H1501" i="61"/>
  <c r="I1501" i="61" s="1"/>
  <c r="H1502" i="61"/>
  <c r="I1502" i="61" s="1"/>
  <c r="H1503" i="61"/>
  <c r="I1503" i="61" s="1"/>
  <c r="H1504" i="61"/>
  <c r="I1504" i="61" s="1"/>
  <c r="H1094" i="61"/>
  <c r="I1094" i="61" s="1"/>
  <c r="H1095" i="61"/>
  <c r="I1095" i="61" s="1"/>
  <c r="H1096" i="61"/>
  <c r="I1096" i="61" s="1"/>
  <c r="H1097" i="61"/>
  <c r="I1097" i="61" s="1"/>
  <c r="H1098" i="61"/>
  <c r="I1098" i="61" s="1"/>
  <c r="H1099" i="61"/>
  <c r="I1099" i="61" s="1"/>
  <c r="H1100" i="61"/>
  <c r="I1100" i="61" s="1"/>
  <c r="H1101" i="61"/>
  <c r="I1101" i="61" s="1"/>
  <c r="H1102" i="61"/>
  <c r="I1102" i="61" s="1"/>
  <c r="H1103" i="61"/>
  <c r="I1103" i="61" s="1"/>
  <c r="H1104" i="61"/>
  <c r="I1104" i="61"/>
  <c r="H1105" i="61"/>
  <c r="I1105" i="61" s="1"/>
  <c r="H1106" i="61"/>
  <c r="I1106" i="61" s="1"/>
  <c r="H1107" i="61"/>
  <c r="I1107" i="61" s="1"/>
  <c r="H1108" i="61"/>
  <c r="I1108" i="61" s="1"/>
  <c r="H1109" i="61"/>
  <c r="I1109" i="61" s="1"/>
  <c r="H1110" i="61"/>
  <c r="I1110" i="61" s="1"/>
  <c r="H1111" i="61"/>
  <c r="I1111" i="61" s="1"/>
  <c r="H1112" i="61"/>
  <c r="I1112" i="61" s="1"/>
  <c r="H1113" i="61"/>
  <c r="I1113" i="61" s="1"/>
  <c r="H1114" i="61"/>
  <c r="I1114" i="61" s="1"/>
  <c r="H1115" i="61"/>
  <c r="I1115" i="61" s="1"/>
  <c r="H1116" i="61"/>
  <c r="I1116" i="61" s="1"/>
  <c r="H1117" i="61"/>
  <c r="I1117" i="61" s="1"/>
  <c r="H1118" i="61"/>
  <c r="I1118" i="61" s="1"/>
  <c r="H1119" i="61"/>
  <c r="I1119" i="61" s="1"/>
  <c r="H1120" i="61"/>
  <c r="I1120" i="61" s="1"/>
  <c r="H1121" i="61"/>
  <c r="I1121" i="61" s="1"/>
  <c r="H1122" i="61"/>
  <c r="I1122" i="61" s="1"/>
  <c r="H1123" i="61"/>
  <c r="I1123" i="61" s="1"/>
  <c r="H1124" i="61"/>
  <c r="I1124" i="61" s="1"/>
  <c r="H1125" i="61"/>
  <c r="I1125" i="61" s="1"/>
  <c r="H1126" i="61"/>
  <c r="I1126" i="61" s="1"/>
  <c r="H1127" i="61"/>
  <c r="I1127" i="61" s="1"/>
  <c r="H1128" i="61"/>
  <c r="I1128" i="61"/>
  <c r="H1129" i="61"/>
  <c r="I1129" i="61" s="1"/>
  <c r="H1130" i="61"/>
  <c r="I1130" i="61" s="1"/>
  <c r="H1131" i="61"/>
  <c r="I1131" i="61" s="1"/>
  <c r="H1132" i="61"/>
  <c r="I1132" i="61" s="1"/>
  <c r="H1133" i="61"/>
  <c r="I1133" i="61" s="1"/>
  <c r="H1134" i="61"/>
  <c r="I1134" i="61" s="1"/>
  <c r="H1135" i="61"/>
  <c r="I1135" i="61" s="1"/>
  <c r="H1136" i="61"/>
  <c r="I1136" i="61" s="1"/>
  <c r="H1137" i="61"/>
  <c r="I1137" i="61" s="1"/>
  <c r="H1138" i="61"/>
  <c r="I1138" i="61" s="1"/>
  <c r="H1139" i="61"/>
  <c r="I1139" i="61" s="1"/>
  <c r="H1140" i="61"/>
  <c r="I1140" i="61" s="1"/>
  <c r="H1141" i="61"/>
  <c r="I1141" i="61" s="1"/>
  <c r="H1142" i="61"/>
  <c r="I1142" i="61" s="1"/>
  <c r="H1143" i="61"/>
  <c r="I1143" i="61" s="1"/>
  <c r="H1144" i="61"/>
  <c r="I1144" i="61" s="1"/>
  <c r="H1145" i="61"/>
  <c r="I1145" i="61" s="1"/>
  <c r="H1146" i="61"/>
  <c r="I1146" i="61" s="1"/>
  <c r="H1147" i="61"/>
  <c r="I1147" i="61" s="1"/>
  <c r="H1148" i="61"/>
  <c r="I1148" i="61" s="1"/>
  <c r="H1149" i="61"/>
  <c r="I1149" i="61" s="1"/>
  <c r="H1150" i="61"/>
  <c r="I1150" i="61" s="1"/>
  <c r="H1151" i="61"/>
  <c r="I1151" i="61" s="1"/>
  <c r="H1152" i="61"/>
  <c r="I1152" i="61" s="1"/>
  <c r="H1153" i="61"/>
  <c r="I1153" i="61" s="1"/>
  <c r="H1154" i="61"/>
  <c r="I1154" i="61" s="1"/>
  <c r="H1155" i="61"/>
  <c r="I1155" i="61" s="1"/>
  <c r="H1156" i="61"/>
  <c r="I1156" i="61" s="1"/>
  <c r="H1157" i="61"/>
  <c r="I1157" i="61" s="1"/>
  <c r="H1158" i="61"/>
  <c r="I1158" i="61" s="1"/>
  <c r="H1159" i="61"/>
  <c r="I1159" i="61" s="1"/>
  <c r="H1160" i="61"/>
  <c r="I1160" i="61" s="1"/>
  <c r="H1161" i="61"/>
  <c r="I1161" i="61" s="1"/>
  <c r="H1162" i="61"/>
  <c r="I1162" i="61" s="1"/>
  <c r="H1163" i="61"/>
  <c r="I1163" i="61" s="1"/>
  <c r="H1164" i="61"/>
  <c r="I1164" i="61" s="1"/>
  <c r="H1165" i="61"/>
  <c r="I1165" i="61" s="1"/>
  <c r="H1166" i="61"/>
  <c r="I1166" i="61" s="1"/>
  <c r="H1167" i="61"/>
  <c r="I1167" i="61" s="1"/>
  <c r="H1168" i="61"/>
  <c r="I1168" i="61" s="1"/>
  <c r="H1169" i="61"/>
  <c r="I1169" i="61" s="1"/>
  <c r="H1170" i="61"/>
  <c r="I1170" i="61" s="1"/>
  <c r="H1171" i="61"/>
  <c r="I1171" i="61" s="1"/>
  <c r="H1172" i="61"/>
  <c r="I1172" i="61" s="1"/>
  <c r="H1173" i="61"/>
  <c r="I1173" i="61" s="1"/>
  <c r="H1174" i="61"/>
  <c r="I1174" i="61" s="1"/>
  <c r="H1175" i="61"/>
  <c r="I1175" i="61" s="1"/>
  <c r="H1176" i="61"/>
  <c r="I1176" i="61" s="1"/>
  <c r="H1177" i="61"/>
  <c r="I1177" i="61" s="1"/>
  <c r="H1178" i="61"/>
  <c r="I1178" i="61" s="1"/>
  <c r="H1179" i="61"/>
  <c r="I1179" i="61" s="1"/>
  <c r="H1180" i="61"/>
  <c r="I1180" i="61" s="1"/>
  <c r="H1181" i="61"/>
  <c r="I1181" i="61" s="1"/>
  <c r="H1182" i="61"/>
  <c r="I1182" i="61" s="1"/>
  <c r="H1183" i="61"/>
  <c r="I1183" i="61" s="1"/>
  <c r="H1184" i="61"/>
  <c r="I1184" i="61" s="1"/>
  <c r="H1185" i="61"/>
  <c r="I1185" i="61" s="1"/>
  <c r="H1186" i="61"/>
  <c r="I1186" i="61" s="1"/>
  <c r="H1187" i="61"/>
  <c r="I1187" i="61" s="1"/>
  <c r="H1188" i="61"/>
  <c r="I1188" i="61" s="1"/>
  <c r="H1189" i="61"/>
  <c r="I1189" i="61" s="1"/>
  <c r="H1190" i="61"/>
  <c r="I1190" i="61" s="1"/>
  <c r="H1191" i="61"/>
  <c r="I1191" i="61" s="1"/>
  <c r="H1192" i="61"/>
  <c r="I1192" i="61"/>
  <c r="H1193" i="61"/>
  <c r="I1193" i="61" s="1"/>
  <c r="H1194" i="61"/>
  <c r="I1194" i="61" s="1"/>
  <c r="H1195" i="61"/>
  <c r="I1195" i="61" s="1"/>
  <c r="H1196" i="61"/>
  <c r="I1196" i="61" s="1"/>
  <c r="H1197" i="61"/>
  <c r="I1197" i="61" s="1"/>
  <c r="H1198" i="61"/>
  <c r="I1198" i="61" s="1"/>
  <c r="H1199" i="61"/>
  <c r="I1199" i="61" s="1"/>
  <c r="H1200" i="61"/>
  <c r="I1200" i="61" s="1"/>
  <c r="H1201" i="61"/>
  <c r="I1201" i="61" s="1"/>
  <c r="H1202" i="61"/>
  <c r="I1202" i="61" s="1"/>
  <c r="H1203" i="61"/>
  <c r="I1203" i="61" s="1"/>
  <c r="H1204" i="61"/>
  <c r="I1204" i="61" s="1"/>
  <c r="H1205" i="61"/>
  <c r="I1205" i="61" s="1"/>
  <c r="H1206" i="61"/>
  <c r="I1206" i="61" s="1"/>
  <c r="H1207" i="61"/>
  <c r="I1207" i="61" s="1"/>
  <c r="H1208" i="61"/>
  <c r="I1208" i="61" s="1"/>
  <c r="H1209" i="61"/>
  <c r="I1209" i="61" s="1"/>
  <c r="H1210" i="61"/>
  <c r="I1210" i="61" s="1"/>
  <c r="H1211" i="61"/>
  <c r="I1211" i="61" s="1"/>
  <c r="H1212" i="61"/>
  <c r="I1212" i="61" s="1"/>
  <c r="H1213" i="61"/>
  <c r="I1213" i="61" s="1"/>
  <c r="H1214" i="61"/>
  <c r="I1214" i="61" s="1"/>
  <c r="H1215" i="61"/>
  <c r="I1215" i="61" s="1"/>
  <c r="H1216" i="61"/>
  <c r="I1216" i="61" s="1"/>
  <c r="H1217" i="61"/>
  <c r="I1217" i="61" s="1"/>
  <c r="H1218" i="61"/>
  <c r="I1218" i="61" s="1"/>
  <c r="H1219" i="61"/>
  <c r="I1219" i="61" s="1"/>
  <c r="H1220" i="61"/>
  <c r="I1220" i="61" s="1"/>
  <c r="H1221" i="61"/>
  <c r="I1221" i="61" s="1"/>
  <c r="H1222" i="61"/>
  <c r="I1222" i="61" s="1"/>
  <c r="H1223" i="61"/>
  <c r="I1223" i="61" s="1"/>
  <c r="H1224" i="61"/>
  <c r="I1224" i="61"/>
  <c r="H1225" i="61"/>
  <c r="I1225" i="61" s="1"/>
  <c r="H1226" i="61"/>
  <c r="I1226" i="61" s="1"/>
  <c r="H1227" i="61"/>
  <c r="I1227" i="61" s="1"/>
  <c r="H1228" i="61"/>
  <c r="I1228" i="61" s="1"/>
  <c r="H1229" i="61"/>
  <c r="I1229" i="61" s="1"/>
  <c r="H1230" i="61"/>
  <c r="I1230" i="61" s="1"/>
  <c r="H1231" i="61"/>
  <c r="I1231" i="61" s="1"/>
  <c r="H1232" i="61"/>
  <c r="I1232" i="61" s="1"/>
  <c r="H1233" i="61"/>
  <c r="I1233" i="61" s="1"/>
  <c r="H1234" i="61"/>
  <c r="I1234" i="61" s="1"/>
  <c r="H1235" i="61"/>
  <c r="I1235" i="61" s="1"/>
  <c r="H1236" i="61"/>
  <c r="I1236" i="61" s="1"/>
  <c r="H1237" i="61"/>
  <c r="I1237" i="61" s="1"/>
  <c r="H1238" i="61"/>
  <c r="I1238" i="61" s="1"/>
  <c r="H1239" i="61"/>
  <c r="I1239" i="61" s="1"/>
  <c r="H1240" i="61"/>
  <c r="I1240" i="61" s="1"/>
  <c r="H1241" i="61"/>
  <c r="I1241" i="61" s="1"/>
  <c r="H1242" i="61"/>
  <c r="I1242" i="61" s="1"/>
  <c r="H1243" i="61"/>
  <c r="I1243" i="61" s="1"/>
  <c r="H1244" i="61"/>
  <c r="I1244" i="61" s="1"/>
  <c r="H1245" i="61"/>
  <c r="I1245" i="61" s="1"/>
  <c r="H1246" i="61"/>
  <c r="I1246" i="61" s="1"/>
  <c r="H1247" i="61"/>
  <c r="I1247" i="61" s="1"/>
  <c r="H1248" i="61"/>
  <c r="I1248" i="61" s="1"/>
  <c r="H1249" i="61"/>
  <c r="I1249" i="61" s="1"/>
  <c r="H1250" i="61"/>
  <c r="I1250" i="61" s="1"/>
  <c r="H1251" i="61"/>
  <c r="I1251" i="61" s="1"/>
  <c r="H1252" i="61"/>
  <c r="I1252" i="61" s="1"/>
  <c r="H1253" i="61"/>
  <c r="I1253" i="61" s="1"/>
  <c r="H1254" i="61"/>
  <c r="I1254" i="61" s="1"/>
  <c r="H1255" i="61"/>
  <c r="I1255" i="61" s="1"/>
  <c r="H1256" i="61"/>
  <c r="I1256" i="61"/>
  <c r="H1257" i="61"/>
  <c r="I1257" i="61" s="1"/>
  <c r="H1258" i="61"/>
  <c r="I1258" i="61" s="1"/>
  <c r="H1259" i="61"/>
  <c r="I1259" i="61" s="1"/>
  <c r="H1260" i="61"/>
  <c r="I1260" i="61" s="1"/>
  <c r="H1261" i="61"/>
  <c r="I1261" i="61" s="1"/>
  <c r="H452" i="61"/>
  <c r="I452" i="61" s="1"/>
  <c r="H453" i="61"/>
  <c r="I453" i="61" s="1"/>
  <c r="H454" i="61"/>
  <c r="I454" i="61" s="1"/>
  <c r="H455" i="61"/>
  <c r="I455" i="61" s="1"/>
  <c r="H456" i="61"/>
  <c r="I456" i="61" s="1"/>
  <c r="H457" i="61"/>
  <c r="I457" i="61" s="1"/>
  <c r="H458" i="61"/>
  <c r="I458" i="61" s="1"/>
  <c r="H459" i="61"/>
  <c r="I459" i="61" s="1"/>
  <c r="H460" i="61"/>
  <c r="I460" i="61" s="1"/>
  <c r="H461" i="61"/>
  <c r="I461" i="61" s="1"/>
  <c r="H462" i="61"/>
  <c r="I462" i="61" s="1"/>
  <c r="H463" i="61"/>
  <c r="I463" i="61" s="1"/>
  <c r="H464" i="61"/>
  <c r="I464" i="61" s="1"/>
  <c r="H465" i="61"/>
  <c r="I465" i="61" s="1"/>
  <c r="H466" i="61"/>
  <c r="I466" i="61" s="1"/>
  <c r="H467" i="61"/>
  <c r="I467" i="61" s="1"/>
  <c r="H468" i="61"/>
  <c r="I468" i="61" s="1"/>
  <c r="H469" i="61"/>
  <c r="I469" i="61" s="1"/>
  <c r="H470" i="61"/>
  <c r="I470" i="61" s="1"/>
  <c r="H471" i="61"/>
  <c r="I471" i="61" s="1"/>
  <c r="H472" i="61"/>
  <c r="I472" i="61" s="1"/>
  <c r="H473" i="61"/>
  <c r="I473" i="61" s="1"/>
  <c r="H474" i="61"/>
  <c r="I474" i="61" s="1"/>
  <c r="H475" i="61"/>
  <c r="I475" i="61" s="1"/>
  <c r="H476" i="61"/>
  <c r="I476" i="61" s="1"/>
  <c r="H477" i="61"/>
  <c r="I477" i="61" s="1"/>
  <c r="H478" i="61"/>
  <c r="I478" i="61" s="1"/>
  <c r="H479" i="61"/>
  <c r="I479" i="61" s="1"/>
  <c r="H480" i="61"/>
  <c r="I480" i="61" s="1"/>
  <c r="H481" i="61"/>
  <c r="I481" i="61" s="1"/>
  <c r="H482" i="61"/>
  <c r="I482" i="61" s="1"/>
  <c r="H483" i="61"/>
  <c r="I483" i="61" s="1"/>
  <c r="H484" i="61"/>
  <c r="I484" i="61" s="1"/>
  <c r="H485" i="61"/>
  <c r="I485" i="61" s="1"/>
  <c r="H486" i="61"/>
  <c r="I486" i="61" s="1"/>
  <c r="H487" i="61"/>
  <c r="I487" i="61" s="1"/>
  <c r="H488" i="61"/>
  <c r="I488" i="61" s="1"/>
  <c r="H489" i="61"/>
  <c r="I489" i="61" s="1"/>
  <c r="H490" i="61"/>
  <c r="I490" i="61" s="1"/>
  <c r="H491" i="61"/>
  <c r="I491" i="61" s="1"/>
  <c r="H492" i="61"/>
  <c r="I492" i="61"/>
  <c r="H493" i="61"/>
  <c r="I493" i="61" s="1"/>
  <c r="H494" i="61"/>
  <c r="I494" i="61" s="1"/>
  <c r="H495" i="61"/>
  <c r="I495" i="61" s="1"/>
  <c r="H496" i="61"/>
  <c r="I496" i="61" s="1"/>
  <c r="H497" i="61"/>
  <c r="I497" i="61" s="1"/>
  <c r="H498" i="61"/>
  <c r="I498" i="61" s="1"/>
  <c r="H499" i="61"/>
  <c r="I499" i="61" s="1"/>
  <c r="H500" i="61"/>
  <c r="I500" i="61" s="1"/>
  <c r="H501" i="61"/>
  <c r="I501" i="61" s="1"/>
  <c r="H502" i="61"/>
  <c r="I502" i="61" s="1"/>
  <c r="H503" i="61"/>
  <c r="I503" i="61" s="1"/>
  <c r="H504" i="61"/>
  <c r="I504" i="61" s="1"/>
  <c r="H505" i="61"/>
  <c r="I505" i="61" s="1"/>
  <c r="H506" i="61"/>
  <c r="I506" i="61" s="1"/>
  <c r="H507" i="61"/>
  <c r="I507" i="61" s="1"/>
  <c r="H508" i="61"/>
  <c r="I508" i="61" s="1"/>
  <c r="H509" i="61"/>
  <c r="I509" i="61" s="1"/>
  <c r="H510" i="61"/>
  <c r="I510" i="61" s="1"/>
  <c r="H511" i="61"/>
  <c r="I511" i="61" s="1"/>
  <c r="H512" i="61"/>
  <c r="I512" i="61" s="1"/>
  <c r="H513" i="61"/>
  <c r="I513" i="61" s="1"/>
  <c r="H514" i="61"/>
  <c r="I514" i="61" s="1"/>
  <c r="H515" i="61"/>
  <c r="I515" i="61" s="1"/>
  <c r="H516" i="61"/>
  <c r="I516" i="61" s="1"/>
  <c r="H517" i="61"/>
  <c r="I517" i="61" s="1"/>
  <c r="H518" i="61"/>
  <c r="I518" i="61" s="1"/>
  <c r="H519" i="61"/>
  <c r="I519" i="61" s="1"/>
  <c r="H520" i="61"/>
  <c r="I520" i="61" s="1"/>
  <c r="H521" i="61"/>
  <c r="I521" i="61" s="1"/>
  <c r="H522" i="61"/>
  <c r="I522" i="61" s="1"/>
  <c r="H523" i="61"/>
  <c r="I523" i="61" s="1"/>
  <c r="H524" i="61"/>
  <c r="I524" i="61" s="1"/>
  <c r="H525" i="61"/>
  <c r="I525" i="61" s="1"/>
  <c r="H526" i="61"/>
  <c r="I526" i="61" s="1"/>
  <c r="H527" i="61"/>
  <c r="I527" i="61" s="1"/>
  <c r="H528" i="61"/>
  <c r="I528" i="61" s="1"/>
  <c r="H529" i="61"/>
  <c r="I529" i="61" s="1"/>
  <c r="H530" i="61"/>
  <c r="I530" i="61" s="1"/>
  <c r="H531" i="61"/>
  <c r="I531" i="61" s="1"/>
  <c r="H532" i="61"/>
  <c r="I532" i="61" s="1"/>
  <c r="H533" i="61"/>
  <c r="I533" i="61" s="1"/>
  <c r="H534" i="61"/>
  <c r="I534" i="61" s="1"/>
  <c r="H535" i="61"/>
  <c r="I535" i="61" s="1"/>
  <c r="H536" i="61"/>
  <c r="I536" i="61" s="1"/>
  <c r="H537" i="61"/>
  <c r="I537" i="61" s="1"/>
  <c r="H538" i="61"/>
  <c r="I538" i="61" s="1"/>
  <c r="H539" i="61"/>
  <c r="I539" i="61" s="1"/>
  <c r="H540" i="61"/>
  <c r="I540" i="61" s="1"/>
  <c r="H541" i="61"/>
  <c r="I541" i="61" s="1"/>
  <c r="H542" i="61"/>
  <c r="I542" i="61" s="1"/>
  <c r="H543" i="61"/>
  <c r="I543" i="61" s="1"/>
  <c r="H544" i="61"/>
  <c r="I544" i="61" s="1"/>
  <c r="H545" i="61"/>
  <c r="I545" i="61" s="1"/>
  <c r="H546" i="61"/>
  <c r="I546" i="61" s="1"/>
  <c r="H547" i="61"/>
  <c r="I547" i="61" s="1"/>
  <c r="H548" i="61"/>
  <c r="I548" i="61" s="1"/>
  <c r="H549" i="61"/>
  <c r="I549" i="61" s="1"/>
  <c r="H550" i="61"/>
  <c r="I550" i="61" s="1"/>
  <c r="H551" i="61"/>
  <c r="I551" i="61" s="1"/>
  <c r="H552" i="61"/>
  <c r="I552" i="61" s="1"/>
  <c r="H553" i="61"/>
  <c r="I553" i="61" s="1"/>
  <c r="H554" i="61"/>
  <c r="I554" i="61" s="1"/>
  <c r="H555" i="61"/>
  <c r="I555" i="61" s="1"/>
  <c r="H556" i="61"/>
  <c r="I556" i="61"/>
  <c r="H557" i="61"/>
  <c r="I557" i="61" s="1"/>
  <c r="H558" i="61"/>
  <c r="I558" i="61" s="1"/>
  <c r="H559" i="61"/>
  <c r="I559" i="61" s="1"/>
  <c r="H560" i="61"/>
  <c r="I560" i="61" s="1"/>
  <c r="H561" i="61"/>
  <c r="I561" i="61" s="1"/>
  <c r="H562" i="61"/>
  <c r="I562" i="61" s="1"/>
  <c r="H563" i="61"/>
  <c r="I563" i="61" s="1"/>
  <c r="H564" i="61"/>
  <c r="I564" i="61" s="1"/>
  <c r="H565" i="61"/>
  <c r="I565" i="61" s="1"/>
  <c r="H566" i="61"/>
  <c r="I566" i="61" s="1"/>
  <c r="H567" i="61"/>
  <c r="I567" i="61" s="1"/>
  <c r="H568" i="61"/>
  <c r="I568" i="61" s="1"/>
  <c r="H569" i="61"/>
  <c r="I569" i="61" s="1"/>
  <c r="H570" i="61"/>
  <c r="I570" i="61" s="1"/>
  <c r="H571" i="61"/>
  <c r="I571" i="61" s="1"/>
  <c r="H572" i="61"/>
  <c r="I572" i="61" s="1"/>
  <c r="H573" i="61"/>
  <c r="I573" i="61" s="1"/>
  <c r="H574" i="61"/>
  <c r="I574" i="61" s="1"/>
  <c r="H575" i="61"/>
  <c r="I575" i="61" s="1"/>
  <c r="H576" i="61"/>
  <c r="I576" i="61" s="1"/>
  <c r="H577" i="61"/>
  <c r="I577" i="61" s="1"/>
  <c r="H578" i="61"/>
  <c r="I578" i="61" s="1"/>
  <c r="H579" i="61"/>
  <c r="I579" i="61" s="1"/>
  <c r="H580" i="61"/>
  <c r="I580" i="61" s="1"/>
  <c r="H581" i="61"/>
  <c r="I581" i="61" s="1"/>
  <c r="H582" i="61"/>
  <c r="I582" i="61" s="1"/>
  <c r="H583" i="61"/>
  <c r="I583" i="61" s="1"/>
  <c r="H584" i="61"/>
  <c r="I584" i="61" s="1"/>
  <c r="H585" i="61"/>
  <c r="I585" i="61" s="1"/>
  <c r="H586" i="61"/>
  <c r="I586" i="61" s="1"/>
  <c r="H587" i="61"/>
  <c r="I587" i="61" s="1"/>
  <c r="H588" i="61"/>
  <c r="I588" i="61" s="1"/>
  <c r="H589" i="61"/>
  <c r="I589" i="61" s="1"/>
  <c r="H590" i="61"/>
  <c r="I590" i="61" s="1"/>
  <c r="H591" i="61"/>
  <c r="I591" i="61" s="1"/>
  <c r="H592" i="61"/>
  <c r="I592" i="61" s="1"/>
  <c r="H593" i="61"/>
  <c r="I593" i="61" s="1"/>
  <c r="H594" i="61"/>
  <c r="I594" i="61" s="1"/>
  <c r="H595" i="61"/>
  <c r="I595" i="61" s="1"/>
  <c r="H596" i="61"/>
  <c r="I596" i="61" s="1"/>
  <c r="H597" i="61"/>
  <c r="I597" i="61" s="1"/>
  <c r="H598" i="61"/>
  <c r="I598" i="61" s="1"/>
  <c r="H599" i="61"/>
  <c r="I599" i="61" s="1"/>
  <c r="H600" i="61"/>
  <c r="I600" i="61" s="1"/>
  <c r="H601" i="61"/>
  <c r="I601" i="61" s="1"/>
  <c r="H602" i="61"/>
  <c r="I602" i="61" s="1"/>
  <c r="H603" i="61"/>
  <c r="I603" i="61" s="1"/>
  <c r="H604" i="61"/>
  <c r="I604" i="61" s="1"/>
  <c r="H605" i="61"/>
  <c r="I605" i="61" s="1"/>
  <c r="H606" i="61"/>
  <c r="I606" i="61" s="1"/>
  <c r="H607" i="61"/>
  <c r="I607" i="61" s="1"/>
  <c r="H608" i="61"/>
  <c r="I608" i="61" s="1"/>
  <c r="H609" i="61"/>
  <c r="I609" i="61" s="1"/>
  <c r="H610" i="61"/>
  <c r="I610" i="61" s="1"/>
  <c r="H611" i="61"/>
  <c r="I611" i="61" s="1"/>
  <c r="H612" i="61"/>
  <c r="I612" i="61" s="1"/>
  <c r="H613" i="61"/>
  <c r="I613" i="61" s="1"/>
  <c r="H614" i="61"/>
  <c r="I614" i="61" s="1"/>
  <c r="H615" i="61"/>
  <c r="I615" i="61" s="1"/>
  <c r="H616" i="61"/>
  <c r="I616" i="61" s="1"/>
  <c r="H617" i="61"/>
  <c r="I617" i="61" s="1"/>
  <c r="H618" i="61"/>
  <c r="I618" i="61" s="1"/>
  <c r="H619" i="61"/>
  <c r="I619" i="61" s="1"/>
  <c r="H620" i="61"/>
  <c r="I620" i="61" s="1"/>
  <c r="H621" i="61"/>
  <c r="I621" i="61" s="1"/>
  <c r="H622" i="61"/>
  <c r="I622" i="61" s="1"/>
  <c r="H623" i="61"/>
  <c r="I623" i="61" s="1"/>
  <c r="H624" i="61"/>
  <c r="I624" i="61" s="1"/>
  <c r="H625" i="61"/>
  <c r="I625" i="61" s="1"/>
  <c r="H626" i="61"/>
  <c r="I626" i="61" s="1"/>
  <c r="H627" i="61"/>
  <c r="I627" i="61" s="1"/>
  <c r="H628" i="61"/>
  <c r="I628" i="61" s="1"/>
  <c r="H629" i="61"/>
  <c r="I629" i="61" s="1"/>
  <c r="H630" i="61"/>
  <c r="I630" i="61" s="1"/>
  <c r="H631" i="61"/>
  <c r="I631" i="61" s="1"/>
  <c r="H632" i="61"/>
  <c r="I632" i="61" s="1"/>
  <c r="H633" i="61"/>
  <c r="I633" i="61" s="1"/>
  <c r="H634" i="61"/>
  <c r="I634" i="61" s="1"/>
  <c r="H635" i="61"/>
  <c r="I635" i="61" s="1"/>
  <c r="H636" i="61"/>
  <c r="I636" i="61" s="1"/>
  <c r="H637" i="61"/>
  <c r="I637" i="61" s="1"/>
  <c r="H638" i="61"/>
  <c r="I638" i="61" s="1"/>
  <c r="H639" i="61"/>
  <c r="I639" i="61" s="1"/>
  <c r="H640" i="61"/>
  <c r="I640" i="61" s="1"/>
  <c r="H641" i="61"/>
  <c r="I641" i="61" s="1"/>
  <c r="H642" i="61"/>
  <c r="I642" i="61" s="1"/>
  <c r="H643" i="61"/>
  <c r="I643" i="61" s="1"/>
  <c r="H644" i="61"/>
  <c r="I644" i="61" s="1"/>
  <c r="H645" i="61"/>
  <c r="I645" i="61" s="1"/>
  <c r="H646" i="61"/>
  <c r="I646" i="61" s="1"/>
  <c r="H647" i="61"/>
  <c r="I647" i="61" s="1"/>
  <c r="H648" i="61"/>
  <c r="I648" i="61" s="1"/>
  <c r="H649" i="61"/>
  <c r="I649" i="61" s="1"/>
  <c r="H650" i="61"/>
  <c r="I650" i="61" s="1"/>
  <c r="H651" i="61"/>
  <c r="I651" i="61" s="1"/>
  <c r="H652" i="61"/>
  <c r="I652" i="61" s="1"/>
  <c r="H653" i="61"/>
  <c r="I653" i="61" s="1"/>
  <c r="H654" i="61"/>
  <c r="I654" i="61" s="1"/>
  <c r="H655" i="61"/>
  <c r="I655" i="61" s="1"/>
  <c r="H656" i="61"/>
  <c r="I656" i="61" s="1"/>
  <c r="H657" i="61"/>
  <c r="I657" i="61" s="1"/>
  <c r="H658" i="61"/>
  <c r="I658" i="61" s="1"/>
  <c r="H659" i="61"/>
  <c r="I659" i="61" s="1"/>
  <c r="H660" i="61"/>
  <c r="I660" i="61" s="1"/>
  <c r="H661" i="61"/>
  <c r="I661" i="61" s="1"/>
  <c r="H662" i="61"/>
  <c r="I662" i="61" s="1"/>
  <c r="H663" i="61"/>
  <c r="I663" i="61" s="1"/>
  <c r="H664" i="61"/>
  <c r="I664" i="61" s="1"/>
  <c r="H665" i="61"/>
  <c r="I665" i="61" s="1"/>
  <c r="H666" i="61"/>
  <c r="I666" i="61" s="1"/>
  <c r="H667" i="61"/>
  <c r="I667" i="61" s="1"/>
  <c r="H668" i="61"/>
  <c r="I668" i="61" s="1"/>
  <c r="H669" i="61"/>
  <c r="I669" i="61" s="1"/>
  <c r="H670" i="61"/>
  <c r="I670" i="61" s="1"/>
  <c r="H671" i="61"/>
  <c r="I671" i="61" s="1"/>
  <c r="H672" i="61"/>
  <c r="I672" i="61"/>
  <c r="H673" i="61"/>
  <c r="I673" i="61" s="1"/>
  <c r="H674" i="61"/>
  <c r="I674" i="61" s="1"/>
  <c r="H675" i="61"/>
  <c r="I675" i="61" s="1"/>
  <c r="H676" i="61"/>
  <c r="I676" i="61" s="1"/>
  <c r="H677" i="61"/>
  <c r="I677" i="61" s="1"/>
  <c r="H678" i="61"/>
  <c r="I678" i="61" s="1"/>
  <c r="H679" i="61"/>
  <c r="I679" i="61" s="1"/>
  <c r="H680" i="61"/>
  <c r="I680" i="61" s="1"/>
  <c r="H681" i="61"/>
  <c r="I681" i="61" s="1"/>
  <c r="H682" i="61"/>
  <c r="I682" i="61" s="1"/>
  <c r="H683" i="61"/>
  <c r="I683" i="61" s="1"/>
  <c r="H684" i="61"/>
  <c r="I684" i="61" s="1"/>
  <c r="H685" i="61"/>
  <c r="I685" i="61" s="1"/>
  <c r="H686" i="61"/>
  <c r="I686" i="61" s="1"/>
  <c r="H687" i="61"/>
  <c r="I687" i="61" s="1"/>
  <c r="H688" i="61"/>
  <c r="I688" i="61" s="1"/>
  <c r="H689" i="61"/>
  <c r="I689" i="61" s="1"/>
  <c r="H690" i="61"/>
  <c r="I690" i="61" s="1"/>
  <c r="H691" i="61"/>
  <c r="I691" i="61" s="1"/>
  <c r="H692" i="61"/>
  <c r="I692" i="61" s="1"/>
  <c r="H693" i="61"/>
  <c r="I693" i="61" s="1"/>
  <c r="H694" i="61"/>
  <c r="I694" i="61" s="1"/>
  <c r="H695" i="61"/>
  <c r="I695" i="61" s="1"/>
  <c r="H696" i="61"/>
  <c r="I696" i="61" s="1"/>
  <c r="H697" i="61"/>
  <c r="I697" i="61" s="1"/>
  <c r="H698" i="61"/>
  <c r="I698" i="61" s="1"/>
  <c r="H699" i="61"/>
  <c r="I699" i="61" s="1"/>
  <c r="H700" i="61"/>
  <c r="I700" i="61"/>
  <c r="H701" i="61"/>
  <c r="I701" i="61" s="1"/>
  <c r="H702" i="61"/>
  <c r="I702" i="61" s="1"/>
  <c r="H703" i="61"/>
  <c r="I703" i="61" s="1"/>
  <c r="H704" i="61"/>
  <c r="I704" i="61" s="1"/>
  <c r="H705" i="61"/>
  <c r="I705" i="61" s="1"/>
  <c r="H706" i="61"/>
  <c r="I706" i="61" s="1"/>
  <c r="H707" i="61"/>
  <c r="I707" i="61" s="1"/>
  <c r="H708" i="61"/>
  <c r="I708" i="61" s="1"/>
  <c r="H709" i="61"/>
  <c r="I709" i="61" s="1"/>
  <c r="H710" i="61"/>
  <c r="I710" i="61" s="1"/>
  <c r="H711" i="61"/>
  <c r="I711" i="61" s="1"/>
  <c r="H712" i="61"/>
  <c r="I712" i="61" s="1"/>
  <c r="H713" i="61"/>
  <c r="I713" i="61" s="1"/>
  <c r="H714" i="61"/>
  <c r="I714" i="61" s="1"/>
  <c r="H715" i="61"/>
  <c r="I715" i="61" s="1"/>
  <c r="H716" i="61"/>
  <c r="I716" i="61" s="1"/>
  <c r="H717" i="61"/>
  <c r="I717" i="61" s="1"/>
  <c r="H718" i="61"/>
  <c r="I718" i="61" s="1"/>
  <c r="H719" i="61"/>
  <c r="I719" i="61" s="1"/>
  <c r="H720" i="61"/>
  <c r="I720" i="61" s="1"/>
  <c r="H721" i="61"/>
  <c r="I721" i="61" s="1"/>
  <c r="H722" i="61"/>
  <c r="I722" i="61" s="1"/>
  <c r="H723" i="61"/>
  <c r="I723" i="61" s="1"/>
  <c r="H724" i="61"/>
  <c r="I724" i="61" s="1"/>
  <c r="H725" i="61"/>
  <c r="I725" i="61" s="1"/>
  <c r="H726" i="61"/>
  <c r="I726" i="61" s="1"/>
  <c r="H727" i="61"/>
  <c r="I727" i="61" s="1"/>
  <c r="H728" i="61"/>
  <c r="I728" i="61" s="1"/>
  <c r="H729" i="61"/>
  <c r="I729" i="61" s="1"/>
  <c r="H730" i="61"/>
  <c r="I730" i="61" s="1"/>
  <c r="H731" i="61"/>
  <c r="I731" i="61" s="1"/>
  <c r="H732" i="61"/>
  <c r="I732" i="61" s="1"/>
  <c r="H733" i="61"/>
  <c r="I733" i="61" s="1"/>
  <c r="H734" i="61"/>
  <c r="I734" i="61" s="1"/>
  <c r="H735" i="61"/>
  <c r="I735" i="61" s="1"/>
  <c r="H736" i="61"/>
  <c r="I736" i="61" s="1"/>
  <c r="H737" i="61"/>
  <c r="I737" i="61" s="1"/>
  <c r="H738" i="61"/>
  <c r="I738" i="61" s="1"/>
  <c r="H739" i="61"/>
  <c r="I739" i="61" s="1"/>
  <c r="H740" i="61"/>
  <c r="I740" i="61" s="1"/>
  <c r="H741" i="61"/>
  <c r="I741" i="61" s="1"/>
  <c r="H742" i="61"/>
  <c r="I742" i="61" s="1"/>
  <c r="H743" i="61"/>
  <c r="I743" i="61" s="1"/>
  <c r="H744" i="61"/>
  <c r="I744" i="61" s="1"/>
  <c r="H745" i="61"/>
  <c r="I745" i="61" s="1"/>
  <c r="H746" i="61"/>
  <c r="I746" i="61" s="1"/>
  <c r="H747" i="61"/>
  <c r="I747" i="61" s="1"/>
  <c r="H748" i="61"/>
  <c r="I748" i="61" s="1"/>
  <c r="H749" i="61"/>
  <c r="I749" i="61" s="1"/>
  <c r="H750" i="61"/>
  <c r="I750" i="61" s="1"/>
  <c r="H751" i="61"/>
  <c r="I751" i="61"/>
  <c r="H752" i="61"/>
  <c r="I752" i="61"/>
  <c r="H753" i="61"/>
  <c r="I753" i="61" s="1"/>
  <c r="H754" i="61"/>
  <c r="I754" i="61" s="1"/>
  <c r="H755" i="61"/>
  <c r="I755" i="61" s="1"/>
  <c r="H756" i="61"/>
  <c r="I756" i="61" s="1"/>
  <c r="H757" i="61"/>
  <c r="I757" i="61" s="1"/>
  <c r="H758" i="61"/>
  <c r="I758" i="61" s="1"/>
  <c r="H759" i="61"/>
  <c r="I759" i="61" s="1"/>
  <c r="H760" i="61"/>
  <c r="I760" i="61" s="1"/>
  <c r="H761" i="61"/>
  <c r="I761" i="61" s="1"/>
  <c r="H762" i="61"/>
  <c r="I762" i="61" s="1"/>
  <c r="H763" i="61"/>
  <c r="I763" i="61" s="1"/>
  <c r="H764" i="61"/>
  <c r="I764" i="61" s="1"/>
  <c r="H765" i="61"/>
  <c r="I765" i="61" s="1"/>
  <c r="H766" i="61"/>
  <c r="I766" i="61" s="1"/>
  <c r="H767" i="61"/>
  <c r="I767" i="61"/>
  <c r="H768" i="61"/>
  <c r="I768" i="61" s="1"/>
  <c r="H769" i="61"/>
  <c r="I769" i="61" s="1"/>
  <c r="H770" i="61"/>
  <c r="I770" i="61" s="1"/>
  <c r="H771" i="61"/>
  <c r="I771" i="61" s="1"/>
  <c r="H772" i="61"/>
  <c r="I772" i="61" s="1"/>
  <c r="H773" i="61"/>
  <c r="I773" i="61" s="1"/>
  <c r="H774" i="61"/>
  <c r="I774" i="61" s="1"/>
  <c r="H775" i="61"/>
  <c r="I775" i="61" s="1"/>
  <c r="H776" i="61"/>
  <c r="I776" i="61" s="1"/>
  <c r="H777" i="61"/>
  <c r="I777" i="61" s="1"/>
  <c r="H778" i="61"/>
  <c r="I778" i="61" s="1"/>
  <c r="H779" i="61"/>
  <c r="I779" i="61" s="1"/>
  <c r="H780" i="61"/>
  <c r="I780" i="61" s="1"/>
  <c r="H781" i="61"/>
  <c r="I781" i="61" s="1"/>
  <c r="H782" i="61"/>
  <c r="I782" i="61" s="1"/>
  <c r="H783" i="61"/>
  <c r="I783" i="61" s="1"/>
  <c r="H784" i="61"/>
  <c r="I784" i="61" s="1"/>
  <c r="H785" i="61"/>
  <c r="I785" i="61" s="1"/>
  <c r="H786" i="61"/>
  <c r="I786" i="61" s="1"/>
  <c r="H787" i="61"/>
  <c r="I787" i="61"/>
  <c r="H788" i="61"/>
  <c r="I788" i="61" s="1"/>
  <c r="H789" i="61"/>
  <c r="I789" i="61" s="1"/>
  <c r="H790" i="61"/>
  <c r="I790" i="61" s="1"/>
  <c r="H791" i="61"/>
  <c r="I791" i="61" s="1"/>
  <c r="H792" i="61"/>
  <c r="I792" i="61" s="1"/>
  <c r="H793" i="61"/>
  <c r="I793" i="61" s="1"/>
  <c r="H794" i="61"/>
  <c r="I794" i="61" s="1"/>
  <c r="H795" i="61"/>
  <c r="I795" i="61" s="1"/>
  <c r="H796" i="61"/>
  <c r="I796" i="61" s="1"/>
  <c r="H797" i="61"/>
  <c r="I797" i="61" s="1"/>
  <c r="H798" i="61"/>
  <c r="I798" i="61" s="1"/>
  <c r="H799" i="61"/>
  <c r="I799" i="61" s="1"/>
  <c r="H800" i="61"/>
  <c r="I800" i="61" s="1"/>
  <c r="H801" i="61"/>
  <c r="I801" i="61" s="1"/>
  <c r="H802" i="61"/>
  <c r="I802" i="61"/>
  <c r="H803" i="61"/>
  <c r="I803" i="61" s="1"/>
  <c r="H804" i="61"/>
  <c r="I804" i="61" s="1"/>
  <c r="H805" i="61"/>
  <c r="I805" i="61" s="1"/>
  <c r="H806" i="61"/>
  <c r="I806" i="61" s="1"/>
  <c r="H807" i="61"/>
  <c r="I807" i="61" s="1"/>
  <c r="H808" i="61"/>
  <c r="I808" i="61" s="1"/>
  <c r="H809" i="61"/>
  <c r="I809" i="61" s="1"/>
  <c r="H810" i="61"/>
  <c r="I810" i="61" s="1"/>
  <c r="H811" i="61"/>
  <c r="I811" i="61" s="1"/>
  <c r="H812" i="61"/>
  <c r="I812" i="61" s="1"/>
  <c r="H813" i="61"/>
  <c r="I813" i="61" s="1"/>
  <c r="H814" i="61"/>
  <c r="I814" i="61" s="1"/>
  <c r="H815" i="61"/>
  <c r="I815" i="61" s="1"/>
  <c r="H816" i="61"/>
  <c r="I816" i="61" s="1"/>
  <c r="H817" i="61"/>
  <c r="I817" i="61"/>
  <c r="H818" i="61"/>
  <c r="I818" i="61" s="1"/>
  <c r="H819" i="61"/>
  <c r="I819" i="61" s="1"/>
  <c r="H820" i="61"/>
  <c r="I820" i="61" s="1"/>
  <c r="H821" i="61"/>
  <c r="I821" i="61" s="1"/>
  <c r="H822" i="61"/>
  <c r="I822" i="61" s="1"/>
  <c r="H823" i="61"/>
  <c r="I823" i="61" s="1"/>
  <c r="H824" i="61"/>
  <c r="I824" i="61" s="1"/>
  <c r="H825" i="61"/>
  <c r="I825" i="61" s="1"/>
  <c r="H826" i="61"/>
  <c r="I826" i="61" s="1"/>
  <c r="H827" i="61"/>
  <c r="I827" i="61" s="1"/>
  <c r="H828" i="61"/>
  <c r="I828" i="61" s="1"/>
  <c r="H829" i="61"/>
  <c r="I829" i="61" s="1"/>
  <c r="H830" i="61"/>
  <c r="I830" i="61" s="1"/>
  <c r="H831" i="61"/>
  <c r="I831" i="61" s="1"/>
  <c r="H832" i="61"/>
  <c r="I832" i="61" s="1"/>
  <c r="H833" i="61"/>
  <c r="I833" i="61" s="1"/>
  <c r="H834" i="61"/>
  <c r="I834" i="61" s="1"/>
  <c r="H835" i="61"/>
  <c r="I835" i="61" s="1"/>
  <c r="H836" i="61"/>
  <c r="I836" i="61" s="1"/>
  <c r="H837" i="61"/>
  <c r="I837" i="61" s="1"/>
  <c r="H838" i="61"/>
  <c r="I838" i="61" s="1"/>
  <c r="H839" i="61"/>
  <c r="I839" i="61" s="1"/>
  <c r="H840" i="61"/>
  <c r="I840" i="61" s="1"/>
  <c r="H841" i="61"/>
  <c r="I841" i="61" s="1"/>
  <c r="H842" i="61"/>
  <c r="I842" i="61" s="1"/>
  <c r="H843" i="61"/>
  <c r="I843" i="61" s="1"/>
  <c r="H844" i="61"/>
  <c r="I844" i="61" s="1"/>
  <c r="H845" i="61"/>
  <c r="I845" i="61" s="1"/>
  <c r="H846" i="61"/>
  <c r="I846" i="61" s="1"/>
  <c r="H847" i="61"/>
  <c r="I847" i="61" s="1"/>
  <c r="H848" i="61"/>
  <c r="I848" i="61" s="1"/>
  <c r="H849" i="61"/>
  <c r="I849" i="61" s="1"/>
  <c r="H850" i="61"/>
  <c r="I850" i="61"/>
  <c r="H851" i="61"/>
  <c r="I851" i="61" s="1"/>
  <c r="H852" i="61"/>
  <c r="I852" i="61" s="1"/>
  <c r="H853" i="61"/>
  <c r="I853" i="61" s="1"/>
  <c r="H854" i="61"/>
  <c r="I854" i="61" s="1"/>
  <c r="H855" i="61"/>
  <c r="I855" i="61" s="1"/>
  <c r="H856" i="61"/>
  <c r="I856" i="61" s="1"/>
  <c r="H857" i="61"/>
  <c r="I857" i="61" s="1"/>
  <c r="H858" i="61"/>
  <c r="I858" i="61" s="1"/>
  <c r="H859" i="61"/>
  <c r="I859" i="61" s="1"/>
  <c r="H860" i="61"/>
  <c r="I860" i="61" s="1"/>
  <c r="H861" i="61"/>
  <c r="I861" i="61" s="1"/>
  <c r="H862" i="61"/>
  <c r="I862" i="61" s="1"/>
  <c r="H863" i="61"/>
  <c r="I863" i="61" s="1"/>
  <c r="H864" i="61"/>
  <c r="I864" i="61" s="1"/>
  <c r="H865" i="61"/>
  <c r="I865" i="61" s="1"/>
  <c r="H866" i="61"/>
  <c r="I866" i="61" s="1"/>
  <c r="H867" i="61"/>
  <c r="I867" i="61" s="1"/>
  <c r="H868" i="61"/>
  <c r="I868" i="61" s="1"/>
  <c r="H869" i="61"/>
  <c r="I869" i="61" s="1"/>
  <c r="H870" i="61"/>
  <c r="I870" i="61" s="1"/>
  <c r="H871" i="61"/>
  <c r="I871" i="61" s="1"/>
  <c r="H872" i="61"/>
  <c r="I872" i="61" s="1"/>
  <c r="H873" i="61"/>
  <c r="I873" i="61" s="1"/>
  <c r="H874" i="61"/>
  <c r="I874" i="61" s="1"/>
  <c r="H875" i="61"/>
  <c r="I875" i="61" s="1"/>
  <c r="H876" i="61"/>
  <c r="I876" i="61" s="1"/>
  <c r="H877" i="61"/>
  <c r="I877" i="61" s="1"/>
  <c r="H878" i="61"/>
  <c r="I878" i="61" s="1"/>
  <c r="H879" i="61"/>
  <c r="I879" i="61" s="1"/>
  <c r="H880" i="61"/>
  <c r="I880" i="61" s="1"/>
  <c r="H881" i="61"/>
  <c r="I881" i="61" s="1"/>
  <c r="H882" i="61"/>
  <c r="I882" i="61"/>
  <c r="H883" i="61"/>
  <c r="I883" i="61" s="1"/>
  <c r="H884" i="61"/>
  <c r="I884" i="61" s="1"/>
  <c r="H885" i="61"/>
  <c r="I885" i="61" s="1"/>
  <c r="H886" i="61"/>
  <c r="I886" i="61" s="1"/>
  <c r="H887" i="61"/>
  <c r="I887" i="61" s="1"/>
  <c r="H888" i="61"/>
  <c r="I888" i="61" s="1"/>
  <c r="H889" i="61"/>
  <c r="I889" i="61" s="1"/>
  <c r="H890" i="61"/>
  <c r="I890" i="61" s="1"/>
  <c r="H891" i="61"/>
  <c r="I891" i="61" s="1"/>
  <c r="H892" i="61"/>
  <c r="I892" i="61" s="1"/>
  <c r="H893" i="61"/>
  <c r="I893" i="61" s="1"/>
  <c r="H894" i="61"/>
  <c r="I894" i="61" s="1"/>
  <c r="H895" i="61"/>
  <c r="I895" i="61" s="1"/>
  <c r="H896" i="61"/>
  <c r="I896" i="61" s="1"/>
  <c r="H897" i="61"/>
  <c r="I897" i="61" s="1"/>
  <c r="H898" i="61"/>
  <c r="I898" i="61" s="1"/>
  <c r="H899" i="61"/>
  <c r="I899" i="61" s="1"/>
  <c r="H900" i="61"/>
  <c r="I900" i="61" s="1"/>
  <c r="H901" i="61"/>
  <c r="I901" i="61" s="1"/>
  <c r="H902" i="61"/>
  <c r="I902" i="61" s="1"/>
  <c r="H903" i="61"/>
  <c r="I903" i="61" s="1"/>
  <c r="H904" i="61"/>
  <c r="I904" i="61" s="1"/>
  <c r="H905" i="61"/>
  <c r="I905" i="61" s="1"/>
  <c r="H906" i="61"/>
  <c r="I906" i="61" s="1"/>
  <c r="H907" i="61"/>
  <c r="I907" i="61" s="1"/>
  <c r="H908" i="61"/>
  <c r="I908" i="61" s="1"/>
  <c r="H909" i="61"/>
  <c r="I909" i="61" s="1"/>
  <c r="H910" i="61"/>
  <c r="I910" i="61" s="1"/>
  <c r="H911" i="61"/>
  <c r="I911" i="61" s="1"/>
  <c r="H912" i="61"/>
  <c r="I912" i="61" s="1"/>
  <c r="H913" i="61"/>
  <c r="I913" i="61" s="1"/>
  <c r="H914" i="61"/>
  <c r="I914" i="61"/>
  <c r="H915" i="61"/>
  <c r="I915" i="61" s="1"/>
  <c r="H916" i="61"/>
  <c r="I916" i="61" s="1"/>
  <c r="H917" i="61"/>
  <c r="I917" i="61" s="1"/>
  <c r="H918" i="61"/>
  <c r="I918" i="61" s="1"/>
  <c r="H919" i="61"/>
  <c r="I919" i="61" s="1"/>
  <c r="H920" i="61"/>
  <c r="I920" i="61" s="1"/>
  <c r="H921" i="61"/>
  <c r="I921" i="61" s="1"/>
  <c r="H922" i="61"/>
  <c r="I922" i="61" s="1"/>
  <c r="H923" i="61"/>
  <c r="I923" i="61" s="1"/>
  <c r="H924" i="61"/>
  <c r="I924" i="61" s="1"/>
  <c r="H925" i="61"/>
  <c r="I925" i="61" s="1"/>
  <c r="H926" i="61"/>
  <c r="I926" i="61" s="1"/>
  <c r="H927" i="61"/>
  <c r="I927" i="61" s="1"/>
  <c r="H928" i="61"/>
  <c r="I928" i="61" s="1"/>
  <c r="H929" i="61"/>
  <c r="I929" i="61" s="1"/>
  <c r="H930" i="61"/>
  <c r="I930" i="61" s="1"/>
  <c r="H931" i="61"/>
  <c r="I931" i="61" s="1"/>
  <c r="H932" i="61"/>
  <c r="I932" i="61" s="1"/>
  <c r="H933" i="61"/>
  <c r="I933" i="61" s="1"/>
  <c r="H934" i="61"/>
  <c r="I934" i="61" s="1"/>
  <c r="H935" i="61"/>
  <c r="I935" i="61" s="1"/>
  <c r="H936" i="61"/>
  <c r="I936" i="61" s="1"/>
  <c r="H937" i="61"/>
  <c r="I937" i="61" s="1"/>
  <c r="H938" i="61"/>
  <c r="I938" i="61" s="1"/>
  <c r="H939" i="61"/>
  <c r="I939" i="61" s="1"/>
  <c r="H940" i="61"/>
  <c r="I940" i="61" s="1"/>
  <c r="H941" i="61"/>
  <c r="I941" i="61" s="1"/>
  <c r="H942" i="61"/>
  <c r="I942" i="61" s="1"/>
  <c r="H943" i="61"/>
  <c r="I943" i="61" s="1"/>
  <c r="H944" i="61"/>
  <c r="I944" i="61" s="1"/>
  <c r="H945" i="61"/>
  <c r="I945" i="61" s="1"/>
  <c r="H946" i="61"/>
  <c r="I946" i="61" s="1"/>
  <c r="H947" i="61"/>
  <c r="I947" i="61" s="1"/>
  <c r="H948" i="61"/>
  <c r="I948" i="61" s="1"/>
  <c r="H949" i="61"/>
  <c r="I949" i="61" s="1"/>
  <c r="H950" i="61"/>
  <c r="I950" i="61" s="1"/>
  <c r="H951" i="61"/>
  <c r="I951" i="61" s="1"/>
  <c r="H952" i="61"/>
  <c r="I952" i="61" s="1"/>
  <c r="H953" i="61"/>
  <c r="I953" i="61" s="1"/>
  <c r="H954" i="61"/>
  <c r="I954" i="61" s="1"/>
  <c r="H955" i="61"/>
  <c r="I955" i="61" s="1"/>
  <c r="H956" i="61"/>
  <c r="I956" i="61" s="1"/>
  <c r="H957" i="61"/>
  <c r="I957" i="61" s="1"/>
  <c r="H958" i="61"/>
  <c r="I958" i="61" s="1"/>
  <c r="H959" i="61"/>
  <c r="I959" i="61" s="1"/>
  <c r="H960" i="61"/>
  <c r="I960" i="61" s="1"/>
  <c r="H961" i="61"/>
  <c r="I961" i="61" s="1"/>
  <c r="H962" i="61"/>
  <c r="I962" i="61"/>
  <c r="H963" i="61"/>
  <c r="I963" i="61" s="1"/>
  <c r="H964" i="61"/>
  <c r="I964" i="61" s="1"/>
  <c r="H965" i="61"/>
  <c r="I965" i="61" s="1"/>
  <c r="H966" i="61"/>
  <c r="I966" i="61" s="1"/>
  <c r="H967" i="61"/>
  <c r="I967" i="61" s="1"/>
  <c r="H968" i="61"/>
  <c r="I968" i="61" s="1"/>
  <c r="H969" i="61"/>
  <c r="I969" i="61" s="1"/>
  <c r="H970" i="61"/>
  <c r="I970" i="61" s="1"/>
  <c r="H971" i="61"/>
  <c r="I971" i="61" s="1"/>
  <c r="H972" i="61"/>
  <c r="I972" i="61" s="1"/>
  <c r="H973" i="61"/>
  <c r="I973" i="61" s="1"/>
  <c r="H974" i="61"/>
  <c r="I974" i="61" s="1"/>
  <c r="H975" i="61"/>
  <c r="I975" i="61" s="1"/>
  <c r="H976" i="61"/>
  <c r="I976" i="61" s="1"/>
  <c r="H977" i="61"/>
  <c r="I977" i="61" s="1"/>
  <c r="H978" i="61"/>
  <c r="I978" i="61" s="1"/>
  <c r="H979" i="61"/>
  <c r="I979" i="61" s="1"/>
  <c r="H980" i="61"/>
  <c r="I980" i="61" s="1"/>
  <c r="H981" i="61"/>
  <c r="I981" i="61" s="1"/>
  <c r="H982" i="61"/>
  <c r="I982" i="61" s="1"/>
  <c r="H983" i="61"/>
  <c r="I983" i="61" s="1"/>
  <c r="H984" i="61"/>
  <c r="I984" i="61" s="1"/>
  <c r="H985" i="61"/>
  <c r="I985" i="61" s="1"/>
  <c r="H986" i="61"/>
  <c r="I986" i="61" s="1"/>
  <c r="H987" i="61"/>
  <c r="I987" i="61" s="1"/>
  <c r="H988" i="61"/>
  <c r="I988" i="61" s="1"/>
  <c r="H989" i="61"/>
  <c r="I989" i="61" s="1"/>
  <c r="H990" i="61"/>
  <c r="I990" i="61" s="1"/>
  <c r="H991" i="61"/>
  <c r="I991" i="61" s="1"/>
  <c r="H992" i="61"/>
  <c r="I992" i="61" s="1"/>
  <c r="H993" i="61"/>
  <c r="I993" i="61" s="1"/>
  <c r="H994" i="61"/>
  <c r="I994" i="61" s="1"/>
  <c r="H995" i="61"/>
  <c r="I995" i="61" s="1"/>
  <c r="H996" i="61"/>
  <c r="I996" i="61" s="1"/>
  <c r="H997" i="61"/>
  <c r="I997" i="61" s="1"/>
  <c r="H998" i="61"/>
  <c r="I998" i="61" s="1"/>
  <c r="H999" i="61"/>
  <c r="I999" i="61" s="1"/>
  <c r="H1000" i="61"/>
  <c r="I1000" i="61" s="1"/>
  <c r="H1001" i="61"/>
  <c r="I1001" i="61" s="1"/>
  <c r="H1002" i="61"/>
  <c r="I1002" i="61" s="1"/>
  <c r="H1003" i="61"/>
  <c r="I1003" i="61" s="1"/>
  <c r="H1004" i="61"/>
  <c r="I1004" i="61" s="1"/>
  <c r="H1005" i="61"/>
  <c r="I1005" i="61" s="1"/>
  <c r="H1006" i="61"/>
  <c r="I1006" i="61" s="1"/>
  <c r="H1007" i="61"/>
  <c r="I1007" i="61" s="1"/>
  <c r="H1008" i="61"/>
  <c r="I1008" i="61" s="1"/>
  <c r="H1009" i="61"/>
  <c r="I1009" i="61" s="1"/>
  <c r="H1010" i="61"/>
  <c r="I1010" i="61" s="1"/>
  <c r="H1011" i="61"/>
  <c r="I1011" i="61" s="1"/>
  <c r="H1012" i="61"/>
  <c r="I1012" i="61" s="1"/>
  <c r="H1013" i="61"/>
  <c r="I1013" i="61" s="1"/>
  <c r="H1014" i="61"/>
  <c r="I1014" i="61" s="1"/>
  <c r="H1015" i="61"/>
  <c r="I1015" i="61" s="1"/>
  <c r="H1016" i="61"/>
  <c r="I1016" i="61" s="1"/>
  <c r="H1017" i="61"/>
  <c r="I1017" i="61" s="1"/>
  <c r="H1018" i="61"/>
  <c r="I1018" i="61" s="1"/>
  <c r="H1019" i="61"/>
  <c r="I1019" i="61" s="1"/>
  <c r="H1020" i="61"/>
  <c r="I1020" i="61" s="1"/>
  <c r="H1021" i="61"/>
  <c r="I1021" i="61" s="1"/>
  <c r="H1022" i="61"/>
  <c r="I1022" i="61" s="1"/>
  <c r="H1023" i="61"/>
  <c r="I1023" i="61" s="1"/>
  <c r="H1024" i="61"/>
  <c r="I1024" i="61" s="1"/>
  <c r="H1025" i="61"/>
  <c r="I1025" i="61" s="1"/>
  <c r="H1026" i="61"/>
  <c r="I1026" i="61"/>
  <c r="H1027" i="61"/>
  <c r="I1027" i="61" s="1"/>
  <c r="H1028" i="61"/>
  <c r="I1028" i="61" s="1"/>
  <c r="H1029" i="61"/>
  <c r="I1029" i="61" s="1"/>
  <c r="H1030" i="61"/>
  <c r="I1030" i="61" s="1"/>
  <c r="H1031" i="61"/>
  <c r="I1031" i="61" s="1"/>
  <c r="H1032" i="61"/>
  <c r="I1032" i="61" s="1"/>
  <c r="H1033" i="61"/>
  <c r="I1033" i="61" s="1"/>
  <c r="H1034" i="61"/>
  <c r="I1034" i="61" s="1"/>
  <c r="H1035" i="61"/>
  <c r="I1035" i="61" s="1"/>
  <c r="H1036" i="61"/>
  <c r="I1036" i="61" s="1"/>
  <c r="H1037" i="61"/>
  <c r="I1037" i="61" s="1"/>
  <c r="H1038" i="61"/>
  <c r="I1038" i="61" s="1"/>
  <c r="H1039" i="61"/>
  <c r="I1039" i="61" s="1"/>
  <c r="H1040" i="61"/>
  <c r="I1040" i="61" s="1"/>
  <c r="H1041" i="61"/>
  <c r="I1041" i="61" s="1"/>
  <c r="H1042" i="61"/>
  <c r="I1042" i="61" s="1"/>
  <c r="H1043" i="61"/>
  <c r="I1043" i="61" s="1"/>
  <c r="H1044" i="61"/>
  <c r="I1044" i="61" s="1"/>
  <c r="H1045" i="61"/>
  <c r="I1045" i="61" s="1"/>
  <c r="H1046" i="61"/>
  <c r="I1046" i="61" s="1"/>
  <c r="H1047" i="61"/>
  <c r="I1047" i="61" s="1"/>
  <c r="H1048" i="61"/>
  <c r="I1048" i="61" s="1"/>
  <c r="H1049" i="61"/>
  <c r="I1049" i="61" s="1"/>
  <c r="H1050" i="61"/>
  <c r="I1050" i="61" s="1"/>
  <c r="H1051" i="61"/>
  <c r="I1051" i="61" s="1"/>
  <c r="H1052" i="61"/>
  <c r="I1052" i="61" s="1"/>
  <c r="H1053" i="61"/>
  <c r="I1053" i="61" s="1"/>
  <c r="H1054" i="61"/>
  <c r="I1054" i="61" s="1"/>
  <c r="H1055" i="61"/>
  <c r="I1055" i="61" s="1"/>
  <c r="H1056" i="61"/>
  <c r="I1056" i="61" s="1"/>
  <c r="H1057" i="61"/>
  <c r="I1057" i="61" s="1"/>
  <c r="H1058" i="61"/>
  <c r="I1058" i="61"/>
  <c r="H1059" i="61"/>
  <c r="I1059" i="61" s="1"/>
  <c r="H1060" i="61"/>
  <c r="I1060" i="61" s="1"/>
  <c r="H1061" i="61"/>
  <c r="I1061" i="61" s="1"/>
  <c r="H1062" i="61"/>
  <c r="I1062" i="61" s="1"/>
  <c r="H1063" i="61"/>
  <c r="I1063" i="61" s="1"/>
  <c r="H1064" i="61"/>
  <c r="I1064" i="61" s="1"/>
  <c r="H1065" i="61"/>
  <c r="I1065" i="61" s="1"/>
  <c r="H1066" i="61"/>
  <c r="I1066" i="61" s="1"/>
  <c r="H1067" i="61"/>
  <c r="I1067" i="61" s="1"/>
  <c r="H1068" i="61"/>
  <c r="I1068" i="61" s="1"/>
  <c r="H1069" i="61"/>
  <c r="I1069" i="61" s="1"/>
  <c r="H1070" i="61"/>
  <c r="I1070" i="61" s="1"/>
  <c r="H1071" i="61"/>
  <c r="I1071" i="61" s="1"/>
  <c r="H1072" i="61"/>
  <c r="I1072" i="61" s="1"/>
  <c r="H1073" i="61"/>
  <c r="I1073" i="61" s="1"/>
  <c r="H1074" i="61"/>
  <c r="I1074" i="61" s="1"/>
  <c r="H1075" i="61"/>
  <c r="I1075" i="61" s="1"/>
  <c r="H1076" i="61"/>
  <c r="I1076" i="61" s="1"/>
  <c r="H1077" i="61"/>
  <c r="I1077" i="61" s="1"/>
  <c r="H1078" i="61"/>
  <c r="I1078" i="61" s="1"/>
  <c r="H1079" i="61"/>
  <c r="I1079" i="61" s="1"/>
  <c r="H1080" i="61"/>
  <c r="I1080" i="61" s="1"/>
  <c r="H1081" i="61"/>
  <c r="I1081" i="61" s="1"/>
  <c r="H1082" i="61"/>
  <c r="I1082" i="61" s="1"/>
  <c r="H1083" i="61"/>
  <c r="I1083" i="61" s="1"/>
  <c r="H1084" i="61"/>
  <c r="I1084" i="61" s="1"/>
  <c r="H1085" i="61"/>
  <c r="I1085" i="61" s="1"/>
  <c r="H1086" i="61"/>
  <c r="I1086" i="61" s="1"/>
  <c r="H1087" i="61"/>
  <c r="I1087" i="61" s="1"/>
  <c r="H1088" i="61"/>
  <c r="I1088" i="61" s="1"/>
  <c r="H1089" i="61"/>
  <c r="I1089" i="61" s="1"/>
  <c r="H1090" i="61"/>
  <c r="I1090" i="61" s="1"/>
  <c r="H1091" i="61"/>
  <c r="I1091" i="61" s="1"/>
  <c r="H15" i="61"/>
  <c r="I15" i="61" s="1"/>
  <c r="H16" i="61"/>
  <c r="I16" i="61" s="1"/>
  <c r="H17" i="61"/>
  <c r="I17" i="61" s="1"/>
  <c r="H18" i="61"/>
  <c r="I18" i="61" s="1"/>
  <c r="H19" i="61"/>
  <c r="I19" i="61" s="1"/>
  <c r="H20" i="61"/>
  <c r="I20" i="61" s="1"/>
  <c r="H21" i="61"/>
  <c r="I21" i="61" s="1"/>
  <c r="H22" i="61"/>
  <c r="I22" i="61" s="1"/>
  <c r="H23" i="61"/>
  <c r="I23" i="61" s="1"/>
  <c r="H24" i="61"/>
  <c r="I24" i="61" s="1"/>
  <c r="H25" i="61"/>
  <c r="I25" i="61" s="1"/>
  <c r="H26" i="61"/>
  <c r="I26" i="61" s="1"/>
  <c r="H27" i="61"/>
  <c r="I27" i="61" s="1"/>
  <c r="H28" i="61"/>
  <c r="I28" i="61" s="1"/>
  <c r="H29" i="61"/>
  <c r="I29" i="61" s="1"/>
  <c r="H30" i="61"/>
  <c r="I30" i="61" s="1"/>
  <c r="H31" i="61"/>
  <c r="I31" i="61" s="1"/>
  <c r="H32" i="61"/>
  <c r="I32" i="61" s="1"/>
  <c r="H33" i="61"/>
  <c r="I33" i="61" s="1"/>
  <c r="H34" i="61"/>
  <c r="I34" i="61" s="1"/>
  <c r="H35" i="61"/>
  <c r="I35" i="61" s="1"/>
  <c r="H36" i="61"/>
  <c r="I36" i="61" s="1"/>
  <c r="H37" i="61"/>
  <c r="I37" i="61" s="1"/>
  <c r="H38" i="61"/>
  <c r="I38" i="61" s="1"/>
  <c r="H39" i="61"/>
  <c r="I39" i="61" s="1"/>
  <c r="H40" i="61"/>
  <c r="I40" i="61" s="1"/>
  <c r="H41" i="61"/>
  <c r="I41" i="61" s="1"/>
  <c r="H42" i="61"/>
  <c r="I42" i="61" s="1"/>
  <c r="H43" i="61"/>
  <c r="I43" i="61" s="1"/>
  <c r="H44" i="61"/>
  <c r="I44" i="61" s="1"/>
  <c r="H45" i="61"/>
  <c r="I45" i="61" s="1"/>
  <c r="H46" i="61"/>
  <c r="I46" i="61" s="1"/>
  <c r="H47" i="61"/>
  <c r="I47" i="61" s="1"/>
  <c r="H48" i="61"/>
  <c r="I48" i="61" s="1"/>
  <c r="H49" i="61"/>
  <c r="I49" i="61" s="1"/>
  <c r="H50" i="61"/>
  <c r="I50" i="61"/>
  <c r="H51" i="61"/>
  <c r="I51" i="61" s="1"/>
  <c r="H52" i="61"/>
  <c r="I52" i="61" s="1"/>
  <c r="H53" i="61"/>
  <c r="I53" i="61" s="1"/>
  <c r="H54" i="61"/>
  <c r="I54" i="61" s="1"/>
  <c r="H55" i="61"/>
  <c r="I55" i="61" s="1"/>
  <c r="H56" i="61"/>
  <c r="I56" i="61" s="1"/>
  <c r="H57" i="61"/>
  <c r="I57" i="61" s="1"/>
  <c r="H58" i="61"/>
  <c r="I58" i="61" s="1"/>
  <c r="H59" i="61"/>
  <c r="I59" i="61" s="1"/>
  <c r="H60" i="61"/>
  <c r="I60" i="61" s="1"/>
  <c r="H61" i="61"/>
  <c r="I61" i="61" s="1"/>
  <c r="H62" i="61"/>
  <c r="I62" i="61" s="1"/>
  <c r="H63" i="61"/>
  <c r="I63" i="61" s="1"/>
  <c r="H64" i="61"/>
  <c r="I64" i="61" s="1"/>
  <c r="H65" i="61"/>
  <c r="I65" i="61" s="1"/>
  <c r="H66" i="61"/>
  <c r="I66" i="61" s="1"/>
  <c r="H67" i="61"/>
  <c r="I67" i="61" s="1"/>
  <c r="H68" i="61"/>
  <c r="I68" i="61" s="1"/>
  <c r="H69" i="61"/>
  <c r="I69" i="61" s="1"/>
  <c r="H70" i="61"/>
  <c r="I70" i="61" s="1"/>
  <c r="H71" i="61"/>
  <c r="I71" i="61" s="1"/>
  <c r="H72" i="61"/>
  <c r="I72" i="61" s="1"/>
  <c r="H73" i="61"/>
  <c r="I73" i="61" s="1"/>
  <c r="H74" i="61"/>
  <c r="I74" i="61" s="1"/>
  <c r="H75" i="61"/>
  <c r="I75" i="61" s="1"/>
  <c r="H76" i="61"/>
  <c r="I76" i="61" s="1"/>
  <c r="H77" i="61"/>
  <c r="I77" i="61" s="1"/>
  <c r="H78" i="61"/>
  <c r="I78" i="61"/>
  <c r="H79" i="61"/>
  <c r="I79" i="61" s="1"/>
  <c r="H80" i="61"/>
  <c r="I80" i="61" s="1"/>
  <c r="H81" i="61"/>
  <c r="I81" i="61" s="1"/>
  <c r="H82" i="61"/>
  <c r="I82" i="61" s="1"/>
  <c r="H83" i="61"/>
  <c r="I83" i="61" s="1"/>
  <c r="H84" i="61"/>
  <c r="I84" i="61" s="1"/>
  <c r="H85" i="61"/>
  <c r="I85" i="61" s="1"/>
  <c r="H86" i="61"/>
  <c r="I86" i="61" s="1"/>
  <c r="H87" i="61"/>
  <c r="I87" i="61" s="1"/>
  <c r="H88" i="61"/>
  <c r="I88" i="61" s="1"/>
  <c r="H89" i="61"/>
  <c r="I89" i="61" s="1"/>
  <c r="H90" i="61"/>
  <c r="I90" i="61" s="1"/>
  <c r="H91" i="61"/>
  <c r="I91" i="61" s="1"/>
  <c r="H92" i="61"/>
  <c r="I92" i="61" s="1"/>
  <c r="H93" i="61"/>
  <c r="I93" i="61" s="1"/>
  <c r="H94" i="61"/>
  <c r="I94" i="61" s="1"/>
  <c r="H95" i="61"/>
  <c r="I95" i="61" s="1"/>
  <c r="H96" i="61"/>
  <c r="I96" i="61" s="1"/>
  <c r="H97" i="61"/>
  <c r="I97" i="61" s="1"/>
  <c r="H98" i="61"/>
  <c r="I98" i="61" s="1"/>
  <c r="H99" i="61"/>
  <c r="I99" i="61" s="1"/>
  <c r="H100" i="61"/>
  <c r="I100" i="61" s="1"/>
  <c r="H101" i="61"/>
  <c r="I101" i="61" s="1"/>
  <c r="H102" i="61"/>
  <c r="I102" i="61" s="1"/>
  <c r="H103" i="61"/>
  <c r="I103" i="61" s="1"/>
  <c r="H104" i="61"/>
  <c r="I104" i="61" s="1"/>
  <c r="H105" i="61"/>
  <c r="I105" i="61" s="1"/>
  <c r="H106" i="61"/>
  <c r="I106" i="61" s="1"/>
  <c r="H107" i="61"/>
  <c r="I107" i="61" s="1"/>
  <c r="H108" i="61"/>
  <c r="I108" i="61" s="1"/>
  <c r="H109" i="61"/>
  <c r="I109" i="61" s="1"/>
  <c r="H110" i="61"/>
  <c r="I110" i="61" s="1"/>
  <c r="H111" i="61"/>
  <c r="I111" i="61" s="1"/>
  <c r="H112" i="61"/>
  <c r="I112" i="61" s="1"/>
  <c r="H113" i="61"/>
  <c r="I113" i="61" s="1"/>
  <c r="H114" i="61"/>
  <c r="I114" i="61" s="1"/>
  <c r="H115" i="61"/>
  <c r="I115" i="61" s="1"/>
  <c r="H116" i="61"/>
  <c r="I116" i="61" s="1"/>
  <c r="H117" i="61"/>
  <c r="I117" i="61" s="1"/>
  <c r="H118" i="61"/>
  <c r="I118" i="61" s="1"/>
  <c r="H119" i="61"/>
  <c r="I119" i="61" s="1"/>
  <c r="H120" i="61"/>
  <c r="I120" i="61" s="1"/>
  <c r="H121" i="61"/>
  <c r="I121" i="61" s="1"/>
  <c r="H122" i="61"/>
  <c r="I122" i="61" s="1"/>
  <c r="H123" i="61"/>
  <c r="I123" i="61" s="1"/>
  <c r="H124" i="61"/>
  <c r="I124" i="61" s="1"/>
  <c r="H125" i="61"/>
  <c r="I125" i="61" s="1"/>
  <c r="H126" i="61"/>
  <c r="I126" i="61" s="1"/>
  <c r="H127" i="61"/>
  <c r="I127" i="61" s="1"/>
  <c r="H128" i="61"/>
  <c r="I128" i="61" s="1"/>
  <c r="H129" i="61"/>
  <c r="I129" i="61" s="1"/>
  <c r="H130" i="61"/>
  <c r="I130" i="61" s="1"/>
  <c r="H131" i="61"/>
  <c r="I131" i="61" s="1"/>
  <c r="H132" i="61"/>
  <c r="I132" i="61" s="1"/>
  <c r="H133" i="61"/>
  <c r="I133" i="61" s="1"/>
  <c r="H134" i="61"/>
  <c r="I134" i="61" s="1"/>
  <c r="H135" i="61"/>
  <c r="I135" i="61" s="1"/>
  <c r="H136" i="61"/>
  <c r="I136" i="61" s="1"/>
  <c r="H137" i="61"/>
  <c r="I137" i="61" s="1"/>
  <c r="H138" i="61"/>
  <c r="I138" i="61" s="1"/>
  <c r="H139" i="61"/>
  <c r="I139" i="61" s="1"/>
  <c r="H140" i="61"/>
  <c r="I140" i="61" s="1"/>
  <c r="H141" i="61"/>
  <c r="I141" i="61" s="1"/>
  <c r="H142" i="61"/>
  <c r="I142" i="61" s="1"/>
  <c r="H143" i="61"/>
  <c r="I143" i="61" s="1"/>
  <c r="H144" i="61"/>
  <c r="I144" i="61" s="1"/>
  <c r="H145" i="61"/>
  <c r="I145" i="61" s="1"/>
  <c r="H146" i="61"/>
  <c r="I146" i="61" s="1"/>
  <c r="H147" i="61"/>
  <c r="I147" i="61" s="1"/>
  <c r="H148" i="61"/>
  <c r="I148" i="61" s="1"/>
  <c r="H149" i="61"/>
  <c r="I149" i="61" s="1"/>
  <c r="H150" i="61"/>
  <c r="I150" i="61" s="1"/>
  <c r="H151" i="61"/>
  <c r="I151" i="61" s="1"/>
  <c r="H152" i="61"/>
  <c r="I152" i="61" s="1"/>
  <c r="H153" i="61"/>
  <c r="I153" i="61" s="1"/>
  <c r="H154" i="61"/>
  <c r="I154" i="61" s="1"/>
  <c r="H155" i="61"/>
  <c r="I155" i="61" s="1"/>
  <c r="H156" i="61"/>
  <c r="I156" i="61" s="1"/>
  <c r="H157" i="61"/>
  <c r="I157" i="61" s="1"/>
  <c r="H158" i="61"/>
  <c r="I158" i="61" s="1"/>
  <c r="H159" i="61"/>
  <c r="I159" i="61" s="1"/>
  <c r="H160" i="61"/>
  <c r="I160" i="61" s="1"/>
  <c r="H161" i="61"/>
  <c r="I161" i="61" s="1"/>
  <c r="H162" i="61"/>
  <c r="I162" i="61" s="1"/>
  <c r="H163" i="61"/>
  <c r="I163" i="61" s="1"/>
  <c r="H164" i="61"/>
  <c r="I164" i="61" s="1"/>
  <c r="H165" i="61"/>
  <c r="I165" i="61" s="1"/>
  <c r="H166" i="61"/>
  <c r="I166" i="61" s="1"/>
  <c r="H167" i="61"/>
  <c r="I167" i="61" s="1"/>
  <c r="H168" i="61"/>
  <c r="I168" i="61" s="1"/>
  <c r="H169" i="61"/>
  <c r="I169" i="61" s="1"/>
  <c r="H170" i="61"/>
  <c r="I170" i="61" s="1"/>
  <c r="H171" i="61"/>
  <c r="I171" i="61" s="1"/>
  <c r="H172" i="61"/>
  <c r="I172" i="61" s="1"/>
  <c r="H173" i="61"/>
  <c r="I173" i="61" s="1"/>
  <c r="H174" i="61"/>
  <c r="I174" i="61" s="1"/>
  <c r="H175" i="61"/>
  <c r="I175" i="61" s="1"/>
  <c r="H176" i="61"/>
  <c r="I176" i="61" s="1"/>
  <c r="H177" i="61"/>
  <c r="I177" i="61" s="1"/>
  <c r="H178" i="61"/>
  <c r="I178" i="61"/>
  <c r="H179" i="61"/>
  <c r="I179" i="61" s="1"/>
  <c r="H180" i="61"/>
  <c r="I180" i="61" s="1"/>
  <c r="H181" i="61"/>
  <c r="I181" i="61" s="1"/>
  <c r="H182" i="61"/>
  <c r="I182" i="61" s="1"/>
  <c r="H183" i="61"/>
  <c r="I183" i="61" s="1"/>
  <c r="H184" i="61"/>
  <c r="I184" i="61" s="1"/>
  <c r="H185" i="61"/>
  <c r="I185" i="61" s="1"/>
  <c r="H186" i="61"/>
  <c r="I186" i="61" s="1"/>
  <c r="H187" i="61"/>
  <c r="I187" i="61" s="1"/>
  <c r="H188" i="61"/>
  <c r="I188" i="61" s="1"/>
  <c r="H189" i="61"/>
  <c r="I189" i="61" s="1"/>
  <c r="H190" i="61"/>
  <c r="I190" i="61" s="1"/>
  <c r="H191" i="61"/>
  <c r="I191" i="61" s="1"/>
  <c r="H192" i="61"/>
  <c r="I192" i="61" s="1"/>
  <c r="H193" i="61"/>
  <c r="I193" i="61" s="1"/>
  <c r="H194" i="61"/>
  <c r="I194" i="61" s="1"/>
  <c r="H195" i="61"/>
  <c r="I195" i="61" s="1"/>
  <c r="H196" i="61"/>
  <c r="I196" i="61" s="1"/>
  <c r="H197" i="61"/>
  <c r="I197" i="61" s="1"/>
  <c r="H198" i="61"/>
  <c r="I198" i="61" s="1"/>
  <c r="H199" i="61"/>
  <c r="I199" i="61"/>
  <c r="H200" i="61"/>
  <c r="I200" i="61" s="1"/>
  <c r="H201" i="61"/>
  <c r="I201" i="61" s="1"/>
  <c r="H202" i="61"/>
  <c r="I202" i="61" s="1"/>
  <c r="H203" i="61"/>
  <c r="I203" i="61" s="1"/>
  <c r="H204" i="61"/>
  <c r="I204" i="61" s="1"/>
  <c r="H205" i="61"/>
  <c r="I205" i="61" s="1"/>
  <c r="H206" i="61"/>
  <c r="I206" i="61"/>
  <c r="H207" i="61"/>
  <c r="I207" i="61" s="1"/>
  <c r="H208" i="61"/>
  <c r="I208" i="61" s="1"/>
  <c r="H209" i="61"/>
  <c r="I209" i="61" s="1"/>
  <c r="H210" i="61"/>
  <c r="I210" i="61"/>
  <c r="H211" i="61"/>
  <c r="I211" i="61" s="1"/>
  <c r="H212" i="61"/>
  <c r="I212" i="61" s="1"/>
  <c r="H213" i="61"/>
  <c r="I213" i="61" s="1"/>
  <c r="H214" i="61"/>
  <c r="I214" i="61" s="1"/>
  <c r="H215" i="61"/>
  <c r="I215" i="61" s="1"/>
  <c r="H216" i="61"/>
  <c r="I216" i="61" s="1"/>
  <c r="H217" i="61"/>
  <c r="I217" i="61" s="1"/>
  <c r="H218" i="61"/>
  <c r="I218" i="61" s="1"/>
  <c r="H219" i="61"/>
  <c r="I219" i="61" s="1"/>
  <c r="H220" i="61"/>
  <c r="I220" i="61" s="1"/>
  <c r="H221" i="61"/>
  <c r="I221" i="61" s="1"/>
  <c r="H222" i="61"/>
  <c r="I222" i="61" s="1"/>
  <c r="H223" i="61"/>
  <c r="I223" i="61" s="1"/>
  <c r="H224" i="61"/>
  <c r="I224" i="61" s="1"/>
  <c r="H225" i="61"/>
  <c r="I225" i="61" s="1"/>
  <c r="H226" i="61"/>
  <c r="I226" i="61" s="1"/>
  <c r="H227" i="61"/>
  <c r="I227" i="61" s="1"/>
  <c r="H228" i="61"/>
  <c r="I228" i="61" s="1"/>
  <c r="H229" i="61"/>
  <c r="I229" i="61" s="1"/>
  <c r="H230" i="61"/>
  <c r="I230" i="61" s="1"/>
  <c r="H231" i="61"/>
  <c r="I231" i="61"/>
  <c r="H232" i="61"/>
  <c r="I232" i="61" s="1"/>
  <c r="H233" i="61"/>
  <c r="I233" i="61" s="1"/>
  <c r="H234" i="61"/>
  <c r="I234" i="61" s="1"/>
  <c r="H235" i="61"/>
  <c r="I235" i="61" s="1"/>
  <c r="H236" i="61"/>
  <c r="I236" i="61" s="1"/>
  <c r="H237" i="61"/>
  <c r="I237" i="61" s="1"/>
  <c r="H238" i="61"/>
  <c r="I238" i="61"/>
  <c r="H239" i="61"/>
  <c r="I239" i="61" s="1"/>
  <c r="H240" i="61"/>
  <c r="I240" i="61" s="1"/>
  <c r="H241" i="61"/>
  <c r="I241" i="61" s="1"/>
  <c r="H242" i="61"/>
  <c r="I242" i="61" s="1"/>
  <c r="H243" i="61"/>
  <c r="I243" i="61" s="1"/>
  <c r="H244" i="61"/>
  <c r="I244" i="61" s="1"/>
  <c r="H245" i="61"/>
  <c r="I245" i="61" s="1"/>
  <c r="H246" i="61"/>
  <c r="I246" i="61" s="1"/>
  <c r="H247" i="61"/>
  <c r="I247" i="61" s="1"/>
  <c r="H248" i="61"/>
  <c r="I248" i="61" s="1"/>
  <c r="H249" i="61"/>
  <c r="I249" i="61" s="1"/>
  <c r="H250" i="61"/>
  <c r="I250" i="61" s="1"/>
  <c r="H251" i="61"/>
  <c r="I251" i="61" s="1"/>
  <c r="H252" i="61"/>
  <c r="I252" i="61" s="1"/>
  <c r="H253" i="61"/>
  <c r="I253" i="61" s="1"/>
  <c r="H254" i="61"/>
  <c r="I254" i="61" s="1"/>
  <c r="H255" i="61"/>
  <c r="I255" i="61" s="1"/>
  <c r="H256" i="61"/>
  <c r="I256" i="61" s="1"/>
  <c r="H257" i="61"/>
  <c r="I257" i="61" s="1"/>
  <c r="H258" i="61"/>
  <c r="I258" i="61" s="1"/>
  <c r="H259" i="61"/>
  <c r="I259" i="61" s="1"/>
  <c r="H260" i="61"/>
  <c r="I260" i="61" s="1"/>
  <c r="H261" i="61"/>
  <c r="I261" i="61" s="1"/>
  <c r="H262" i="61"/>
  <c r="I262" i="61" s="1"/>
  <c r="H263" i="61"/>
  <c r="I263" i="61" s="1"/>
  <c r="H264" i="61"/>
  <c r="I264" i="61" s="1"/>
  <c r="H265" i="61"/>
  <c r="I265" i="61" s="1"/>
  <c r="H266" i="61"/>
  <c r="I266" i="61" s="1"/>
  <c r="H267" i="61"/>
  <c r="I267" i="61" s="1"/>
  <c r="H268" i="61"/>
  <c r="I268" i="61" s="1"/>
  <c r="H269" i="61"/>
  <c r="I269" i="61" s="1"/>
  <c r="H270" i="61"/>
  <c r="I270" i="61" s="1"/>
  <c r="H271" i="61"/>
  <c r="I271" i="61" s="1"/>
  <c r="H272" i="61"/>
  <c r="I272" i="61" s="1"/>
  <c r="H273" i="61"/>
  <c r="I273" i="61" s="1"/>
  <c r="H274" i="61"/>
  <c r="I274" i="61" s="1"/>
  <c r="H275" i="61"/>
  <c r="I275" i="61" s="1"/>
  <c r="H276" i="61"/>
  <c r="I276" i="61" s="1"/>
  <c r="H277" i="61"/>
  <c r="I277" i="61" s="1"/>
  <c r="H278" i="61"/>
  <c r="I278" i="61" s="1"/>
  <c r="H279" i="61"/>
  <c r="I279" i="61"/>
  <c r="H280" i="61"/>
  <c r="I280" i="61" s="1"/>
  <c r="H281" i="61"/>
  <c r="I281" i="61" s="1"/>
  <c r="H282" i="61"/>
  <c r="I282" i="61" s="1"/>
  <c r="H283" i="61"/>
  <c r="I283" i="61" s="1"/>
  <c r="H284" i="61"/>
  <c r="I284" i="61" s="1"/>
  <c r="H285" i="61"/>
  <c r="I285" i="61" s="1"/>
  <c r="H286" i="61"/>
  <c r="I286" i="61" s="1"/>
  <c r="H287" i="61"/>
  <c r="I287" i="61" s="1"/>
  <c r="H288" i="61"/>
  <c r="I288" i="61" s="1"/>
  <c r="H289" i="61"/>
  <c r="I289" i="61" s="1"/>
  <c r="H290" i="61"/>
  <c r="I290" i="61" s="1"/>
  <c r="H291" i="61"/>
  <c r="I291" i="61" s="1"/>
  <c r="H292" i="61"/>
  <c r="I292" i="61" s="1"/>
  <c r="H293" i="61"/>
  <c r="I293" i="61" s="1"/>
  <c r="H294" i="61"/>
  <c r="I294" i="61" s="1"/>
  <c r="H295" i="61"/>
  <c r="I295" i="61" s="1"/>
  <c r="H296" i="61"/>
  <c r="I296" i="61" s="1"/>
  <c r="H297" i="61"/>
  <c r="I297" i="61" s="1"/>
  <c r="H298" i="61"/>
  <c r="I298" i="61" s="1"/>
  <c r="H299" i="61"/>
  <c r="I299" i="61" s="1"/>
  <c r="H300" i="61"/>
  <c r="I300" i="61" s="1"/>
  <c r="H301" i="61"/>
  <c r="I301" i="61" s="1"/>
  <c r="H302" i="61"/>
  <c r="I302" i="61" s="1"/>
  <c r="H303" i="61"/>
  <c r="I303" i="61" s="1"/>
  <c r="H304" i="61"/>
  <c r="I304" i="61" s="1"/>
  <c r="H305" i="61"/>
  <c r="I305" i="61" s="1"/>
  <c r="H306" i="61"/>
  <c r="I306" i="61" s="1"/>
  <c r="H307" i="61"/>
  <c r="I307" i="61" s="1"/>
  <c r="H308" i="61"/>
  <c r="I308" i="61" s="1"/>
  <c r="H309" i="61"/>
  <c r="I309" i="61" s="1"/>
  <c r="H310" i="61"/>
  <c r="I310" i="61" s="1"/>
  <c r="H311" i="61"/>
  <c r="I311" i="61" s="1"/>
  <c r="H312" i="61"/>
  <c r="I312" i="61" s="1"/>
  <c r="H313" i="61"/>
  <c r="I313" i="61" s="1"/>
  <c r="H314" i="61"/>
  <c r="I314" i="61" s="1"/>
  <c r="H315" i="61"/>
  <c r="I315" i="61" s="1"/>
  <c r="H316" i="61"/>
  <c r="I316" i="61" s="1"/>
  <c r="H317" i="61"/>
  <c r="I317" i="61" s="1"/>
  <c r="H318" i="61"/>
  <c r="I318" i="61" s="1"/>
  <c r="H319" i="61"/>
  <c r="I319" i="61" s="1"/>
  <c r="H320" i="61"/>
  <c r="I320" i="61" s="1"/>
  <c r="H321" i="61"/>
  <c r="I321" i="61" s="1"/>
  <c r="H322" i="61"/>
  <c r="I322" i="61" s="1"/>
  <c r="H323" i="61"/>
  <c r="I323" i="61" s="1"/>
  <c r="H324" i="61"/>
  <c r="I324" i="61" s="1"/>
  <c r="H325" i="61"/>
  <c r="I325" i="61" s="1"/>
  <c r="H326" i="61"/>
  <c r="I326" i="61" s="1"/>
  <c r="H327" i="61"/>
  <c r="I327" i="61" s="1"/>
  <c r="H328" i="61"/>
  <c r="I328" i="61" s="1"/>
  <c r="H329" i="61"/>
  <c r="I329" i="61" s="1"/>
  <c r="H330" i="61"/>
  <c r="I330" i="61" s="1"/>
  <c r="H331" i="61"/>
  <c r="I331" i="61" s="1"/>
  <c r="H332" i="61"/>
  <c r="I332" i="61" s="1"/>
  <c r="H333" i="61"/>
  <c r="I333" i="61" s="1"/>
  <c r="H334" i="61"/>
  <c r="I334" i="61"/>
  <c r="H335" i="61"/>
  <c r="I335" i="61" s="1"/>
  <c r="H336" i="61"/>
  <c r="I336" i="61" s="1"/>
  <c r="H337" i="61"/>
  <c r="I337" i="61" s="1"/>
  <c r="H338" i="61"/>
  <c r="I338" i="61" s="1"/>
  <c r="H339" i="61"/>
  <c r="I339" i="61"/>
  <c r="H340" i="61"/>
  <c r="I340" i="61"/>
  <c r="H341" i="61"/>
  <c r="I341" i="61" s="1"/>
  <c r="H342" i="61"/>
  <c r="I342" i="61" s="1"/>
  <c r="H343" i="61"/>
  <c r="I343" i="61" s="1"/>
  <c r="H344" i="61"/>
  <c r="I344" i="61" s="1"/>
  <c r="H345" i="61"/>
  <c r="I345" i="61" s="1"/>
  <c r="H346" i="61"/>
  <c r="I346" i="61" s="1"/>
  <c r="H347" i="61"/>
  <c r="I347" i="61" s="1"/>
  <c r="H348" i="61"/>
  <c r="I348" i="61" s="1"/>
  <c r="H349" i="61"/>
  <c r="I349" i="61" s="1"/>
  <c r="H350" i="61"/>
  <c r="I350" i="61" s="1"/>
  <c r="H351" i="61"/>
  <c r="I351" i="61" s="1"/>
  <c r="H352" i="61"/>
  <c r="I352" i="61"/>
  <c r="H353" i="61"/>
  <c r="I353" i="61" s="1"/>
  <c r="H354" i="61"/>
  <c r="I354" i="61" s="1"/>
  <c r="H355" i="61"/>
  <c r="I355" i="61" s="1"/>
  <c r="H356" i="61"/>
  <c r="I356" i="61" s="1"/>
  <c r="H357" i="61"/>
  <c r="I357" i="61" s="1"/>
  <c r="H358" i="61"/>
  <c r="I358" i="61" s="1"/>
  <c r="H359" i="61"/>
  <c r="I359" i="61" s="1"/>
  <c r="H360" i="61"/>
  <c r="I360" i="61" s="1"/>
  <c r="H361" i="61"/>
  <c r="I361" i="61" s="1"/>
  <c r="H362" i="61"/>
  <c r="I362" i="61" s="1"/>
  <c r="H363" i="61"/>
  <c r="I363" i="61" s="1"/>
  <c r="H364" i="61"/>
  <c r="I364" i="61" s="1"/>
  <c r="H365" i="61"/>
  <c r="I365" i="61" s="1"/>
  <c r="H366" i="61"/>
  <c r="I366" i="61" s="1"/>
  <c r="H367" i="61"/>
  <c r="I367" i="61" s="1"/>
  <c r="H368" i="61"/>
  <c r="I368" i="61" s="1"/>
  <c r="H369" i="61"/>
  <c r="I369" i="61" s="1"/>
  <c r="H370" i="61"/>
  <c r="I370" i="61" s="1"/>
  <c r="H371" i="61"/>
  <c r="I371" i="61" s="1"/>
  <c r="H372" i="61"/>
  <c r="I372" i="61" s="1"/>
  <c r="H373" i="61"/>
  <c r="I373" i="61" s="1"/>
  <c r="H374" i="61"/>
  <c r="I374" i="61" s="1"/>
  <c r="H375" i="61"/>
  <c r="I375" i="61" s="1"/>
  <c r="H376" i="61"/>
  <c r="I376" i="61" s="1"/>
  <c r="H377" i="61"/>
  <c r="I377" i="61" s="1"/>
  <c r="H378" i="61"/>
  <c r="I378" i="61" s="1"/>
  <c r="H379" i="61"/>
  <c r="I379" i="61" s="1"/>
  <c r="H380" i="61"/>
  <c r="I380" i="61" s="1"/>
  <c r="H381" i="61"/>
  <c r="I381" i="61" s="1"/>
  <c r="H382" i="61"/>
  <c r="I382" i="61"/>
  <c r="H383" i="61"/>
  <c r="I383" i="61" s="1"/>
  <c r="H384" i="61"/>
  <c r="I384" i="61" s="1"/>
  <c r="H385" i="61"/>
  <c r="I385" i="61" s="1"/>
  <c r="H386" i="61"/>
  <c r="I386" i="61" s="1"/>
  <c r="H387" i="61"/>
  <c r="I387" i="61" s="1"/>
  <c r="H388" i="61"/>
  <c r="I388" i="61" s="1"/>
  <c r="H389" i="61"/>
  <c r="I389" i="61"/>
  <c r="H390" i="61"/>
  <c r="I390" i="61" s="1"/>
  <c r="H391" i="61"/>
  <c r="I391" i="61" s="1"/>
  <c r="H392" i="61"/>
  <c r="I392" i="61" s="1"/>
  <c r="H393" i="61"/>
  <c r="I393" i="61" s="1"/>
  <c r="H394" i="61"/>
  <c r="I394" i="61" s="1"/>
  <c r="H395" i="61"/>
  <c r="I395" i="61" s="1"/>
  <c r="H396" i="61"/>
  <c r="I396" i="61" s="1"/>
  <c r="H397" i="61"/>
  <c r="I397" i="61" s="1"/>
  <c r="H398" i="61"/>
  <c r="I398" i="61" s="1"/>
  <c r="H399" i="61"/>
  <c r="I399" i="61" s="1"/>
  <c r="H400" i="61"/>
  <c r="I400" i="61" s="1"/>
  <c r="H401" i="61"/>
  <c r="I401" i="61" s="1"/>
  <c r="H402" i="61"/>
  <c r="I402" i="61" s="1"/>
  <c r="H403" i="61"/>
  <c r="I403" i="61" s="1"/>
  <c r="H404" i="61"/>
  <c r="I404" i="61" s="1"/>
  <c r="H405" i="61"/>
  <c r="I405" i="61" s="1"/>
  <c r="H406" i="61"/>
  <c r="I406" i="61" s="1"/>
  <c r="H407" i="61"/>
  <c r="I407" i="61" s="1"/>
  <c r="H408" i="61"/>
  <c r="I408" i="61" s="1"/>
  <c r="H409" i="61"/>
  <c r="I409" i="61" s="1"/>
  <c r="H410" i="61"/>
  <c r="I410" i="61" s="1"/>
  <c r="H411" i="61"/>
  <c r="I411" i="61" s="1"/>
  <c r="H412" i="61"/>
  <c r="I412" i="61" s="1"/>
  <c r="H413" i="61"/>
  <c r="I413" i="61" s="1"/>
  <c r="H414" i="61"/>
  <c r="I414" i="61" s="1"/>
  <c r="H415" i="61"/>
  <c r="I415" i="61" s="1"/>
  <c r="H416" i="61"/>
  <c r="I416" i="61" s="1"/>
  <c r="H417" i="61"/>
  <c r="I417" i="61" s="1"/>
  <c r="H418" i="61"/>
  <c r="I418" i="61" s="1"/>
  <c r="H419" i="61"/>
  <c r="I419" i="61" s="1"/>
  <c r="H420" i="61"/>
  <c r="I420" i="61" s="1"/>
  <c r="H421" i="61"/>
  <c r="I421" i="61" s="1"/>
  <c r="H422" i="61"/>
  <c r="I422" i="61" s="1"/>
  <c r="H423" i="61"/>
  <c r="I423" i="61" s="1"/>
  <c r="H424" i="61"/>
  <c r="I424" i="61" s="1"/>
  <c r="H425" i="61"/>
  <c r="I425" i="61" s="1"/>
  <c r="H426" i="61"/>
  <c r="I426" i="61" s="1"/>
  <c r="H427" i="61"/>
  <c r="I427" i="61" s="1"/>
  <c r="H428" i="61"/>
  <c r="I428" i="61" s="1"/>
  <c r="H429" i="61"/>
  <c r="I429" i="61" s="1"/>
  <c r="H430" i="61"/>
  <c r="I430" i="61"/>
  <c r="H431" i="61"/>
  <c r="I431" i="61" s="1"/>
  <c r="H432" i="61"/>
  <c r="I432" i="61" s="1"/>
  <c r="H433" i="61"/>
  <c r="I433" i="61" s="1"/>
  <c r="H434" i="61"/>
  <c r="I434" i="61" s="1"/>
  <c r="H435" i="61"/>
  <c r="I435" i="61" s="1"/>
  <c r="H436" i="61"/>
  <c r="I436" i="61" s="1"/>
  <c r="H437" i="61"/>
  <c r="I437" i="61" s="1"/>
  <c r="H438" i="61"/>
  <c r="I438" i="61" s="1"/>
  <c r="H439" i="61"/>
  <c r="I439" i="61" s="1"/>
  <c r="H440" i="61"/>
  <c r="I440" i="61" s="1"/>
  <c r="H441" i="61"/>
  <c r="I441" i="61" s="1"/>
  <c r="H442" i="61"/>
  <c r="I442" i="61" s="1"/>
  <c r="H443" i="61"/>
  <c r="I443" i="61" s="1"/>
  <c r="H444" i="61"/>
  <c r="I444" i="61" s="1"/>
  <c r="H445" i="61"/>
  <c r="I445" i="61" s="1"/>
  <c r="H446" i="61"/>
  <c r="I446" i="61" s="1"/>
  <c r="H447" i="61"/>
  <c r="I447" i="61" s="1"/>
  <c r="H448" i="61"/>
  <c r="I448" i="61" s="1"/>
  <c r="H449" i="61"/>
  <c r="I449" i="61" s="1"/>
  <c r="C161" i="56" l="1"/>
  <c r="C160" i="56"/>
  <c r="C159" i="56"/>
  <c r="C158" i="56"/>
  <c r="C157" i="56"/>
  <c r="C156" i="56"/>
  <c r="C155" i="56"/>
  <c r="C154" i="56"/>
  <c r="I153" i="56"/>
  <c r="H153" i="56"/>
  <c r="E153" i="56"/>
  <c r="B153" i="56"/>
  <c r="C152" i="56"/>
  <c r="C151" i="56"/>
  <c r="C150" i="56"/>
  <c r="C149" i="56"/>
  <c r="C148" i="56"/>
  <c r="C147" i="56"/>
  <c r="C146" i="56"/>
  <c r="C145" i="56"/>
  <c r="C144" i="56"/>
  <c r="C143" i="56"/>
  <c r="C142" i="56"/>
  <c r="C141" i="56"/>
  <c r="C140" i="56"/>
  <c r="C139" i="56"/>
  <c r="C138" i="56"/>
  <c r="C137" i="56"/>
  <c r="C136" i="56"/>
  <c r="C135" i="56"/>
  <c r="C134" i="56"/>
  <c r="C133" i="56"/>
  <c r="C132" i="56"/>
  <c r="C131" i="56"/>
  <c r="C130" i="56"/>
  <c r="C129" i="56"/>
  <c r="C128" i="56"/>
  <c r="C127" i="56"/>
  <c r="C126" i="56"/>
  <c r="C125" i="56"/>
  <c r="C124" i="56"/>
  <c r="C123" i="56"/>
  <c r="C122" i="56"/>
  <c r="C121" i="56"/>
  <c r="C120" i="56"/>
  <c r="C119" i="56"/>
  <c r="C118" i="56"/>
  <c r="C117" i="56"/>
  <c r="C116" i="56"/>
  <c r="C115" i="56"/>
  <c r="C114" i="56"/>
  <c r="C113" i="56"/>
  <c r="C112" i="56"/>
  <c r="C111" i="56"/>
  <c r="C110" i="56"/>
  <c r="C109" i="56"/>
  <c r="C108" i="56"/>
  <c r="C107" i="56"/>
  <c r="I105" i="56"/>
  <c r="C106" i="56"/>
  <c r="H105" i="56"/>
  <c r="E105" i="56"/>
  <c r="B105" i="56"/>
  <c r="C104" i="56"/>
  <c r="C103" i="56"/>
  <c r="C102" i="56"/>
  <c r="C101" i="56"/>
  <c r="C100" i="56"/>
  <c r="C99" i="56"/>
  <c r="C98" i="56"/>
  <c r="C97" i="56"/>
  <c r="C96" i="56"/>
  <c r="C95" i="56"/>
  <c r="C94" i="56"/>
  <c r="C93" i="56"/>
  <c r="C92" i="56"/>
  <c r="C91" i="56"/>
  <c r="C90" i="56"/>
  <c r="C89" i="56"/>
  <c r="C88" i="56"/>
  <c r="C87" i="56"/>
  <c r="C86" i="56"/>
  <c r="C85" i="56"/>
  <c r="C84" i="56"/>
  <c r="C83" i="56"/>
  <c r="C82" i="56"/>
  <c r="C81" i="56"/>
  <c r="C80" i="56"/>
  <c r="C79" i="56"/>
  <c r="C78" i="56"/>
  <c r="C77" i="56"/>
  <c r="C76" i="56"/>
  <c r="C75" i="56"/>
  <c r="C74" i="56"/>
  <c r="C73" i="56"/>
  <c r="C72" i="56"/>
  <c r="C71" i="56"/>
  <c r="C70" i="56"/>
  <c r="C69"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C37" i="56"/>
  <c r="C36" i="56"/>
  <c r="C35" i="56"/>
  <c r="C34" i="56"/>
  <c r="C33" i="56"/>
  <c r="E32" i="56"/>
  <c r="B32" i="56"/>
  <c r="C31" i="56"/>
  <c r="C30" i="56"/>
  <c r="C29" i="56"/>
  <c r="C28" i="56"/>
  <c r="C27" i="56"/>
  <c r="C26" i="56"/>
  <c r="C25" i="56"/>
  <c r="C24" i="56"/>
  <c r="C23" i="56"/>
  <c r="C22" i="56"/>
  <c r="C21" i="56"/>
  <c r="C20" i="56"/>
  <c r="C19" i="56"/>
  <c r="C18" i="56"/>
  <c r="C17" i="56"/>
  <c r="C16" i="56"/>
  <c r="C15" i="56"/>
  <c r="I14" i="56"/>
  <c r="C14" i="56"/>
  <c r="H13" i="56"/>
  <c r="E13" i="56"/>
  <c r="B13" i="56"/>
  <c r="B12" i="56" s="1"/>
  <c r="E12" i="56" l="1"/>
  <c r="C16" i="3" s="1"/>
  <c r="H12" i="56"/>
  <c r="D16" i="3" s="1"/>
  <c r="I13" i="56"/>
  <c r="I32" i="56"/>
  <c r="I12" i="56" l="1"/>
  <c r="E16" i="3" s="1"/>
  <c r="G14" i="4"/>
  <c r="E37" i="20" l="1"/>
  <c r="B37" i="20"/>
  <c r="E29" i="20"/>
  <c r="B29" i="20"/>
  <c r="E19" i="20"/>
  <c r="B19" i="20"/>
  <c r="E13" i="20"/>
  <c r="E12" i="20" s="1"/>
  <c r="C38" i="3" s="1"/>
  <c r="B13" i="20"/>
  <c r="B12" i="20" s="1"/>
  <c r="H15" i="20"/>
  <c r="I15" i="20" s="1"/>
  <c r="H16" i="20"/>
  <c r="I16" i="20" s="1"/>
  <c r="H17" i="20"/>
  <c r="I17" i="20" s="1"/>
  <c r="H18" i="20"/>
  <c r="I18" i="20" s="1"/>
  <c r="H20" i="20"/>
  <c r="I20" i="20" s="1"/>
  <c r="H21" i="20"/>
  <c r="I21" i="20" s="1"/>
  <c r="H22" i="20"/>
  <c r="I22" i="20" s="1"/>
  <c r="I19" i="20" s="1"/>
  <c r="H23" i="20"/>
  <c r="I23" i="20" s="1"/>
  <c r="H24" i="20"/>
  <c r="I24" i="20" s="1"/>
  <c r="H25" i="20"/>
  <c r="I25" i="20" s="1"/>
  <c r="H26" i="20"/>
  <c r="I26" i="20" s="1"/>
  <c r="H27" i="20"/>
  <c r="I27" i="20" s="1"/>
  <c r="H28" i="20"/>
  <c r="I28" i="20" s="1"/>
  <c r="H30" i="20"/>
  <c r="H29" i="20" s="1"/>
  <c r="I30" i="20"/>
  <c r="H31" i="20"/>
  <c r="I31" i="20" s="1"/>
  <c r="H32" i="20"/>
  <c r="I32" i="20" s="1"/>
  <c r="H33" i="20"/>
  <c r="I33" i="20" s="1"/>
  <c r="H34" i="20"/>
  <c r="I34" i="20" s="1"/>
  <c r="H35" i="20"/>
  <c r="I35" i="20" s="1"/>
  <c r="H36" i="20"/>
  <c r="I36" i="20" s="1"/>
  <c r="H38" i="20"/>
  <c r="I38" i="20" s="1"/>
  <c r="I37" i="20" s="1"/>
  <c r="B45" i="23"/>
  <c r="E45" i="23"/>
  <c r="B24" i="23"/>
  <c r="E24" i="23"/>
  <c r="B18" i="23"/>
  <c r="E18" i="23"/>
  <c r="B13" i="23"/>
  <c r="E13" i="23"/>
  <c r="G14" i="23"/>
  <c r="E24" i="7"/>
  <c r="B24" i="7"/>
  <c r="E16" i="7"/>
  <c r="B16" i="7"/>
  <c r="E13" i="7"/>
  <c r="E12" i="7" s="1"/>
  <c r="B13" i="7"/>
  <c r="B12" i="7" s="1"/>
  <c r="E30" i="6"/>
  <c r="B30" i="6"/>
  <c r="E27" i="6"/>
  <c r="B27" i="6"/>
  <c r="B16" i="6"/>
  <c r="E13" i="6"/>
  <c r="B13" i="6"/>
  <c r="G15" i="6"/>
  <c r="G19" i="6"/>
  <c r="G20" i="6"/>
  <c r="G31" i="6"/>
  <c r="G14" i="6"/>
  <c r="E49" i="17"/>
  <c r="B49" i="17"/>
  <c r="E36" i="17"/>
  <c r="B36" i="17"/>
  <c r="E20" i="17"/>
  <c r="B20" i="17"/>
  <c r="E13" i="17"/>
  <c r="B13" i="17"/>
  <c r="E30" i="39"/>
  <c r="B30" i="39"/>
  <c r="B13" i="39"/>
  <c r="B12" i="39" s="1"/>
  <c r="E45" i="39"/>
  <c r="B45" i="39"/>
  <c r="H32" i="39"/>
  <c r="I32" i="39" s="1"/>
  <c r="H33" i="39"/>
  <c r="I33" i="39" s="1"/>
  <c r="H34" i="39"/>
  <c r="I34" i="39" s="1"/>
  <c r="H35" i="39"/>
  <c r="I35" i="39" s="1"/>
  <c r="H36" i="39"/>
  <c r="I36" i="39" s="1"/>
  <c r="H37" i="39"/>
  <c r="I37" i="39" s="1"/>
  <c r="H38" i="39"/>
  <c r="I38" i="39" s="1"/>
  <c r="H39" i="39"/>
  <c r="I39" i="39" s="1"/>
  <c r="H40" i="39"/>
  <c r="I40" i="39" s="1"/>
  <c r="H41" i="39"/>
  <c r="I41" i="39" s="1"/>
  <c r="H42" i="39"/>
  <c r="I42" i="39" s="1"/>
  <c r="H43" i="39"/>
  <c r="I43" i="39" s="1"/>
  <c r="H44" i="39"/>
  <c r="I44" i="39" s="1"/>
  <c r="H31" i="39"/>
  <c r="I31" i="39" s="1"/>
  <c r="H15" i="39"/>
  <c r="I15" i="39" s="1"/>
  <c r="H16" i="39"/>
  <c r="I16" i="39" s="1"/>
  <c r="H17" i="39"/>
  <c r="I17" i="39"/>
  <c r="H18" i="39"/>
  <c r="I18" i="39" s="1"/>
  <c r="H19" i="39"/>
  <c r="I19" i="39" s="1"/>
  <c r="H20" i="39"/>
  <c r="I20" i="39" s="1"/>
  <c r="H21" i="39"/>
  <c r="I21" i="39"/>
  <c r="H22" i="39"/>
  <c r="I22" i="39" s="1"/>
  <c r="H23" i="39"/>
  <c r="I23" i="39" s="1"/>
  <c r="H24" i="39"/>
  <c r="I24" i="39" s="1"/>
  <c r="H25" i="39"/>
  <c r="I25" i="39"/>
  <c r="H26" i="39"/>
  <c r="I26" i="39" s="1"/>
  <c r="H27" i="39"/>
  <c r="I27" i="39" s="1"/>
  <c r="H28" i="39"/>
  <c r="I28" i="39" s="1"/>
  <c r="H29" i="39"/>
  <c r="I29" i="39" s="1"/>
  <c r="H14" i="39"/>
  <c r="H13" i="39" s="1"/>
  <c r="G46" i="39"/>
  <c r="H46" i="39" s="1"/>
  <c r="H32" i="38"/>
  <c r="I32" i="38" s="1"/>
  <c r="H33" i="38"/>
  <c r="I33" i="38" s="1"/>
  <c r="H34" i="38"/>
  <c r="I34" i="38" s="1"/>
  <c r="H35" i="38"/>
  <c r="I35" i="38" s="1"/>
  <c r="H36" i="38"/>
  <c r="I36" i="38" s="1"/>
  <c r="H37" i="38"/>
  <c r="I37" i="38" s="1"/>
  <c r="H38" i="38"/>
  <c r="I38" i="38" s="1"/>
  <c r="H31" i="38"/>
  <c r="I31" i="38" s="1"/>
  <c r="H17" i="38"/>
  <c r="I17" i="38" s="1"/>
  <c r="H18" i="38"/>
  <c r="I18" i="38" s="1"/>
  <c r="H19" i="38"/>
  <c r="I19" i="38" s="1"/>
  <c r="H20" i="38"/>
  <c r="I20" i="38" s="1"/>
  <c r="H21" i="38"/>
  <c r="I21" i="38" s="1"/>
  <c r="H22" i="38"/>
  <c r="I22" i="38" s="1"/>
  <c r="H23" i="38"/>
  <c r="I23" i="38" s="1"/>
  <c r="H24" i="38"/>
  <c r="I24" i="38" s="1"/>
  <c r="H25" i="38"/>
  <c r="I25" i="38" s="1"/>
  <c r="H26" i="38"/>
  <c r="I26" i="38" s="1"/>
  <c r="H27" i="38"/>
  <c r="I27" i="38"/>
  <c r="H28" i="38"/>
  <c r="I28" i="38" s="1"/>
  <c r="H29" i="38"/>
  <c r="I29" i="38" s="1"/>
  <c r="H16" i="38"/>
  <c r="I16" i="38" s="1"/>
  <c r="E30" i="38"/>
  <c r="B30" i="38"/>
  <c r="E15" i="38"/>
  <c r="B15" i="38"/>
  <c r="E13" i="38"/>
  <c r="B13" i="38"/>
  <c r="B12" i="38" s="1"/>
  <c r="G14" i="38"/>
  <c r="H14" i="38" s="1"/>
  <c r="H13" i="38" s="1"/>
  <c r="H43" i="28"/>
  <c r="E20" i="37"/>
  <c r="B20" i="37"/>
  <c r="E16" i="37"/>
  <c r="E12" i="37" s="1"/>
  <c r="B16" i="37"/>
  <c r="E13" i="37"/>
  <c r="B13" i="37"/>
  <c r="B12" i="37" s="1"/>
  <c r="H15" i="37"/>
  <c r="H17" i="37"/>
  <c r="H16" i="37" s="1"/>
  <c r="H18" i="37"/>
  <c r="H19" i="37"/>
  <c r="H21" i="37"/>
  <c r="H20" i="37" s="1"/>
  <c r="H14" i="37"/>
  <c r="H13" i="37" s="1"/>
  <c r="B12" i="36"/>
  <c r="E13" i="36"/>
  <c r="E12" i="36" s="1"/>
  <c r="B13" i="36"/>
  <c r="H14" i="36"/>
  <c r="H13" i="36" s="1"/>
  <c r="H12" i="36" s="1"/>
  <c r="G70" i="49"/>
  <c r="G71" i="49"/>
  <c r="G72" i="49"/>
  <c r="G73" i="49"/>
  <c r="G14" i="49"/>
  <c r="H14" i="48"/>
  <c r="E18" i="22"/>
  <c r="B18" i="22"/>
  <c r="E15" i="22"/>
  <c r="B15" i="22"/>
  <c r="G23" i="22"/>
  <c r="H23" i="22" s="1"/>
  <c r="I23" i="22" s="1"/>
  <c r="G22" i="22"/>
  <c r="H22" i="22" s="1"/>
  <c r="I22" i="22" s="1"/>
  <c r="H21" i="22"/>
  <c r="H20" i="22"/>
  <c r="H19" i="22"/>
  <c r="E13" i="22"/>
  <c r="B13" i="22"/>
  <c r="B12" i="22" s="1"/>
  <c r="G14" i="21"/>
  <c r="G14" i="33"/>
  <c r="G24" i="42"/>
  <c r="H24" i="42" s="1"/>
  <c r="I24" i="42" s="1"/>
  <c r="G23" i="42"/>
  <c r="G14" i="42"/>
  <c r="G14" i="13"/>
  <c r="B70" i="16"/>
  <c r="B52" i="16"/>
  <c r="B24" i="16"/>
  <c r="B13" i="16"/>
  <c r="B12" i="16" s="1"/>
  <c r="E13" i="14"/>
  <c r="E12" i="14" s="1"/>
  <c r="B13" i="14"/>
  <c r="B12" i="14" s="1"/>
  <c r="E13" i="15"/>
  <c r="E12" i="15" s="1"/>
  <c r="B13" i="15"/>
  <c r="B12" i="15" s="1"/>
  <c r="H15" i="15"/>
  <c r="I15" i="15" s="1"/>
  <c r="H16" i="15"/>
  <c r="I16" i="15" s="1"/>
  <c r="H17" i="15"/>
  <c r="I17" i="15" s="1"/>
  <c r="H18" i="15"/>
  <c r="I18" i="15" s="1"/>
  <c r="I29" i="20" l="1"/>
  <c r="H19" i="20"/>
  <c r="H37" i="20"/>
  <c r="E12" i="23"/>
  <c r="C37" i="3" s="1"/>
  <c r="B12" i="6"/>
  <c r="B12" i="17"/>
  <c r="E12" i="17"/>
  <c r="C34" i="3" s="1"/>
  <c r="I30" i="39"/>
  <c r="I46" i="39"/>
  <c r="I45" i="39" s="1"/>
  <c r="H45" i="39"/>
  <c r="H30" i="39"/>
  <c r="H12" i="39" s="1"/>
  <c r="I14" i="39"/>
  <c r="I13" i="39" s="1"/>
  <c r="I12" i="39" s="1"/>
  <c r="E12" i="38"/>
  <c r="H12" i="37"/>
  <c r="C31" i="3"/>
  <c r="D31" i="3"/>
  <c r="E12" i="22"/>
  <c r="C27" i="3" s="1"/>
  <c r="C21" i="3"/>
  <c r="B12" i="23"/>
  <c r="H15" i="38"/>
  <c r="I14" i="38"/>
  <c r="I30" i="38"/>
  <c r="H30" i="38"/>
  <c r="I15" i="38"/>
  <c r="H18" i="22"/>
  <c r="H34" i="10"/>
  <c r="I34" i="10" s="1"/>
  <c r="H35" i="10"/>
  <c r="I35" i="10" s="1"/>
  <c r="H25" i="10"/>
  <c r="I25" i="10" s="1"/>
  <c r="H26" i="10"/>
  <c r="I26" i="10" s="1"/>
  <c r="H27" i="10"/>
  <c r="I27" i="10" s="1"/>
  <c r="H28" i="10"/>
  <c r="I28" i="10" s="1"/>
  <c r="H29" i="10"/>
  <c r="I29" i="10" s="1"/>
  <c r="H30" i="10"/>
  <c r="I30" i="10" s="1"/>
  <c r="H31" i="10"/>
  <c r="I31" i="10" s="1"/>
  <c r="H33" i="10"/>
  <c r="I33" i="10" s="1"/>
  <c r="H24" i="10"/>
  <c r="I24" i="10" s="1"/>
  <c r="H15" i="10"/>
  <c r="I15" i="10" s="1"/>
  <c r="H16" i="10"/>
  <c r="I16" i="10" s="1"/>
  <c r="H17" i="10"/>
  <c r="I17" i="10" s="1"/>
  <c r="H18" i="10"/>
  <c r="I18" i="10"/>
  <c r="H19" i="10"/>
  <c r="I19" i="10"/>
  <c r="H20" i="10"/>
  <c r="I20" i="10" s="1"/>
  <c r="H21" i="10"/>
  <c r="I21" i="10" s="1"/>
  <c r="H22" i="10"/>
  <c r="I22" i="10" s="1"/>
  <c r="H14" i="10"/>
  <c r="I14" i="10" s="1"/>
  <c r="E13" i="10"/>
  <c r="B13" i="10"/>
  <c r="E23" i="10"/>
  <c r="B23" i="10"/>
  <c r="E32" i="10"/>
  <c r="B32" i="10"/>
  <c r="E64" i="5"/>
  <c r="E44" i="5"/>
  <c r="E16" i="5"/>
  <c r="E13" i="5"/>
  <c r="G14" i="5"/>
  <c r="G81" i="5"/>
  <c r="E105" i="11"/>
  <c r="C105" i="11" s="1"/>
  <c r="G14" i="11"/>
  <c r="H12" i="38" l="1"/>
  <c r="D33" i="3" s="1"/>
  <c r="H105" i="11"/>
  <c r="I105" i="11" s="1"/>
  <c r="B13" i="45" l="1"/>
  <c r="E243" i="41"/>
  <c r="B243" i="41"/>
  <c r="E167" i="41"/>
  <c r="B167" i="41"/>
  <c r="E57" i="41"/>
  <c r="B57" i="41"/>
  <c r="E13" i="41"/>
  <c r="B13" i="41"/>
  <c r="H38" i="41"/>
  <c r="I38" i="41" s="1"/>
  <c r="H45" i="41"/>
  <c r="I45" i="41" s="1"/>
  <c r="H70" i="41"/>
  <c r="I70" i="41" s="1"/>
  <c r="H77" i="41"/>
  <c r="I77" i="41" s="1"/>
  <c r="H102" i="41"/>
  <c r="I102" i="41" s="1"/>
  <c r="H109" i="41"/>
  <c r="I109" i="41" s="1"/>
  <c r="H134" i="41"/>
  <c r="I134" i="41" s="1"/>
  <c r="H141" i="41"/>
  <c r="I141" i="41" s="1"/>
  <c r="H166" i="41"/>
  <c r="I166" i="41" s="1"/>
  <c r="H173" i="41"/>
  <c r="I173" i="41" s="1"/>
  <c r="H198" i="41"/>
  <c r="I198" i="41" s="1"/>
  <c r="H205" i="41"/>
  <c r="I205" i="41" s="1"/>
  <c r="H230" i="41"/>
  <c r="I230" i="41" s="1"/>
  <c r="H237" i="41"/>
  <c r="I237" i="41" s="1"/>
  <c r="H262" i="41"/>
  <c r="I262" i="41" s="1"/>
  <c r="H269" i="41"/>
  <c r="I269" i="41" s="1"/>
  <c r="G15" i="41"/>
  <c r="H15" i="41" s="1"/>
  <c r="I15" i="41" s="1"/>
  <c r="G16" i="41"/>
  <c r="H16" i="41" s="1"/>
  <c r="I16" i="41" s="1"/>
  <c r="G17" i="41"/>
  <c r="H17" i="41" s="1"/>
  <c r="I17" i="41" s="1"/>
  <c r="G18" i="41"/>
  <c r="H18" i="41" s="1"/>
  <c r="I18" i="41" s="1"/>
  <c r="G19" i="41"/>
  <c r="H19" i="41" s="1"/>
  <c r="I19" i="41" s="1"/>
  <c r="G20" i="41"/>
  <c r="H20" i="41" s="1"/>
  <c r="I20" i="41" s="1"/>
  <c r="G21" i="41"/>
  <c r="H21" i="41" s="1"/>
  <c r="I21" i="41" s="1"/>
  <c r="G22" i="41"/>
  <c r="H22" i="41" s="1"/>
  <c r="I22" i="41" s="1"/>
  <c r="G23" i="41"/>
  <c r="H23" i="41" s="1"/>
  <c r="I23" i="41" s="1"/>
  <c r="G24" i="41"/>
  <c r="H24" i="41" s="1"/>
  <c r="I24" i="41" s="1"/>
  <c r="G25" i="41"/>
  <c r="H25" i="41" s="1"/>
  <c r="I25" i="41" s="1"/>
  <c r="G26" i="41"/>
  <c r="H26" i="41" s="1"/>
  <c r="I26" i="41" s="1"/>
  <c r="G27" i="41"/>
  <c r="H27" i="41" s="1"/>
  <c r="I27" i="41" s="1"/>
  <c r="G28" i="41"/>
  <c r="H28" i="41" s="1"/>
  <c r="I28" i="41" s="1"/>
  <c r="G29" i="41"/>
  <c r="H29" i="41" s="1"/>
  <c r="I29" i="41" s="1"/>
  <c r="G30" i="41"/>
  <c r="H30" i="41" s="1"/>
  <c r="I30" i="41" s="1"/>
  <c r="G31" i="41"/>
  <c r="H31" i="41" s="1"/>
  <c r="I31" i="41" s="1"/>
  <c r="G32" i="41"/>
  <c r="H32" i="41" s="1"/>
  <c r="I32" i="41" s="1"/>
  <c r="G33" i="41"/>
  <c r="H33" i="41" s="1"/>
  <c r="I33" i="41" s="1"/>
  <c r="G34" i="41"/>
  <c r="H34" i="41" s="1"/>
  <c r="I34" i="41" s="1"/>
  <c r="G35" i="41"/>
  <c r="H35" i="41" s="1"/>
  <c r="I35" i="41" s="1"/>
  <c r="G36" i="41"/>
  <c r="H36" i="41" s="1"/>
  <c r="I36" i="41" s="1"/>
  <c r="G37" i="41"/>
  <c r="H37" i="41" s="1"/>
  <c r="I37" i="41" s="1"/>
  <c r="G38" i="41"/>
  <c r="G39" i="41"/>
  <c r="H39" i="41" s="1"/>
  <c r="I39" i="41" s="1"/>
  <c r="G40" i="41"/>
  <c r="H40" i="41" s="1"/>
  <c r="I40" i="41" s="1"/>
  <c r="G41" i="41"/>
  <c r="H41" i="41" s="1"/>
  <c r="I41" i="41" s="1"/>
  <c r="G42" i="41"/>
  <c r="H42" i="41" s="1"/>
  <c r="I42" i="41" s="1"/>
  <c r="G43" i="41"/>
  <c r="H43" i="41" s="1"/>
  <c r="I43" i="41" s="1"/>
  <c r="G44" i="41"/>
  <c r="H44" i="41" s="1"/>
  <c r="I44" i="41" s="1"/>
  <c r="G45" i="41"/>
  <c r="G46" i="41"/>
  <c r="H46" i="41" s="1"/>
  <c r="I46" i="41" s="1"/>
  <c r="G47" i="41"/>
  <c r="H47" i="41" s="1"/>
  <c r="I47" i="41" s="1"/>
  <c r="G48" i="41"/>
  <c r="H48" i="41" s="1"/>
  <c r="I48" i="41" s="1"/>
  <c r="G49" i="41"/>
  <c r="H49" i="41" s="1"/>
  <c r="I49" i="41" s="1"/>
  <c r="G50" i="41"/>
  <c r="H50" i="41" s="1"/>
  <c r="I50" i="41" s="1"/>
  <c r="G51" i="41"/>
  <c r="H51" i="41" s="1"/>
  <c r="I51" i="41" s="1"/>
  <c r="G52" i="41"/>
  <c r="H52" i="41" s="1"/>
  <c r="I52" i="41" s="1"/>
  <c r="G53" i="41"/>
  <c r="H53" i="41" s="1"/>
  <c r="I53" i="41" s="1"/>
  <c r="G54" i="41"/>
  <c r="H54" i="41" s="1"/>
  <c r="I54" i="41" s="1"/>
  <c r="G55" i="41"/>
  <c r="H55" i="41" s="1"/>
  <c r="I55" i="41" s="1"/>
  <c r="G56" i="41"/>
  <c r="H56" i="41" s="1"/>
  <c r="I56" i="41" s="1"/>
  <c r="G58" i="41"/>
  <c r="H58" i="41" s="1"/>
  <c r="I58" i="41" s="1"/>
  <c r="G59" i="41"/>
  <c r="H59" i="41" s="1"/>
  <c r="I59" i="41" s="1"/>
  <c r="G60" i="41"/>
  <c r="H60" i="41" s="1"/>
  <c r="I60" i="41" s="1"/>
  <c r="G61" i="41"/>
  <c r="H61" i="41" s="1"/>
  <c r="I61" i="41" s="1"/>
  <c r="G62" i="41"/>
  <c r="H62" i="41" s="1"/>
  <c r="I62" i="41" s="1"/>
  <c r="G63" i="41"/>
  <c r="H63" i="41" s="1"/>
  <c r="I63" i="41" s="1"/>
  <c r="G64" i="41"/>
  <c r="H64" i="41" s="1"/>
  <c r="I64" i="41" s="1"/>
  <c r="G65" i="41"/>
  <c r="H65" i="41" s="1"/>
  <c r="I65" i="41" s="1"/>
  <c r="G66" i="41"/>
  <c r="H66" i="41" s="1"/>
  <c r="I66" i="41" s="1"/>
  <c r="G67" i="41"/>
  <c r="H67" i="41" s="1"/>
  <c r="I67" i="41" s="1"/>
  <c r="G68" i="41"/>
  <c r="H68" i="41" s="1"/>
  <c r="I68" i="41" s="1"/>
  <c r="G69" i="41"/>
  <c r="H69" i="41" s="1"/>
  <c r="I69" i="41" s="1"/>
  <c r="G70" i="41"/>
  <c r="G71" i="41"/>
  <c r="H71" i="41" s="1"/>
  <c r="I71" i="41" s="1"/>
  <c r="G72" i="41"/>
  <c r="H72" i="41" s="1"/>
  <c r="I72" i="41" s="1"/>
  <c r="G73" i="41"/>
  <c r="H73" i="41" s="1"/>
  <c r="I73" i="41" s="1"/>
  <c r="G74" i="41"/>
  <c r="H74" i="41" s="1"/>
  <c r="I74" i="41" s="1"/>
  <c r="G75" i="41"/>
  <c r="H75" i="41" s="1"/>
  <c r="I75" i="41" s="1"/>
  <c r="G76" i="41"/>
  <c r="H76" i="41" s="1"/>
  <c r="I76" i="41" s="1"/>
  <c r="G77" i="41"/>
  <c r="G78" i="41"/>
  <c r="H78" i="41" s="1"/>
  <c r="I78" i="41" s="1"/>
  <c r="G79" i="41"/>
  <c r="H79" i="41" s="1"/>
  <c r="I79" i="41" s="1"/>
  <c r="G80" i="41"/>
  <c r="H80" i="41" s="1"/>
  <c r="I80" i="41" s="1"/>
  <c r="G81" i="41"/>
  <c r="H81" i="41" s="1"/>
  <c r="I81" i="41" s="1"/>
  <c r="G82" i="41"/>
  <c r="H82" i="41" s="1"/>
  <c r="I82" i="41" s="1"/>
  <c r="G83" i="41"/>
  <c r="H83" i="41" s="1"/>
  <c r="I83" i="41" s="1"/>
  <c r="G84" i="41"/>
  <c r="H84" i="41" s="1"/>
  <c r="I84" i="41" s="1"/>
  <c r="G85" i="41"/>
  <c r="H85" i="41" s="1"/>
  <c r="I85" i="41" s="1"/>
  <c r="G86" i="41"/>
  <c r="H86" i="41" s="1"/>
  <c r="I86" i="41" s="1"/>
  <c r="G87" i="41"/>
  <c r="H87" i="41" s="1"/>
  <c r="I87" i="41" s="1"/>
  <c r="G88" i="41"/>
  <c r="H88" i="41" s="1"/>
  <c r="I88" i="41" s="1"/>
  <c r="G89" i="41"/>
  <c r="H89" i="41" s="1"/>
  <c r="I89" i="41" s="1"/>
  <c r="G90" i="41"/>
  <c r="H90" i="41" s="1"/>
  <c r="I90" i="41" s="1"/>
  <c r="G91" i="41"/>
  <c r="H91" i="41" s="1"/>
  <c r="I91" i="41" s="1"/>
  <c r="G92" i="41"/>
  <c r="H92" i="41" s="1"/>
  <c r="I92" i="41" s="1"/>
  <c r="G93" i="41"/>
  <c r="H93" i="41" s="1"/>
  <c r="I93" i="41" s="1"/>
  <c r="G94" i="41"/>
  <c r="H94" i="41" s="1"/>
  <c r="I94" i="41" s="1"/>
  <c r="G95" i="41"/>
  <c r="H95" i="41" s="1"/>
  <c r="I95" i="41" s="1"/>
  <c r="G96" i="41"/>
  <c r="H96" i="41" s="1"/>
  <c r="I96" i="41" s="1"/>
  <c r="G97" i="41"/>
  <c r="H97" i="41" s="1"/>
  <c r="I97" i="41" s="1"/>
  <c r="G98" i="41"/>
  <c r="H98" i="41" s="1"/>
  <c r="I98" i="41" s="1"/>
  <c r="G99" i="41"/>
  <c r="H99" i="41" s="1"/>
  <c r="I99" i="41" s="1"/>
  <c r="G100" i="41"/>
  <c r="H100" i="41" s="1"/>
  <c r="I100" i="41" s="1"/>
  <c r="G101" i="41"/>
  <c r="H101" i="41" s="1"/>
  <c r="I101" i="41" s="1"/>
  <c r="G102" i="41"/>
  <c r="G103" i="41"/>
  <c r="H103" i="41" s="1"/>
  <c r="I103" i="41" s="1"/>
  <c r="G104" i="41"/>
  <c r="H104" i="41" s="1"/>
  <c r="I104" i="41" s="1"/>
  <c r="G105" i="41"/>
  <c r="H105" i="41" s="1"/>
  <c r="I105" i="41" s="1"/>
  <c r="G106" i="41"/>
  <c r="H106" i="41" s="1"/>
  <c r="I106" i="41" s="1"/>
  <c r="G107" i="41"/>
  <c r="H107" i="41" s="1"/>
  <c r="I107" i="41" s="1"/>
  <c r="G108" i="41"/>
  <c r="H108" i="41" s="1"/>
  <c r="I108" i="41" s="1"/>
  <c r="G109" i="41"/>
  <c r="G110" i="41"/>
  <c r="H110" i="41" s="1"/>
  <c r="I110" i="41" s="1"/>
  <c r="G111" i="41"/>
  <c r="H111" i="41" s="1"/>
  <c r="I111" i="41" s="1"/>
  <c r="G112" i="41"/>
  <c r="H112" i="41" s="1"/>
  <c r="I112" i="41" s="1"/>
  <c r="G113" i="41"/>
  <c r="H113" i="41" s="1"/>
  <c r="I113" i="41" s="1"/>
  <c r="G114" i="41"/>
  <c r="H114" i="41" s="1"/>
  <c r="I114" i="41" s="1"/>
  <c r="G115" i="41"/>
  <c r="H115" i="41" s="1"/>
  <c r="I115" i="41" s="1"/>
  <c r="G116" i="41"/>
  <c r="H116" i="41" s="1"/>
  <c r="I116" i="41" s="1"/>
  <c r="G117" i="41"/>
  <c r="H117" i="41" s="1"/>
  <c r="I117" i="41" s="1"/>
  <c r="G118" i="41"/>
  <c r="H118" i="41" s="1"/>
  <c r="I118" i="41" s="1"/>
  <c r="G119" i="41"/>
  <c r="H119" i="41" s="1"/>
  <c r="I119" i="41" s="1"/>
  <c r="G120" i="41"/>
  <c r="H120" i="41" s="1"/>
  <c r="I120" i="41" s="1"/>
  <c r="G121" i="41"/>
  <c r="H121" i="41" s="1"/>
  <c r="I121" i="41" s="1"/>
  <c r="G122" i="41"/>
  <c r="H122" i="41" s="1"/>
  <c r="I122" i="41" s="1"/>
  <c r="G123" i="41"/>
  <c r="H123" i="41" s="1"/>
  <c r="I123" i="41" s="1"/>
  <c r="G124" i="41"/>
  <c r="H124" i="41" s="1"/>
  <c r="I124" i="41" s="1"/>
  <c r="G125" i="41"/>
  <c r="H125" i="41" s="1"/>
  <c r="I125" i="41" s="1"/>
  <c r="G126" i="41"/>
  <c r="H126" i="41" s="1"/>
  <c r="I126" i="41" s="1"/>
  <c r="G127" i="41"/>
  <c r="H127" i="41" s="1"/>
  <c r="I127" i="41" s="1"/>
  <c r="G128" i="41"/>
  <c r="H128" i="41" s="1"/>
  <c r="I128" i="41" s="1"/>
  <c r="G129" i="41"/>
  <c r="H129" i="41" s="1"/>
  <c r="I129" i="41" s="1"/>
  <c r="G130" i="41"/>
  <c r="H130" i="41" s="1"/>
  <c r="I130" i="41" s="1"/>
  <c r="G131" i="41"/>
  <c r="H131" i="41" s="1"/>
  <c r="I131" i="41" s="1"/>
  <c r="G132" i="41"/>
  <c r="H132" i="41" s="1"/>
  <c r="I132" i="41" s="1"/>
  <c r="G133" i="41"/>
  <c r="H133" i="41" s="1"/>
  <c r="I133" i="41" s="1"/>
  <c r="G134" i="41"/>
  <c r="G135" i="41"/>
  <c r="H135" i="41" s="1"/>
  <c r="I135" i="41" s="1"/>
  <c r="G136" i="41"/>
  <c r="H136" i="41" s="1"/>
  <c r="I136" i="41" s="1"/>
  <c r="G137" i="41"/>
  <c r="H137" i="41" s="1"/>
  <c r="I137" i="41" s="1"/>
  <c r="G138" i="41"/>
  <c r="H138" i="41" s="1"/>
  <c r="I138" i="41" s="1"/>
  <c r="G139" i="41"/>
  <c r="H139" i="41" s="1"/>
  <c r="I139" i="41" s="1"/>
  <c r="G140" i="41"/>
  <c r="H140" i="41" s="1"/>
  <c r="I140" i="41" s="1"/>
  <c r="G141" i="41"/>
  <c r="G142" i="41"/>
  <c r="H142" i="41" s="1"/>
  <c r="I142" i="41" s="1"/>
  <c r="G143" i="41"/>
  <c r="H143" i="41" s="1"/>
  <c r="I143" i="41" s="1"/>
  <c r="G144" i="41"/>
  <c r="H144" i="41" s="1"/>
  <c r="I144" i="41" s="1"/>
  <c r="G145" i="41"/>
  <c r="H145" i="41" s="1"/>
  <c r="I145" i="41" s="1"/>
  <c r="G146" i="41"/>
  <c r="H146" i="41" s="1"/>
  <c r="I146" i="41" s="1"/>
  <c r="G147" i="41"/>
  <c r="H147" i="41" s="1"/>
  <c r="I147" i="41" s="1"/>
  <c r="G148" i="41"/>
  <c r="H148" i="41" s="1"/>
  <c r="I148" i="41" s="1"/>
  <c r="G149" i="41"/>
  <c r="H149" i="41" s="1"/>
  <c r="I149" i="41" s="1"/>
  <c r="G150" i="41"/>
  <c r="H150" i="41" s="1"/>
  <c r="I150" i="41" s="1"/>
  <c r="G151" i="41"/>
  <c r="H151" i="41" s="1"/>
  <c r="I151" i="41" s="1"/>
  <c r="G152" i="41"/>
  <c r="H152" i="41" s="1"/>
  <c r="I152" i="41" s="1"/>
  <c r="G153" i="41"/>
  <c r="H153" i="41" s="1"/>
  <c r="I153" i="41" s="1"/>
  <c r="G154" i="41"/>
  <c r="H154" i="41" s="1"/>
  <c r="I154" i="41" s="1"/>
  <c r="G155" i="41"/>
  <c r="H155" i="41" s="1"/>
  <c r="I155" i="41" s="1"/>
  <c r="G156" i="41"/>
  <c r="H156" i="41" s="1"/>
  <c r="I156" i="41" s="1"/>
  <c r="G157" i="41"/>
  <c r="H157" i="41" s="1"/>
  <c r="I157" i="41" s="1"/>
  <c r="G158" i="41"/>
  <c r="H158" i="41" s="1"/>
  <c r="I158" i="41" s="1"/>
  <c r="G159" i="41"/>
  <c r="H159" i="41" s="1"/>
  <c r="I159" i="41" s="1"/>
  <c r="G160" i="41"/>
  <c r="H160" i="41" s="1"/>
  <c r="I160" i="41" s="1"/>
  <c r="G161" i="41"/>
  <c r="H161" i="41" s="1"/>
  <c r="I161" i="41" s="1"/>
  <c r="G162" i="41"/>
  <c r="H162" i="41" s="1"/>
  <c r="I162" i="41" s="1"/>
  <c r="G163" i="41"/>
  <c r="H163" i="41" s="1"/>
  <c r="I163" i="41" s="1"/>
  <c r="G164" i="41"/>
  <c r="H164" i="41" s="1"/>
  <c r="I164" i="41" s="1"/>
  <c r="G165" i="41"/>
  <c r="H165" i="41" s="1"/>
  <c r="I165" i="41" s="1"/>
  <c r="G166" i="41"/>
  <c r="G168" i="41"/>
  <c r="H168" i="41" s="1"/>
  <c r="I168" i="41" s="1"/>
  <c r="G169" i="41"/>
  <c r="H169" i="41" s="1"/>
  <c r="I169" i="41" s="1"/>
  <c r="G170" i="41"/>
  <c r="H170" i="41" s="1"/>
  <c r="I170" i="41" s="1"/>
  <c r="G171" i="41"/>
  <c r="H171" i="41" s="1"/>
  <c r="I171" i="41" s="1"/>
  <c r="G172" i="41"/>
  <c r="H172" i="41" s="1"/>
  <c r="I172" i="41" s="1"/>
  <c r="G173" i="41"/>
  <c r="G174" i="41"/>
  <c r="H174" i="41" s="1"/>
  <c r="I174" i="41" s="1"/>
  <c r="G175" i="41"/>
  <c r="H175" i="41" s="1"/>
  <c r="I175" i="41" s="1"/>
  <c r="G176" i="41"/>
  <c r="H176" i="41" s="1"/>
  <c r="I176" i="41" s="1"/>
  <c r="G177" i="41"/>
  <c r="H177" i="41" s="1"/>
  <c r="I177" i="41" s="1"/>
  <c r="G178" i="41"/>
  <c r="H178" i="41" s="1"/>
  <c r="I178" i="41" s="1"/>
  <c r="G179" i="41"/>
  <c r="H179" i="41" s="1"/>
  <c r="I179" i="41" s="1"/>
  <c r="G180" i="41"/>
  <c r="H180" i="41" s="1"/>
  <c r="I180" i="41" s="1"/>
  <c r="G181" i="41"/>
  <c r="H181" i="41" s="1"/>
  <c r="I181" i="41" s="1"/>
  <c r="G182" i="41"/>
  <c r="H182" i="41" s="1"/>
  <c r="I182" i="41" s="1"/>
  <c r="G183" i="41"/>
  <c r="H183" i="41" s="1"/>
  <c r="I183" i="41" s="1"/>
  <c r="G184" i="41"/>
  <c r="H184" i="41" s="1"/>
  <c r="I184" i="41" s="1"/>
  <c r="G185" i="41"/>
  <c r="H185" i="41" s="1"/>
  <c r="I185" i="41" s="1"/>
  <c r="G186" i="41"/>
  <c r="H186" i="41" s="1"/>
  <c r="I186" i="41" s="1"/>
  <c r="G187" i="41"/>
  <c r="H187" i="41" s="1"/>
  <c r="I187" i="41" s="1"/>
  <c r="G188" i="41"/>
  <c r="H188" i="41" s="1"/>
  <c r="I188" i="41" s="1"/>
  <c r="G189" i="41"/>
  <c r="H189" i="41" s="1"/>
  <c r="I189" i="41" s="1"/>
  <c r="G190" i="41"/>
  <c r="H190" i="41" s="1"/>
  <c r="I190" i="41" s="1"/>
  <c r="G191" i="41"/>
  <c r="H191" i="41" s="1"/>
  <c r="I191" i="41" s="1"/>
  <c r="G192" i="41"/>
  <c r="H192" i="41" s="1"/>
  <c r="I192" i="41" s="1"/>
  <c r="G193" i="41"/>
  <c r="H193" i="41" s="1"/>
  <c r="I193" i="41" s="1"/>
  <c r="G194" i="41"/>
  <c r="H194" i="41" s="1"/>
  <c r="I194" i="41" s="1"/>
  <c r="G195" i="41"/>
  <c r="H195" i="41" s="1"/>
  <c r="I195" i="41" s="1"/>
  <c r="G196" i="41"/>
  <c r="H196" i="41" s="1"/>
  <c r="I196" i="41" s="1"/>
  <c r="G197" i="41"/>
  <c r="H197" i="41" s="1"/>
  <c r="I197" i="41" s="1"/>
  <c r="G198" i="41"/>
  <c r="G199" i="41"/>
  <c r="H199" i="41" s="1"/>
  <c r="I199" i="41" s="1"/>
  <c r="G200" i="41"/>
  <c r="H200" i="41" s="1"/>
  <c r="I200" i="41" s="1"/>
  <c r="G201" i="41"/>
  <c r="H201" i="41" s="1"/>
  <c r="I201" i="41" s="1"/>
  <c r="G202" i="41"/>
  <c r="H202" i="41" s="1"/>
  <c r="I202" i="41" s="1"/>
  <c r="G203" i="41"/>
  <c r="H203" i="41" s="1"/>
  <c r="I203" i="41" s="1"/>
  <c r="G204" i="41"/>
  <c r="H204" i="41" s="1"/>
  <c r="I204" i="41" s="1"/>
  <c r="G205" i="41"/>
  <c r="G206" i="41"/>
  <c r="H206" i="41" s="1"/>
  <c r="I206" i="41" s="1"/>
  <c r="G207" i="41"/>
  <c r="H207" i="41" s="1"/>
  <c r="I207" i="41" s="1"/>
  <c r="G208" i="41"/>
  <c r="H208" i="41" s="1"/>
  <c r="I208" i="41" s="1"/>
  <c r="G209" i="41"/>
  <c r="H209" i="41" s="1"/>
  <c r="I209" i="41" s="1"/>
  <c r="G210" i="41"/>
  <c r="H210" i="41" s="1"/>
  <c r="I210" i="41" s="1"/>
  <c r="G211" i="41"/>
  <c r="H211" i="41" s="1"/>
  <c r="I211" i="41" s="1"/>
  <c r="G212" i="41"/>
  <c r="H212" i="41" s="1"/>
  <c r="I212" i="41" s="1"/>
  <c r="G213" i="41"/>
  <c r="H213" i="41" s="1"/>
  <c r="I213" i="41" s="1"/>
  <c r="G214" i="41"/>
  <c r="H214" i="41" s="1"/>
  <c r="I214" i="41" s="1"/>
  <c r="G215" i="41"/>
  <c r="H215" i="41" s="1"/>
  <c r="I215" i="41" s="1"/>
  <c r="G216" i="41"/>
  <c r="H216" i="41" s="1"/>
  <c r="I216" i="41" s="1"/>
  <c r="G217" i="41"/>
  <c r="H217" i="41" s="1"/>
  <c r="I217" i="41" s="1"/>
  <c r="G218" i="41"/>
  <c r="H218" i="41" s="1"/>
  <c r="I218" i="41" s="1"/>
  <c r="G219" i="41"/>
  <c r="H219" i="41" s="1"/>
  <c r="I219" i="41" s="1"/>
  <c r="G220" i="41"/>
  <c r="H220" i="41" s="1"/>
  <c r="I220" i="41" s="1"/>
  <c r="G221" i="41"/>
  <c r="H221" i="41" s="1"/>
  <c r="I221" i="41" s="1"/>
  <c r="G222" i="41"/>
  <c r="H222" i="41" s="1"/>
  <c r="I222" i="41" s="1"/>
  <c r="G223" i="41"/>
  <c r="H223" i="41" s="1"/>
  <c r="I223" i="41" s="1"/>
  <c r="G224" i="41"/>
  <c r="H224" i="41" s="1"/>
  <c r="I224" i="41" s="1"/>
  <c r="G225" i="41"/>
  <c r="H225" i="41" s="1"/>
  <c r="I225" i="41" s="1"/>
  <c r="G226" i="41"/>
  <c r="H226" i="41" s="1"/>
  <c r="I226" i="41" s="1"/>
  <c r="G227" i="41"/>
  <c r="H227" i="41" s="1"/>
  <c r="I227" i="41" s="1"/>
  <c r="G228" i="41"/>
  <c r="H228" i="41" s="1"/>
  <c r="I228" i="41" s="1"/>
  <c r="G229" i="41"/>
  <c r="H229" i="41" s="1"/>
  <c r="I229" i="41" s="1"/>
  <c r="G230" i="41"/>
  <c r="G231" i="41"/>
  <c r="H231" i="41" s="1"/>
  <c r="I231" i="41" s="1"/>
  <c r="G232" i="41"/>
  <c r="H232" i="41" s="1"/>
  <c r="I232" i="41" s="1"/>
  <c r="G233" i="41"/>
  <c r="H233" i="41" s="1"/>
  <c r="I233" i="41" s="1"/>
  <c r="G234" i="41"/>
  <c r="H234" i="41" s="1"/>
  <c r="I234" i="41" s="1"/>
  <c r="G235" i="41"/>
  <c r="H235" i="41" s="1"/>
  <c r="I235" i="41" s="1"/>
  <c r="G236" i="41"/>
  <c r="H236" i="41" s="1"/>
  <c r="I236" i="41" s="1"/>
  <c r="G237" i="41"/>
  <c r="G238" i="41"/>
  <c r="H238" i="41" s="1"/>
  <c r="I238" i="41" s="1"/>
  <c r="G239" i="41"/>
  <c r="H239" i="41" s="1"/>
  <c r="I239" i="41" s="1"/>
  <c r="G240" i="41"/>
  <c r="H240" i="41" s="1"/>
  <c r="I240" i="41" s="1"/>
  <c r="G241" i="41"/>
  <c r="H241" i="41" s="1"/>
  <c r="I241" i="41" s="1"/>
  <c r="G242" i="41"/>
  <c r="H242" i="41" s="1"/>
  <c r="I242" i="41" s="1"/>
  <c r="G244" i="41"/>
  <c r="H244" i="41" s="1"/>
  <c r="I244" i="41" s="1"/>
  <c r="I243" i="41" s="1"/>
  <c r="G245" i="41"/>
  <c r="H245" i="41" s="1"/>
  <c r="I245" i="41" s="1"/>
  <c r="G246" i="41"/>
  <c r="H246" i="41" s="1"/>
  <c r="I246" i="41" s="1"/>
  <c r="G247" i="41"/>
  <c r="H247" i="41" s="1"/>
  <c r="I247" i="41" s="1"/>
  <c r="G248" i="41"/>
  <c r="H248" i="41" s="1"/>
  <c r="I248" i="41" s="1"/>
  <c r="G249" i="41"/>
  <c r="H249" i="41" s="1"/>
  <c r="I249" i="41" s="1"/>
  <c r="G250" i="41"/>
  <c r="H250" i="41" s="1"/>
  <c r="I250" i="41" s="1"/>
  <c r="G251" i="41"/>
  <c r="H251" i="41" s="1"/>
  <c r="I251" i="41" s="1"/>
  <c r="G252" i="41"/>
  <c r="H252" i="41" s="1"/>
  <c r="I252" i="41" s="1"/>
  <c r="G253" i="41"/>
  <c r="H253" i="41" s="1"/>
  <c r="I253" i="41" s="1"/>
  <c r="G254" i="41"/>
  <c r="H254" i="41" s="1"/>
  <c r="I254" i="41" s="1"/>
  <c r="G255" i="41"/>
  <c r="H255" i="41" s="1"/>
  <c r="I255" i="41" s="1"/>
  <c r="G256" i="41"/>
  <c r="H256" i="41" s="1"/>
  <c r="I256" i="41" s="1"/>
  <c r="G257" i="41"/>
  <c r="H257" i="41" s="1"/>
  <c r="I257" i="41" s="1"/>
  <c r="G258" i="41"/>
  <c r="H258" i="41" s="1"/>
  <c r="I258" i="41" s="1"/>
  <c r="G259" i="41"/>
  <c r="H259" i="41" s="1"/>
  <c r="I259" i="41" s="1"/>
  <c r="G260" i="41"/>
  <c r="H260" i="41" s="1"/>
  <c r="I260" i="41" s="1"/>
  <c r="G261" i="41"/>
  <c r="H261" i="41" s="1"/>
  <c r="I261" i="41" s="1"/>
  <c r="G262" i="41"/>
  <c r="G263" i="41"/>
  <c r="H263" i="41" s="1"/>
  <c r="I263" i="41" s="1"/>
  <c r="G264" i="41"/>
  <c r="H264" i="41" s="1"/>
  <c r="I264" i="41" s="1"/>
  <c r="G265" i="41"/>
  <c r="H265" i="41" s="1"/>
  <c r="I265" i="41" s="1"/>
  <c r="G266" i="41"/>
  <c r="H266" i="41" s="1"/>
  <c r="I266" i="41" s="1"/>
  <c r="G267" i="41"/>
  <c r="H267" i="41" s="1"/>
  <c r="I267" i="41" s="1"/>
  <c r="G268" i="41"/>
  <c r="H268" i="41" s="1"/>
  <c r="I268" i="41" s="1"/>
  <c r="G269" i="41"/>
  <c r="G270" i="41"/>
  <c r="H270" i="41" s="1"/>
  <c r="I270" i="41" s="1"/>
  <c r="G271" i="41"/>
  <c r="H271" i="41" s="1"/>
  <c r="I271" i="41" s="1"/>
  <c r="G272" i="41"/>
  <c r="H272" i="41" s="1"/>
  <c r="I272" i="41" s="1"/>
  <c r="G273" i="41"/>
  <c r="H273" i="41" s="1"/>
  <c r="I273" i="41" s="1"/>
  <c r="G274" i="41"/>
  <c r="H274" i="41" s="1"/>
  <c r="I274" i="41" s="1"/>
  <c r="G275" i="41"/>
  <c r="H275" i="41" s="1"/>
  <c r="I275" i="41" s="1"/>
  <c r="G276" i="41"/>
  <c r="H276" i="41" s="1"/>
  <c r="I276" i="41" s="1"/>
  <c r="G277" i="41"/>
  <c r="H277" i="41" s="1"/>
  <c r="I277" i="41" s="1"/>
  <c r="G278" i="41"/>
  <c r="H278" i="41" s="1"/>
  <c r="I278" i="41" s="1"/>
  <c r="G279" i="41"/>
  <c r="H279" i="41" s="1"/>
  <c r="I279" i="41" s="1"/>
  <c r="G280" i="41"/>
  <c r="H280" i="41" s="1"/>
  <c r="I280" i="41" s="1"/>
  <c r="G281" i="41"/>
  <c r="H281" i="41" s="1"/>
  <c r="I281" i="41" s="1"/>
  <c r="G282" i="41"/>
  <c r="H282" i="41" s="1"/>
  <c r="I282" i="41" s="1"/>
  <c r="G283" i="41"/>
  <c r="H283" i="41" s="1"/>
  <c r="I283" i="41" s="1"/>
  <c r="G284" i="41"/>
  <c r="H284" i="41" s="1"/>
  <c r="I284" i="41" s="1"/>
  <c r="G285" i="41"/>
  <c r="H285" i="41" s="1"/>
  <c r="I285" i="41" s="1"/>
  <c r="G286" i="41"/>
  <c r="H286" i="41" s="1"/>
  <c r="I286" i="41" s="1"/>
  <c r="G287" i="41"/>
  <c r="H287" i="41" s="1"/>
  <c r="I287" i="41" s="1"/>
  <c r="G14" i="41"/>
  <c r="H14" i="41" s="1"/>
  <c r="I14" i="41" s="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8" i="41"/>
  <c r="C59" i="41"/>
  <c r="C60" i="41"/>
  <c r="C61" i="41"/>
  <c r="C62" i="41"/>
  <c r="C63" i="41"/>
  <c r="C64" i="41"/>
  <c r="C65" i="41"/>
  <c r="C66" i="41"/>
  <c r="C67" i="41"/>
  <c r="C68" i="41"/>
  <c r="C69" i="41"/>
  <c r="C70" i="41"/>
  <c r="C71" i="41"/>
  <c r="C72" i="41"/>
  <c r="C73" i="41"/>
  <c r="C74" i="41"/>
  <c r="C75" i="41"/>
  <c r="C76" i="41"/>
  <c r="C77" i="41"/>
  <c r="C78" i="41"/>
  <c r="C79" i="41"/>
  <c r="C80" i="41"/>
  <c r="C81" i="41"/>
  <c r="C82" i="41"/>
  <c r="C83" i="41"/>
  <c r="C84" i="41"/>
  <c r="C85" i="41"/>
  <c r="C86" i="41"/>
  <c r="C87" i="41"/>
  <c r="C88" i="41"/>
  <c r="C89" i="41"/>
  <c r="C90" i="41"/>
  <c r="C91" i="41"/>
  <c r="C92" i="41"/>
  <c r="C93" i="41"/>
  <c r="C94" i="41"/>
  <c r="C95" i="41"/>
  <c r="C96" i="41"/>
  <c r="C97" i="41"/>
  <c r="C98" i="41"/>
  <c r="C99" i="41"/>
  <c r="C100" i="41"/>
  <c r="C101" i="41"/>
  <c r="C102" i="41"/>
  <c r="C103" i="41"/>
  <c r="C104" i="41"/>
  <c r="C105" i="41"/>
  <c r="C106" i="41"/>
  <c r="C107" i="41"/>
  <c r="C108" i="41"/>
  <c r="C109" i="41"/>
  <c r="C110" i="41"/>
  <c r="C111" i="41"/>
  <c r="C112" i="41"/>
  <c r="C113" i="41"/>
  <c r="C114" i="41"/>
  <c r="C115" i="41"/>
  <c r="C116" i="41"/>
  <c r="C117" i="41"/>
  <c r="C118" i="41"/>
  <c r="C119" i="41"/>
  <c r="C120" i="41"/>
  <c r="C121" i="41"/>
  <c r="C122" i="41"/>
  <c r="C123" i="41"/>
  <c r="C124" i="41"/>
  <c r="C125" i="41"/>
  <c r="C126" i="41"/>
  <c r="C127" i="41"/>
  <c r="C128" i="41"/>
  <c r="C129" i="41"/>
  <c r="C130" i="41"/>
  <c r="C131" i="41"/>
  <c r="C132" i="41"/>
  <c r="C133" i="41"/>
  <c r="C134" i="41"/>
  <c r="C135" i="41"/>
  <c r="C136" i="41"/>
  <c r="C137" i="41"/>
  <c r="C138" i="41"/>
  <c r="C139" i="41"/>
  <c r="C140" i="41"/>
  <c r="C141" i="41"/>
  <c r="C142" i="41"/>
  <c r="C143" i="41"/>
  <c r="C144" i="41"/>
  <c r="C145" i="41"/>
  <c r="C146" i="41"/>
  <c r="C147" i="41"/>
  <c r="C148" i="41"/>
  <c r="C149" i="41"/>
  <c r="C150" i="41"/>
  <c r="C151" i="41"/>
  <c r="C152" i="41"/>
  <c r="C153" i="41"/>
  <c r="C154" i="41"/>
  <c r="C155" i="41"/>
  <c r="C156" i="41"/>
  <c r="C157" i="41"/>
  <c r="C158" i="41"/>
  <c r="C159" i="41"/>
  <c r="C160" i="41"/>
  <c r="C161" i="41"/>
  <c r="C162" i="41"/>
  <c r="C163" i="41"/>
  <c r="C164" i="41"/>
  <c r="C165" i="41"/>
  <c r="C166" i="41"/>
  <c r="C168" i="41"/>
  <c r="C169" i="41"/>
  <c r="C170" i="41"/>
  <c r="C171" i="41"/>
  <c r="C172" i="41"/>
  <c r="C173" i="41"/>
  <c r="C174" i="41"/>
  <c r="C175" i="41"/>
  <c r="C176" i="41"/>
  <c r="C177" i="41"/>
  <c r="C178" i="41"/>
  <c r="C179" i="41"/>
  <c r="C180" i="41"/>
  <c r="C181" i="41"/>
  <c r="C182" i="41"/>
  <c r="C183" i="41"/>
  <c r="C184" i="41"/>
  <c r="C185" i="41"/>
  <c r="C186" i="41"/>
  <c r="C187" i="41"/>
  <c r="C188" i="41"/>
  <c r="C189" i="41"/>
  <c r="C190" i="41"/>
  <c r="C191" i="41"/>
  <c r="C192" i="41"/>
  <c r="C193" i="41"/>
  <c r="C194" i="41"/>
  <c r="C195" i="41"/>
  <c r="C196" i="41"/>
  <c r="C197" i="41"/>
  <c r="C198" i="41"/>
  <c r="C199" i="41"/>
  <c r="C200" i="41"/>
  <c r="C201" i="41"/>
  <c r="C202" i="41"/>
  <c r="C203" i="41"/>
  <c r="C204" i="41"/>
  <c r="C205" i="41"/>
  <c r="C206" i="41"/>
  <c r="C207" i="41"/>
  <c r="C208" i="41"/>
  <c r="C209" i="41"/>
  <c r="C210" i="41"/>
  <c r="C211" i="41"/>
  <c r="C212" i="41"/>
  <c r="C213" i="41"/>
  <c r="C214" i="41"/>
  <c r="C215" i="41"/>
  <c r="C216" i="41"/>
  <c r="C217" i="41"/>
  <c r="C218" i="41"/>
  <c r="C219" i="41"/>
  <c r="C220" i="41"/>
  <c r="C221" i="41"/>
  <c r="C222" i="41"/>
  <c r="C223" i="41"/>
  <c r="C224" i="41"/>
  <c r="C225" i="41"/>
  <c r="C226" i="41"/>
  <c r="C227" i="41"/>
  <c r="C228" i="41"/>
  <c r="C229" i="41"/>
  <c r="C230" i="41"/>
  <c r="C231" i="41"/>
  <c r="C232" i="41"/>
  <c r="C233" i="41"/>
  <c r="C234" i="41"/>
  <c r="C235" i="41"/>
  <c r="C236" i="41"/>
  <c r="C237" i="41"/>
  <c r="C238" i="41"/>
  <c r="C239" i="41"/>
  <c r="C240" i="41"/>
  <c r="C241" i="41"/>
  <c r="C242" i="41"/>
  <c r="C244" i="41"/>
  <c r="C245" i="41"/>
  <c r="C246" i="41"/>
  <c r="C247" i="41"/>
  <c r="C248" i="41"/>
  <c r="C249" i="41"/>
  <c r="C250" i="41"/>
  <c r="C251" i="41"/>
  <c r="C252" i="41"/>
  <c r="C253" i="41"/>
  <c r="C254" i="41"/>
  <c r="C255" i="41"/>
  <c r="C256" i="41"/>
  <c r="C257" i="41"/>
  <c r="C258" i="41"/>
  <c r="C259" i="41"/>
  <c r="C260" i="41"/>
  <c r="C261" i="41"/>
  <c r="C262" i="41"/>
  <c r="C263" i="41"/>
  <c r="C264" i="41"/>
  <c r="C265" i="41"/>
  <c r="C266" i="41"/>
  <c r="C267" i="41"/>
  <c r="C268" i="41"/>
  <c r="C269" i="41"/>
  <c r="C270" i="41"/>
  <c r="C271" i="41"/>
  <c r="C272" i="41"/>
  <c r="C273" i="41"/>
  <c r="C274" i="41"/>
  <c r="C275" i="41"/>
  <c r="C276" i="41"/>
  <c r="C277" i="41"/>
  <c r="C278" i="41"/>
  <c r="C279" i="41"/>
  <c r="C280" i="41"/>
  <c r="C281" i="41"/>
  <c r="C282" i="41"/>
  <c r="C283" i="41"/>
  <c r="C284" i="41"/>
  <c r="C285" i="41"/>
  <c r="C286" i="41"/>
  <c r="C287" i="41"/>
  <c r="C14" i="41"/>
  <c r="E253" i="40"/>
  <c r="B253" i="40"/>
  <c r="E174" i="40"/>
  <c r="B174" i="40"/>
  <c r="E61" i="40"/>
  <c r="B61" i="40"/>
  <c r="E13" i="40"/>
  <c r="E12" i="40" s="1"/>
  <c r="B13"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C104" i="40"/>
  <c r="C105" i="40"/>
  <c r="C106" i="40"/>
  <c r="C107" i="40"/>
  <c r="C108" i="40"/>
  <c r="C109" i="40"/>
  <c r="C110" i="40"/>
  <c r="C111" i="40"/>
  <c r="C112" i="40"/>
  <c r="C113" i="40"/>
  <c r="C114" i="40"/>
  <c r="C115" i="40"/>
  <c r="C116" i="40"/>
  <c r="C117" i="40"/>
  <c r="C118" i="40"/>
  <c r="C119" i="40"/>
  <c r="C120" i="40"/>
  <c r="C121" i="40"/>
  <c r="C122" i="40"/>
  <c r="C123" i="40"/>
  <c r="C124" i="40"/>
  <c r="C125" i="40"/>
  <c r="C126" i="40"/>
  <c r="C127" i="40"/>
  <c r="C128" i="40"/>
  <c r="C129" i="40"/>
  <c r="C130" i="40"/>
  <c r="C131" i="40"/>
  <c r="C132" i="40"/>
  <c r="C133" i="40"/>
  <c r="C134" i="40"/>
  <c r="C135" i="40"/>
  <c r="C136" i="40"/>
  <c r="C137" i="40"/>
  <c r="C138" i="40"/>
  <c r="C139" i="40"/>
  <c r="C140" i="40"/>
  <c r="C141" i="40"/>
  <c r="C142" i="40"/>
  <c r="C143" i="40"/>
  <c r="C144" i="40"/>
  <c r="C145" i="40"/>
  <c r="C146" i="40"/>
  <c r="C147" i="40"/>
  <c r="C148" i="40"/>
  <c r="C149" i="40"/>
  <c r="C150" i="40"/>
  <c r="C151" i="40"/>
  <c r="C152" i="40"/>
  <c r="C153" i="40"/>
  <c r="C154" i="40"/>
  <c r="C155" i="40"/>
  <c r="C156" i="40"/>
  <c r="C157" i="40"/>
  <c r="C158" i="40"/>
  <c r="C159" i="40"/>
  <c r="C160" i="40"/>
  <c r="C161" i="40"/>
  <c r="C162" i="40"/>
  <c r="C163" i="40"/>
  <c r="C164" i="40"/>
  <c r="C165" i="40"/>
  <c r="C166" i="40"/>
  <c r="C167" i="40"/>
  <c r="C168" i="40"/>
  <c r="C169" i="40"/>
  <c r="C170" i="40"/>
  <c r="C171" i="40"/>
  <c r="C172" i="40"/>
  <c r="C173" i="40"/>
  <c r="C175" i="40"/>
  <c r="C176" i="40"/>
  <c r="C177" i="40"/>
  <c r="C178" i="40"/>
  <c r="C179" i="40"/>
  <c r="C180" i="40"/>
  <c r="C181" i="40"/>
  <c r="C182" i="40"/>
  <c r="C183" i="40"/>
  <c r="C184" i="40"/>
  <c r="C185" i="40"/>
  <c r="C186" i="40"/>
  <c r="C187" i="40"/>
  <c r="C188" i="40"/>
  <c r="C189" i="40"/>
  <c r="C190" i="40"/>
  <c r="C191" i="40"/>
  <c r="C192" i="40"/>
  <c r="C193" i="40"/>
  <c r="C194" i="40"/>
  <c r="C195" i="40"/>
  <c r="C196" i="40"/>
  <c r="C197" i="40"/>
  <c r="C198" i="40"/>
  <c r="C199" i="40"/>
  <c r="C200" i="40"/>
  <c r="C201" i="40"/>
  <c r="C202" i="40"/>
  <c r="C203" i="40"/>
  <c r="C204" i="40"/>
  <c r="C205" i="40"/>
  <c r="C206" i="40"/>
  <c r="C207" i="40"/>
  <c r="C208" i="40"/>
  <c r="C209" i="40"/>
  <c r="C210" i="40"/>
  <c r="C211" i="40"/>
  <c r="C212" i="40"/>
  <c r="C213" i="40"/>
  <c r="C214" i="40"/>
  <c r="C215" i="40"/>
  <c r="C216" i="40"/>
  <c r="C217" i="40"/>
  <c r="C218" i="40"/>
  <c r="C219" i="40"/>
  <c r="C220" i="40"/>
  <c r="C221" i="40"/>
  <c r="C222" i="40"/>
  <c r="C223" i="40"/>
  <c r="C224" i="40"/>
  <c r="C225" i="40"/>
  <c r="C226" i="40"/>
  <c r="C227" i="40"/>
  <c r="C228" i="40"/>
  <c r="C229" i="40"/>
  <c r="C230" i="40"/>
  <c r="C231" i="40"/>
  <c r="C232" i="40"/>
  <c r="C233" i="40"/>
  <c r="C234" i="40"/>
  <c r="C235" i="40"/>
  <c r="C236" i="40"/>
  <c r="C237" i="40"/>
  <c r="C238" i="40"/>
  <c r="C239" i="40"/>
  <c r="C240" i="40"/>
  <c r="C241" i="40"/>
  <c r="C242" i="40"/>
  <c r="C243" i="40"/>
  <c r="C244" i="40"/>
  <c r="C245" i="40"/>
  <c r="C246" i="40"/>
  <c r="C247" i="40"/>
  <c r="C248" i="40"/>
  <c r="C249" i="40"/>
  <c r="C250" i="40"/>
  <c r="C251" i="40"/>
  <c r="C252" i="40"/>
  <c r="C254" i="40"/>
  <c r="C255" i="40"/>
  <c r="C256" i="40"/>
  <c r="C257" i="40"/>
  <c r="C258" i="40"/>
  <c r="C259" i="40"/>
  <c r="C260" i="40"/>
  <c r="C261" i="40"/>
  <c r="C262" i="40"/>
  <c r="C263" i="40"/>
  <c r="C264" i="40"/>
  <c r="C265" i="40"/>
  <c r="C266" i="40"/>
  <c r="C267" i="40"/>
  <c r="C268" i="40"/>
  <c r="C269" i="40"/>
  <c r="C270" i="40"/>
  <c r="C271" i="40"/>
  <c r="C272" i="40"/>
  <c r="C273" i="40"/>
  <c r="C274" i="40"/>
  <c r="C275" i="40"/>
  <c r="C276" i="40"/>
  <c r="C277" i="40"/>
  <c r="C278" i="40"/>
  <c r="C279" i="40"/>
  <c r="C280" i="40"/>
  <c r="C281" i="40"/>
  <c r="C282" i="40"/>
  <c r="C283" i="40"/>
  <c r="C284" i="40"/>
  <c r="C285" i="40"/>
  <c r="C286" i="40"/>
  <c r="C14" i="40"/>
  <c r="G15" i="40"/>
  <c r="H15" i="40" s="1"/>
  <c r="I15" i="40" s="1"/>
  <c r="G16" i="40"/>
  <c r="H16" i="40" s="1"/>
  <c r="I16" i="40" s="1"/>
  <c r="G17" i="40"/>
  <c r="H17" i="40" s="1"/>
  <c r="I17" i="40" s="1"/>
  <c r="G18" i="40"/>
  <c r="H18" i="40" s="1"/>
  <c r="I18" i="40" s="1"/>
  <c r="G19" i="40"/>
  <c r="H19" i="40" s="1"/>
  <c r="I19" i="40" s="1"/>
  <c r="G20" i="40"/>
  <c r="H20" i="40" s="1"/>
  <c r="I20" i="40" s="1"/>
  <c r="G21" i="40"/>
  <c r="H21" i="40" s="1"/>
  <c r="I21" i="40" s="1"/>
  <c r="G22" i="40"/>
  <c r="H22" i="40" s="1"/>
  <c r="I22" i="40" s="1"/>
  <c r="G23" i="40"/>
  <c r="H23" i="40" s="1"/>
  <c r="I23" i="40" s="1"/>
  <c r="G24" i="40"/>
  <c r="H24" i="40" s="1"/>
  <c r="I24" i="40" s="1"/>
  <c r="G25" i="40"/>
  <c r="H25" i="40" s="1"/>
  <c r="I25" i="40" s="1"/>
  <c r="G26" i="40"/>
  <c r="H26" i="40" s="1"/>
  <c r="I26" i="40" s="1"/>
  <c r="G27" i="40"/>
  <c r="H27" i="40" s="1"/>
  <c r="I27" i="40" s="1"/>
  <c r="G28" i="40"/>
  <c r="H28" i="40" s="1"/>
  <c r="I28" i="40" s="1"/>
  <c r="G29" i="40"/>
  <c r="H29" i="40" s="1"/>
  <c r="I29" i="40" s="1"/>
  <c r="G30" i="40"/>
  <c r="H30" i="40" s="1"/>
  <c r="I30" i="40" s="1"/>
  <c r="G31" i="40"/>
  <c r="H31" i="40" s="1"/>
  <c r="I31" i="40" s="1"/>
  <c r="G32" i="40"/>
  <c r="H32" i="40" s="1"/>
  <c r="I32" i="40" s="1"/>
  <c r="G33" i="40"/>
  <c r="H33" i="40" s="1"/>
  <c r="I33" i="40" s="1"/>
  <c r="G34" i="40"/>
  <c r="H34" i="40" s="1"/>
  <c r="I34" i="40" s="1"/>
  <c r="G35" i="40"/>
  <c r="H35" i="40" s="1"/>
  <c r="I35" i="40" s="1"/>
  <c r="G36" i="40"/>
  <c r="H36" i="40" s="1"/>
  <c r="I36" i="40" s="1"/>
  <c r="G37" i="40"/>
  <c r="H37" i="40" s="1"/>
  <c r="I37" i="40" s="1"/>
  <c r="G38" i="40"/>
  <c r="H38" i="40" s="1"/>
  <c r="I38" i="40" s="1"/>
  <c r="G39" i="40"/>
  <c r="H39" i="40" s="1"/>
  <c r="I39" i="40" s="1"/>
  <c r="G40" i="40"/>
  <c r="H40" i="40" s="1"/>
  <c r="I40" i="40" s="1"/>
  <c r="G41" i="40"/>
  <c r="H41" i="40" s="1"/>
  <c r="I41" i="40" s="1"/>
  <c r="G42" i="40"/>
  <c r="H42" i="40" s="1"/>
  <c r="I42" i="40" s="1"/>
  <c r="G43" i="40"/>
  <c r="H43" i="40" s="1"/>
  <c r="I43" i="40" s="1"/>
  <c r="G44" i="40"/>
  <c r="H44" i="40" s="1"/>
  <c r="I44" i="40" s="1"/>
  <c r="G45" i="40"/>
  <c r="H45" i="40" s="1"/>
  <c r="I45" i="40" s="1"/>
  <c r="G46" i="40"/>
  <c r="H46" i="40" s="1"/>
  <c r="I46" i="40" s="1"/>
  <c r="G47" i="40"/>
  <c r="H47" i="40" s="1"/>
  <c r="I47" i="40" s="1"/>
  <c r="G48" i="40"/>
  <c r="H48" i="40" s="1"/>
  <c r="I48" i="40" s="1"/>
  <c r="G49" i="40"/>
  <c r="H49" i="40" s="1"/>
  <c r="I49" i="40" s="1"/>
  <c r="G50" i="40"/>
  <c r="H50" i="40" s="1"/>
  <c r="I50" i="40" s="1"/>
  <c r="G51" i="40"/>
  <c r="H51" i="40" s="1"/>
  <c r="I51" i="40" s="1"/>
  <c r="G52" i="40"/>
  <c r="H52" i="40" s="1"/>
  <c r="I52" i="40" s="1"/>
  <c r="G53" i="40"/>
  <c r="H53" i="40" s="1"/>
  <c r="I53" i="40" s="1"/>
  <c r="G54" i="40"/>
  <c r="H54" i="40" s="1"/>
  <c r="I54" i="40" s="1"/>
  <c r="G55" i="40"/>
  <c r="H55" i="40" s="1"/>
  <c r="I55" i="40" s="1"/>
  <c r="G56" i="40"/>
  <c r="H56" i="40" s="1"/>
  <c r="I56" i="40" s="1"/>
  <c r="G57" i="40"/>
  <c r="H57" i="40" s="1"/>
  <c r="I57" i="40" s="1"/>
  <c r="G58" i="40"/>
  <c r="H58" i="40" s="1"/>
  <c r="I58" i="40" s="1"/>
  <c r="G59" i="40"/>
  <c r="H59" i="40" s="1"/>
  <c r="I59" i="40" s="1"/>
  <c r="G60" i="40"/>
  <c r="H60" i="40" s="1"/>
  <c r="I60" i="40" s="1"/>
  <c r="G62" i="40"/>
  <c r="H62" i="40" s="1"/>
  <c r="I62" i="40" s="1"/>
  <c r="G63" i="40"/>
  <c r="H63" i="40" s="1"/>
  <c r="I63" i="40" s="1"/>
  <c r="G64" i="40"/>
  <c r="H64" i="40" s="1"/>
  <c r="I64" i="40" s="1"/>
  <c r="G65" i="40"/>
  <c r="H65" i="40" s="1"/>
  <c r="I65" i="40" s="1"/>
  <c r="G66" i="40"/>
  <c r="H66" i="40" s="1"/>
  <c r="I66" i="40" s="1"/>
  <c r="G67" i="40"/>
  <c r="H67" i="40" s="1"/>
  <c r="I67" i="40" s="1"/>
  <c r="G68" i="40"/>
  <c r="H68" i="40" s="1"/>
  <c r="I68" i="40" s="1"/>
  <c r="G69" i="40"/>
  <c r="H69" i="40" s="1"/>
  <c r="I69" i="40" s="1"/>
  <c r="G70" i="40"/>
  <c r="H70" i="40" s="1"/>
  <c r="I70" i="40" s="1"/>
  <c r="G71" i="40"/>
  <c r="H71" i="40" s="1"/>
  <c r="I71" i="40" s="1"/>
  <c r="G72" i="40"/>
  <c r="H72" i="40" s="1"/>
  <c r="I72" i="40" s="1"/>
  <c r="G73" i="40"/>
  <c r="H73" i="40" s="1"/>
  <c r="I73" i="40" s="1"/>
  <c r="G74" i="40"/>
  <c r="H74" i="40" s="1"/>
  <c r="I74" i="40" s="1"/>
  <c r="G75" i="40"/>
  <c r="H75" i="40" s="1"/>
  <c r="I75" i="40" s="1"/>
  <c r="G76" i="40"/>
  <c r="H76" i="40" s="1"/>
  <c r="I76" i="40" s="1"/>
  <c r="G77" i="40"/>
  <c r="H77" i="40" s="1"/>
  <c r="I77" i="40" s="1"/>
  <c r="G78" i="40"/>
  <c r="H78" i="40" s="1"/>
  <c r="I78" i="40" s="1"/>
  <c r="G79" i="40"/>
  <c r="H79" i="40" s="1"/>
  <c r="I79" i="40" s="1"/>
  <c r="G80" i="40"/>
  <c r="H80" i="40" s="1"/>
  <c r="I80" i="40" s="1"/>
  <c r="G81" i="40"/>
  <c r="H81" i="40" s="1"/>
  <c r="I81" i="40" s="1"/>
  <c r="G82" i="40"/>
  <c r="H82" i="40" s="1"/>
  <c r="I82" i="40" s="1"/>
  <c r="G83" i="40"/>
  <c r="H83" i="40" s="1"/>
  <c r="I83" i="40" s="1"/>
  <c r="G84" i="40"/>
  <c r="H84" i="40" s="1"/>
  <c r="I84" i="40" s="1"/>
  <c r="G85" i="40"/>
  <c r="H85" i="40" s="1"/>
  <c r="I85" i="40" s="1"/>
  <c r="G86" i="40"/>
  <c r="H86" i="40" s="1"/>
  <c r="I86" i="40" s="1"/>
  <c r="G87" i="40"/>
  <c r="H87" i="40" s="1"/>
  <c r="I87" i="40" s="1"/>
  <c r="G88" i="40"/>
  <c r="H88" i="40" s="1"/>
  <c r="I88" i="40" s="1"/>
  <c r="G89" i="40"/>
  <c r="H89" i="40" s="1"/>
  <c r="I89" i="40" s="1"/>
  <c r="G90" i="40"/>
  <c r="H90" i="40" s="1"/>
  <c r="I90" i="40" s="1"/>
  <c r="G91" i="40"/>
  <c r="H91" i="40" s="1"/>
  <c r="I91" i="40" s="1"/>
  <c r="G92" i="40"/>
  <c r="H92" i="40" s="1"/>
  <c r="I92" i="40" s="1"/>
  <c r="G93" i="40"/>
  <c r="H93" i="40" s="1"/>
  <c r="I93" i="40" s="1"/>
  <c r="G94" i="40"/>
  <c r="H94" i="40" s="1"/>
  <c r="I94" i="40" s="1"/>
  <c r="G95" i="40"/>
  <c r="H95" i="40" s="1"/>
  <c r="I95" i="40" s="1"/>
  <c r="G96" i="40"/>
  <c r="H96" i="40" s="1"/>
  <c r="I96" i="40" s="1"/>
  <c r="G97" i="40"/>
  <c r="H97" i="40" s="1"/>
  <c r="I97" i="40" s="1"/>
  <c r="G98" i="40"/>
  <c r="H98" i="40" s="1"/>
  <c r="I98" i="40" s="1"/>
  <c r="G99" i="40"/>
  <c r="H99" i="40" s="1"/>
  <c r="I99" i="40" s="1"/>
  <c r="G100" i="40"/>
  <c r="H100" i="40" s="1"/>
  <c r="I100" i="40" s="1"/>
  <c r="G101" i="40"/>
  <c r="H101" i="40" s="1"/>
  <c r="I101" i="40" s="1"/>
  <c r="G102" i="40"/>
  <c r="H102" i="40" s="1"/>
  <c r="I102" i="40" s="1"/>
  <c r="G103" i="40"/>
  <c r="H103" i="40" s="1"/>
  <c r="I103" i="40" s="1"/>
  <c r="G104" i="40"/>
  <c r="H104" i="40" s="1"/>
  <c r="I104" i="40" s="1"/>
  <c r="G105" i="40"/>
  <c r="H105" i="40" s="1"/>
  <c r="I105" i="40" s="1"/>
  <c r="G106" i="40"/>
  <c r="H106" i="40" s="1"/>
  <c r="I106" i="40" s="1"/>
  <c r="G107" i="40"/>
  <c r="H107" i="40" s="1"/>
  <c r="I107" i="40" s="1"/>
  <c r="G108" i="40"/>
  <c r="H108" i="40" s="1"/>
  <c r="I108" i="40" s="1"/>
  <c r="G109" i="40"/>
  <c r="H109" i="40" s="1"/>
  <c r="I109" i="40" s="1"/>
  <c r="G110" i="40"/>
  <c r="H110" i="40" s="1"/>
  <c r="I110" i="40" s="1"/>
  <c r="G111" i="40"/>
  <c r="H111" i="40" s="1"/>
  <c r="I111" i="40" s="1"/>
  <c r="G112" i="40"/>
  <c r="H112" i="40" s="1"/>
  <c r="I112" i="40" s="1"/>
  <c r="G113" i="40"/>
  <c r="H113" i="40" s="1"/>
  <c r="I113" i="40" s="1"/>
  <c r="G114" i="40"/>
  <c r="H114" i="40" s="1"/>
  <c r="I114" i="40" s="1"/>
  <c r="G115" i="40"/>
  <c r="H115" i="40" s="1"/>
  <c r="I115" i="40" s="1"/>
  <c r="G116" i="40"/>
  <c r="H116" i="40" s="1"/>
  <c r="I116" i="40" s="1"/>
  <c r="G117" i="40"/>
  <c r="H117" i="40" s="1"/>
  <c r="I117" i="40" s="1"/>
  <c r="G118" i="40"/>
  <c r="H118" i="40" s="1"/>
  <c r="I118" i="40" s="1"/>
  <c r="G119" i="40"/>
  <c r="H119" i="40" s="1"/>
  <c r="I119" i="40" s="1"/>
  <c r="G120" i="40"/>
  <c r="H120" i="40" s="1"/>
  <c r="I120" i="40" s="1"/>
  <c r="G121" i="40"/>
  <c r="H121" i="40" s="1"/>
  <c r="I121" i="40" s="1"/>
  <c r="G122" i="40"/>
  <c r="H122" i="40" s="1"/>
  <c r="I122" i="40" s="1"/>
  <c r="G123" i="40"/>
  <c r="H123" i="40" s="1"/>
  <c r="I123" i="40" s="1"/>
  <c r="G124" i="40"/>
  <c r="H124" i="40" s="1"/>
  <c r="I124" i="40" s="1"/>
  <c r="G125" i="40"/>
  <c r="H125" i="40" s="1"/>
  <c r="I125" i="40" s="1"/>
  <c r="G126" i="40"/>
  <c r="H126" i="40" s="1"/>
  <c r="I126" i="40" s="1"/>
  <c r="G127" i="40"/>
  <c r="H127" i="40" s="1"/>
  <c r="I127" i="40" s="1"/>
  <c r="G128" i="40"/>
  <c r="H128" i="40" s="1"/>
  <c r="I128" i="40" s="1"/>
  <c r="G129" i="40"/>
  <c r="H129" i="40" s="1"/>
  <c r="I129" i="40" s="1"/>
  <c r="G130" i="40"/>
  <c r="H130" i="40" s="1"/>
  <c r="I130" i="40" s="1"/>
  <c r="G131" i="40"/>
  <c r="H131" i="40" s="1"/>
  <c r="I131" i="40" s="1"/>
  <c r="G132" i="40"/>
  <c r="H132" i="40" s="1"/>
  <c r="I132" i="40" s="1"/>
  <c r="G133" i="40"/>
  <c r="H133" i="40" s="1"/>
  <c r="I133" i="40" s="1"/>
  <c r="G134" i="40"/>
  <c r="H134" i="40" s="1"/>
  <c r="I134" i="40" s="1"/>
  <c r="G135" i="40"/>
  <c r="H135" i="40" s="1"/>
  <c r="I135" i="40" s="1"/>
  <c r="G136" i="40"/>
  <c r="H136" i="40" s="1"/>
  <c r="I136" i="40" s="1"/>
  <c r="G137" i="40"/>
  <c r="H137" i="40" s="1"/>
  <c r="I137" i="40" s="1"/>
  <c r="G138" i="40"/>
  <c r="H138" i="40" s="1"/>
  <c r="I138" i="40" s="1"/>
  <c r="G139" i="40"/>
  <c r="H139" i="40" s="1"/>
  <c r="I139" i="40" s="1"/>
  <c r="G140" i="40"/>
  <c r="H140" i="40" s="1"/>
  <c r="I140" i="40" s="1"/>
  <c r="G141" i="40"/>
  <c r="H141" i="40" s="1"/>
  <c r="I141" i="40" s="1"/>
  <c r="G142" i="40"/>
  <c r="H142" i="40" s="1"/>
  <c r="I142" i="40" s="1"/>
  <c r="G143" i="40"/>
  <c r="H143" i="40" s="1"/>
  <c r="I143" i="40" s="1"/>
  <c r="G144" i="40"/>
  <c r="H144" i="40" s="1"/>
  <c r="I144" i="40" s="1"/>
  <c r="G145" i="40"/>
  <c r="H145" i="40" s="1"/>
  <c r="I145" i="40" s="1"/>
  <c r="G146" i="40"/>
  <c r="H146" i="40" s="1"/>
  <c r="I146" i="40" s="1"/>
  <c r="G147" i="40"/>
  <c r="H147" i="40" s="1"/>
  <c r="I147" i="40" s="1"/>
  <c r="G148" i="40"/>
  <c r="H148" i="40" s="1"/>
  <c r="I148" i="40" s="1"/>
  <c r="G149" i="40"/>
  <c r="H149" i="40" s="1"/>
  <c r="I149" i="40" s="1"/>
  <c r="G150" i="40"/>
  <c r="H150" i="40" s="1"/>
  <c r="I150" i="40" s="1"/>
  <c r="G151" i="40"/>
  <c r="H151" i="40" s="1"/>
  <c r="I151" i="40" s="1"/>
  <c r="G152" i="40"/>
  <c r="H152" i="40" s="1"/>
  <c r="I152" i="40" s="1"/>
  <c r="G153" i="40"/>
  <c r="H153" i="40" s="1"/>
  <c r="I153" i="40" s="1"/>
  <c r="G154" i="40"/>
  <c r="H154" i="40" s="1"/>
  <c r="I154" i="40" s="1"/>
  <c r="G155" i="40"/>
  <c r="H155" i="40" s="1"/>
  <c r="I155" i="40" s="1"/>
  <c r="G156" i="40"/>
  <c r="H156" i="40" s="1"/>
  <c r="I156" i="40" s="1"/>
  <c r="G157" i="40"/>
  <c r="H157" i="40" s="1"/>
  <c r="I157" i="40" s="1"/>
  <c r="G158" i="40"/>
  <c r="H158" i="40" s="1"/>
  <c r="I158" i="40" s="1"/>
  <c r="G159" i="40"/>
  <c r="H159" i="40" s="1"/>
  <c r="I159" i="40" s="1"/>
  <c r="G160" i="40"/>
  <c r="H160" i="40" s="1"/>
  <c r="I160" i="40" s="1"/>
  <c r="G161" i="40"/>
  <c r="H161" i="40" s="1"/>
  <c r="I161" i="40" s="1"/>
  <c r="G162" i="40"/>
  <c r="H162" i="40" s="1"/>
  <c r="I162" i="40" s="1"/>
  <c r="G163" i="40"/>
  <c r="H163" i="40" s="1"/>
  <c r="I163" i="40" s="1"/>
  <c r="G164" i="40"/>
  <c r="H164" i="40" s="1"/>
  <c r="I164" i="40" s="1"/>
  <c r="G165" i="40"/>
  <c r="H165" i="40" s="1"/>
  <c r="I165" i="40" s="1"/>
  <c r="G166" i="40"/>
  <c r="H166" i="40" s="1"/>
  <c r="I166" i="40" s="1"/>
  <c r="G167" i="40"/>
  <c r="H167" i="40" s="1"/>
  <c r="I167" i="40" s="1"/>
  <c r="G168" i="40"/>
  <c r="H168" i="40" s="1"/>
  <c r="I168" i="40" s="1"/>
  <c r="G169" i="40"/>
  <c r="H169" i="40" s="1"/>
  <c r="I169" i="40" s="1"/>
  <c r="G170" i="40"/>
  <c r="H170" i="40" s="1"/>
  <c r="I170" i="40" s="1"/>
  <c r="G171" i="40"/>
  <c r="H171" i="40" s="1"/>
  <c r="I171" i="40" s="1"/>
  <c r="G172" i="40"/>
  <c r="H172" i="40" s="1"/>
  <c r="I172" i="40" s="1"/>
  <c r="G173" i="40"/>
  <c r="H173" i="40" s="1"/>
  <c r="I173" i="40" s="1"/>
  <c r="G175" i="40"/>
  <c r="H175" i="40" s="1"/>
  <c r="I175" i="40" s="1"/>
  <c r="G176" i="40"/>
  <c r="H176" i="40" s="1"/>
  <c r="I176" i="40" s="1"/>
  <c r="G177" i="40"/>
  <c r="H177" i="40" s="1"/>
  <c r="I177" i="40" s="1"/>
  <c r="G178" i="40"/>
  <c r="H178" i="40" s="1"/>
  <c r="I178" i="40" s="1"/>
  <c r="G179" i="40"/>
  <c r="H179" i="40" s="1"/>
  <c r="I179" i="40" s="1"/>
  <c r="G180" i="40"/>
  <c r="H180" i="40" s="1"/>
  <c r="I180" i="40" s="1"/>
  <c r="G181" i="40"/>
  <c r="H181" i="40" s="1"/>
  <c r="I181" i="40" s="1"/>
  <c r="G182" i="40"/>
  <c r="H182" i="40" s="1"/>
  <c r="I182" i="40" s="1"/>
  <c r="G183" i="40"/>
  <c r="H183" i="40" s="1"/>
  <c r="I183" i="40" s="1"/>
  <c r="G184" i="40"/>
  <c r="H184" i="40" s="1"/>
  <c r="I184" i="40" s="1"/>
  <c r="G185" i="40"/>
  <c r="H185" i="40" s="1"/>
  <c r="I185" i="40" s="1"/>
  <c r="G186" i="40"/>
  <c r="H186" i="40" s="1"/>
  <c r="I186" i="40" s="1"/>
  <c r="G187" i="40"/>
  <c r="H187" i="40" s="1"/>
  <c r="I187" i="40" s="1"/>
  <c r="G188" i="40"/>
  <c r="H188" i="40" s="1"/>
  <c r="I188" i="40" s="1"/>
  <c r="G189" i="40"/>
  <c r="H189" i="40" s="1"/>
  <c r="I189" i="40" s="1"/>
  <c r="G190" i="40"/>
  <c r="H190" i="40" s="1"/>
  <c r="I190" i="40" s="1"/>
  <c r="G191" i="40"/>
  <c r="H191" i="40" s="1"/>
  <c r="I191" i="40" s="1"/>
  <c r="G192" i="40"/>
  <c r="H192" i="40" s="1"/>
  <c r="I192" i="40" s="1"/>
  <c r="G193" i="40"/>
  <c r="H193" i="40" s="1"/>
  <c r="I193" i="40" s="1"/>
  <c r="G194" i="40"/>
  <c r="H194" i="40" s="1"/>
  <c r="I194" i="40" s="1"/>
  <c r="G195" i="40"/>
  <c r="H195" i="40" s="1"/>
  <c r="I195" i="40" s="1"/>
  <c r="G196" i="40"/>
  <c r="H196" i="40" s="1"/>
  <c r="I196" i="40" s="1"/>
  <c r="G197" i="40"/>
  <c r="H197" i="40" s="1"/>
  <c r="I197" i="40" s="1"/>
  <c r="G198" i="40"/>
  <c r="H198" i="40" s="1"/>
  <c r="I198" i="40" s="1"/>
  <c r="G199" i="40"/>
  <c r="H199" i="40" s="1"/>
  <c r="I199" i="40" s="1"/>
  <c r="G200" i="40"/>
  <c r="H200" i="40" s="1"/>
  <c r="I200" i="40" s="1"/>
  <c r="G201" i="40"/>
  <c r="H201" i="40" s="1"/>
  <c r="I201" i="40" s="1"/>
  <c r="G202" i="40"/>
  <c r="H202" i="40" s="1"/>
  <c r="I202" i="40" s="1"/>
  <c r="G203" i="40"/>
  <c r="H203" i="40" s="1"/>
  <c r="I203" i="40" s="1"/>
  <c r="G204" i="40"/>
  <c r="H204" i="40" s="1"/>
  <c r="I204" i="40" s="1"/>
  <c r="G205" i="40"/>
  <c r="H205" i="40" s="1"/>
  <c r="I205" i="40" s="1"/>
  <c r="G206" i="40"/>
  <c r="H206" i="40" s="1"/>
  <c r="I206" i="40" s="1"/>
  <c r="G207" i="40"/>
  <c r="H207" i="40" s="1"/>
  <c r="I207" i="40" s="1"/>
  <c r="G208" i="40"/>
  <c r="H208" i="40" s="1"/>
  <c r="I208" i="40" s="1"/>
  <c r="G209" i="40"/>
  <c r="H209" i="40" s="1"/>
  <c r="I209" i="40" s="1"/>
  <c r="G210" i="40"/>
  <c r="H210" i="40" s="1"/>
  <c r="I210" i="40" s="1"/>
  <c r="G211" i="40"/>
  <c r="H211" i="40" s="1"/>
  <c r="I211" i="40" s="1"/>
  <c r="G212" i="40"/>
  <c r="H212" i="40" s="1"/>
  <c r="I212" i="40" s="1"/>
  <c r="G213" i="40"/>
  <c r="H213" i="40" s="1"/>
  <c r="I213" i="40" s="1"/>
  <c r="G214" i="40"/>
  <c r="H214" i="40" s="1"/>
  <c r="I214" i="40" s="1"/>
  <c r="G215" i="40"/>
  <c r="H215" i="40" s="1"/>
  <c r="I215" i="40" s="1"/>
  <c r="G216" i="40"/>
  <c r="H216" i="40" s="1"/>
  <c r="I216" i="40" s="1"/>
  <c r="G217" i="40"/>
  <c r="H217" i="40" s="1"/>
  <c r="I217" i="40" s="1"/>
  <c r="G218" i="40"/>
  <c r="H218" i="40" s="1"/>
  <c r="I218" i="40" s="1"/>
  <c r="G219" i="40"/>
  <c r="H219" i="40" s="1"/>
  <c r="I219" i="40" s="1"/>
  <c r="G220" i="40"/>
  <c r="H220" i="40" s="1"/>
  <c r="I220" i="40" s="1"/>
  <c r="G221" i="40"/>
  <c r="H221" i="40" s="1"/>
  <c r="I221" i="40" s="1"/>
  <c r="G222" i="40"/>
  <c r="H222" i="40" s="1"/>
  <c r="I222" i="40" s="1"/>
  <c r="G223" i="40"/>
  <c r="H223" i="40" s="1"/>
  <c r="I223" i="40" s="1"/>
  <c r="G224" i="40"/>
  <c r="H224" i="40" s="1"/>
  <c r="I224" i="40" s="1"/>
  <c r="G225" i="40"/>
  <c r="H225" i="40" s="1"/>
  <c r="I225" i="40" s="1"/>
  <c r="G226" i="40"/>
  <c r="H226" i="40" s="1"/>
  <c r="I226" i="40" s="1"/>
  <c r="G227" i="40"/>
  <c r="H227" i="40" s="1"/>
  <c r="I227" i="40" s="1"/>
  <c r="G228" i="40"/>
  <c r="H228" i="40" s="1"/>
  <c r="I228" i="40" s="1"/>
  <c r="G229" i="40"/>
  <c r="H229" i="40" s="1"/>
  <c r="I229" i="40" s="1"/>
  <c r="G230" i="40"/>
  <c r="H230" i="40" s="1"/>
  <c r="I230" i="40" s="1"/>
  <c r="G231" i="40"/>
  <c r="H231" i="40" s="1"/>
  <c r="I231" i="40" s="1"/>
  <c r="G232" i="40"/>
  <c r="H232" i="40" s="1"/>
  <c r="I232" i="40" s="1"/>
  <c r="G233" i="40"/>
  <c r="H233" i="40" s="1"/>
  <c r="I233" i="40" s="1"/>
  <c r="G234" i="40"/>
  <c r="H234" i="40" s="1"/>
  <c r="I234" i="40" s="1"/>
  <c r="G235" i="40"/>
  <c r="H235" i="40" s="1"/>
  <c r="I235" i="40" s="1"/>
  <c r="G236" i="40"/>
  <c r="H236" i="40" s="1"/>
  <c r="I236" i="40" s="1"/>
  <c r="G237" i="40"/>
  <c r="H237" i="40" s="1"/>
  <c r="I237" i="40" s="1"/>
  <c r="G238" i="40"/>
  <c r="H238" i="40" s="1"/>
  <c r="I238" i="40" s="1"/>
  <c r="G239" i="40"/>
  <c r="H239" i="40" s="1"/>
  <c r="I239" i="40" s="1"/>
  <c r="G240" i="40"/>
  <c r="H240" i="40" s="1"/>
  <c r="I240" i="40" s="1"/>
  <c r="G241" i="40"/>
  <c r="H241" i="40" s="1"/>
  <c r="I241" i="40" s="1"/>
  <c r="G242" i="40"/>
  <c r="H242" i="40" s="1"/>
  <c r="I242" i="40" s="1"/>
  <c r="G243" i="40"/>
  <c r="H243" i="40" s="1"/>
  <c r="I243" i="40" s="1"/>
  <c r="G244" i="40"/>
  <c r="H244" i="40" s="1"/>
  <c r="I244" i="40" s="1"/>
  <c r="G245" i="40"/>
  <c r="H245" i="40" s="1"/>
  <c r="I245" i="40" s="1"/>
  <c r="G246" i="40"/>
  <c r="H246" i="40" s="1"/>
  <c r="I246" i="40" s="1"/>
  <c r="G247" i="40"/>
  <c r="H247" i="40" s="1"/>
  <c r="I247" i="40" s="1"/>
  <c r="G248" i="40"/>
  <c r="H248" i="40" s="1"/>
  <c r="I248" i="40" s="1"/>
  <c r="G249" i="40"/>
  <c r="H249" i="40" s="1"/>
  <c r="I249" i="40" s="1"/>
  <c r="G250" i="40"/>
  <c r="H250" i="40" s="1"/>
  <c r="I250" i="40" s="1"/>
  <c r="G251" i="40"/>
  <c r="H251" i="40" s="1"/>
  <c r="I251" i="40" s="1"/>
  <c r="G252" i="40"/>
  <c r="H252" i="40" s="1"/>
  <c r="I252" i="40" s="1"/>
  <c r="G254" i="40"/>
  <c r="H254" i="40" s="1"/>
  <c r="I254" i="40" s="1"/>
  <c r="I253" i="40" s="1"/>
  <c r="G255" i="40"/>
  <c r="H255" i="40" s="1"/>
  <c r="I255" i="40" s="1"/>
  <c r="G256" i="40"/>
  <c r="H256" i="40" s="1"/>
  <c r="I256" i="40" s="1"/>
  <c r="G257" i="40"/>
  <c r="H257" i="40" s="1"/>
  <c r="I257" i="40" s="1"/>
  <c r="G258" i="40"/>
  <c r="H258" i="40" s="1"/>
  <c r="I258" i="40" s="1"/>
  <c r="G259" i="40"/>
  <c r="H259" i="40" s="1"/>
  <c r="I259" i="40" s="1"/>
  <c r="G260" i="40"/>
  <c r="H260" i="40" s="1"/>
  <c r="I260" i="40" s="1"/>
  <c r="G261" i="40"/>
  <c r="H261" i="40" s="1"/>
  <c r="I261" i="40" s="1"/>
  <c r="G262" i="40"/>
  <c r="H262" i="40" s="1"/>
  <c r="I262" i="40" s="1"/>
  <c r="G263" i="40"/>
  <c r="H263" i="40" s="1"/>
  <c r="I263" i="40" s="1"/>
  <c r="G264" i="40"/>
  <c r="H264" i="40" s="1"/>
  <c r="I264" i="40" s="1"/>
  <c r="G265" i="40"/>
  <c r="H265" i="40" s="1"/>
  <c r="I265" i="40" s="1"/>
  <c r="G266" i="40"/>
  <c r="H266" i="40" s="1"/>
  <c r="I266" i="40" s="1"/>
  <c r="G267" i="40"/>
  <c r="H267" i="40" s="1"/>
  <c r="I267" i="40" s="1"/>
  <c r="G268" i="40"/>
  <c r="H268" i="40" s="1"/>
  <c r="I268" i="40" s="1"/>
  <c r="G269" i="40"/>
  <c r="H269" i="40" s="1"/>
  <c r="I269" i="40" s="1"/>
  <c r="G270" i="40"/>
  <c r="H270" i="40" s="1"/>
  <c r="I270" i="40" s="1"/>
  <c r="G271" i="40"/>
  <c r="H271" i="40" s="1"/>
  <c r="I271" i="40" s="1"/>
  <c r="G272" i="40"/>
  <c r="H272" i="40" s="1"/>
  <c r="I272" i="40" s="1"/>
  <c r="G273" i="40"/>
  <c r="H273" i="40" s="1"/>
  <c r="I273" i="40" s="1"/>
  <c r="G274" i="40"/>
  <c r="H274" i="40" s="1"/>
  <c r="I274" i="40" s="1"/>
  <c r="G275" i="40"/>
  <c r="H275" i="40" s="1"/>
  <c r="I275" i="40" s="1"/>
  <c r="G276" i="40"/>
  <c r="H276" i="40" s="1"/>
  <c r="I276" i="40" s="1"/>
  <c r="G277" i="40"/>
  <c r="H277" i="40" s="1"/>
  <c r="I277" i="40" s="1"/>
  <c r="G278" i="40"/>
  <c r="H278" i="40" s="1"/>
  <c r="I278" i="40" s="1"/>
  <c r="G279" i="40"/>
  <c r="H279" i="40" s="1"/>
  <c r="I279" i="40" s="1"/>
  <c r="G280" i="40"/>
  <c r="H280" i="40" s="1"/>
  <c r="I280" i="40" s="1"/>
  <c r="G281" i="40"/>
  <c r="H281" i="40" s="1"/>
  <c r="I281" i="40" s="1"/>
  <c r="G282" i="40"/>
  <c r="H282" i="40" s="1"/>
  <c r="I282" i="40" s="1"/>
  <c r="G283" i="40"/>
  <c r="H283" i="40" s="1"/>
  <c r="I283" i="40" s="1"/>
  <c r="G284" i="40"/>
  <c r="H284" i="40" s="1"/>
  <c r="I284" i="40" s="1"/>
  <c r="G285" i="40"/>
  <c r="H285" i="40" s="1"/>
  <c r="I285" i="40" s="1"/>
  <c r="G286" i="40"/>
  <c r="H286" i="40" s="1"/>
  <c r="I286" i="40" s="1"/>
  <c r="G14" i="40"/>
  <c r="H14" i="40" s="1"/>
  <c r="I14" i="40" s="1"/>
  <c r="E142" i="52"/>
  <c r="B142" i="52"/>
  <c r="E116" i="52"/>
  <c r="B116" i="52"/>
  <c r="G15" i="52"/>
  <c r="G16" i="52"/>
  <c r="G17" i="52"/>
  <c r="G19" i="52"/>
  <c r="G20" i="52"/>
  <c r="H20" i="52" s="1"/>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G167" i="52"/>
  <c r="G168" i="52"/>
  <c r="G169" i="52"/>
  <c r="G170" i="52"/>
  <c r="G171" i="52"/>
  <c r="G172" i="52"/>
  <c r="G173" i="52"/>
  <c r="G14" i="52"/>
  <c r="E18" i="52"/>
  <c r="B18" i="52"/>
  <c r="E13" i="52"/>
  <c r="E12" i="52" s="1"/>
  <c r="B13" i="52"/>
  <c r="B12" i="52" s="1"/>
  <c r="E78" i="53"/>
  <c r="B78" i="53"/>
  <c r="E67" i="53"/>
  <c r="B67" i="53"/>
  <c r="E19" i="53"/>
  <c r="B19" i="53"/>
  <c r="E13" i="53"/>
  <c r="E12" i="53" s="1"/>
  <c r="B13" i="53"/>
  <c r="B12" i="53" s="1"/>
  <c r="C16" i="27"/>
  <c r="C17" i="27"/>
  <c r="C18" i="27"/>
  <c r="C19" i="27"/>
  <c r="C20" i="27"/>
  <c r="C21" i="27"/>
  <c r="C22" i="27"/>
  <c r="C23" i="27"/>
  <c r="C15" i="27"/>
  <c r="I167" i="41" l="1"/>
  <c r="I13" i="41"/>
  <c r="I57" i="41"/>
  <c r="H13" i="41"/>
  <c r="H167" i="41"/>
  <c r="H12" i="41" s="1"/>
  <c r="H57" i="41"/>
  <c r="H243" i="41"/>
  <c r="C15" i="3"/>
  <c r="E12" i="41"/>
  <c r="H253" i="40"/>
  <c r="I174" i="40"/>
  <c r="I61" i="40"/>
  <c r="I12" i="40" s="1"/>
  <c r="E15" i="3" s="1"/>
  <c r="I13" i="40"/>
  <c r="C14" i="3"/>
  <c r="I12" i="41"/>
  <c r="H61" i="40"/>
  <c r="H13" i="40"/>
  <c r="H174" i="40"/>
  <c r="B12" i="40"/>
  <c r="H16" i="27"/>
  <c r="I16" i="27" s="1"/>
  <c r="B724" i="60"/>
  <c r="B718" i="60"/>
  <c r="B715" i="60"/>
  <c r="B711" i="60"/>
  <c r="B709" i="60"/>
  <c r="B694" i="60"/>
  <c r="B680" i="60"/>
  <c r="B679" i="60" s="1"/>
  <c r="B669" i="60"/>
  <c r="B670" i="60"/>
  <c r="B663" i="60"/>
  <c r="B655" i="60"/>
  <c r="B651" i="60"/>
  <c r="B650" i="60" s="1"/>
  <c r="B634" i="60"/>
  <c r="B633" i="60" s="1"/>
  <c r="B623" i="60"/>
  <c r="B609" i="60"/>
  <c r="B602" i="60"/>
  <c r="B597" i="60"/>
  <c r="B594" i="60"/>
  <c r="B588" i="60"/>
  <c r="B577" i="60"/>
  <c r="B576" i="60" s="1"/>
  <c r="E570" i="60"/>
  <c r="E569" i="60" s="1"/>
  <c r="B570" i="60"/>
  <c r="B569" i="60" s="1"/>
  <c r="B559" i="60"/>
  <c r="B541" i="60"/>
  <c r="B536" i="60"/>
  <c r="B530" i="60"/>
  <c r="B526" i="60"/>
  <c r="B524" i="60"/>
  <c r="B517" i="60"/>
  <c r="B503" i="60"/>
  <c r="B500" i="60"/>
  <c r="B492" i="60"/>
  <c r="B486" i="60"/>
  <c r="B479" i="60"/>
  <c r="B471" i="60"/>
  <c r="B457" i="60"/>
  <c r="B456" i="60" s="1"/>
  <c r="B443" i="60"/>
  <c r="B428" i="60"/>
  <c r="B424" i="60"/>
  <c r="B416" i="60"/>
  <c r="B410" i="60"/>
  <c r="B402" i="60"/>
  <c r="B396" i="60"/>
  <c r="B392" i="60"/>
  <c r="B389" i="60"/>
  <c r="B378" i="60"/>
  <c r="B377" i="60" s="1"/>
  <c r="B351" i="60"/>
  <c r="B327" i="60"/>
  <c r="B318" i="60"/>
  <c r="B301" i="60"/>
  <c r="B258" i="60"/>
  <c r="B251" i="60"/>
  <c r="B245" i="60"/>
  <c r="B242" i="60"/>
  <c r="B226" i="60"/>
  <c r="B195" i="60"/>
  <c r="B188" i="60"/>
  <c r="B185" i="60"/>
  <c r="B184" i="60" s="1"/>
  <c r="B181" i="60"/>
  <c r="B180" i="60" s="1"/>
  <c r="B173" i="60"/>
  <c r="B172" i="60" s="1"/>
  <c r="B165" i="60"/>
  <c r="B153" i="60"/>
  <c r="B145" i="60"/>
  <c r="B117" i="60"/>
  <c r="B106" i="60"/>
  <c r="B90" i="60"/>
  <c r="B51" i="60"/>
  <c r="B14" i="60"/>
  <c r="E540" i="54"/>
  <c r="E537" i="54"/>
  <c r="E520" i="54"/>
  <c r="E519" i="54" s="1"/>
  <c r="E508" i="54"/>
  <c r="E507" i="54" s="1"/>
  <c r="E501" i="54"/>
  <c r="E491" i="54"/>
  <c r="E486" i="54"/>
  <c r="E483" i="54"/>
  <c r="E482" i="54" s="1"/>
  <c r="E478" i="54"/>
  <c r="E473" i="54"/>
  <c r="E470" i="54"/>
  <c r="E468" i="54"/>
  <c r="E451" i="54"/>
  <c r="E450" i="54" s="1"/>
  <c r="E446" i="54"/>
  <c r="E441" i="54"/>
  <c r="E434" i="54"/>
  <c r="E433" i="54" s="1"/>
  <c r="E430" i="54"/>
  <c r="E418" i="54"/>
  <c r="E416" i="54"/>
  <c r="E413" i="54"/>
  <c r="E411" i="54"/>
  <c r="E406" i="54"/>
  <c r="E399" i="54"/>
  <c r="E385" i="54"/>
  <c r="E384" i="54" s="1"/>
  <c r="E380" i="54"/>
  <c r="E379" i="54" s="1"/>
  <c r="E374" i="54"/>
  <c r="E370" i="54"/>
  <c r="E365" i="54"/>
  <c r="E359" i="54"/>
  <c r="E347" i="54"/>
  <c r="E331" i="54"/>
  <c r="E329" i="54"/>
  <c r="E325" i="54"/>
  <c r="E321" i="54"/>
  <c r="E315" i="54"/>
  <c r="E310" i="54"/>
  <c r="E305" i="54"/>
  <c r="E302" i="54"/>
  <c r="E299" i="54"/>
  <c r="E297" i="54"/>
  <c r="E293" i="54"/>
  <c r="E281" i="54"/>
  <c r="E266" i="54"/>
  <c r="E264" i="54"/>
  <c r="E258" i="54"/>
  <c r="E251" i="54"/>
  <c r="E249" i="54"/>
  <c r="E246" i="54"/>
  <c r="E234" i="54"/>
  <c r="E204" i="54"/>
  <c r="E194" i="54"/>
  <c r="E187" i="54"/>
  <c r="E186" i="54" s="1"/>
  <c r="E183" i="54"/>
  <c r="E180" i="54"/>
  <c r="E173" i="54"/>
  <c r="E170" i="54"/>
  <c r="E165" i="54"/>
  <c r="E160" i="54"/>
  <c r="E157" i="54"/>
  <c r="E153" i="54"/>
  <c r="E148" i="54"/>
  <c r="E122" i="54"/>
  <c r="E113" i="54"/>
  <c r="E95" i="54"/>
  <c r="E77" i="54"/>
  <c r="E39" i="54"/>
  <c r="E14" i="54"/>
  <c r="E85" i="58"/>
  <c r="B85" i="58"/>
  <c r="E61" i="58"/>
  <c r="B61" i="58"/>
  <c r="E22" i="58"/>
  <c r="B22" i="58"/>
  <c r="E13" i="58"/>
  <c r="B13" i="58"/>
  <c r="E63" i="57"/>
  <c r="B63" i="57"/>
  <c r="E47" i="57"/>
  <c r="B47" i="57"/>
  <c r="B19" i="57"/>
  <c r="E13" i="57"/>
  <c r="B13" i="57"/>
  <c r="H21" i="57"/>
  <c r="H687" i="44"/>
  <c r="I687" i="44" s="1"/>
  <c r="H688" i="44"/>
  <c r="I688" i="44" s="1"/>
  <c r="H689" i="44"/>
  <c r="I689" i="44" s="1"/>
  <c r="H690" i="44"/>
  <c r="I690" i="44" s="1"/>
  <c r="H691" i="44"/>
  <c r="I691" i="44" s="1"/>
  <c r="H692" i="44"/>
  <c r="I692" i="44" s="1"/>
  <c r="H693" i="44"/>
  <c r="I693" i="44" s="1"/>
  <c r="H694" i="44"/>
  <c r="I694" i="44" s="1"/>
  <c r="H695" i="44"/>
  <c r="I695" i="44" s="1"/>
  <c r="H696" i="44"/>
  <c r="I696" i="44" s="1"/>
  <c r="H697" i="44"/>
  <c r="I697" i="44" s="1"/>
  <c r="H698" i="44"/>
  <c r="I698" i="44" s="1"/>
  <c r="H699" i="44"/>
  <c r="I699" i="44" s="1"/>
  <c r="H700" i="44"/>
  <c r="I700" i="44" s="1"/>
  <c r="H701" i="44"/>
  <c r="I701" i="44" s="1"/>
  <c r="H702" i="44"/>
  <c r="I702" i="44" s="1"/>
  <c r="H703" i="44"/>
  <c r="I703" i="44" s="1"/>
  <c r="H704" i="44"/>
  <c r="I704" i="44" s="1"/>
  <c r="H705" i="44"/>
  <c r="I705" i="44" s="1"/>
  <c r="H706" i="44"/>
  <c r="I706" i="44" s="1"/>
  <c r="H707" i="44"/>
  <c r="I707" i="44" s="1"/>
  <c r="H708" i="44"/>
  <c r="I708" i="44" s="1"/>
  <c r="H709" i="44"/>
  <c r="I709" i="44" s="1"/>
  <c r="H710" i="44"/>
  <c r="I710" i="44" s="1"/>
  <c r="H711" i="44"/>
  <c r="I711" i="44" s="1"/>
  <c r="H712" i="44"/>
  <c r="I712" i="44" s="1"/>
  <c r="H713" i="44"/>
  <c r="I713" i="44" s="1"/>
  <c r="H714" i="44"/>
  <c r="I714" i="44" s="1"/>
  <c r="H715" i="44"/>
  <c r="I715" i="44" s="1"/>
  <c r="H716" i="44"/>
  <c r="I716" i="44" s="1"/>
  <c r="H717" i="44"/>
  <c r="I717" i="44" s="1"/>
  <c r="H718" i="44"/>
  <c r="I718" i="44" s="1"/>
  <c r="H719" i="44"/>
  <c r="I719" i="44" s="1"/>
  <c r="H720" i="44"/>
  <c r="I720" i="44" s="1"/>
  <c r="H721" i="44"/>
  <c r="I721" i="44" s="1"/>
  <c r="H722" i="44"/>
  <c r="I722" i="44" s="1"/>
  <c r="H723" i="44"/>
  <c r="I723" i="44" s="1"/>
  <c r="H749" i="44"/>
  <c r="I749" i="44" s="1"/>
  <c r="H750" i="44"/>
  <c r="I750" i="44" s="1"/>
  <c r="H751" i="44"/>
  <c r="I751" i="44" s="1"/>
  <c r="H752" i="44"/>
  <c r="I752" i="44" s="1"/>
  <c r="H753" i="44"/>
  <c r="I753" i="44" s="1"/>
  <c r="H754" i="44"/>
  <c r="I754" i="44" s="1"/>
  <c r="H755" i="44"/>
  <c r="I755" i="44" s="1"/>
  <c r="H756" i="44"/>
  <c r="I756" i="44" s="1"/>
  <c r="H757" i="44"/>
  <c r="I757" i="44" s="1"/>
  <c r="H758" i="44"/>
  <c r="I758" i="44" s="1"/>
  <c r="H759" i="44"/>
  <c r="I759" i="44" s="1"/>
  <c r="H760" i="44"/>
  <c r="I760" i="44" s="1"/>
  <c r="H761" i="44"/>
  <c r="I761" i="44" s="1"/>
  <c r="H762" i="44"/>
  <c r="I762" i="44" s="1"/>
  <c r="H763" i="44"/>
  <c r="I763" i="44" s="1"/>
  <c r="H764" i="44"/>
  <c r="I764" i="44" s="1"/>
  <c r="H765" i="44"/>
  <c r="I765" i="44" s="1"/>
  <c r="H766" i="44"/>
  <c r="I766" i="44" s="1"/>
  <c r="H767" i="44"/>
  <c r="I767" i="44" s="1"/>
  <c r="H768" i="44"/>
  <c r="I768" i="44" s="1"/>
  <c r="H769" i="44"/>
  <c r="I769" i="44" s="1"/>
  <c r="H770" i="44"/>
  <c r="I770" i="44" s="1"/>
  <c r="H771" i="44"/>
  <c r="I771" i="44" s="1"/>
  <c r="H772" i="44"/>
  <c r="I772" i="44" s="1"/>
  <c r="H773" i="44"/>
  <c r="I773" i="44" s="1"/>
  <c r="H774" i="44"/>
  <c r="I774" i="44" s="1"/>
  <c r="H775" i="44"/>
  <c r="I775" i="44" s="1"/>
  <c r="H776" i="44"/>
  <c r="I776" i="44" s="1"/>
  <c r="H777" i="44"/>
  <c r="I777" i="44" s="1"/>
  <c r="H778" i="44"/>
  <c r="I778" i="44" s="1"/>
  <c r="H779" i="44"/>
  <c r="I779" i="44" s="1"/>
  <c r="H780" i="44"/>
  <c r="I780" i="44" s="1"/>
  <c r="H781" i="44"/>
  <c r="I781" i="44" s="1"/>
  <c r="H782" i="44"/>
  <c r="I782" i="44" s="1"/>
  <c r="H783" i="44"/>
  <c r="I783" i="44" s="1"/>
  <c r="H784" i="44"/>
  <c r="I784" i="44" s="1"/>
  <c r="H785" i="44"/>
  <c r="I785" i="44" s="1"/>
  <c r="H786" i="44"/>
  <c r="I786" i="44" s="1"/>
  <c r="H787" i="44"/>
  <c r="I787" i="44" s="1"/>
  <c r="H788" i="44"/>
  <c r="I788" i="44" s="1"/>
  <c r="H789" i="44"/>
  <c r="I789" i="44" s="1"/>
  <c r="H790" i="44"/>
  <c r="I790" i="44" s="1"/>
  <c r="H791" i="44"/>
  <c r="I791" i="44" s="1"/>
  <c r="H792" i="44"/>
  <c r="I792" i="44" s="1"/>
  <c r="H793" i="44"/>
  <c r="I793" i="44" s="1"/>
  <c r="H794" i="44"/>
  <c r="I794" i="44" s="1"/>
  <c r="H795" i="44"/>
  <c r="I795" i="44" s="1"/>
  <c r="H796" i="44"/>
  <c r="I796" i="44" s="1"/>
  <c r="H797" i="44"/>
  <c r="I797" i="44" s="1"/>
  <c r="H798" i="44"/>
  <c r="I798" i="44" s="1"/>
  <c r="H799" i="44"/>
  <c r="I799" i="44" s="1"/>
  <c r="H800" i="44"/>
  <c r="I800" i="44" s="1"/>
  <c r="H801" i="44"/>
  <c r="I801" i="44" s="1"/>
  <c r="H802" i="44"/>
  <c r="I802" i="44" s="1"/>
  <c r="H803" i="44"/>
  <c r="I803" i="44" s="1"/>
  <c r="H804" i="44"/>
  <c r="I804" i="44" s="1"/>
  <c r="H805" i="44"/>
  <c r="I805" i="44" s="1"/>
  <c r="H806" i="44"/>
  <c r="I806" i="44" s="1"/>
  <c r="H807" i="44"/>
  <c r="I807" i="44" s="1"/>
  <c r="H808" i="44"/>
  <c r="I808" i="44" s="1"/>
  <c r="H809" i="44"/>
  <c r="I809" i="44" s="1"/>
  <c r="H810" i="44"/>
  <c r="I810" i="44" s="1"/>
  <c r="H811" i="44"/>
  <c r="I811" i="44" s="1"/>
  <c r="H812" i="44"/>
  <c r="I812" i="44" s="1"/>
  <c r="H813" i="44"/>
  <c r="I813" i="44" s="1"/>
  <c r="H814" i="44"/>
  <c r="I814" i="44" s="1"/>
  <c r="H815" i="44"/>
  <c r="I815" i="44" s="1"/>
  <c r="H816" i="44"/>
  <c r="I816" i="44" s="1"/>
  <c r="H817" i="44"/>
  <c r="I817" i="44" s="1"/>
  <c r="H818" i="44"/>
  <c r="I818" i="44" s="1"/>
  <c r="H819" i="44"/>
  <c r="I819" i="44" s="1"/>
  <c r="H820" i="44"/>
  <c r="I820" i="44" s="1"/>
  <c r="H821" i="44"/>
  <c r="I821" i="44" s="1"/>
  <c r="H822" i="44"/>
  <c r="I822" i="44" s="1"/>
  <c r="H823" i="44"/>
  <c r="I823" i="44" s="1"/>
  <c r="H824" i="44"/>
  <c r="I824" i="44" s="1"/>
  <c r="H825" i="44"/>
  <c r="I825" i="44" s="1"/>
  <c r="H826" i="44"/>
  <c r="I826" i="44" s="1"/>
  <c r="H827" i="44"/>
  <c r="I827" i="44" s="1"/>
  <c r="H828" i="44"/>
  <c r="I828" i="44" s="1"/>
  <c r="H829" i="44"/>
  <c r="I829" i="44" s="1"/>
  <c r="H830" i="44"/>
  <c r="I830" i="44" s="1"/>
  <c r="H831" i="44"/>
  <c r="I831" i="44" s="1"/>
  <c r="H832" i="44"/>
  <c r="I832" i="44" s="1"/>
  <c r="H833" i="44"/>
  <c r="I833" i="44" s="1"/>
  <c r="H834" i="44"/>
  <c r="I834" i="44" s="1"/>
  <c r="H835" i="44"/>
  <c r="I835" i="44" s="1"/>
  <c r="H836" i="44"/>
  <c r="I836" i="44" s="1"/>
  <c r="H837" i="44"/>
  <c r="I837" i="44" s="1"/>
  <c r="H838" i="44"/>
  <c r="I838" i="44" s="1"/>
  <c r="H839" i="44"/>
  <c r="I839" i="44" s="1"/>
  <c r="H840" i="44"/>
  <c r="I840" i="44" s="1"/>
  <c r="H841" i="44"/>
  <c r="I841" i="44" s="1"/>
  <c r="H842" i="44"/>
  <c r="I842" i="44" s="1"/>
  <c r="H843" i="44"/>
  <c r="I843" i="44" s="1"/>
  <c r="H844" i="44"/>
  <c r="I844" i="44" s="1"/>
  <c r="H845" i="44"/>
  <c r="I845" i="44" s="1"/>
  <c r="H846" i="44"/>
  <c r="I846" i="44" s="1"/>
  <c r="H847" i="44"/>
  <c r="I847" i="44" s="1"/>
  <c r="H848" i="44"/>
  <c r="I848" i="44" s="1"/>
  <c r="H849" i="44"/>
  <c r="I849" i="44" s="1"/>
  <c r="H850" i="44"/>
  <c r="I850" i="44" s="1"/>
  <c r="H851" i="44"/>
  <c r="I851" i="44" s="1"/>
  <c r="H852" i="44"/>
  <c r="I852" i="44" s="1"/>
  <c r="H853" i="44"/>
  <c r="I853" i="44" s="1"/>
  <c r="H854" i="44"/>
  <c r="I854" i="44" s="1"/>
  <c r="H855" i="44"/>
  <c r="I855" i="44" s="1"/>
  <c r="H856" i="44"/>
  <c r="I856" i="44" s="1"/>
  <c r="H857" i="44"/>
  <c r="I857" i="44" s="1"/>
  <c r="H858" i="44"/>
  <c r="I858" i="44" s="1"/>
  <c r="H859" i="44"/>
  <c r="I859" i="44" s="1"/>
  <c r="H860" i="44"/>
  <c r="I860" i="44" s="1"/>
  <c r="H861" i="44"/>
  <c r="I861" i="44" s="1"/>
  <c r="H862" i="44"/>
  <c r="I862" i="44" s="1"/>
  <c r="H863" i="44"/>
  <c r="I863" i="44" s="1"/>
  <c r="H864" i="44"/>
  <c r="I864" i="44" s="1"/>
  <c r="H865" i="44"/>
  <c r="I865" i="44" s="1"/>
  <c r="H866" i="44"/>
  <c r="I866" i="44" s="1"/>
  <c r="H867" i="44"/>
  <c r="I867" i="44" s="1"/>
  <c r="H868" i="44"/>
  <c r="I868" i="44" s="1"/>
  <c r="H869" i="44"/>
  <c r="I869" i="44" s="1"/>
  <c r="H870" i="44"/>
  <c r="I870" i="44" s="1"/>
  <c r="H871" i="44"/>
  <c r="I871" i="44" s="1"/>
  <c r="H872" i="44"/>
  <c r="I872" i="44" s="1"/>
  <c r="H599" i="44"/>
  <c r="I599" i="44" s="1"/>
  <c r="H600" i="44"/>
  <c r="I600" i="44" s="1"/>
  <c r="H601" i="44"/>
  <c r="I601" i="44" s="1"/>
  <c r="H602" i="44"/>
  <c r="I602" i="44" s="1"/>
  <c r="H603" i="44"/>
  <c r="I603" i="44" s="1"/>
  <c r="H604" i="44"/>
  <c r="I604" i="44" s="1"/>
  <c r="H605" i="44"/>
  <c r="I605" i="44" s="1"/>
  <c r="H606" i="44"/>
  <c r="I606" i="44" s="1"/>
  <c r="H607" i="44"/>
  <c r="I607" i="44" s="1"/>
  <c r="H608" i="44"/>
  <c r="I608" i="44" s="1"/>
  <c r="H609" i="44"/>
  <c r="I609" i="44" s="1"/>
  <c r="H610" i="44"/>
  <c r="I610" i="44" s="1"/>
  <c r="H611" i="44"/>
  <c r="I611" i="44" s="1"/>
  <c r="H612" i="44"/>
  <c r="I612" i="44" s="1"/>
  <c r="H613" i="44"/>
  <c r="I613" i="44" s="1"/>
  <c r="H614" i="44"/>
  <c r="I614" i="44" s="1"/>
  <c r="H615" i="44"/>
  <c r="I615" i="44" s="1"/>
  <c r="H616" i="44"/>
  <c r="I616" i="44" s="1"/>
  <c r="H617" i="44"/>
  <c r="I617" i="44" s="1"/>
  <c r="H618" i="44"/>
  <c r="I618" i="44" s="1"/>
  <c r="H619" i="44"/>
  <c r="I619" i="44" s="1"/>
  <c r="H620" i="44"/>
  <c r="I620" i="44" s="1"/>
  <c r="H621" i="44"/>
  <c r="I621" i="44" s="1"/>
  <c r="H622" i="44"/>
  <c r="I622" i="44" s="1"/>
  <c r="H623" i="44"/>
  <c r="I623" i="44" s="1"/>
  <c r="H624" i="44"/>
  <c r="I624" i="44" s="1"/>
  <c r="H625" i="44"/>
  <c r="I625" i="44" s="1"/>
  <c r="H626" i="44"/>
  <c r="I626" i="44" s="1"/>
  <c r="H627" i="44"/>
  <c r="I627" i="44" s="1"/>
  <c r="H628" i="44"/>
  <c r="I628" i="44" s="1"/>
  <c r="H629" i="44"/>
  <c r="I629" i="44" s="1"/>
  <c r="H630" i="44"/>
  <c r="I630" i="44" s="1"/>
  <c r="H631" i="44"/>
  <c r="I631" i="44" s="1"/>
  <c r="H632" i="44"/>
  <c r="I632" i="44" s="1"/>
  <c r="H633" i="44"/>
  <c r="I633" i="44" s="1"/>
  <c r="H634" i="44"/>
  <c r="I634" i="44" s="1"/>
  <c r="H635" i="44"/>
  <c r="I635" i="44" s="1"/>
  <c r="H636" i="44"/>
  <c r="I636" i="44" s="1"/>
  <c r="H637" i="44"/>
  <c r="I637" i="44" s="1"/>
  <c r="H638" i="44"/>
  <c r="I638" i="44" s="1"/>
  <c r="H639" i="44"/>
  <c r="I639" i="44" s="1"/>
  <c r="H640" i="44"/>
  <c r="I640" i="44" s="1"/>
  <c r="H641" i="44"/>
  <c r="I641" i="44" s="1"/>
  <c r="H642" i="44"/>
  <c r="I642" i="44" s="1"/>
  <c r="H643" i="44"/>
  <c r="I643" i="44" s="1"/>
  <c r="H644" i="44"/>
  <c r="I644" i="44" s="1"/>
  <c r="H645" i="44"/>
  <c r="I645" i="44" s="1"/>
  <c r="H646" i="44"/>
  <c r="I646" i="44" s="1"/>
  <c r="H647" i="44"/>
  <c r="I647" i="44" s="1"/>
  <c r="H648" i="44"/>
  <c r="I648" i="44" s="1"/>
  <c r="H649" i="44"/>
  <c r="I649" i="44" s="1"/>
  <c r="H650" i="44"/>
  <c r="I650" i="44" s="1"/>
  <c r="H651" i="44"/>
  <c r="I651" i="44" s="1"/>
  <c r="H652" i="44"/>
  <c r="I652" i="44" s="1"/>
  <c r="H653" i="44"/>
  <c r="I653" i="44" s="1"/>
  <c r="H654" i="44"/>
  <c r="I654" i="44" s="1"/>
  <c r="H655" i="44"/>
  <c r="I655" i="44" s="1"/>
  <c r="H656" i="44"/>
  <c r="I656" i="44" s="1"/>
  <c r="H657" i="44"/>
  <c r="I657" i="44" s="1"/>
  <c r="H658" i="44"/>
  <c r="I658" i="44" s="1"/>
  <c r="H659" i="44"/>
  <c r="I659" i="44" s="1"/>
  <c r="H660" i="44"/>
  <c r="I660" i="44" s="1"/>
  <c r="H661" i="44"/>
  <c r="I661" i="44" s="1"/>
  <c r="H662" i="44"/>
  <c r="I662" i="44" s="1"/>
  <c r="H663" i="44"/>
  <c r="I663" i="44" s="1"/>
  <c r="H664" i="44"/>
  <c r="I664" i="44" s="1"/>
  <c r="H665" i="44"/>
  <c r="I665" i="44" s="1"/>
  <c r="H666" i="44"/>
  <c r="I666" i="44" s="1"/>
  <c r="H667" i="44"/>
  <c r="I667" i="44" s="1"/>
  <c r="H668" i="44"/>
  <c r="I668" i="44" s="1"/>
  <c r="H669" i="44"/>
  <c r="I669" i="44" s="1"/>
  <c r="H670" i="44"/>
  <c r="I670" i="44" s="1"/>
  <c r="H671" i="44"/>
  <c r="I671" i="44" s="1"/>
  <c r="H672" i="44"/>
  <c r="I672" i="44" s="1"/>
  <c r="H673" i="44"/>
  <c r="I673" i="44" s="1"/>
  <c r="H674" i="44"/>
  <c r="I674" i="44" s="1"/>
  <c r="H675" i="44"/>
  <c r="I675" i="44" s="1"/>
  <c r="H676" i="44"/>
  <c r="I676" i="44" s="1"/>
  <c r="H677" i="44"/>
  <c r="I677" i="44" s="1"/>
  <c r="H678" i="44"/>
  <c r="I678" i="44" s="1"/>
  <c r="H679" i="44"/>
  <c r="I679" i="44" s="1"/>
  <c r="H680" i="44"/>
  <c r="I680" i="44" s="1"/>
  <c r="H681" i="44"/>
  <c r="I681" i="44" s="1"/>
  <c r="H682" i="44"/>
  <c r="I682" i="44" s="1"/>
  <c r="H683" i="44"/>
  <c r="I683" i="44" s="1"/>
  <c r="H684" i="44"/>
  <c r="I684" i="44" s="1"/>
  <c r="H270" i="44"/>
  <c r="I270" i="44" s="1"/>
  <c r="H271" i="44"/>
  <c r="I271" i="44" s="1"/>
  <c r="H272" i="44"/>
  <c r="I272" i="44" s="1"/>
  <c r="H273" i="44"/>
  <c r="I273" i="44" s="1"/>
  <c r="H274" i="44"/>
  <c r="I274" i="44" s="1"/>
  <c r="H275" i="44"/>
  <c r="I275" i="44" s="1"/>
  <c r="H276" i="44"/>
  <c r="I276" i="44" s="1"/>
  <c r="H277" i="44"/>
  <c r="I277" i="44" s="1"/>
  <c r="H278" i="44"/>
  <c r="I278" i="44" s="1"/>
  <c r="H279" i="44"/>
  <c r="I279" i="44" s="1"/>
  <c r="H280" i="44"/>
  <c r="I280" i="44" s="1"/>
  <c r="H281" i="44"/>
  <c r="I281" i="44" s="1"/>
  <c r="H282" i="44"/>
  <c r="I282" i="44" s="1"/>
  <c r="H283" i="44"/>
  <c r="I283" i="44" s="1"/>
  <c r="H284" i="44"/>
  <c r="I284" i="44" s="1"/>
  <c r="H285" i="44"/>
  <c r="I285" i="44" s="1"/>
  <c r="H286" i="44"/>
  <c r="I286" i="44" s="1"/>
  <c r="H287" i="44"/>
  <c r="I287" i="44" s="1"/>
  <c r="H288" i="44"/>
  <c r="I288" i="44" s="1"/>
  <c r="H289" i="44"/>
  <c r="I289" i="44" s="1"/>
  <c r="H290" i="44"/>
  <c r="I290" i="44" s="1"/>
  <c r="H291" i="44"/>
  <c r="I291" i="44" s="1"/>
  <c r="H292" i="44"/>
  <c r="I292" i="44" s="1"/>
  <c r="H293" i="44"/>
  <c r="I293" i="44" s="1"/>
  <c r="H294" i="44"/>
  <c r="I294" i="44" s="1"/>
  <c r="H295" i="44"/>
  <c r="I295" i="44" s="1"/>
  <c r="H296" i="44"/>
  <c r="I296" i="44" s="1"/>
  <c r="H297" i="44"/>
  <c r="I297" i="44" s="1"/>
  <c r="H298" i="44"/>
  <c r="I298" i="44" s="1"/>
  <c r="H299" i="44"/>
  <c r="I299" i="44" s="1"/>
  <c r="H300" i="44"/>
  <c r="I300" i="44" s="1"/>
  <c r="H301" i="44"/>
  <c r="I301" i="44" s="1"/>
  <c r="H302" i="44"/>
  <c r="I302" i="44" s="1"/>
  <c r="H303" i="44"/>
  <c r="I303" i="44" s="1"/>
  <c r="H304" i="44"/>
  <c r="I304" i="44" s="1"/>
  <c r="H305" i="44"/>
  <c r="I305" i="44" s="1"/>
  <c r="H306" i="44"/>
  <c r="I306" i="44" s="1"/>
  <c r="H307" i="44"/>
  <c r="I307" i="44" s="1"/>
  <c r="H308" i="44"/>
  <c r="I308" i="44" s="1"/>
  <c r="H309" i="44"/>
  <c r="I309" i="44" s="1"/>
  <c r="H310" i="44"/>
  <c r="I310" i="44" s="1"/>
  <c r="H311" i="44"/>
  <c r="I311" i="44" s="1"/>
  <c r="H312" i="44"/>
  <c r="I312" i="44" s="1"/>
  <c r="H313" i="44"/>
  <c r="I313" i="44" s="1"/>
  <c r="H314" i="44"/>
  <c r="I314" i="44" s="1"/>
  <c r="H315" i="44"/>
  <c r="I315" i="44" s="1"/>
  <c r="H316" i="44"/>
  <c r="I316" i="44" s="1"/>
  <c r="H317" i="44"/>
  <c r="I317" i="44" s="1"/>
  <c r="H318" i="44"/>
  <c r="I318" i="44" s="1"/>
  <c r="H319" i="44"/>
  <c r="I319" i="44" s="1"/>
  <c r="H320" i="44"/>
  <c r="I320" i="44" s="1"/>
  <c r="H321" i="44"/>
  <c r="I321" i="44" s="1"/>
  <c r="H322" i="44"/>
  <c r="I322" i="44" s="1"/>
  <c r="H323" i="44"/>
  <c r="I323" i="44" s="1"/>
  <c r="H324" i="44"/>
  <c r="I324" i="44" s="1"/>
  <c r="H325" i="44"/>
  <c r="I325" i="44" s="1"/>
  <c r="H326" i="44"/>
  <c r="I326" i="44" s="1"/>
  <c r="H327" i="44"/>
  <c r="I327" i="44" s="1"/>
  <c r="H328" i="44"/>
  <c r="I328" i="44" s="1"/>
  <c r="H329" i="44"/>
  <c r="I329" i="44" s="1"/>
  <c r="H330" i="44"/>
  <c r="I330" i="44" s="1"/>
  <c r="H331" i="44"/>
  <c r="I331" i="44" s="1"/>
  <c r="H332" i="44"/>
  <c r="I332" i="44" s="1"/>
  <c r="H333" i="44"/>
  <c r="I333" i="44" s="1"/>
  <c r="H334" i="44"/>
  <c r="I334" i="44" s="1"/>
  <c r="H335" i="44"/>
  <c r="I335" i="44" s="1"/>
  <c r="H336" i="44"/>
  <c r="I336" i="44" s="1"/>
  <c r="H337" i="44"/>
  <c r="I337" i="44" s="1"/>
  <c r="H338" i="44"/>
  <c r="I338" i="44" s="1"/>
  <c r="H339" i="44"/>
  <c r="I339" i="44" s="1"/>
  <c r="H340" i="44"/>
  <c r="I340" i="44" s="1"/>
  <c r="H341" i="44"/>
  <c r="I341" i="44" s="1"/>
  <c r="H342" i="44"/>
  <c r="I342" i="44" s="1"/>
  <c r="H343" i="44"/>
  <c r="I343" i="44" s="1"/>
  <c r="H344" i="44"/>
  <c r="I344" i="44" s="1"/>
  <c r="H345" i="44"/>
  <c r="I345" i="44" s="1"/>
  <c r="H346" i="44"/>
  <c r="I346" i="44" s="1"/>
  <c r="H347" i="44"/>
  <c r="I347" i="44" s="1"/>
  <c r="H348" i="44"/>
  <c r="I348" i="44" s="1"/>
  <c r="H349" i="44"/>
  <c r="I349" i="44" s="1"/>
  <c r="H350" i="44"/>
  <c r="I350" i="44" s="1"/>
  <c r="H351" i="44"/>
  <c r="I351" i="44" s="1"/>
  <c r="H352" i="44"/>
  <c r="I352" i="44" s="1"/>
  <c r="H353" i="44"/>
  <c r="I353" i="44" s="1"/>
  <c r="H354" i="44"/>
  <c r="I354" i="44" s="1"/>
  <c r="H355" i="44"/>
  <c r="I355" i="44" s="1"/>
  <c r="H356" i="44"/>
  <c r="I356" i="44" s="1"/>
  <c r="H357" i="44"/>
  <c r="I357" i="44" s="1"/>
  <c r="H358" i="44"/>
  <c r="I358" i="44" s="1"/>
  <c r="H359" i="44"/>
  <c r="I359" i="44" s="1"/>
  <c r="H360" i="44"/>
  <c r="I360" i="44" s="1"/>
  <c r="H361" i="44"/>
  <c r="I361" i="44" s="1"/>
  <c r="H362" i="44"/>
  <c r="I362" i="44" s="1"/>
  <c r="H363" i="44"/>
  <c r="I363" i="44" s="1"/>
  <c r="H364" i="44"/>
  <c r="I364" i="44" s="1"/>
  <c r="H365" i="44"/>
  <c r="I365" i="44" s="1"/>
  <c r="H366" i="44"/>
  <c r="I366" i="44" s="1"/>
  <c r="H367" i="44"/>
  <c r="I367" i="44" s="1"/>
  <c r="H368" i="44"/>
  <c r="I368" i="44" s="1"/>
  <c r="H369" i="44"/>
  <c r="I369" i="44" s="1"/>
  <c r="H370" i="44"/>
  <c r="I370" i="44" s="1"/>
  <c r="H371" i="44"/>
  <c r="I371" i="44" s="1"/>
  <c r="H372" i="44"/>
  <c r="I372" i="44" s="1"/>
  <c r="H373" i="44"/>
  <c r="I373" i="44" s="1"/>
  <c r="H374" i="44"/>
  <c r="I374" i="44" s="1"/>
  <c r="H375" i="44"/>
  <c r="I375" i="44" s="1"/>
  <c r="H376" i="44"/>
  <c r="I376" i="44" s="1"/>
  <c r="H377" i="44"/>
  <c r="I377" i="44" s="1"/>
  <c r="H378" i="44"/>
  <c r="I378" i="44" s="1"/>
  <c r="H379" i="44"/>
  <c r="I379" i="44" s="1"/>
  <c r="H380" i="44"/>
  <c r="I380" i="44" s="1"/>
  <c r="H381" i="44"/>
  <c r="I381" i="44" s="1"/>
  <c r="H382" i="44"/>
  <c r="I382" i="44" s="1"/>
  <c r="H383" i="44"/>
  <c r="I383" i="44" s="1"/>
  <c r="H384" i="44"/>
  <c r="I384" i="44" s="1"/>
  <c r="H385" i="44"/>
  <c r="I385" i="44" s="1"/>
  <c r="H386" i="44"/>
  <c r="I386" i="44" s="1"/>
  <c r="H387" i="44"/>
  <c r="I387" i="44" s="1"/>
  <c r="H388" i="44"/>
  <c r="I388" i="44" s="1"/>
  <c r="H389" i="44"/>
  <c r="I389" i="44" s="1"/>
  <c r="H390" i="44"/>
  <c r="I390" i="44" s="1"/>
  <c r="H391" i="44"/>
  <c r="I391" i="44" s="1"/>
  <c r="H392" i="44"/>
  <c r="I392" i="44" s="1"/>
  <c r="H393" i="44"/>
  <c r="I393" i="44" s="1"/>
  <c r="H394" i="44"/>
  <c r="I394" i="44" s="1"/>
  <c r="H395" i="44"/>
  <c r="I395" i="44" s="1"/>
  <c r="H396" i="44"/>
  <c r="I396" i="44" s="1"/>
  <c r="H397" i="44"/>
  <c r="I397" i="44" s="1"/>
  <c r="H398" i="44"/>
  <c r="I398" i="44" s="1"/>
  <c r="H399" i="44"/>
  <c r="I399" i="44" s="1"/>
  <c r="H400" i="44"/>
  <c r="I400" i="44" s="1"/>
  <c r="H401" i="44"/>
  <c r="I401" i="44" s="1"/>
  <c r="H402" i="44"/>
  <c r="I402" i="44" s="1"/>
  <c r="H403" i="44"/>
  <c r="I403" i="44" s="1"/>
  <c r="H404" i="44"/>
  <c r="I404" i="44" s="1"/>
  <c r="H405" i="44"/>
  <c r="I405" i="44" s="1"/>
  <c r="H406" i="44"/>
  <c r="I406" i="44" s="1"/>
  <c r="H407" i="44"/>
  <c r="I407" i="44" s="1"/>
  <c r="H408" i="44"/>
  <c r="I408" i="44" s="1"/>
  <c r="H409" i="44"/>
  <c r="I409" i="44" s="1"/>
  <c r="H410" i="44"/>
  <c r="I410" i="44" s="1"/>
  <c r="H411" i="44"/>
  <c r="I411" i="44" s="1"/>
  <c r="H412" i="44"/>
  <c r="I412" i="44" s="1"/>
  <c r="H413" i="44"/>
  <c r="I413" i="44" s="1"/>
  <c r="H414" i="44"/>
  <c r="I414" i="44" s="1"/>
  <c r="H415" i="44"/>
  <c r="I415" i="44" s="1"/>
  <c r="H416" i="44"/>
  <c r="I416" i="44" s="1"/>
  <c r="H417" i="44"/>
  <c r="I417" i="44" s="1"/>
  <c r="H418" i="44"/>
  <c r="I418" i="44" s="1"/>
  <c r="H419" i="44"/>
  <c r="I419" i="44" s="1"/>
  <c r="H420" i="44"/>
  <c r="I420" i="44" s="1"/>
  <c r="H421" i="44"/>
  <c r="I421" i="44" s="1"/>
  <c r="H422" i="44"/>
  <c r="I422" i="44" s="1"/>
  <c r="H423" i="44"/>
  <c r="I423" i="44" s="1"/>
  <c r="H424" i="44"/>
  <c r="I424" i="44" s="1"/>
  <c r="H425" i="44"/>
  <c r="I425" i="44"/>
  <c r="H426" i="44"/>
  <c r="I426" i="44" s="1"/>
  <c r="H427" i="44"/>
  <c r="I427" i="44" s="1"/>
  <c r="H428" i="44"/>
  <c r="I428" i="44" s="1"/>
  <c r="H429" i="44"/>
  <c r="I429" i="44" s="1"/>
  <c r="H430" i="44"/>
  <c r="I430" i="44" s="1"/>
  <c r="H431" i="44"/>
  <c r="I431" i="44" s="1"/>
  <c r="H432" i="44"/>
  <c r="I432" i="44" s="1"/>
  <c r="H433" i="44"/>
  <c r="I433" i="44" s="1"/>
  <c r="H434" i="44"/>
  <c r="I434" i="44" s="1"/>
  <c r="H435" i="44"/>
  <c r="I435" i="44" s="1"/>
  <c r="H436" i="44"/>
  <c r="I436" i="44" s="1"/>
  <c r="H437" i="44"/>
  <c r="I437" i="44" s="1"/>
  <c r="H438" i="44"/>
  <c r="I438" i="44" s="1"/>
  <c r="H439" i="44"/>
  <c r="I439" i="44" s="1"/>
  <c r="H440" i="44"/>
  <c r="I440" i="44" s="1"/>
  <c r="H441" i="44"/>
  <c r="I441" i="44" s="1"/>
  <c r="H442" i="44"/>
  <c r="I442" i="44" s="1"/>
  <c r="H443" i="44"/>
  <c r="I443" i="44" s="1"/>
  <c r="H444" i="44"/>
  <c r="I444" i="44" s="1"/>
  <c r="H445" i="44"/>
  <c r="I445" i="44" s="1"/>
  <c r="H446" i="44"/>
  <c r="I446" i="44" s="1"/>
  <c r="H447" i="44"/>
  <c r="I447" i="44" s="1"/>
  <c r="H448" i="44"/>
  <c r="I448" i="44" s="1"/>
  <c r="H449" i="44"/>
  <c r="I449" i="44" s="1"/>
  <c r="H450" i="44"/>
  <c r="I450" i="44" s="1"/>
  <c r="H451" i="44"/>
  <c r="I451" i="44" s="1"/>
  <c r="H452" i="44"/>
  <c r="I452" i="44" s="1"/>
  <c r="H453" i="44"/>
  <c r="I453" i="44" s="1"/>
  <c r="H454" i="44"/>
  <c r="I454" i="44" s="1"/>
  <c r="H455" i="44"/>
  <c r="I455" i="44" s="1"/>
  <c r="H456" i="44"/>
  <c r="I456" i="44" s="1"/>
  <c r="H457" i="44"/>
  <c r="I457" i="44" s="1"/>
  <c r="H458" i="44"/>
  <c r="I458" i="44" s="1"/>
  <c r="H459" i="44"/>
  <c r="I459" i="44" s="1"/>
  <c r="H460" i="44"/>
  <c r="I460" i="44" s="1"/>
  <c r="H461" i="44"/>
  <c r="I461" i="44" s="1"/>
  <c r="H462" i="44"/>
  <c r="I462" i="44" s="1"/>
  <c r="H463" i="44"/>
  <c r="I463" i="44" s="1"/>
  <c r="H464" i="44"/>
  <c r="I464" i="44" s="1"/>
  <c r="H465" i="44"/>
  <c r="I465" i="44" s="1"/>
  <c r="H466" i="44"/>
  <c r="I466" i="44" s="1"/>
  <c r="H467" i="44"/>
  <c r="I467" i="44" s="1"/>
  <c r="H468" i="44"/>
  <c r="I468" i="44" s="1"/>
  <c r="H469" i="44"/>
  <c r="I469" i="44" s="1"/>
  <c r="H470" i="44"/>
  <c r="I470" i="44" s="1"/>
  <c r="H471" i="44"/>
  <c r="I471" i="44" s="1"/>
  <c r="H472" i="44"/>
  <c r="I472" i="44" s="1"/>
  <c r="H473" i="44"/>
  <c r="I473" i="44" s="1"/>
  <c r="H474" i="44"/>
  <c r="I474" i="44" s="1"/>
  <c r="H475" i="44"/>
  <c r="I475" i="44" s="1"/>
  <c r="H476" i="44"/>
  <c r="I476" i="44" s="1"/>
  <c r="H477" i="44"/>
  <c r="I477" i="44" s="1"/>
  <c r="H478" i="44"/>
  <c r="I478" i="44" s="1"/>
  <c r="H479" i="44"/>
  <c r="I479" i="44" s="1"/>
  <c r="H480" i="44"/>
  <c r="I480" i="44" s="1"/>
  <c r="H481" i="44"/>
  <c r="I481" i="44" s="1"/>
  <c r="H482" i="44"/>
  <c r="I482" i="44" s="1"/>
  <c r="H483" i="44"/>
  <c r="I483" i="44" s="1"/>
  <c r="H484" i="44"/>
  <c r="I484" i="44" s="1"/>
  <c r="H485" i="44"/>
  <c r="I485" i="44" s="1"/>
  <c r="H486" i="44"/>
  <c r="I486" i="44" s="1"/>
  <c r="H487" i="44"/>
  <c r="I487" i="44" s="1"/>
  <c r="H488" i="44"/>
  <c r="I488" i="44" s="1"/>
  <c r="H489" i="44"/>
  <c r="I489" i="44" s="1"/>
  <c r="H490" i="44"/>
  <c r="I490" i="44" s="1"/>
  <c r="H491" i="44"/>
  <c r="I491" i="44" s="1"/>
  <c r="H492" i="44"/>
  <c r="I492" i="44" s="1"/>
  <c r="H493" i="44"/>
  <c r="I493" i="44" s="1"/>
  <c r="H494" i="44"/>
  <c r="I494" i="44" s="1"/>
  <c r="H495" i="44"/>
  <c r="I495" i="44" s="1"/>
  <c r="H496" i="44"/>
  <c r="I496" i="44" s="1"/>
  <c r="H497" i="44"/>
  <c r="I497" i="44" s="1"/>
  <c r="H498" i="44"/>
  <c r="I498" i="44" s="1"/>
  <c r="H499" i="44"/>
  <c r="I499" i="44" s="1"/>
  <c r="H500" i="44"/>
  <c r="I500" i="44" s="1"/>
  <c r="H501" i="44"/>
  <c r="I501" i="44" s="1"/>
  <c r="H502" i="44"/>
  <c r="I502" i="44" s="1"/>
  <c r="H503" i="44"/>
  <c r="I503" i="44" s="1"/>
  <c r="H504" i="44"/>
  <c r="I504" i="44" s="1"/>
  <c r="H505" i="44"/>
  <c r="I505" i="44" s="1"/>
  <c r="H506" i="44"/>
  <c r="I506" i="44" s="1"/>
  <c r="H507" i="44"/>
  <c r="I507" i="44" s="1"/>
  <c r="H508" i="44"/>
  <c r="I508" i="44" s="1"/>
  <c r="H509" i="44"/>
  <c r="I509" i="44" s="1"/>
  <c r="H510" i="44"/>
  <c r="I510" i="44" s="1"/>
  <c r="H511" i="44"/>
  <c r="I511" i="44" s="1"/>
  <c r="H512" i="44"/>
  <c r="I512" i="44" s="1"/>
  <c r="H513" i="44"/>
  <c r="I513" i="44" s="1"/>
  <c r="H514" i="44"/>
  <c r="I514" i="44" s="1"/>
  <c r="H515" i="44"/>
  <c r="I515" i="44" s="1"/>
  <c r="H516" i="44"/>
  <c r="I516" i="44" s="1"/>
  <c r="H517" i="44"/>
  <c r="I517" i="44" s="1"/>
  <c r="H518" i="44"/>
  <c r="I518" i="44" s="1"/>
  <c r="H519" i="44"/>
  <c r="I519" i="44" s="1"/>
  <c r="H520" i="44"/>
  <c r="I520" i="44" s="1"/>
  <c r="H521" i="44"/>
  <c r="I521" i="44" s="1"/>
  <c r="H522" i="44"/>
  <c r="I522" i="44" s="1"/>
  <c r="H523" i="44"/>
  <c r="I523" i="44" s="1"/>
  <c r="H524" i="44"/>
  <c r="I524" i="44" s="1"/>
  <c r="H525" i="44"/>
  <c r="I525" i="44" s="1"/>
  <c r="H526" i="44"/>
  <c r="I526" i="44" s="1"/>
  <c r="H527" i="44"/>
  <c r="I527" i="44" s="1"/>
  <c r="H528" i="44"/>
  <c r="I528" i="44" s="1"/>
  <c r="H529" i="44"/>
  <c r="I529" i="44" s="1"/>
  <c r="H530" i="44"/>
  <c r="I530" i="44" s="1"/>
  <c r="H531" i="44"/>
  <c r="I531" i="44" s="1"/>
  <c r="H532" i="44"/>
  <c r="I532" i="44" s="1"/>
  <c r="H533" i="44"/>
  <c r="I533" i="44" s="1"/>
  <c r="H534" i="44"/>
  <c r="I534" i="44" s="1"/>
  <c r="H535" i="44"/>
  <c r="I535" i="44" s="1"/>
  <c r="H536" i="44"/>
  <c r="I536" i="44" s="1"/>
  <c r="H537" i="44"/>
  <c r="I537" i="44" s="1"/>
  <c r="H538" i="44"/>
  <c r="I538" i="44" s="1"/>
  <c r="H539" i="44"/>
  <c r="I539" i="44" s="1"/>
  <c r="H540" i="44"/>
  <c r="I540" i="44" s="1"/>
  <c r="H541" i="44"/>
  <c r="I541" i="44" s="1"/>
  <c r="H542" i="44"/>
  <c r="I542" i="44" s="1"/>
  <c r="H543" i="44"/>
  <c r="I543" i="44" s="1"/>
  <c r="H544" i="44"/>
  <c r="I544" i="44" s="1"/>
  <c r="H545" i="44"/>
  <c r="I545" i="44" s="1"/>
  <c r="H546" i="44"/>
  <c r="I546" i="44" s="1"/>
  <c r="H547" i="44"/>
  <c r="I547" i="44" s="1"/>
  <c r="H548" i="44"/>
  <c r="I548" i="44" s="1"/>
  <c r="H549" i="44"/>
  <c r="I549" i="44" s="1"/>
  <c r="H550" i="44"/>
  <c r="I550" i="44" s="1"/>
  <c r="H551" i="44"/>
  <c r="I551" i="44" s="1"/>
  <c r="H552" i="44"/>
  <c r="I552" i="44" s="1"/>
  <c r="H553" i="44"/>
  <c r="I553" i="44" s="1"/>
  <c r="H554" i="44"/>
  <c r="I554" i="44" s="1"/>
  <c r="H555" i="44"/>
  <c r="I555" i="44" s="1"/>
  <c r="H556" i="44"/>
  <c r="I556" i="44" s="1"/>
  <c r="H557" i="44"/>
  <c r="I557" i="44" s="1"/>
  <c r="H558" i="44"/>
  <c r="I558" i="44" s="1"/>
  <c r="H559" i="44"/>
  <c r="I559" i="44" s="1"/>
  <c r="H560" i="44"/>
  <c r="I560" i="44" s="1"/>
  <c r="H561" i="44"/>
  <c r="I561" i="44" s="1"/>
  <c r="H562" i="44"/>
  <c r="I562" i="44" s="1"/>
  <c r="H563" i="44"/>
  <c r="I563" i="44" s="1"/>
  <c r="H564" i="44"/>
  <c r="I564" i="44" s="1"/>
  <c r="H565" i="44"/>
  <c r="I565" i="44" s="1"/>
  <c r="H566" i="44"/>
  <c r="I566" i="44" s="1"/>
  <c r="H567" i="44"/>
  <c r="I567" i="44" s="1"/>
  <c r="H568" i="44"/>
  <c r="I568" i="44" s="1"/>
  <c r="H569" i="44"/>
  <c r="I569" i="44" s="1"/>
  <c r="H570" i="44"/>
  <c r="I570" i="44" s="1"/>
  <c r="H571" i="44"/>
  <c r="I571" i="44" s="1"/>
  <c r="H572" i="44"/>
  <c r="I572" i="44" s="1"/>
  <c r="H573" i="44"/>
  <c r="I573" i="44" s="1"/>
  <c r="H583" i="44"/>
  <c r="I583" i="44" s="1"/>
  <c r="H584" i="44"/>
  <c r="I584" i="44" s="1"/>
  <c r="H585" i="44"/>
  <c r="I585" i="44" s="1"/>
  <c r="H586" i="44"/>
  <c r="I586" i="44" s="1"/>
  <c r="H587" i="44"/>
  <c r="I587" i="44" s="1"/>
  <c r="H588" i="44"/>
  <c r="I588" i="44" s="1"/>
  <c r="H589" i="44"/>
  <c r="I589" i="44"/>
  <c r="H590" i="44"/>
  <c r="I590" i="44" s="1"/>
  <c r="H591" i="44"/>
  <c r="I591" i="44" s="1"/>
  <c r="H592" i="44"/>
  <c r="I592" i="44" s="1"/>
  <c r="H593" i="44"/>
  <c r="I593" i="44" s="1"/>
  <c r="H594" i="44"/>
  <c r="I594" i="44" s="1"/>
  <c r="H595" i="44"/>
  <c r="I595" i="44" s="1"/>
  <c r="H596" i="44"/>
  <c r="I596" i="44" s="1"/>
  <c r="H660" i="43"/>
  <c r="I660" i="43" s="1"/>
  <c r="H661" i="43"/>
  <c r="I661" i="43" s="1"/>
  <c r="H662" i="43"/>
  <c r="I662" i="43" s="1"/>
  <c r="H663" i="43"/>
  <c r="I663" i="43" s="1"/>
  <c r="H664" i="43"/>
  <c r="I664" i="43" s="1"/>
  <c r="H665" i="43"/>
  <c r="I665" i="43" s="1"/>
  <c r="H666" i="43"/>
  <c r="I666" i="43" s="1"/>
  <c r="H667" i="43"/>
  <c r="I667" i="43" s="1"/>
  <c r="H668" i="43"/>
  <c r="I668" i="43" s="1"/>
  <c r="H669" i="43"/>
  <c r="I669" i="43" s="1"/>
  <c r="H670" i="43"/>
  <c r="I670" i="43" s="1"/>
  <c r="H671" i="43"/>
  <c r="I671" i="43" s="1"/>
  <c r="H672" i="43"/>
  <c r="I672" i="43" s="1"/>
  <c r="H673" i="43"/>
  <c r="I673" i="43" s="1"/>
  <c r="H674" i="43"/>
  <c r="I674" i="43" s="1"/>
  <c r="H675" i="43"/>
  <c r="I675" i="43" s="1"/>
  <c r="H676" i="43"/>
  <c r="I676" i="43" s="1"/>
  <c r="H677" i="43"/>
  <c r="I677" i="43" s="1"/>
  <c r="H678" i="43"/>
  <c r="I678" i="43" s="1"/>
  <c r="H679" i="43"/>
  <c r="I679" i="43" s="1"/>
  <c r="H680" i="43"/>
  <c r="I680" i="43" s="1"/>
  <c r="H681" i="43"/>
  <c r="I681" i="43" s="1"/>
  <c r="H682" i="43"/>
  <c r="I682" i="43" s="1"/>
  <c r="H683" i="43"/>
  <c r="I683" i="43" s="1"/>
  <c r="H684" i="43"/>
  <c r="I684" i="43" s="1"/>
  <c r="H685" i="43"/>
  <c r="I685" i="43" s="1"/>
  <c r="H686" i="43"/>
  <c r="I686" i="43" s="1"/>
  <c r="H687" i="43"/>
  <c r="I687" i="43" s="1"/>
  <c r="H688" i="43"/>
  <c r="I688" i="43" s="1"/>
  <c r="H689" i="43"/>
  <c r="I689" i="43" s="1"/>
  <c r="H690" i="43"/>
  <c r="I690" i="43" s="1"/>
  <c r="H691" i="43"/>
  <c r="I691" i="43" s="1"/>
  <c r="H692" i="43"/>
  <c r="I692" i="43" s="1"/>
  <c r="H693" i="43"/>
  <c r="I693" i="43" s="1"/>
  <c r="H694" i="43"/>
  <c r="I694" i="43" s="1"/>
  <c r="H695" i="43"/>
  <c r="I695" i="43" s="1"/>
  <c r="H696" i="43"/>
  <c r="I696" i="43" s="1"/>
  <c r="H697" i="43"/>
  <c r="I697" i="43" s="1"/>
  <c r="H698" i="43"/>
  <c r="I698" i="43" s="1"/>
  <c r="H699" i="43"/>
  <c r="I699" i="43" s="1"/>
  <c r="H700" i="43"/>
  <c r="I700" i="43" s="1"/>
  <c r="H701" i="43"/>
  <c r="I701" i="43" s="1"/>
  <c r="H702" i="43"/>
  <c r="I702" i="43" s="1"/>
  <c r="H703" i="43"/>
  <c r="I703" i="43" s="1"/>
  <c r="H704" i="43"/>
  <c r="I704" i="43" s="1"/>
  <c r="H705" i="43"/>
  <c r="I705" i="43" s="1"/>
  <c r="H706" i="43"/>
  <c r="I706" i="43" s="1"/>
  <c r="H707" i="43"/>
  <c r="I707" i="43" s="1"/>
  <c r="H708" i="43"/>
  <c r="I708" i="43" s="1"/>
  <c r="H709" i="43"/>
  <c r="I709" i="43" s="1"/>
  <c r="H710" i="43"/>
  <c r="I710" i="43" s="1"/>
  <c r="H711" i="43"/>
  <c r="I711" i="43" s="1"/>
  <c r="H712" i="43"/>
  <c r="I712" i="43" s="1"/>
  <c r="H713" i="43"/>
  <c r="I713" i="43" s="1"/>
  <c r="H714" i="43"/>
  <c r="I714" i="43" s="1"/>
  <c r="H715" i="43"/>
  <c r="I715" i="43" s="1"/>
  <c r="H716" i="43"/>
  <c r="I716" i="43" s="1"/>
  <c r="H717" i="43"/>
  <c r="I717" i="43" s="1"/>
  <c r="H718" i="43"/>
  <c r="I718" i="43" s="1"/>
  <c r="H719" i="43"/>
  <c r="I719" i="43" s="1"/>
  <c r="H720" i="43"/>
  <c r="I720" i="43" s="1"/>
  <c r="H721" i="43"/>
  <c r="H722" i="43"/>
  <c r="I722" i="43" s="1"/>
  <c r="H723" i="43"/>
  <c r="I723" i="43" s="1"/>
  <c r="H724" i="43"/>
  <c r="I724" i="43" s="1"/>
  <c r="H725" i="43"/>
  <c r="I725" i="43" s="1"/>
  <c r="H726" i="43"/>
  <c r="I726" i="43" s="1"/>
  <c r="H727" i="43"/>
  <c r="I727" i="43" s="1"/>
  <c r="H728" i="43"/>
  <c r="I728" i="43" s="1"/>
  <c r="H729" i="43"/>
  <c r="I729" i="43" s="1"/>
  <c r="H730" i="43"/>
  <c r="I730" i="43" s="1"/>
  <c r="H731" i="43"/>
  <c r="I731" i="43" s="1"/>
  <c r="H732" i="43"/>
  <c r="I732" i="43" s="1"/>
  <c r="H733" i="43"/>
  <c r="I733" i="43" s="1"/>
  <c r="H734" i="43"/>
  <c r="I734" i="43" s="1"/>
  <c r="H735" i="43"/>
  <c r="I735" i="43" s="1"/>
  <c r="H736" i="43"/>
  <c r="I736" i="43" s="1"/>
  <c r="H737" i="43"/>
  <c r="I737" i="43" s="1"/>
  <c r="H738" i="43"/>
  <c r="I738" i="43" s="1"/>
  <c r="H739" i="43"/>
  <c r="I739" i="43" s="1"/>
  <c r="H740" i="43"/>
  <c r="I740" i="43" s="1"/>
  <c r="H741" i="43"/>
  <c r="I741" i="43" s="1"/>
  <c r="H742" i="43"/>
  <c r="I742" i="43" s="1"/>
  <c r="H743" i="43"/>
  <c r="I743" i="43" s="1"/>
  <c r="H744" i="43"/>
  <c r="I744" i="43" s="1"/>
  <c r="H745" i="43"/>
  <c r="I745" i="43" s="1"/>
  <c r="H746" i="43"/>
  <c r="I746" i="43" s="1"/>
  <c r="H747" i="43"/>
  <c r="I747" i="43" s="1"/>
  <c r="H748" i="43"/>
  <c r="I748" i="43" s="1"/>
  <c r="H749" i="43"/>
  <c r="I749" i="43" s="1"/>
  <c r="H750" i="43"/>
  <c r="I750" i="43" s="1"/>
  <c r="H751" i="43"/>
  <c r="I751" i="43" s="1"/>
  <c r="H752" i="43"/>
  <c r="I752" i="43" s="1"/>
  <c r="H753" i="43"/>
  <c r="I753" i="43" s="1"/>
  <c r="H754" i="43"/>
  <c r="I754" i="43" s="1"/>
  <c r="H755" i="43"/>
  <c r="I755" i="43" s="1"/>
  <c r="H756" i="43"/>
  <c r="I756" i="43"/>
  <c r="H757" i="43"/>
  <c r="I757" i="43" s="1"/>
  <c r="H758" i="43"/>
  <c r="I758" i="43" s="1"/>
  <c r="H759" i="43"/>
  <c r="I759" i="43" s="1"/>
  <c r="H760" i="43"/>
  <c r="I760" i="43" s="1"/>
  <c r="H761" i="43"/>
  <c r="I761" i="43" s="1"/>
  <c r="H762" i="43"/>
  <c r="I762" i="43" s="1"/>
  <c r="H763" i="43"/>
  <c r="I763" i="43" s="1"/>
  <c r="H764" i="43"/>
  <c r="I764" i="43" s="1"/>
  <c r="H765" i="43"/>
  <c r="I765" i="43" s="1"/>
  <c r="H766" i="43"/>
  <c r="I766" i="43" s="1"/>
  <c r="H767" i="43"/>
  <c r="I767" i="43" s="1"/>
  <c r="H768" i="43"/>
  <c r="I768" i="43"/>
  <c r="H769" i="43"/>
  <c r="I769" i="43" s="1"/>
  <c r="H770" i="43"/>
  <c r="I770" i="43" s="1"/>
  <c r="H771" i="43"/>
  <c r="I771" i="43" s="1"/>
  <c r="H772" i="43"/>
  <c r="I772" i="43" s="1"/>
  <c r="H773" i="43"/>
  <c r="I773" i="43" s="1"/>
  <c r="H774" i="43"/>
  <c r="I774" i="43" s="1"/>
  <c r="H775" i="43"/>
  <c r="I775" i="43" s="1"/>
  <c r="H776" i="43"/>
  <c r="I776" i="43" s="1"/>
  <c r="H777" i="43"/>
  <c r="I777" i="43" s="1"/>
  <c r="H778" i="43"/>
  <c r="I778" i="43" s="1"/>
  <c r="H779" i="43"/>
  <c r="I779" i="43" s="1"/>
  <c r="H780" i="43"/>
  <c r="I780" i="43" s="1"/>
  <c r="H781" i="43"/>
  <c r="I781" i="43" s="1"/>
  <c r="H782" i="43"/>
  <c r="I782" i="43" s="1"/>
  <c r="H783" i="43"/>
  <c r="I783" i="43" s="1"/>
  <c r="H784" i="43"/>
  <c r="I784" i="43" s="1"/>
  <c r="H785" i="43"/>
  <c r="I785" i="43" s="1"/>
  <c r="H786" i="43"/>
  <c r="I786" i="43" s="1"/>
  <c r="H787" i="43"/>
  <c r="I787" i="43" s="1"/>
  <c r="H788" i="43"/>
  <c r="I788" i="43" s="1"/>
  <c r="H789" i="43"/>
  <c r="I789" i="43" s="1"/>
  <c r="H790" i="43"/>
  <c r="I790" i="43" s="1"/>
  <c r="H791" i="43"/>
  <c r="I791" i="43" s="1"/>
  <c r="H792" i="43"/>
  <c r="I792" i="43"/>
  <c r="H793" i="43"/>
  <c r="I793" i="43" s="1"/>
  <c r="H794" i="43"/>
  <c r="I794" i="43" s="1"/>
  <c r="H795" i="43"/>
  <c r="I795" i="43" s="1"/>
  <c r="E654" i="43"/>
  <c r="B654" i="43"/>
  <c r="G659" i="43"/>
  <c r="H659" i="43" s="1"/>
  <c r="I659" i="43" s="1"/>
  <c r="C659" i="43"/>
  <c r="G658" i="43"/>
  <c r="H658" i="43" s="1"/>
  <c r="I658" i="43" s="1"/>
  <c r="C658" i="43"/>
  <c r="G657" i="43"/>
  <c r="H657" i="43" s="1"/>
  <c r="I657" i="43" s="1"/>
  <c r="C657" i="43"/>
  <c r="G656" i="43"/>
  <c r="H656" i="43" s="1"/>
  <c r="I656" i="43" s="1"/>
  <c r="C656" i="43"/>
  <c r="G655" i="43"/>
  <c r="H655" i="43" s="1"/>
  <c r="I655" i="43" s="1"/>
  <c r="C655" i="43"/>
  <c r="H565" i="43"/>
  <c r="I565" i="43" s="1"/>
  <c r="H566" i="43"/>
  <c r="I566" i="43" s="1"/>
  <c r="H567" i="43"/>
  <c r="I567" i="43" s="1"/>
  <c r="H568" i="43"/>
  <c r="I568" i="43" s="1"/>
  <c r="H569" i="43"/>
  <c r="I569" i="43" s="1"/>
  <c r="H570" i="43"/>
  <c r="I570" i="43" s="1"/>
  <c r="H571" i="43"/>
  <c r="I571" i="43" s="1"/>
  <c r="H572" i="43"/>
  <c r="I572" i="43" s="1"/>
  <c r="H573" i="43"/>
  <c r="I573" i="43" s="1"/>
  <c r="H574" i="43"/>
  <c r="I574" i="43" s="1"/>
  <c r="H575" i="43"/>
  <c r="I575" i="43" s="1"/>
  <c r="H576" i="43"/>
  <c r="I576" i="43" s="1"/>
  <c r="H577" i="43"/>
  <c r="I577" i="43" s="1"/>
  <c r="H578" i="43"/>
  <c r="I578" i="43" s="1"/>
  <c r="H579" i="43"/>
  <c r="I579" i="43" s="1"/>
  <c r="H580" i="43"/>
  <c r="I580" i="43" s="1"/>
  <c r="H581" i="43"/>
  <c r="I581" i="43" s="1"/>
  <c r="H582" i="43"/>
  <c r="I582" i="43" s="1"/>
  <c r="H583" i="43"/>
  <c r="I583" i="43" s="1"/>
  <c r="H584" i="43"/>
  <c r="I584" i="43" s="1"/>
  <c r="H585" i="43"/>
  <c r="I585" i="43" s="1"/>
  <c r="H586" i="43"/>
  <c r="I586" i="43" s="1"/>
  <c r="H587" i="43"/>
  <c r="I587" i="43" s="1"/>
  <c r="H588" i="43"/>
  <c r="I588" i="43" s="1"/>
  <c r="H589" i="43"/>
  <c r="I589" i="43" s="1"/>
  <c r="H590" i="43"/>
  <c r="I590" i="43" s="1"/>
  <c r="H591" i="43"/>
  <c r="I591" i="43" s="1"/>
  <c r="H592" i="43"/>
  <c r="I592" i="43" s="1"/>
  <c r="H593" i="43"/>
  <c r="I593" i="43" s="1"/>
  <c r="H594" i="43"/>
  <c r="I594" i="43" s="1"/>
  <c r="H595" i="43"/>
  <c r="I595" i="43" s="1"/>
  <c r="H596" i="43"/>
  <c r="I596" i="43" s="1"/>
  <c r="H597" i="43"/>
  <c r="I597" i="43" s="1"/>
  <c r="H598" i="43"/>
  <c r="I598" i="43" s="1"/>
  <c r="H599" i="43"/>
  <c r="I599" i="43" s="1"/>
  <c r="H600" i="43"/>
  <c r="I600" i="43" s="1"/>
  <c r="H601" i="43"/>
  <c r="I601" i="43" s="1"/>
  <c r="H602" i="43"/>
  <c r="I602" i="43" s="1"/>
  <c r="H603" i="43"/>
  <c r="I603" i="43" s="1"/>
  <c r="H604" i="43"/>
  <c r="I604" i="43" s="1"/>
  <c r="H605" i="43"/>
  <c r="I605" i="43" s="1"/>
  <c r="H606" i="43"/>
  <c r="I606" i="43" s="1"/>
  <c r="H607" i="43"/>
  <c r="I607" i="43" s="1"/>
  <c r="H608" i="43"/>
  <c r="I608" i="43" s="1"/>
  <c r="H609" i="43"/>
  <c r="I609" i="43" s="1"/>
  <c r="H610" i="43"/>
  <c r="I610" i="43" s="1"/>
  <c r="H611" i="43"/>
  <c r="I611" i="43" s="1"/>
  <c r="H612" i="43"/>
  <c r="I612" i="43" s="1"/>
  <c r="H613" i="43"/>
  <c r="I613" i="43" s="1"/>
  <c r="H614" i="43"/>
  <c r="I614" i="43" s="1"/>
  <c r="H615" i="43"/>
  <c r="I615" i="43" s="1"/>
  <c r="H616" i="43"/>
  <c r="I616" i="43" s="1"/>
  <c r="H617" i="43"/>
  <c r="I617" i="43" s="1"/>
  <c r="H618" i="43"/>
  <c r="I618" i="43" s="1"/>
  <c r="H619" i="43"/>
  <c r="I619" i="43" s="1"/>
  <c r="H620" i="43"/>
  <c r="I620" i="43"/>
  <c r="H621" i="43"/>
  <c r="I621" i="43" s="1"/>
  <c r="H622" i="43"/>
  <c r="I622" i="43" s="1"/>
  <c r="H623" i="43"/>
  <c r="I623" i="43" s="1"/>
  <c r="H624" i="43"/>
  <c r="I624" i="43" s="1"/>
  <c r="H625" i="43"/>
  <c r="I625" i="43" s="1"/>
  <c r="H626" i="43"/>
  <c r="I626" i="43" s="1"/>
  <c r="H627" i="43"/>
  <c r="I627" i="43" s="1"/>
  <c r="H628" i="43"/>
  <c r="I628" i="43" s="1"/>
  <c r="H629" i="43"/>
  <c r="I629" i="43" s="1"/>
  <c r="H630" i="43"/>
  <c r="I630" i="43" s="1"/>
  <c r="H631" i="43"/>
  <c r="I631" i="43" s="1"/>
  <c r="H632" i="43"/>
  <c r="I632" i="43" s="1"/>
  <c r="H633" i="43"/>
  <c r="I633" i="43" s="1"/>
  <c r="H634" i="43"/>
  <c r="I634" i="43" s="1"/>
  <c r="H635" i="43"/>
  <c r="I635" i="43" s="1"/>
  <c r="H636" i="43"/>
  <c r="I636" i="43" s="1"/>
  <c r="H637" i="43"/>
  <c r="I637" i="43" s="1"/>
  <c r="H638" i="43"/>
  <c r="I638" i="43" s="1"/>
  <c r="H639" i="43"/>
  <c r="I639" i="43" s="1"/>
  <c r="H640" i="43"/>
  <c r="I640" i="43" s="1"/>
  <c r="H641" i="43"/>
  <c r="I641" i="43" s="1"/>
  <c r="H642" i="43"/>
  <c r="I642" i="43" s="1"/>
  <c r="H643" i="43"/>
  <c r="I643" i="43" s="1"/>
  <c r="H644" i="43"/>
  <c r="I644" i="43" s="1"/>
  <c r="H645" i="43"/>
  <c r="I645" i="43" s="1"/>
  <c r="H646" i="43"/>
  <c r="I646" i="43" s="1"/>
  <c r="H647" i="43"/>
  <c r="I647" i="43" s="1"/>
  <c r="H648" i="43"/>
  <c r="I648" i="43" s="1"/>
  <c r="H649" i="43"/>
  <c r="I649" i="43" s="1"/>
  <c r="H650" i="43"/>
  <c r="I650" i="43" s="1"/>
  <c r="H651" i="43"/>
  <c r="I651" i="43" s="1"/>
  <c r="H652" i="43"/>
  <c r="I652" i="43" s="1"/>
  <c r="H653" i="43"/>
  <c r="I653" i="43" s="1"/>
  <c r="H564" i="43"/>
  <c r="I564" i="43" s="1"/>
  <c r="H258" i="43"/>
  <c r="I258" i="43" s="1"/>
  <c r="H259" i="43"/>
  <c r="I259" i="43" s="1"/>
  <c r="H260" i="43"/>
  <c r="I260" i="43" s="1"/>
  <c r="H261" i="43"/>
  <c r="I261" i="43" s="1"/>
  <c r="H262" i="43"/>
  <c r="I262" i="43" s="1"/>
  <c r="H263" i="43"/>
  <c r="I263" i="43" s="1"/>
  <c r="H264" i="43"/>
  <c r="I264" i="43" s="1"/>
  <c r="H265" i="43"/>
  <c r="I265" i="43" s="1"/>
  <c r="H266" i="43"/>
  <c r="I266" i="43" s="1"/>
  <c r="H267" i="43"/>
  <c r="I267" i="43" s="1"/>
  <c r="H268" i="43"/>
  <c r="I268" i="43" s="1"/>
  <c r="H269" i="43"/>
  <c r="I269" i="43" s="1"/>
  <c r="H270" i="43"/>
  <c r="I270" i="43" s="1"/>
  <c r="H271" i="43"/>
  <c r="I271" i="43" s="1"/>
  <c r="H272" i="43"/>
  <c r="I272" i="43" s="1"/>
  <c r="H273" i="43"/>
  <c r="I273" i="43" s="1"/>
  <c r="H274" i="43"/>
  <c r="I274" i="43" s="1"/>
  <c r="H275" i="43"/>
  <c r="I275" i="43" s="1"/>
  <c r="H276" i="43"/>
  <c r="I276" i="43" s="1"/>
  <c r="H277" i="43"/>
  <c r="I277" i="43" s="1"/>
  <c r="H278" i="43"/>
  <c r="I278" i="43" s="1"/>
  <c r="H279" i="43"/>
  <c r="I279" i="43" s="1"/>
  <c r="H280" i="43"/>
  <c r="I280" i="43" s="1"/>
  <c r="H281" i="43"/>
  <c r="I281" i="43" s="1"/>
  <c r="H282" i="43"/>
  <c r="I282" i="43" s="1"/>
  <c r="H283" i="43"/>
  <c r="I283" i="43" s="1"/>
  <c r="H284" i="43"/>
  <c r="I284" i="43" s="1"/>
  <c r="H285" i="43"/>
  <c r="I285" i="43" s="1"/>
  <c r="H286" i="43"/>
  <c r="I286" i="43" s="1"/>
  <c r="H287" i="43"/>
  <c r="I287" i="43" s="1"/>
  <c r="H288" i="43"/>
  <c r="I288" i="43" s="1"/>
  <c r="H289" i="43"/>
  <c r="I289" i="43" s="1"/>
  <c r="H290" i="43"/>
  <c r="I290" i="43" s="1"/>
  <c r="H291" i="43"/>
  <c r="I291" i="43" s="1"/>
  <c r="H292" i="43"/>
  <c r="I292" i="43" s="1"/>
  <c r="H293" i="43"/>
  <c r="I293" i="43" s="1"/>
  <c r="H294" i="43"/>
  <c r="I294" i="43" s="1"/>
  <c r="H295" i="43"/>
  <c r="I295" i="43" s="1"/>
  <c r="H296" i="43"/>
  <c r="I296" i="43" s="1"/>
  <c r="H297" i="43"/>
  <c r="I297" i="43" s="1"/>
  <c r="H298" i="43"/>
  <c r="I298" i="43" s="1"/>
  <c r="H299" i="43"/>
  <c r="I299" i="43" s="1"/>
  <c r="H300" i="43"/>
  <c r="I300" i="43" s="1"/>
  <c r="H301" i="43"/>
  <c r="I301" i="43" s="1"/>
  <c r="H302" i="43"/>
  <c r="I302" i="43" s="1"/>
  <c r="H303" i="43"/>
  <c r="I303" i="43" s="1"/>
  <c r="H304" i="43"/>
  <c r="I304" i="43" s="1"/>
  <c r="H305" i="43"/>
  <c r="I305" i="43" s="1"/>
  <c r="H306" i="43"/>
  <c r="I306" i="43" s="1"/>
  <c r="H307" i="43"/>
  <c r="I307" i="43" s="1"/>
  <c r="H308" i="43"/>
  <c r="I308" i="43" s="1"/>
  <c r="H309" i="43"/>
  <c r="I309" i="43" s="1"/>
  <c r="H310" i="43"/>
  <c r="I310" i="43" s="1"/>
  <c r="H311" i="43"/>
  <c r="I311" i="43" s="1"/>
  <c r="H312" i="43"/>
  <c r="I312" i="43" s="1"/>
  <c r="H313" i="43"/>
  <c r="I313" i="43" s="1"/>
  <c r="H314" i="43"/>
  <c r="I314" i="43" s="1"/>
  <c r="H315" i="43"/>
  <c r="I315" i="43" s="1"/>
  <c r="H316" i="43"/>
  <c r="I316" i="43" s="1"/>
  <c r="H317" i="43"/>
  <c r="I317" i="43" s="1"/>
  <c r="H318" i="43"/>
  <c r="I318" i="43" s="1"/>
  <c r="H319" i="43"/>
  <c r="I319" i="43" s="1"/>
  <c r="H320" i="43"/>
  <c r="I320" i="43" s="1"/>
  <c r="H321" i="43"/>
  <c r="I321" i="43" s="1"/>
  <c r="H322" i="43"/>
  <c r="I322" i="43" s="1"/>
  <c r="H323" i="43"/>
  <c r="I323" i="43" s="1"/>
  <c r="H324" i="43"/>
  <c r="I324" i="43" s="1"/>
  <c r="H325" i="43"/>
  <c r="I325" i="43" s="1"/>
  <c r="H326" i="43"/>
  <c r="I326" i="43" s="1"/>
  <c r="H327" i="43"/>
  <c r="I327" i="43" s="1"/>
  <c r="H328" i="43"/>
  <c r="I328" i="43" s="1"/>
  <c r="H329" i="43"/>
  <c r="I329" i="43" s="1"/>
  <c r="H330" i="43"/>
  <c r="I330" i="43" s="1"/>
  <c r="H331" i="43"/>
  <c r="I331" i="43" s="1"/>
  <c r="H332" i="43"/>
  <c r="I332" i="43" s="1"/>
  <c r="H333" i="43"/>
  <c r="I333" i="43" s="1"/>
  <c r="H334" i="43"/>
  <c r="I334" i="43" s="1"/>
  <c r="H335" i="43"/>
  <c r="I335" i="43" s="1"/>
  <c r="H336" i="43"/>
  <c r="I336" i="43" s="1"/>
  <c r="H337" i="43"/>
  <c r="I337" i="43" s="1"/>
  <c r="H338" i="43"/>
  <c r="I338" i="43" s="1"/>
  <c r="H339" i="43"/>
  <c r="I339" i="43" s="1"/>
  <c r="H340" i="43"/>
  <c r="I340" i="43" s="1"/>
  <c r="H341" i="43"/>
  <c r="I341" i="43" s="1"/>
  <c r="H342" i="43"/>
  <c r="I342" i="43" s="1"/>
  <c r="H343" i="43"/>
  <c r="I343" i="43" s="1"/>
  <c r="H344" i="43"/>
  <c r="I344" i="43" s="1"/>
  <c r="H345" i="43"/>
  <c r="I345" i="43" s="1"/>
  <c r="H346" i="43"/>
  <c r="I346" i="43" s="1"/>
  <c r="H347" i="43"/>
  <c r="I347" i="43" s="1"/>
  <c r="H348" i="43"/>
  <c r="I348" i="43" s="1"/>
  <c r="H349" i="43"/>
  <c r="I349" i="43" s="1"/>
  <c r="H350" i="43"/>
  <c r="I350" i="43" s="1"/>
  <c r="H351" i="43"/>
  <c r="I351" i="43" s="1"/>
  <c r="H352" i="43"/>
  <c r="I352" i="43" s="1"/>
  <c r="H353" i="43"/>
  <c r="I353" i="43" s="1"/>
  <c r="H354" i="43"/>
  <c r="I354" i="43" s="1"/>
  <c r="H355" i="43"/>
  <c r="I355" i="43" s="1"/>
  <c r="H356" i="43"/>
  <c r="I356" i="43" s="1"/>
  <c r="H357" i="43"/>
  <c r="I357" i="43" s="1"/>
  <c r="H358" i="43"/>
  <c r="I358" i="43" s="1"/>
  <c r="H359" i="43"/>
  <c r="I359" i="43" s="1"/>
  <c r="H360" i="43"/>
  <c r="I360" i="43" s="1"/>
  <c r="H361" i="43"/>
  <c r="I361" i="43" s="1"/>
  <c r="H362" i="43"/>
  <c r="I362" i="43" s="1"/>
  <c r="H363" i="43"/>
  <c r="I363" i="43" s="1"/>
  <c r="H364" i="43"/>
  <c r="I364" i="43" s="1"/>
  <c r="H365" i="43"/>
  <c r="I365" i="43" s="1"/>
  <c r="H366" i="43"/>
  <c r="I366" i="43" s="1"/>
  <c r="H367" i="43"/>
  <c r="I367" i="43" s="1"/>
  <c r="H368" i="43"/>
  <c r="I368" i="43" s="1"/>
  <c r="H369" i="43"/>
  <c r="I369" i="43" s="1"/>
  <c r="H370" i="43"/>
  <c r="I370" i="43" s="1"/>
  <c r="H371" i="43"/>
  <c r="I371" i="43" s="1"/>
  <c r="H372" i="43"/>
  <c r="I372" i="43" s="1"/>
  <c r="H373" i="43"/>
  <c r="I373" i="43" s="1"/>
  <c r="H374" i="43"/>
  <c r="I374" i="43" s="1"/>
  <c r="H375" i="43"/>
  <c r="I375" i="43" s="1"/>
  <c r="H376" i="43"/>
  <c r="I376" i="43" s="1"/>
  <c r="H377" i="43"/>
  <c r="I377" i="43" s="1"/>
  <c r="H378" i="43"/>
  <c r="I378" i="43" s="1"/>
  <c r="H379" i="43"/>
  <c r="I379" i="43" s="1"/>
  <c r="H380" i="43"/>
  <c r="I380" i="43" s="1"/>
  <c r="H381" i="43"/>
  <c r="I381" i="43" s="1"/>
  <c r="H382" i="43"/>
  <c r="I382" i="43" s="1"/>
  <c r="H383" i="43"/>
  <c r="I383" i="43" s="1"/>
  <c r="H384" i="43"/>
  <c r="I384" i="43" s="1"/>
  <c r="H385" i="43"/>
  <c r="I385" i="43" s="1"/>
  <c r="H386" i="43"/>
  <c r="I386" i="43" s="1"/>
  <c r="H387" i="43"/>
  <c r="I387" i="43" s="1"/>
  <c r="H388" i="43"/>
  <c r="I388" i="43" s="1"/>
  <c r="H389" i="43"/>
  <c r="I389" i="43" s="1"/>
  <c r="H390" i="43"/>
  <c r="I390" i="43" s="1"/>
  <c r="H391" i="43"/>
  <c r="I391" i="43" s="1"/>
  <c r="H392" i="43"/>
  <c r="I392" i="43" s="1"/>
  <c r="H393" i="43"/>
  <c r="I393" i="43" s="1"/>
  <c r="H394" i="43"/>
  <c r="I394" i="43" s="1"/>
  <c r="H395" i="43"/>
  <c r="I395" i="43" s="1"/>
  <c r="H396" i="43"/>
  <c r="I396" i="43" s="1"/>
  <c r="H397" i="43"/>
  <c r="I397" i="43" s="1"/>
  <c r="H398" i="43"/>
  <c r="I398" i="43" s="1"/>
  <c r="H399" i="43"/>
  <c r="I399" i="43" s="1"/>
  <c r="H400" i="43"/>
  <c r="I400" i="43" s="1"/>
  <c r="H401" i="43"/>
  <c r="I401" i="43" s="1"/>
  <c r="H402" i="43"/>
  <c r="I402" i="43" s="1"/>
  <c r="H403" i="43"/>
  <c r="I403" i="43" s="1"/>
  <c r="H404" i="43"/>
  <c r="I404" i="43" s="1"/>
  <c r="H405" i="43"/>
  <c r="I405" i="43" s="1"/>
  <c r="H406" i="43"/>
  <c r="I406" i="43" s="1"/>
  <c r="H407" i="43"/>
  <c r="I407" i="43" s="1"/>
  <c r="H408" i="43"/>
  <c r="I408" i="43" s="1"/>
  <c r="H409" i="43"/>
  <c r="I409" i="43" s="1"/>
  <c r="H410" i="43"/>
  <c r="I410" i="43" s="1"/>
  <c r="H411" i="43"/>
  <c r="I411" i="43" s="1"/>
  <c r="H412" i="43"/>
  <c r="I412" i="43" s="1"/>
  <c r="H413" i="43"/>
  <c r="I413" i="43" s="1"/>
  <c r="H414" i="43"/>
  <c r="I414" i="43" s="1"/>
  <c r="H415" i="43"/>
  <c r="I415" i="43" s="1"/>
  <c r="H416" i="43"/>
  <c r="I416" i="43" s="1"/>
  <c r="H417" i="43"/>
  <c r="I417" i="43" s="1"/>
  <c r="H418" i="43"/>
  <c r="I418" i="43" s="1"/>
  <c r="H419" i="43"/>
  <c r="I419" i="43" s="1"/>
  <c r="H420" i="43"/>
  <c r="I420" i="43" s="1"/>
  <c r="H421" i="43"/>
  <c r="I421" i="43" s="1"/>
  <c r="H422" i="43"/>
  <c r="I422" i="43" s="1"/>
  <c r="H423" i="43"/>
  <c r="I423" i="43" s="1"/>
  <c r="H424" i="43"/>
  <c r="I424" i="43" s="1"/>
  <c r="H425" i="43"/>
  <c r="I425" i="43" s="1"/>
  <c r="H426" i="43"/>
  <c r="I426" i="43" s="1"/>
  <c r="H427" i="43"/>
  <c r="I427" i="43" s="1"/>
  <c r="H428" i="43"/>
  <c r="I428" i="43" s="1"/>
  <c r="H429" i="43"/>
  <c r="I429" i="43" s="1"/>
  <c r="H430" i="43"/>
  <c r="I430" i="43" s="1"/>
  <c r="H431" i="43"/>
  <c r="I431" i="43" s="1"/>
  <c r="H432" i="43"/>
  <c r="I432" i="43" s="1"/>
  <c r="H433" i="43"/>
  <c r="I433" i="43" s="1"/>
  <c r="H434" i="43"/>
  <c r="I434" i="43" s="1"/>
  <c r="H435" i="43"/>
  <c r="I435" i="43" s="1"/>
  <c r="H436" i="43"/>
  <c r="I436" i="43" s="1"/>
  <c r="H437" i="43"/>
  <c r="I437" i="43" s="1"/>
  <c r="H438" i="43"/>
  <c r="I438" i="43" s="1"/>
  <c r="H439" i="43"/>
  <c r="I439" i="43" s="1"/>
  <c r="H440" i="43"/>
  <c r="I440" i="43" s="1"/>
  <c r="H441" i="43"/>
  <c r="I441" i="43"/>
  <c r="H442" i="43"/>
  <c r="I442" i="43" s="1"/>
  <c r="H443" i="43"/>
  <c r="I443" i="43" s="1"/>
  <c r="H444" i="43"/>
  <c r="I444" i="43" s="1"/>
  <c r="H445" i="43"/>
  <c r="I445" i="43" s="1"/>
  <c r="H446" i="43"/>
  <c r="I446" i="43" s="1"/>
  <c r="H447" i="43"/>
  <c r="I447" i="43" s="1"/>
  <c r="H448" i="43"/>
  <c r="I448" i="43" s="1"/>
  <c r="H449" i="43"/>
  <c r="I449" i="43" s="1"/>
  <c r="H450" i="43"/>
  <c r="I450" i="43" s="1"/>
  <c r="H451" i="43"/>
  <c r="I451" i="43" s="1"/>
  <c r="H452" i="43"/>
  <c r="I452" i="43" s="1"/>
  <c r="H453" i="43"/>
  <c r="I453" i="43" s="1"/>
  <c r="H454" i="43"/>
  <c r="I454" i="43" s="1"/>
  <c r="H455" i="43"/>
  <c r="I455" i="43" s="1"/>
  <c r="H456" i="43"/>
  <c r="I456" i="43" s="1"/>
  <c r="H457" i="43"/>
  <c r="I457" i="43" s="1"/>
  <c r="H458" i="43"/>
  <c r="I458" i="43" s="1"/>
  <c r="H459" i="43"/>
  <c r="I459" i="43" s="1"/>
  <c r="H460" i="43"/>
  <c r="I460" i="43" s="1"/>
  <c r="H461" i="43"/>
  <c r="I461" i="43" s="1"/>
  <c r="H462" i="43"/>
  <c r="I462" i="43" s="1"/>
  <c r="H463" i="43"/>
  <c r="I463" i="43" s="1"/>
  <c r="H464" i="43"/>
  <c r="I464" i="43" s="1"/>
  <c r="H465" i="43"/>
  <c r="I465" i="43" s="1"/>
  <c r="H466" i="43"/>
  <c r="I466" i="43" s="1"/>
  <c r="H467" i="43"/>
  <c r="I467" i="43" s="1"/>
  <c r="H468" i="43"/>
  <c r="I468" i="43" s="1"/>
  <c r="H469" i="43"/>
  <c r="I469" i="43" s="1"/>
  <c r="H470" i="43"/>
  <c r="I470" i="43" s="1"/>
  <c r="H471" i="43"/>
  <c r="I471" i="43" s="1"/>
  <c r="H472" i="43"/>
  <c r="I472" i="43" s="1"/>
  <c r="H473" i="43"/>
  <c r="I473" i="43" s="1"/>
  <c r="H474" i="43"/>
  <c r="I474" i="43" s="1"/>
  <c r="H475" i="43"/>
  <c r="I475" i="43" s="1"/>
  <c r="H476" i="43"/>
  <c r="I476" i="43" s="1"/>
  <c r="H477" i="43"/>
  <c r="I477" i="43" s="1"/>
  <c r="H478" i="43"/>
  <c r="I478" i="43" s="1"/>
  <c r="H479" i="43"/>
  <c r="I479" i="43" s="1"/>
  <c r="H480" i="43"/>
  <c r="I480" i="43" s="1"/>
  <c r="H481" i="43"/>
  <c r="I481" i="43" s="1"/>
  <c r="H482" i="43"/>
  <c r="I482" i="43" s="1"/>
  <c r="H483" i="43"/>
  <c r="I483" i="43" s="1"/>
  <c r="H484" i="43"/>
  <c r="I484" i="43" s="1"/>
  <c r="H485" i="43"/>
  <c r="I485" i="43" s="1"/>
  <c r="H486" i="43"/>
  <c r="I486" i="43" s="1"/>
  <c r="H487" i="43"/>
  <c r="I487" i="43" s="1"/>
  <c r="H488" i="43"/>
  <c r="I488" i="43" s="1"/>
  <c r="H489" i="43"/>
  <c r="I489" i="43" s="1"/>
  <c r="H490" i="43"/>
  <c r="I490" i="43" s="1"/>
  <c r="H491" i="43"/>
  <c r="I491" i="43" s="1"/>
  <c r="H492" i="43"/>
  <c r="I492" i="43" s="1"/>
  <c r="H493" i="43"/>
  <c r="I493" i="43" s="1"/>
  <c r="H494" i="43"/>
  <c r="I494" i="43" s="1"/>
  <c r="H495" i="43"/>
  <c r="I495" i="43" s="1"/>
  <c r="H496" i="43"/>
  <c r="I496" i="43" s="1"/>
  <c r="H497" i="43"/>
  <c r="I497" i="43" s="1"/>
  <c r="H498" i="43"/>
  <c r="I498" i="43" s="1"/>
  <c r="H499" i="43"/>
  <c r="I499" i="43" s="1"/>
  <c r="H500" i="43"/>
  <c r="I500" i="43" s="1"/>
  <c r="H501" i="43"/>
  <c r="I501" i="43" s="1"/>
  <c r="H502" i="43"/>
  <c r="I502" i="43" s="1"/>
  <c r="H503" i="43"/>
  <c r="I503" i="43" s="1"/>
  <c r="H504" i="43"/>
  <c r="I504" i="43" s="1"/>
  <c r="H505" i="43"/>
  <c r="I505" i="43" s="1"/>
  <c r="H506" i="43"/>
  <c r="I506" i="43" s="1"/>
  <c r="H507" i="43"/>
  <c r="I507" i="43" s="1"/>
  <c r="H508" i="43"/>
  <c r="I508" i="43" s="1"/>
  <c r="H509" i="43"/>
  <c r="I509" i="43" s="1"/>
  <c r="H510" i="43"/>
  <c r="I510" i="43" s="1"/>
  <c r="H511" i="43"/>
  <c r="I511" i="43" s="1"/>
  <c r="H512" i="43"/>
  <c r="I512" i="43" s="1"/>
  <c r="H513" i="43"/>
  <c r="I513" i="43" s="1"/>
  <c r="H514" i="43"/>
  <c r="I514" i="43" s="1"/>
  <c r="H515" i="43"/>
  <c r="I515" i="43" s="1"/>
  <c r="H516" i="43"/>
  <c r="I516" i="43" s="1"/>
  <c r="H517" i="43"/>
  <c r="I517" i="43" s="1"/>
  <c r="H518" i="43"/>
  <c r="I518" i="43" s="1"/>
  <c r="H519" i="43"/>
  <c r="I519" i="43" s="1"/>
  <c r="H520" i="43"/>
  <c r="I520" i="43" s="1"/>
  <c r="H521" i="43"/>
  <c r="I521" i="43" s="1"/>
  <c r="H522" i="43"/>
  <c r="I522" i="43" s="1"/>
  <c r="H523" i="43"/>
  <c r="I523" i="43" s="1"/>
  <c r="H524" i="43"/>
  <c r="I524" i="43" s="1"/>
  <c r="H525" i="43"/>
  <c r="I525" i="43" s="1"/>
  <c r="H526" i="43"/>
  <c r="I526" i="43" s="1"/>
  <c r="H527" i="43"/>
  <c r="I527" i="43" s="1"/>
  <c r="H528" i="43"/>
  <c r="I528" i="43" s="1"/>
  <c r="H529" i="43"/>
  <c r="I529" i="43" s="1"/>
  <c r="H530" i="43"/>
  <c r="I530" i="43" s="1"/>
  <c r="H531" i="43"/>
  <c r="I531" i="43" s="1"/>
  <c r="H532" i="43"/>
  <c r="I532" i="43" s="1"/>
  <c r="H533" i="43"/>
  <c r="I533" i="43" s="1"/>
  <c r="H534" i="43"/>
  <c r="I534" i="43" s="1"/>
  <c r="H535" i="43"/>
  <c r="I535" i="43" s="1"/>
  <c r="H536" i="43"/>
  <c r="I536" i="43" s="1"/>
  <c r="H537" i="43"/>
  <c r="I537" i="43" s="1"/>
  <c r="H538" i="43"/>
  <c r="I538" i="43" s="1"/>
  <c r="H539" i="43"/>
  <c r="I539" i="43" s="1"/>
  <c r="H540" i="43"/>
  <c r="I540" i="43" s="1"/>
  <c r="H541" i="43"/>
  <c r="I541" i="43" s="1"/>
  <c r="H542" i="43"/>
  <c r="I542" i="43" s="1"/>
  <c r="H543" i="43"/>
  <c r="I543" i="43" s="1"/>
  <c r="H544" i="43"/>
  <c r="I544" i="43" s="1"/>
  <c r="H545" i="43"/>
  <c r="I545" i="43" s="1"/>
  <c r="H546" i="43"/>
  <c r="I546" i="43" s="1"/>
  <c r="H547" i="43"/>
  <c r="I547" i="43" s="1"/>
  <c r="H548" i="43"/>
  <c r="I548" i="43" s="1"/>
  <c r="H549" i="43"/>
  <c r="I549" i="43" s="1"/>
  <c r="H550" i="43"/>
  <c r="I550" i="43" s="1"/>
  <c r="H551" i="43"/>
  <c r="I551" i="43" s="1"/>
  <c r="H552" i="43"/>
  <c r="I552" i="43" s="1"/>
  <c r="H553" i="43"/>
  <c r="I553" i="43" s="1"/>
  <c r="H554" i="43"/>
  <c r="I554" i="43" s="1"/>
  <c r="H555" i="43"/>
  <c r="I555" i="43" s="1"/>
  <c r="H556" i="43"/>
  <c r="I556" i="43" s="1"/>
  <c r="H557" i="43"/>
  <c r="I557" i="43" s="1"/>
  <c r="H558" i="43"/>
  <c r="I558" i="43" s="1"/>
  <c r="H559" i="43"/>
  <c r="I559" i="43" s="1"/>
  <c r="H560" i="43"/>
  <c r="I560" i="43" s="1"/>
  <c r="H561" i="43"/>
  <c r="I561" i="43" s="1"/>
  <c r="E249" i="43"/>
  <c r="B249" i="43"/>
  <c r="G257" i="43"/>
  <c r="H257" i="43" s="1"/>
  <c r="I257" i="43" s="1"/>
  <c r="C257" i="43"/>
  <c r="G256" i="43"/>
  <c r="H256" i="43" s="1"/>
  <c r="I256" i="43" s="1"/>
  <c r="C256" i="43"/>
  <c r="G255" i="43"/>
  <c r="H255" i="43" s="1"/>
  <c r="I255" i="43" s="1"/>
  <c r="C255" i="43"/>
  <c r="G254" i="43"/>
  <c r="H254" i="43" s="1"/>
  <c r="I254" i="43" s="1"/>
  <c r="C254" i="43"/>
  <c r="G253" i="43"/>
  <c r="H253" i="43" s="1"/>
  <c r="I253" i="43" s="1"/>
  <c r="C253" i="43"/>
  <c r="G252" i="43"/>
  <c r="H252" i="43" s="1"/>
  <c r="I252" i="43" s="1"/>
  <c r="C252" i="43"/>
  <c r="G251" i="43"/>
  <c r="H251" i="43" s="1"/>
  <c r="I251" i="43" s="1"/>
  <c r="C251" i="43"/>
  <c r="G250" i="43"/>
  <c r="H250" i="43" s="1"/>
  <c r="I250" i="43" s="1"/>
  <c r="C250" i="43"/>
  <c r="H15" i="43"/>
  <c r="I15" i="43" s="1"/>
  <c r="H16" i="43"/>
  <c r="I16" i="43" s="1"/>
  <c r="H17" i="43"/>
  <c r="I17" i="43" s="1"/>
  <c r="H18" i="43"/>
  <c r="I18" i="43" s="1"/>
  <c r="H19" i="43"/>
  <c r="I19" i="43" s="1"/>
  <c r="H20" i="43"/>
  <c r="I20" i="43" s="1"/>
  <c r="H21" i="43"/>
  <c r="I21" i="43" s="1"/>
  <c r="H22" i="43"/>
  <c r="I22" i="43" s="1"/>
  <c r="H23" i="43"/>
  <c r="I23" i="43" s="1"/>
  <c r="H24" i="43"/>
  <c r="I24" i="43" s="1"/>
  <c r="H25" i="43"/>
  <c r="I25" i="43" s="1"/>
  <c r="H26" i="43"/>
  <c r="I26" i="43" s="1"/>
  <c r="H27" i="43"/>
  <c r="I27" i="43" s="1"/>
  <c r="H28" i="43"/>
  <c r="I28" i="43" s="1"/>
  <c r="H29" i="43"/>
  <c r="I29" i="43" s="1"/>
  <c r="H30" i="43"/>
  <c r="I30" i="43" s="1"/>
  <c r="H31" i="43"/>
  <c r="I31" i="43" s="1"/>
  <c r="H32" i="43"/>
  <c r="I32" i="43" s="1"/>
  <c r="H33" i="43"/>
  <c r="I33" i="43" s="1"/>
  <c r="H34" i="43"/>
  <c r="I34" i="43" s="1"/>
  <c r="H35" i="43"/>
  <c r="I35" i="43" s="1"/>
  <c r="H36" i="43"/>
  <c r="I36" i="43" s="1"/>
  <c r="H37" i="43"/>
  <c r="I37" i="43" s="1"/>
  <c r="H38" i="43"/>
  <c r="I38" i="43" s="1"/>
  <c r="H39" i="43"/>
  <c r="I39" i="43" s="1"/>
  <c r="H40" i="43"/>
  <c r="I40" i="43" s="1"/>
  <c r="H41" i="43"/>
  <c r="I41" i="43" s="1"/>
  <c r="H42" i="43"/>
  <c r="I42" i="43" s="1"/>
  <c r="H43" i="43"/>
  <c r="I43" i="43" s="1"/>
  <c r="H44" i="43"/>
  <c r="I44" i="43" s="1"/>
  <c r="H45" i="43"/>
  <c r="I45" i="43" s="1"/>
  <c r="H46" i="43"/>
  <c r="I46" i="43" s="1"/>
  <c r="H47" i="43"/>
  <c r="I47" i="43" s="1"/>
  <c r="H48" i="43"/>
  <c r="I48" i="43" s="1"/>
  <c r="H49" i="43"/>
  <c r="I49" i="43" s="1"/>
  <c r="H50" i="43"/>
  <c r="I50" i="43" s="1"/>
  <c r="H51" i="43"/>
  <c r="I51" i="43" s="1"/>
  <c r="H52" i="43"/>
  <c r="I52" i="43" s="1"/>
  <c r="H53" i="43"/>
  <c r="I53" i="43" s="1"/>
  <c r="H54" i="43"/>
  <c r="I54" i="43" s="1"/>
  <c r="H55" i="43"/>
  <c r="I55" i="43" s="1"/>
  <c r="H56" i="43"/>
  <c r="I56" i="43" s="1"/>
  <c r="H57" i="43"/>
  <c r="I57" i="43" s="1"/>
  <c r="H58" i="43"/>
  <c r="I58" i="43" s="1"/>
  <c r="H59" i="43"/>
  <c r="I59" i="43" s="1"/>
  <c r="H60" i="43"/>
  <c r="I60" i="43" s="1"/>
  <c r="H61" i="43"/>
  <c r="I61" i="43" s="1"/>
  <c r="H62" i="43"/>
  <c r="I62" i="43" s="1"/>
  <c r="H63" i="43"/>
  <c r="I63" i="43" s="1"/>
  <c r="H64" i="43"/>
  <c r="I64" i="43" s="1"/>
  <c r="H65" i="43"/>
  <c r="I65" i="43" s="1"/>
  <c r="H66" i="43"/>
  <c r="I66" i="43" s="1"/>
  <c r="H67" i="43"/>
  <c r="I67" i="43" s="1"/>
  <c r="H68" i="43"/>
  <c r="I68" i="43" s="1"/>
  <c r="H69" i="43"/>
  <c r="I69" i="43" s="1"/>
  <c r="H70" i="43"/>
  <c r="I70" i="43" s="1"/>
  <c r="H71" i="43"/>
  <c r="I71" i="43" s="1"/>
  <c r="H72" i="43"/>
  <c r="I72" i="43" s="1"/>
  <c r="H73" i="43"/>
  <c r="I73" i="43" s="1"/>
  <c r="H74" i="43"/>
  <c r="I74" i="43" s="1"/>
  <c r="H75" i="43"/>
  <c r="I75" i="43" s="1"/>
  <c r="H76" i="43"/>
  <c r="I76" i="43" s="1"/>
  <c r="H77" i="43"/>
  <c r="I77" i="43" s="1"/>
  <c r="H78" i="43"/>
  <c r="I78" i="43" s="1"/>
  <c r="H79" i="43"/>
  <c r="I79" i="43" s="1"/>
  <c r="H80" i="43"/>
  <c r="I80" i="43" s="1"/>
  <c r="H81" i="43"/>
  <c r="I81" i="43" s="1"/>
  <c r="H82" i="43"/>
  <c r="I82" i="43" s="1"/>
  <c r="H83" i="43"/>
  <c r="I83" i="43" s="1"/>
  <c r="H84" i="43"/>
  <c r="I84" i="43" s="1"/>
  <c r="H85" i="43"/>
  <c r="I85" i="43" s="1"/>
  <c r="H86" i="43"/>
  <c r="I86" i="43"/>
  <c r="H87" i="43"/>
  <c r="I87" i="43" s="1"/>
  <c r="H88" i="43"/>
  <c r="I88" i="43" s="1"/>
  <c r="H89" i="43"/>
  <c r="I89" i="43" s="1"/>
  <c r="H90" i="43"/>
  <c r="I90" i="43" s="1"/>
  <c r="H91" i="43"/>
  <c r="I91" i="43" s="1"/>
  <c r="H92" i="43"/>
  <c r="I92" i="43" s="1"/>
  <c r="H93" i="43"/>
  <c r="I93" i="43" s="1"/>
  <c r="H94" i="43"/>
  <c r="I94" i="43" s="1"/>
  <c r="H95" i="43"/>
  <c r="I95" i="43" s="1"/>
  <c r="H96" i="43"/>
  <c r="I96" i="43" s="1"/>
  <c r="H97" i="43"/>
  <c r="I97" i="43" s="1"/>
  <c r="H98" i="43"/>
  <c r="I98" i="43" s="1"/>
  <c r="H99" i="43"/>
  <c r="I99" i="43" s="1"/>
  <c r="H100" i="43"/>
  <c r="I100" i="43" s="1"/>
  <c r="H101" i="43"/>
  <c r="I101" i="43" s="1"/>
  <c r="H102" i="43"/>
  <c r="I102" i="43" s="1"/>
  <c r="H103" i="43"/>
  <c r="I103" i="43" s="1"/>
  <c r="H104" i="43"/>
  <c r="I104" i="43" s="1"/>
  <c r="H105" i="43"/>
  <c r="I105" i="43" s="1"/>
  <c r="H106" i="43"/>
  <c r="I106" i="43" s="1"/>
  <c r="H107" i="43"/>
  <c r="I107" i="43" s="1"/>
  <c r="H108" i="43"/>
  <c r="I108" i="43" s="1"/>
  <c r="H109" i="43"/>
  <c r="I109" i="43" s="1"/>
  <c r="H110" i="43"/>
  <c r="I110" i="43" s="1"/>
  <c r="H111" i="43"/>
  <c r="I111" i="43" s="1"/>
  <c r="H112" i="43"/>
  <c r="I112" i="43" s="1"/>
  <c r="H113" i="43"/>
  <c r="I113" i="43" s="1"/>
  <c r="H114" i="43"/>
  <c r="I114" i="43" s="1"/>
  <c r="H115" i="43"/>
  <c r="I115" i="43" s="1"/>
  <c r="H116" i="43"/>
  <c r="I116" i="43" s="1"/>
  <c r="H117" i="43"/>
  <c r="I117" i="43" s="1"/>
  <c r="H118" i="43"/>
  <c r="I118" i="43" s="1"/>
  <c r="H119" i="43"/>
  <c r="I119" i="43" s="1"/>
  <c r="H120" i="43"/>
  <c r="I120" i="43" s="1"/>
  <c r="H121" i="43"/>
  <c r="I121" i="43" s="1"/>
  <c r="H122" i="43"/>
  <c r="I122" i="43" s="1"/>
  <c r="H123" i="43"/>
  <c r="I123" i="43" s="1"/>
  <c r="H124" i="43"/>
  <c r="I124" i="43" s="1"/>
  <c r="H125" i="43"/>
  <c r="I125" i="43" s="1"/>
  <c r="H126" i="43"/>
  <c r="I126" i="43" s="1"/>
  <c r="H127" i="43"/>
  <c r="I127" i="43" s="1"/>
  <c r="H128" i="43"/>
  <c r="I128" i="43" s="1"/>
  <c r="H129" i="43"/>
  <c r="I129" i="43" s="1"/>
  <c r="H130" i="43"/>
  <c r="I130" i="43" s="1"/>
  <c r="H131" i="43"/>
  <c r="I131" i="43" s="1"/>
  <c r="H132" i="43"/>
  <c r="I132" i="43" s="1"/>
  <c r="H133" i="43"/>
  <c r="I133" i="43" s="1"/>
  <c r="H134" i="43"/>
  <c r="I134" i="43" s="1"/>
  <c r="H135" i="43"/>
  <c r="I135" i="43" s="1"/>
  <c r="H136" i="43"/>
  <c r="I136" i="43" s="1"/>
  <c r="H137" i="43"/>
  <c r="I137" i="43" s="1"/>
  <c r="H138" i="43"/>
  <c r="I138" i="43" s="1"/>
  <c r="H139" i="43"/>
  <c r="I139" i="43" s="1"/>
  <c r="H140" i="43"/>
  <c r="I140" i="43" s="1"/>
  <c r="H141" i="43"/>
  <c r="I141" i="43" s="1"/>
  <c r="H142" i="43"/>
  <c r="I142" i="43" s="1"/>
  <c r="H143" i="43"/>
  <c r="I143" i="43" s="1"/>
  <c r="H144" i="43"/>
  <c r="I144" i="43" s="1"/>
  <c r="H145" i="43"/>
  <c r="I145" i="43" s="1"/>
  <c r="H146" i="43"/>
  <c r="I146" i="43" s="1"/>
  <c r="H147" i="43"/>
  <c r="I147" i="43" s="1"/>
  <c r="H148" i="43"/>
  <c r="I148" i="43" s="1"/>
  <c r="H149" i="43"/>
  <c r="I149" i="43" s="1"/>
  <c r="H150" i="43"/>
  <c r="I150" i="43" s="1"/>
  <c r="H151" i="43"/>
  <c r="I151" i="43" s="1"/>
  <c r="H152" i="43"/>
  <c r="I152" i="43" s="1"/>
  <c r="H153" i="43"/>
  <c r="I153" i="43" s="1"/>
  <c r="H154" i="43"/>
  <c r="I154" i="43" s="1"/>
  <c r="H155" i="43"/>
  <c r="I155" i="43" s="1"/>
  <c r="H156" i="43"/>
  <c r="I156" i="43" s="1"/>
  <c r="H157" i="43"/>
  <c r="I157" i="43" s="1"/>
  <c r="H158" i="43"/>
  <c r="I158" i="43" s="1"/>
  <c r="H159" i="43"/>
  <c r="I159" i="43" s="1"/>
  <c r="H160" i="43"/>
  <c r="I160" i="43" s="1"/>
  <c r="H161" i="43"/>
  <c r="I161" i="43" s="1"/>
  <c r="H162" i="43"/>
  <c r="I162" i="43" s="1"/>
  <c r="H163" i="43"/>
  <c r="I163" i="43" s="1"/>
  <c r="H164" i="43"/>
  <c r="I164" i="43" s="1"/>
  <c r="H165" i="43"/>
  <c r="I165" i="43" s="1"/>
  <c r="H166" i="43"/>
  <c r="I166" i="43" s="1"/>
  <c r="H167" i="43"/>
  <c r="I167" i="43" s="1"/>
  <c r="H168" i="43"/>
  <c r="I168" i="43" s="1"/>
  <c r="H169" i="43"/>
  <c r="I169" i="43" s="1"/>
  <c r="H170" i="43"/>
  <c r="I170" i="43" s="1"/>
  <c r="H171" i="43"/>
  <c r="I171" i="43" s="1"/>
  <c r="H172" i="43"/>
  <c r="I172" i="43" s="1"/>
  <c r="H173" i="43"/>
  <c r="I173" i="43" s="1"/>
  <c r="H174" i="43"/>
  <c r="I174" i="43" s="1"/>
  <c r="H175" i="43"/>
  <c r="I175" i="43" s="1"/>
  <c r="H176" i="43"/>
  <c r="I176" i="43" s="1"/>
  <c r="H177" i="43"/>
  <c r="I177" i="43" s="1"/>
  <c r="H178" i="43"/>
  <c r="I178" i="43" s="1"/>
  <c r="H179" i="43"/>
  <c r="I179" i="43" s="1"/>
  <c r="H180" i="43"/>
  <c r="I180" i="43" s="1"/>
  <c r="H181" i="43"/>
  <c r="I181" i="43" s="1"/>
  <c r="H182" i="43"/>
  <c r="I182" i="43" s="1"/>
  <c r="H183" i="43"/>
  <c r="I183" i="43" s="1"/>
  <c r="H184" i="43"/>
  <c r="I184" i="43" s="1"/>
  <c r="H185" i="43"/>
  <c r="I185" i="43" s="1"/>
  <c r="H186" i="43"/>
  <c r="I186" i="43" s="1"/>
  <c r="H187" i="43"/>
  <c r="I187" i="43" s="1"/>
  <c r="H188" i="43"/>
  <c r="I188" i="43" s="1"/>
  <c r="H189" i="43"/>
  <c r="I189" i="43" s="1"/>
  <c r="H190" i="43"/>
  <c r="I190" i="43" s="1"/>
  <c r="H191" i="43"/>
  <c r="I191" i="43" s="1"/>
  <c r="H192" i="43"/>
  <c r="I192" i="43" s="1"/>
  <c r="H193" i="43"/>
  <c r="I193" i="43" s="1"/>
  <c r="H194" i="43"/>
  <c r="I194" i="43" s="1"/>
  <c r="H195" i="43"/>
  <c r="I195" i="43" s="1"/>
  <c r="H196" i="43"/>
  <c r="I196" i="43" s="1"/>
  <c r="H197" i="43"/>
  <c r="I197" i="43" s="1"/>
  <c r="H198" i="43"/>
  <c r="I198" i="43" s="1"/>
  <c r="H199" i="43"/>
  <c r="I199" i="43" s="1"/>
  <c r="H200" i="43"/>
  <c r="I200" i="43" s="1"/>
  <c r="H201" i="43"/>
  <c r="I201" i="43" s="1"/>
  <c r="H202" i="43"/>
  <c r="I202" i="43" s="1"/>
  <c r="H203" i="43"/>
  <c r="I203" i="43" s="1"/>
  <c r="H204" i="43"/>
  <c r="I204" i="43" s="1"/>
  <c r="H205" i="43"/>
  <c r="I205" i="43" s="1"/>
  <c r="H206" i="43"/>
  <c r="I206" i="43" s="1"/>
  <c r="H207" i="43"/>
  <c r="I207" i="43" s="1"/>
  <c r="H208" i="43"/>
  <c r="I208" i="43" s="1"/>
  <c r="H209" i="43"/>
  <c r="I209" i="43" s="1"/>
  <c r="H210" i="43"/>
  <c r="I210" i="43" s="1"/>
  <c r="H211" i="43"/>
  <c r="I211" i="43" s="1"/>
  <c r="H212" i="43"/>
  <c r="I212" i="43" s="1"/>
  <c r="H213" i="43"/>
  <c r="I213" i="43" s="1"/>
  <c r="H214" i="43"/>
  <c r="I214" i="43" s="1"/>
  <c r="H215" i="43"/>
  <c r="I215" i="43" s="1"/>
  <c r="H216" i="43"/>
  <c r="I216" i="43" s="1"/>
  <c r="H217" i="43"/>
  <c r="I217" i="43" s="1"/>
  <c r="H218" i="43"/>
  <c r="I218" i="43" s="1"/>
  <c r="H219" i="43"/>
  <c r="I219" i="43" s="1"/>
  <c r="H220" i="43"/>
  <c r="I220" i="43" s="1"/>
  <c r="H221" i="43"/>
  <c r="I221" i="43" s="1"/>
  <c r="H222" i="43"/>
  <c r="I222" i="43" s="1"/>
  <c r="H223" i="43"/>
  <c r="I223" i="43" s="1"/>
  <c r="H224" i="43"/>
  <c r="I224" i="43" s="1"/>
  <c r="H225" i="43"/>
  <c r="I225" i="43" s="1"/>
  <c r="H226" i="43"/>
  <c r="I226" i="43" s="1"/>
  <c r="H227" i="43"/>
  <c r="I227" i="43" s="1"/>
  <c r="H228" i="43"/>
  <c r="I228" i="43" s="1"/>
  <c r="H229" i="43"/>
  <c r="I229" i="43" s="1"/>
  <c r="H230" i="43"/>
  <c r="I230" i="43" s="1"/>
  <c r="H231" i="43"/>
  <c r="I231" i="43" s="1"/>
  <c r="H232" i="43"/>
  <c r="I232" i="43" s="1"/>
  <c r="H233" i="43"/>
  <c r="I233" i="43" s="1"/>
  <c r="H234" i="43"/>
  <c r="I234" i="43" s="1"/>
  <c r="H235" i="43"/>
  <c r="I235" i="43" s="1"/>
  <c r="H236" i="43"/>
  <c r="I236" i="43" s="1"/>
  <c r="H237" i="43"/>
  <c r="I237" i="43" s="1"/>
  <c r="H238" i="43"/>
  <c r="I238" i="43" s="1"/>
  <c r="H239" i="43"/>
  <c r="I239" i="43" s="1"/>
  <c r="H240" i="43"/>
  <c r="I240" i="43" s="1"/>
  <c r="H241" i="43"/>
  <c r="I241" i="43" s="1"/>
  <c r="H242" i="43"/>
  <c r="I242" i="43" s="1"/>
  <c r="H243" i="43"/>
  <c r="I243" i="43" s="1"/>
  <c r="H244" i="43"/>
  <c r="I244" i="43" s="1"/>
  <c r="H245" i="43"/>
  <c r="I245" i="43" s="1"/>
  <c r="H246" i="43"/>
  <c r="I246" i="43" s="1"/>
  <c r="H247" i="43"/>
  <c r="I247" i="43" s="1"/>
  <c r="H248" i="43"/>
  <c r="I248" i="43" s="1"/>
  <c r="E13" i="43"/>
  <c r="B13" i="43"/>
  <c r="G14" i="43"/>
  <c r="H14" i="43" s="1"/>
  <c r="I14" i="43" s="1"/>
  <c r="C14" i="43"/>
  <c r="H12" i="40" l="1"/>
  <c r="D15" i="3" s="1"/>
  <c r="B502" i="60"/>
  <c r="E536" i="54"/>
  <c r="E358" i="54"/>
  <c r="B12" i="58"/>
  <c r="B12" i="57"/>
  <c r="E12" i="58"/>
  <c r="E467" i="54"/>
  <c r="E485" i="54"/>
  <c r="E156" i="54"/>
  <c r="E320" i="54"/>
  <c r="B478" i="60"/>
  <c r="B654" i="60"/>
  <c r="B593" i="60"/>
  <c r="B491" i="60"/>
  <c r="B717" i="60"/>
  <c r="B708" i="60"/>
  <c r="B608" i="60"/>
  <c r="B535" i="60"/>
  <c r="B523" i="60"/>
  <c r="B395" i="60"/>
  <c r="B388" i="60"/>
  <c r="B427" i="60"/>
  <c r="B415" i="60"/>
  <c r="B317" i="60"/>
  <c r="B257" i="60"/>
  <c r="B241" i="60"/>
  <c r="B187" i="60"/>
  <c r="B152" i="60"/>
  <c r="B105" i="60"/>
  <c r="B13" i="60"/>
  <c r="E112" i="54"/>
  <c r="E248" i="54"/>
  <c r="E440" i="54"/>
  <c r="E472" i="54"/>
  <c r="E415" i="54"/>
  <c r="E405" i="54"/>
  <c r="E369" i="54"/>
  <c r="E328" i="54"/>
  <c r="E309" i="54"/>
  <c r="E296" i="54"/>
  <c r="E263" i="54"/>
  <c r="E193" i="54"/>
  <c r="E169" i="54"/>
  <c r="E13" i="54"/>
  <c r="H654" i="43"/>
  <c r="I721" i="43"/>
  <c r="I654" i="43" s="1"/>
  <c r="I249" i="43"/>
  <c r="H249" i="43"/>
  <c r="H13" i="43"/>
  <c r="I13" i="43"/>
  <c r="C1504" i="61"/>
  <c r="C1503" i="61"/>
  <c r="C1502" i="61"/>
  <c r="C1501" i="61"/>
  <c r="C1500" i="61"/>
  <c r="C1499" i="61"/>
  <c r="C1498" i="61"/>
  <c r="C1497" i="61"/>
  <c r="C1496" i="61"/>
  <c r="C1495" i="61"/>
  <c r="C1494" i="61"/>
  <c r="C1493" i="61"/>
  <c r="C1492" i="61"/>
  <c r="C1491" i="61"/>
  <c r="C1490" i="61"/>
  <c r="C1489" i="61"/>
  <c r="C1488" i="61"/>
  <c r="C1487" i="61"/>
  <c r="C1486" i="61"/>
  <c r="C1485" i="61"/>
  <c r="C1484" i="61"/>
  <c r="C1483" i="61"/>
  <c r="C1482" i="61"/>
  <c r="C1481" i="61"/>
  <c r="C1480" i="61"/>
  <c r="C1479" i="61"/>
  <c r="C1478" i="61"/>
  <c r="C1477" i="61"/>
  <c r="C1476" i="61"/>
  <c r="C1475" i="61"/>
  <c r="C1474" i="61"/>
  <c r="C1473" i="61"/>
  <c r="C1472" i="61"/>
  <c r="C1471" i="61"/>
  <c r="C1470" i="61"/>
  <c r="C1469" i="61"/>
  <c r="C1468" i="61"/>
  <c r="C1467" i="61"/>
  <c r="C1466" i="61"/>
  <c r="C1465" i="61"/>
  <c r="C1464" i="61"/>
  <c r="C1463" i="61"/>
  <c r="C1462" i="61"/>
  <c r="C1461" i="61"/>
  <c r="C1460" i="61"/>
  <c r="C1459" i="61"/>
  <c r="C1458" i="61"/>
  <c r="C1457" i="61"/>
  <c r="C1456" i="61"/>
  <c r="C1455" i="61"/>
  <c r="C1454" i="61"/>
  <c r="C1453" i="61"/>
  <c r="C1452" i="61"/>
  <c r="C1451" i="61"/>
  <c r="C1450" i="61"/>
  <c r="C1449" i="61"/>
  <c r="C1448" i="61"/>
  <c r="C1447" i="61"/>
  <c r="C1446" i="61"/>
  <c r="C1445" i="61"/>
  <c r="C1444" i="61"/>
  <c r="C1443" i="61"/>
  <c r="C1442" i="61"/>
  <c r="C1441" i="61"/>
  <c r="C1440" i="61"/>
  <c r="C1439" i="61"/>
  <c r="C1438" i="61"/>
  <c r="C1437" i="61"/>
  <c r="C1436" i="61"/>
  <c r="C1435" i="61"/>
  <c r="C1434" i="61"/>
  <c r="C1433" i="61"/>
  <c r="C1432" i="61"/>
  <c r="C1431" i="61"/>
  <c r="C1430" i="61"/>
  <c r="C1429" i="61"/>
  <c r="C1428" i="61"/>
  <c r="C1427" i="61"/>
  <c r="C1426" i="61"/>
  <c r="C1425" i="61"/>
  <c r="C1424" i="61"/>
  <c r="C1423" i="61"/>
  <c r="C1422" i="61"/>
  <c r="C1421" i="61"/>
  <c r="C1420" i="61"/>
  <c r="C1419" i="61"/>
  <c r="C1418" i="61"/>
  <c r="C1417" i="61"/>
  <c r="C1416" i="61"/>
  <c r="C1415" i="61"/>
  <c r="C1414" i="61"/>
  <c r="C1413" i="61"/>
  <c r="C1412" i="61"/>
  <c r="C1411" i="61"/>
  <c r="C1410" i="61"/>
  <c r="C1409" i="61"/>
  <c r="C1408" i="61"/>
  <c r="C1407" i="61"/>
  <c r="C1406" i="61"/>
  <c r="C1405" i="61"/>
  <c r="C1404" i="61"/>
  <c r="C1403" i="61"/>
  <c r="C1402" i="61"/>
  <c r="C1401" i="61"/>
  <c r="C1400" i="61"/>
  <c r="C1399" i="61"/>
  <c r="C1398" i="61"/>
  <c r="C1397" i="61"/>
  <c r="C1396" i="61"/>
  <c r="C1395" i="61"/>
  <c r="C1394" i="61"/>
  <c r="C1393" i="61"/>
  <c r="C1392" i="61"/>
  <c r="C1391" i="61"/>
  <c r="C1390" i="61"/>
  <c r="C1389" i="61"/>
  <c r="C1388" i="61"/>
  <c r="C1387" i="61"/>
  <c r="C1386" i="61"/>
  <c r="C1385" i="61"/>
  <c r="C1384" i="61"/>
  <c r="C1383" i="61"/>
  <c r="C1382" i="61"/>
  <c r="C1381" i="61"/>
  <c r="C1380" i="61"/>
  <c r="C1379" i="61"/>
  <c r="C1378" i="61"/>
  <c r="C1377" i="61"/>
  <c r="C1376" i="61"/>
  <c r="C1375" i="61"/>
  <c r="C1374" i="61"/>
  <c r="C1373" i="61"/>
  <c r="C1372" i="61"/>
  <c r="C1371" i="61"/>
  <c r="C1370" i="61"/>
  <c r="C1369" i="61"/>
  <c r="C1368" i="61"/>
  <c r="C1367" i="61"/>
  <c r="C1366" i="61"/>
  <c r="C1365" i="61"/>
  <c r="C1364" i="61"/>
  <c r="C1363" i="61"/>
  <c r="C1362" i="61"/>
  <c r="C1361" i="61"/>
  <c r="C1360" i="61"/>
  <c r="C1359" i="61"/>
  <c r="C1358" i="61"/>
  <c r="C1357" i="61"/>
  <c r="C1356" i="61"/>
  <c r="C1355" i="61"/>
  <c r="C1354" i="61"/>
  <c r="C1353" i="61"/>
  <c r="C1352" i="61"/>
  <c r="C1351" i="61"/>
  <c r="C1350" i="61"/>
  <c r="C1349" i="61"/>
  <c r="C1348" i="61"/>
  <c r="C1347" i="61"/>
  <c r="C1346" i="61"/>
  <c r="C1345" i="61"/>
  <c r="C1344" i="61"/>
  <c r="C1343" i="61"/>
  <c r="C1342" i="61"/>
  <c r="C1341" i="61"/>
  <c r="C1340" i="61"/>
  <c r="C1339" i="61"/>
  <c r="C1338" i="61"/>
  <c r="C1337" i="61"/>
  <c r="C1336" i="61"/>
  <c r="C1335" i="61"/>
  <c r="C1334" i="61"/>
  <c r="C1333" i="61"/>
  <c r="C1332" i="61"/>
  <c r="C1331" i="61"/>
  <c r="C1330" i="61"/>
  <c r="C1329" i="61"/>
  <c r="C1328" i="61"/>
  <c r="C1327" i="61"/>
  <c r="C1326" i="61"/>
  <c r="C1325" i="61"/>
  <c r="C1324" i="61"/>
  <c r="C1323" i="61"/>
  <c r="C1322" i="61"/>
  <c r="C1321" i="61"/>
  <c r="C1320" i="61"/>
  <c r="C1319" i="61"/>
  <c r="C1318" i="61"/>
  <c r="C1317" i="61"/>
  <c r="C1316" i="61"/>
  <c r="C1315" i="61"/>
  <c r="C1314" i="61"/>
  <c r="C1313" i="61"/>
  <c r="C1312" i="61"/>
  <c r="C1311" i="61"/>
  <c r="C1310" i="61"/>
  <c r="C1309" i="61"/>
  <c r="C1308" i="61"/>
  <c r="C1307" i="61"/>
  <c r="C1306" i="61"/>
  <c r="C1305" i="61"/>
  <c r="C1304" i="61"/>
  <c r="C1303" i="61"/>
  <c r="C1302" i="61"/>
  <c r="C1301" i="61"/>
  <c r="C1300" i="61"/>
  <c r="C1299" i="61"/>
  <c r="C1298" i="61"/>
  <c r="C1297" i="61"/>
  <c r="C1296" i="61"/>
  <c r="C1295" i="61"/>
  <c r="C1294" i="61"/>
  <c r="C1293" i="61"/>
  <c r="C1292" i="61"/>
  <c r="C1291" i="61"/>
  <c r="C1290" i="61"/>
  <c r="C1289" i="61"/>
  <c r="C1288" i="61"/>
  <c r="C1287" i="61"/>
  <c r="C1286" i="61"/>
  <c r="C1285" i="61"/>
  <c r="C1284" i="61"/>
  <c r="C1283" i="61"/>
  <c r="C1282" i="61"/>
  <c r="C1281" i="61"/>
  <c r="C1280" i="61"/>
  <c r="C1279" i="61"/>
  <c r="C1278" i="61"/>
  <c r="C1277" i="61"/>
  <c r="C1276" i="61"/>
  <c r="C1275" i="61"/>
  <c r="C1274" i="61"/>
  <c r="C1273" i="61"/>
  <c r="C1272" i="61"/>
  <c r="C1271" i="61"/>
  <c r="C1270" i="61"/>
  <c r="C1269" i="61"/>
  <c r="C1268" i="61"/>
  <c r="C1267" i="61"/>
  <c r="C1266" i="61"/>
  <c r="C1265" i="61"/>
  <c r="C1264" i="61"/>
  <c r="H1263" i="61"/>
  <c r="I1263" i="61" s="1"/>
  <c r="C1263" i="61"/>
  <c r="E1262" i="61"/>
  <c r="B1262" i="61"/>
  <c r="C1261" i="61"/>
  <c r="C1260" i="61"/>
  <c r="C1259" i="61"/>
  <c r="C1258" i="61"/>
  <c r="C1257" i="61"/>
  <c r="C1256" i="61"/>
  <c r="C1255" i="61"/>
  <c r="C1254" i="61"/>
  <c r="C1253" i="61"/>
  <c r="C1252" i="61"/>
  <c r="C1251" i="61"/>
  <c r="C1250" i="61"/>
  <c r="C1249" i="61"/>
  <c r="C1248" i="61"/>
  <c r="C1247" i="61"/>
  <c r="C1246" i="61"/>
  <c r="C1245" i="61"/>
  <c r="C1244" i="61"/>
  <c r="C1243" i="61"/>
  <c r="C1242" i="61"/>
  <c r="C1241" i="61"/>
  <c r="C1240" i="61"/>
  <c r="C1239" i="61"/>
  <c r="C1238" i="61"/>
  <c r="C1237" i="61"/>
  <c r="C1236" i="61"/>
  <c r="C1235" i="61"/>
  <c r="C1234" i="61"/>
  <c r="C1233" i="61"/>
  <c r="C1232" i="61"/>
  <c r="C1231" i="61"/>
  <c r="C1230" i="61"/>
  <c r="C1229" i="61"/>
  <c r="C1228" i="61"/>
  <c r="C1227" i="61"/>
  <c r="C1226" i="61"/>
  <c r="C1225" i="61"/>
  <c r="C1224" i="61"/>
  <c r="C1223" i="61"/>
  <c r="C1222" i="61"/>
  <c r="C1221" i="61"/>
  <c r="C1220" i="61"/>
  <c r="C1219" i="61"/>
  <c r="C1218" i="61"/>
  <c r="C1217" i="61"/>
  <c r="C1216" i="61"/>
  <c r="C1215" i="61"/>
  <c r="C1214" i="61"/>
  <c r="C1213" i="61"/>
  <c r="C1212" i="61"/>
  <c r="C1211" i="61"/>
  <c r="C1210" i="61"/>
  <c r="C1209" i="61"/>
  <c r="C1208" i="61"/>
  <c r="C1207" i="61"/>
  <c r="C1206" i="61"/>
  <c r="C1205" i="61"/>
  <c r="C1204" i="61"/>
  <c r="C1203" i="61"/>
  <c r="C1202" i="61"/>
  <c r="C1201" i="61"/>
  <c r="C1200" i="61"/>
  <c r="C1199" i="61"/>
  <c r="C1198" i="61"/>
  <c r="C1197" i="61"/>
  <c r="C1196" i="61"/>
  <c r="C1195" i="61"/>
  <c r="C1194" i="61"/>
  <c r="C1193" i="61"/>
  <c r="C1192" i="61"/>
  <c r="C1191" i="61"/>
  <c r="C1190" i="61"/>
  <c r="C1189" i="61"/>
  <c r="C1188" i="61"/>
  <c r="C1187" i="61"/>
  <c r="C1186" i="61"/>
  <c r="C1185" i="61"/>
  <c r="C1184" i="61"/>
  <c r="C1183" i="61"/>
  <c r="C1182" i="61"/>
  <c r="C1181" i="61"/>
  <c r="C1180" i="61"/>
  <c r="C1179" i="61"/>
  <c r="C1178" i="61"/>
  <c r="C1177" i="61"/>
  <c r="C1176" i="61"/>
  <c r="C1175" i="61"/>
  <c r="C1174" i="61"/>
  <c r="C1173" i="61"/>
  <c r="C1172" i="61"/>
  <c r="C1171" i="61"/>
  <c r="C1170" i="61"/>
  <c r="C1169" i="61"/>
  <c r="C1168" i="61"/>
  <c r="C1167" i="61"/>
  <c r="C1166" i="61"/>
  <c r="C1165" i="61"/>
  <c r="C1164" i="61"/>
  <c r="C1163" i="61"/>
  <c r="C1162" i="61"/>
  <c r="C1161" i="61"/>
  <c r="C1160" i="61"/>
  <c r="C1159" i="61"/>
  <c r="C1158" i="61"/>
  <c r="C1157" i="61"/>
  <c r="C1156" i="61"/>
  <c r="C1155" i="61"/>
  <c r="C1154" i="61"/>
  <c r="C1153" i="61"/>
  <c r="C1152" i="61"/>
  <c r="C1151" i="61"/>
  <c r="C1150" i="61"/>
  <c r="C1149" i="61"/>
  <c r="C1148" i="61"/>
  <c r="C1147" i="61"/>
  <c r="C1146" i="61"/>
  <c r="C1145" i="61"/>
  <c r="C1144" i="61"/>
  <c r="C1143" i="61"/>
  <c r="C1142" i="61"/>
  <c r="C1141" i="61"/>
  <c r="C1140" i="61"/>
  <c r="C1139" i="61"/>
  <c r="C1138" i="61"/>
  <c r="C1137" i="61"/>
  <c r="C1136" i="61"/>
  <c r="C1135" i="61"/>
  <c r="C1134" i="61"/>
  <c r="C1133" i="61"/>
  <c r="C1132" i="61"/>
  <c r="C1131" i="61"/>
  <c r="C1130" i="61"/>
  <c r="C1129" i="61"/>
  <c r="C1128" i="61"/>
  <c r="C1127" i="61"/>
  <c r="C1126" i="61"/>
  <c r="C1125" i="61"/>
  <c r="C1124" i="61"/>
  <c r="C1123" i="61"/>
  <c r="C1122" i="61"/>
  <c r="C1121" i="61"/>
  <c r="C1120" i="61"/>
  <c r="C1119" i="61"/>
  <c r="C1118" i="61"/>
  <c r="C1117" i="61"/>
  <c r="C1116" i="61"/>
  <c r="C1115" i="61"/>
  <c r="C1114" i="61"/>
  <c r="C1113" i="61"/>
  <c r="C1112" i="61"/>
  <c r="C1111" i="61"/>
  <c r="C1110" i="61"/>
  <c r="C1109" i="61"/>
  <c r="C1108" i="61"/>
  <c r="C1107" i="61"/>
  <c r="C1106" i="61"/>
  <c r="C1105" i="61"/>
  <c r="C1104" i="61"/>
  <c r="C1103" i="61"/>
  <c r="C1102" i="61"/>
  <c r="C1101" i="61"/>
  <c r="C1100" i="61"/>
  <c r="C1099" i="61"/>
  <c r="C1098" i="61"/>
  <c r="C1097" i="61"/>
  <c r="C1096" i="61"/>
  <c r="C1095" i="61"/>
  <c r="C1094" i="61"/>
  <c r="H1093" i="61"/>
  <c r="C1093" i="61"/>
  <c r="E1092" i="61"/>
  <c r="B1092" i="61"/>
  <c r="C1091" i="61"/>
  <c r="C1090" i="61"/>
  <c r="C1089" i="61"/>
  <c r="C1088" i="61"/>
  <c r="C1087" i="61"/>
  <c r="C1086" i="61"/>
  <c r="C1085" i="61"/>
  <c r="C1084" i="61"/>
  <c r="C1083" i="61"/>
  <c r="C1082" i="61"/>
  <c r="C1081" i="61"/>
  <c r="C1080" i="61"/>
  <c r="C1079" i="61"/>
  <c r="C1078" i="61"/>
  <c r="C1077" i="61"/>
  <c r="C1076" i="61"/>
  <c r="C1075" i="61"/>
  <c r="C1074" i="61"/>
  <c r="C1073" i="61"/>
  <c r="C1072" i="61"/>
  <c r="C1071" i="61"/>
  <c r="C1070" i="61"/>
  <c r="C1069" i="61"/>
  <c r="C1068" i="61"/>
  <c r="C1067" i="61"/>
  <c r="C1066" i="61"/>
  <c r="C1065" i="61"/>
  <c r="C1064" i="61"/>
  <c r="C1063" i="61"/>
  <c r="C1062" i="61"/>
  <c r="C1061" i="61"/>
  <c r="C1060" i="61"/>
  <c r="C1059" i="61"/>
  <c r="C1058" i="61"/>
  <c r="C1057" i="61"/>
  <c r="C1056" i="61"/>
  <c r="C1055" i="61"/>
  <c r="C1054" i="61"/>
  <c r="C1053" i="61"/>
  <c r="C1052" i="61"/>
  <c r="C1051" i="61"/>
  <c r="C1050" i="61"/>
  <c r="C1049" i="61"/>
  <c r="C1048" i="61"/>
  <c r="C1047" i="61"/>
  <c r="C1046" i="61"/>
  <c r="C1045" i="61"/>
  <c r="C1044" i="61"/>
  <c r="C1043" i="61"/>
  <c r="C1042" i="61"/>
  <c r="C1041" i="61"/>
  <c r="C1040" i="61"/>
  <c r="C1039" i="61"/>
  <c r="C1038" i="61"/>
  <c r="C1037" i="61"/>
  <c r="C1036" i="61"/>
  <c r="C1035" i="61"/>
  <c r="C1034" i="61"/>
  <c r="C1033" i="61"/>
  <c r="C1032" i="61"/>
  <c r="C1031" i="61"/>
  <c r="C1030" i="61"/>
  <c r="C1029" i="61"/>
  <c r="C1028" i="61"/>
  <c r="C1027" i="61"/>
  <c r="C1026" i="61"/>
  <c r="C1025" i="61"/>
  <c r="C1024" i="61"/>
  <c r="C1023" i="61"/>
  <c r="C1022" i="61"/>
  <c r="C1021" i="61"/>
  <c r="C1020" i="61"/>
  <c r="C1019" i="61"/>
  <c r="C1018" i="61"/>
  <c r="C1017" i="61"/>
  <c r="C1016" i="61"/>
  <c r="C1015" i="61"/>
  <c r="C1014" i="61"/>
  <c r="C1013" i="61"/>
  <c r="C1012" i="61"/>
  <c r="C1011" i="61"/>
  <c r="C1010" i="61"/>
  <c r="C1009" i="61"/>
  <c r="C1008" i="61"/>
  <c r="C1007" i="61"/>
  <c r="C1006" i="61"/>
  <c r="C1005" i="61"/>
  <c r="C1004" i="61"/>
  <c r="C1003" i="61"/>
  <c r="C1002" i="61"/>
  <c r="C1001" i="61"/>
  <c r="C1000" i="61"/>
  <c r="C999" i="61"/>
  <c r="C998" i="61"/>
  <c r="C997" i="61"/>
  <c r="C996" i="61"/>
  <c r="C995" i="61"/>
  <c r="C994" i="61"/>
  <c r="C993" i="61"/>
  <c r="C992" i="61"/>
  <c r="C991" i="61"/>
  <c r="C990" i="61"/>
  <c r="C989" i="61"/>
  <c r="C988" i="61"/>
  <c r="C987" i="61"/>
  <c r="C986" i="61"/>
  <c r="C985" i="61"/>
  <c r="C984" i="61"/>
  <c r="C983" i="61"/>
  <c r="C982" i="61"/>
  <c r="C981" i="61"/>
  <c r="C980" i="61"/>
  <c r="C979" i="61"/>
  <c r="C978" i="61"/>
  <c r="C977" i="61"/>
  <c r="C976" i="61"/>
  <c r="C975" i="61"/>
  <c r="C974" i="61"/>
  <c r="C973" i="61"/>
  <c r="C972" i="61"/>
  <c r="C971" i="61"/>
  <c r="C970" i="61"/>
  <c r="C969" i="61"/>
  <c r="C968" i="61"/>
  <c r="C967" i="61"/>
  <c r="C966" i="61"/>
  <c r="C965" i="61"/>
  <c r="C964" i="61"/>
  <c r="C963" i="61"/>
  <c r="C962" i="61"/>
  <c r="C961" i="61"/>
  <c r="C960" i="61"/>
  <c r="C959" i="61"/>
  <c r="C958" i="61"/>
  <c r="C957" i="61"/>
  <c r="C956" i="61"/>
  <c r="C955" i="61"/>
  <c r="C954" i="61"/>
  <c r="C953" i="61"/>
  <c r="C952" i="61"/>
  <c r="C951" i="61"/>
  <c r="C950" i="61"/>
  <c r="C949" i="61"/>
  <c r="C948" i="61"/>
  <c r="C947" i="61"/>
  <c r="C946" i="61"/>
  <c r="C945" i="61"/>
  <c r="C944" i="61"/>
  <c r="C943" i="61"/>
  <c r="C942" i="61"/>
  <c r="C941" i="61"/>
  <c r="C940" i="61"/>
  <c r="C939" i="61"/>
  <c r="C938" i="61"/>
  <c r="C937" i="61"/>
  <c r="C936" i="61"/>
  <c r="C935" i="61"/>
  <c r="C934" i="61"/>
  <c r="C933" i="61"/>
  <c r="C932" i="61"/>
  <c r="C931" i="61"/>
  <c r="C930" i="61"/>
  <c r="C929" i="61"/>
  <c r="C928" i="61"/>
  <c r="C927" i="61"/>
  <c r="C926" i="61"/>
  <c r="C925" i="61"/>
  <c r="C924" i="61"/>
  <c r="C923" i="61"/>
  <c r="C922" i="61"/>
  <c r="C921" i="61"/>
  <c r="C920" i="61"/>
  <c r="C919" i="61"/>
  <c r="C918" i="61"/>
  <c r="C917" i="61"/>
  <c r="C916" i="61"/>
  <c r="C915" i="61"/>
  <c r="C914" i="61"/>
  <c r="C913" i="61"/>
  <c r="C912" i="61"/>
  <c r="C911" i="61"/>
  <c r="C910" i="61"/>
  <c r="C909" i="61"/>
  <c r="C908" i="61"/>
  <c r="C907" i="61"/>
  <c r="C906" i="61"/>
  <c r="C905" i="61"/>
  <c r="C904" i="61"/>
  <c r="C903" i="61"/>
  <c r="C902" i="61"/>
  <c r="C901" i="61"/>
  <c r="C900" i="61"/>
  <c r="C899" i="61"/>
  <c r="C898" i="61"/>
  <c r="C897" i="61"/>
  <c r="C896" i="61"/>
  <c r="C895" i="61"/>
  <c r="C894" i="61"/>
  <c r="C893" i="61"/>
  <c r="C892" i="61"/>
  <c r="C891" i="61"/>
  <c r="C890" i="61"/>
  <c r="C889" i="61"/>
  <c r="C888" i="61"/>
  <c r="C887" i="61"/>
  <c r="C886" i="61"/>
  <c r="C885" i="61"/>
  <c r="C884" i="61"/>
  <c r="C883" i="61"/>
  <c r="C882" i="61"/>
  <c r="C881" i="61"/>
  <c r="C880" i="61"/>
  <c r="C879" i="61"/>
  <c r="C878" i="61"/>
  <c r="C877" i="61"/>
  <c r="C876" i="61"/>
  <c r="C875" i="61"/>
  <c r="C874" i="61"/>
  <c r="C873" i="61"/>
  <c r="C872" i="61"/>
  <c r="C871" i="61"/>
  <c r="C870" i="61"/>
  <c r="C869" i="61"/>
  <c r="C868" i="61"/>
  <c r="C867" i="61"/>
  <c r="C866" i="61"/>
  <c r="C865" i="61"/>
  <c r="C864" i="61"/>
  <c r="C863" i="61"/>
  <c r="C862" i="61"/>
  <c r="C861" i="61"/>
  <c r="C860" i="61"/>
  <c r="C859" i="61"/>
  <c r="C858" i="61"/>
  <c r="C857" i="61"/>
  <c r="C856" i="61"/>
  <c r="C855" i="61"/>
  <c r="C854" i="61"/>
  <c r="C853" i="61"/>
  <c r="C852" i="61"/>
  <c r="C851" i="61"/>
  <c r="C850" i="61"/>
  <c r="C849" i="61"/>
  <c r="C848" i="61"/>
  <c r="C847" i="61"/>
  <c r="C846" i="61"/>
  <c r="C845" i="61"/>
  <c r="C844" i="61"/>
  <c r="C843" i="61"/>
  <c r="C842" i="61"/>
  <c r="C841" i="61"/>
  <c r="C840" i="61"/>
  <c r="C839" i="61"/>
  <c r="C838" i="61"/>
  <c r="C837" i="61"/>
  <c r="C836" i="61"/>
  <c r="C835" i="61"/>
  <c r="C834" i="61"/>
  <c r="C833" i="61"/>
  <c r="C832" i="61"/>
  <c r="C831" i="61"/>
  <c r="C830" i="61"/>
  <c r="C829" i="61"/>
  <c r="C828" i="61"/>
  <c r="C827" i="61"/>
  <c r="C826" i="61"/>
  <c r="C825" i="61"/>
  <c r="C824" i="61"/>
  <c r="C823" i="61"/>
  <c r="C822" i="61"/>
  <c r="C821" i="61"/>
  <c r="C820" i="61"/>
  <c r="C819" i="61"/>
  <c r="C818" i="61"/>
  <c r="C817" i="61"/>
  <c r="C816" i="61"/>
  <c r="C815" i="61"/>
  <c r="C814" i="61"/>
  <c r="C813" i="61"/>
  <c r="C812" i="61"/>
  <c r="C811" i="61"/>
  <c r="C810" i="61"/>
  <c r="C809" i="61"/>
  <c r="C808" i="61"/>
  <c r="C807" i="61"/>
  <c r="C806" i="61"/>
  <c r="C805" i="61"/>
  <c r="C804" i="61"/>
  <c r="C803" i="61"/>
  <c r="C802" i="61"/>
  <c r="C801" i="61"/>
  <c r="C800" i="61"/>
  <c r="C799" i="61"/>
  <c r="C798" i="61"/>
  <c r="C797" i="61"/>
  <c r="C796" i="61"/>
  <c r="C795" i="61"/>
  <c r="C794" i="61"/>
  <c r="C793" i="61"/>
  <c r="C792" i="61"/>
  <c r="C791" i="61"/>
  <c r="C790" i="61"/>
  <c r="C789" i="61"/>
  <c r="C788" i="61"/>
  <c r="C787" i="61"/>
  <c r="C786" i="61"/>
  <c r="C785" i="61"/>
  <c r="C784" i="61"/>
  <c r="C783" i="61"/>
  <c r="C782" i="61"/>
  <c r="C781" i="61"/>
  <c r="C780" i="61"/>
  <c r="C779" i="61"/>
  <c r="C778" i="61"/>
  <c r="C777" i="61"/>
  <c r="C776" i="61"/>
  <c r="C775" i="61"/>
  <c r="C774" i="61"/>
  <c r="C773" i="61"/>
  <c r="C772" i="61"/>
  <c r="C771" i="61"/>
  <c r="C770" i="61"/>
  <c r="C769" i="61"/>
  <c r="C768" i="61"/>
  <c r="C767" i="61"/>
  <c r="C766" i="61"/>
  <c r="C765" i="61"/>
  <c r="C764" i="61"/>
  <c r="C763" i="61"/>
  <c r="C762" i="61"/>
  <c r="C761" i="61"/>
  <c r="C760" i="61"/>
  <c r="C759" i="61"/>
  <c r="C758" i="61"/>
  <c r="C757" i="61"/>
  <c r="C756" i="61"/>
  <c r="C755" i="61"/>
  <c r="C754" i="61"/>
  <c r="C753" i="61"/>
  <c r="C752" i="61"/>
  <c r="C751" i="61"/>
  <c r="C750" i="61"/>
  <c r="C749" i="61"/>
  <c r="C748" i="61"/>
  <c r="C747" i="61"/>
  <c r="C746" i="61"/>
  <c r="C745" i="61"/>
  <c r="C744" i="61"/>
  <c r="C743" i="61"/>
  <c r="C742" i="61"/>
  <c r="C741" i="61"/>
  <c r="C740" i="61"/>
  <c r="C739" i="61"/>
  <c r="C738" i="61"/>
  <c r="C737" i="61"/>
  <c r="C736" i="61"/>
  <c r="C735" i="61"/>
  <c r="C734" i="61"/>
  <c r="C733" i="61"/>
  <c r="C732" i="61"/>
  <c r="C731" i="61"/>
  <c r="C730" i="61"/>
  <c r="C729" i="61"/>
  <c r="C728" i="61"/>
  <c r="C727" i="61"/>
  <c r="C726" i="61"/>
  <c r="C725" i="61"/>
  <c r="C724" i="61"/>
  <c r="C723" i="61"/>
  <c r="C722" i="61"/>
  <c r="C721" i="61"/>
  <c r="C720" i="61"/>
  <c r="C719" i="61"/>
  <c r="C718" i="61"/>
  <c r="C717" i="61"/>
  <c r="C716" i="61"/>
  <c r="C715" i="61"/>
  <c r="C714" i="61"/>
  <c r="C713" i="61"/>
  <c r="C712" i="61"/>
  <c r="C711" i="61"/>
  <c r="C710" i="61"/>
  <c r="C709" i="61"/>
  <c r="C708" i="61"/>
  <c r="C707" i="61"/>
  <c r="C706" i="61"/>
  <c r="C705" i="61"/>
  <c r="C704" i="61"/>
  <c r="C703" i="61"/>
  <c r="C702" i="61"/>
  <c r="C701" i="61"/>
  <c r="C700" i="61"/>
  <c r="C699" i="61"/>
  <c r="C698" i="61"/>
  <c r="C697" i="61"/>
  <c r="C696" i="61"/>
  <c r="C695" i="61"/>
  <c r="C694" i="61"/>
  <c r="C693" i="61"/>
  <c r="C692" i="61"/>
  <c r="C691" i="61"/>
  <c r="C690" i="61"/>
  <c r="C689" i="61"/>
  <c r="C688" i="61"/>
  <c r="C687" i="61"/>
  <c r="C686" i="61"/>
  <c r="C685" i="61"/>
  <c r="C684" i="61"/>
  <c r="C683" i="61"/>
  <c r="C682" i="61"/>
  <c r="C681" i="61"/>
  <c r="C680" i="61"/>
  <c r="C679" i="61"/>
  <c r="C678" i="61"/>
  <c r="C677" i="61"/>
  <c r="C676" i="61"/>
  <c r="C675" i="61"/>
  <c r="C674" i="61"/>
  <c r="C673" i="61"/>
  <c r="C672" i="61"/>
  <c r="C671" i="61"/>
  <c r="C670" i="61"/>
  <c r="C669" i="61"/>
  <c r="C668" i="61"/>
  <c r="C667" i="61"/>
  <c r="C666" i="61"/>
  <c r="C665" i="61"/>
  <c r="C664" i="61"/>
  <c r="C663" i="61"/>
  <c r="C662" i="61"/>
  <c r="C661" i="61"/>
  <c r="C660" i="61"/>
  <c r="C659" i="61"/>
  <c r="C658" i="61"/>
  <c r="C657" i="61"/>
  <c r="C656" i="61"/>
  <c r="C655" i="61"/>
  <c r="C654" i="61"/>
  <c r="C653" i="61"/>
  <c r="C652" i="61"/>
  <c r="C651" i="61"/>
  <c r="C650" i="61"/>
  <c r="C649" i="61"/>
  <c r="C648" i="61"/>
  <c r="C647" i="61"/>
  <c r="C646" i="61"/>
  <c r="C645" i="61"/>
  <c r="C644" i="61"/>
  <c r="C643" i="61"/>
  <c r="C642" i="61"/>
  <c r="C641" i="61"/>
  <c r="C640" i="61"/>
  <c r="C639" i="61"/>
  <c r="C638" i="61"/>
  <c r="C637" i="61"/>
  <c r="C636" i="61"/>
  <c r="C635" i="61"/>
  <c r="C634" i="61"/>
  <c r="C633" i="61"/>
  <c r="C632" i="61"/>
  <c r="C631" i="61"/>
  <c r="C630" i="61"/>
  <c r="C629" i="61"/>
  <c r="C628" i="61"/>
  <c r="C627" i="61"/>
  <c r="C626" i="61"/>
  <c r="C625" i="61"/>
  <c r="C624" i="61"/>
  <c r="C623" i="61"/>
  <c r="C622" i="61"/>
  <c r="C621" i="61"/>
  <c r="C620" i="61"/>
  <c r="C619" i="61"/>
  <c r="C618" i="61"/>
  <c r="C617" i="61"/>
  <c r="C616" i="61"/>
  <c r="C615" i="61"/>
  <c r="C614" i="61"/>
  <c r="C613" i="61"/>
  <c r="C612" i="61"/>
  <c r="C611" i="61"/>
  <c r="C610" i="61"/>
  <c r="C609" i="61"/>
  <c r="C608" i="61"/>
  <c r="C607" i="61"/>
  <c r="C606" i="61"/>
  <c r="C605" i="61"/>
  <c r="C604" i="61"/>
  <c r="C603" i="61"/>
  <c r="C602" i="61"/>
  <c r="C601" i="61"/>
  <c r="C600" i="61"/>
  <c r="C599" i="61"/>
  <c r="C598" i="61"/>
  <c r="C597" i="61"/>
  <c r="C596" i="61"/>
  <c r="C595" i="61"/>
  <c r="C594" i="61"/>
  <c r="C593" i="61"/>
  <c r="C592" i="61"/>
  <c r="C591" i="61"/>
  <c r="C590" i="61"/>
  <c r="C589" i="61"/>
  <c r="C588" i="61"/>
  <c r="C587" i="61"/>
  <c r="C586" i="61"/>
  <c r="C585" i="61"/>
  <c r="C584" i="61"/>
  <c r="C583" i="61"/>
  <c r="C582" i="61"/>
  <c r="C581" i="61"/>
  <c r="C580" i="61"/>
  <c r="C579" i="61"/>
  <c r="C578" i="61"/>
  <c r="C577" i="61"/>
  <c r="C576" i="61"/>
  <c r="C575" i="61"/>
  <c r="C574" i="61"/>
  <c r="C573" i="61"/>
  <c r="C572" i="61"/>
  <c r="C571" i="61"/>
  <c r="C570" i="61"/>
  <c r="C569" i="61"/>
  <c r="C568" i="61"/>
  <c r="C567" i="61"/>
  <c r="C566" i="61"/>
  <c r="C565" i="61"/>
  <c r="C564" i="61"/>
  <c r="C563" i="61"/>
  <c r="C562" i="61"/>
  <c r="C561" i="61"/>
  <c r="C560" i="61"/>
  <c r="C559" i="61"/>
  <c r="C558" i="61"/>
  <c r="C557" i="61"/>
  <c r="C556" i="61"/>
  <c r="C555" i="61"/>
  <c r="C554" i="61"/>
  <c r="C553" i="61"/>
  <c r="C552" i="61"/>
  <c r="C551" i="61"/>
  <c r="C550" i="61"/>
  <c r="C549" i="61"/>
  <c r="C548" i="61"/>
  <c r="C547" i="61"/>
  <c r="C546" i="61"/>
  <c r="C545" i="61"/>
  <c r="C544" i="61"/>
  <c r="C543" i="61"/>
  <c r="C542" i="61"/>
  <c r="C541" i="61"/>
  <c r="C540" i="61"/>
  <c r="C539" i="61"/>
  <c r="C538" i="61"/>
  <c r="C537" i="61"/>
  <c r="C536" i="61"/>
  <c r="C535" i="61"/>
  <c r="C534" i="61"/>
  <c r="C533" i="61"/>
  <c r="C532" i="61"/>
  <c r="C531" i="61"/>
  <c r="C530" i="61"/>
  <c r="C529" i="61"/>
  <c r="C528" i="61"/>
  <c r="C527" i="61"/>
  <c r="C526" i="61"/>
  <c r="C525" i="61"/>
  <c r="C524" i="61"/>
  <c r="C523" i="61"/>
  <c r="C522" i="61"/>
  <c r="C521" i="61"/>
  <c r="C520" i="61"/>
  <c r="C519" i="61"/>
  <c r="C518" i="61"/>
  <c r="C517" i="61"/>
  <c r="C516" i="61"/>
  <c r="C515" i="61"/>
  <c r="C514" i="61"/>
  <c r="C513" i="61"/>
  <c r="C512" i="61"/>
  <c r="C511" i="61"/>
  <c r="C510" i="61"/>
  <c r="C509" i="61"/>
  <c r="C508" i="61"/>
  <c r="C507" i="61"/>
  <c r="C506" i="61"/>
  <c r="C505" i="61"/>
  <c r="C504" i="61"/>
  <c r="C503" i="61"/>
  <c r="C502" i="61"/>
  <c r="C501" i="61"/>
  <c r="C500" i="61"/>
  <c r="C499" i="61"/>
  <c r="C498" i="61"/>
  <c r="C497" i="61"/>
  <c r="C496" i="61"/>
  <c r="C495" i="61"/>
  <c r="C494" i="61"/>
  <c r="C493" i="61"/>
  <c r="C492" i="61"/>
  <c r="C491" i="61"/>
  <c r="C490" i="61"/>
  <c r="C489" i="61"/>
  <c r="C488" i="61"/>
  <c r="C487" i="61"/>
  <c r="C486" i="61"/>
  <c r="C485" i="61"/>
  <c r="C484" i="61"/>
  <c r="C483" i="61"/>
  <c r="C482" i="61"/>
  <c r="C481" i="61"/>
  <c r="C480" i="61"/>
  <c r="C479" i="61"/>
  <c r="C478" i="61"/>
  <c r="C477" i="61"/>
  <c r="C476" i="61"/>
  <c r="C475" i="61"/>
  <c r="C474" i="61"/>
  <c r="C473" i="61"/>
  <c r="C472" i="61"/>
  <c r="C471" i="61"/>
  <c r="C470" i="61"/>
  <c r="C469" i="61"/>
  <c r="C468" i="61"/>
  <c r="C467" i="61"/>
  <c r="C466" i="61"/>
  <c r="C465" i="61"/>
  <c r="C464" i="61"/>
  <c r="C463" i="61"/>
  <c r="C462" i="61"/>
  <c r="C461" i="61"/>
  <c r="C460" i="61"/>
  <c r="C459" i="61"/>
  <c r="C458" i="61"/>
  <c r="C457" i="61"/>
  <c r="C456" i="61"/>
  <c r="C455" i="61"/>
  <c r="C454" i="61"/>
  <c r="C453" i="61"/>
  <c r="C452" i="61"/>
  <c r="H451" i="61"/>
  <c r="I451" i="61" s="1"/>
  <c r="C451" i="61"/>
  <c r="E450" i="61"/>
  <c r="B450" i="61"/>
  <c r="C449" i="61"/>
  <c r="C448" i="61"/>
  <c r="C447" i="61"/>
  <c r="C446" i="61"/>
  <c r="C445" i="61"/>
  <c r="C444" i="61"/>
  <c r="C443" i="61"/>
  <c r="C442" i="61"/>
  <c r="C441" i="61"/>
  <c r="C440" i="61"/>
  <c r="C439" i="61"/>
  <c r="C438" i="61"/>
  <c r="C437" i="61"/>
  <c r="C436" i="61"/>
  <c r="C435" i="61"/>
  <c r="C434" i="61"/>
  <c r="C433" i="61"/>
  <c r="C432" i="61"/>
  <c r="C431" i="61"/>
  <c r="C430" i="61"/>
  <c r="C429" i="61"/>
  <c r="C428" i="61"/>
  <c r="C427" i="61"/>
  <c r="C426" i="61"/>
  <c r="C425" i="61"/>
  <c r="C424" i="61"/>
  <c r="C423" i="61"/>
  <c r="C422" i="61"/>
  <c r="C421" i="61"/>
  <c r="C420" i="61"/>
  <c r="C419" i="61"/>
  <c r="C418" i="61"/>
  <c r="C417" i="61"/>
  <c r="C416" i="61"/>
  <c r="C415" i="61"/>
  <c r="C414" i="61"/>
  <c r="C413" i="61"/>
  <c r="C412" i="61"/>
  <c r="C411" i="61"/>
  <c r="C410" i="61"/>
  <c r="C409" i="61"/>
  <c r="C408" i="61"/>
  <c r="C407" i="61"/>
  <c r="C406" i="61"/>
  <c r="C405" i="61"/>
  <c r="C404" i="61"/>
  <c r="C403" i="61"/>
  <c r="C402" i="61"/>
  <c r="C401" i="61"/>
  <c r="C400" i="61"/>
  <c r="C399" i="61"/>
  <c r="C398" i="61"/>
  <c r="C397" i="61"/>
  <c r="C396" i="61"/>
  <c r="C395" i="61"/>
  <c r="C394" i="61"/>
  <c r="C393" i="61"/>
  <c r="C392" i="61"/>
  <c r="C391" i="61"/>
  <c r="C390" i="61"/>
  <c r="C389" i="61"/>
  <c r="C388" i="61"/>
  <c r="C387" i="61"/>
  <c r="C386" i="61"/>
  <c r="C385" i="61"/>
  <c r="C384" i="61"/>
  <c r="C383" i="61"/>
  <c r="C382" i="61"/>
  <c r="C381" i="61"/>
  <c r="C380" i="61"/>
  <c r="C379" i="61"/>
  <c r="C378" i="61"/>
  <c r="C377" i="61"/>
  <c r="C376" i="61"/>
  <c r="C375" i="61"/>
  <c r="C374" i="61"/>
  <c r="C373" i="61"/>
  <c r="C372" i="61"/>
  <c r="C371" i="61"/>
  <c r="C370" i="61"/>
  <c r="C369" i="61"/>
  <c r="C368" i="61"/>
  <c r="C367" i="61"/>
  <c r="C366" i="61"/>
  <c r="C365" i="61"/>
  <c r="C364" i="61"/>
  <c r="C363" i="61"/>
  <c r="C362" i="61"/>
  <c r="C361" i="61"/>
  <c r="C360" i="61"/>
  <c r="C359" i="61"/>
  <c r="C358" i="61"/>
  <c r="C357" i="61"/>
  <c r="C356" i="61"/>
  <c r="C355" i="61"/>
  <c r="C354" i="61"/>
  <c r="C353" i="61"/>
  <c r="C352" i="61"/>
  <c r="C351" i="61"/>
  <c r="C350" i="61"/>
  <c r="C349" i="61"/>
  <c r="C348" i="61"/>
  <c r="C347" i="61"/>
  <c r="C346" i="61"/>
  <c r="C345" i="61"/>
  <c r="C344" i="61"/>
  <c r="C343" i="61"/>
  <c r="C342" i="61"/>
  <c r="C341" i="61"/>
  <c r="C340" i="61"/>
  <c r="C339" i="61"/>
  <c r="C338" i="61"/>
  <c r="C337" i="61"/>
  <c r="C336" i="61"/>
  <c r="C335" i="61"/>
  <c r="C334" i="61"/>
  <c r="C333" i="61"/>
  <c r="C332" i="61"/>
  <c r="C331" i="61"/>
  <c r="C330" i="61"/>
  <c r="C329" i="61"/>
  <c r="C328" i="61"/>
  <c r="C327" i="61"/>
  <c r="C326" i="61"/>
  <c r="C325" i="61"/>
  <c r="C324" i="61"/>
  <c r="C323" i="61"/>
  <c r="C322" i="61"/>
  <c r="C321" i="61"/>
  <c r="C320" i="61"/>
  <c r="C319" i="61"/>
  <c r="C318" i="61"/>
  <c r="C317" i="61"/>
  <c r="C316" i="61"/>
  <c r="C315" i="61"/>
  <c r="C314" i="61"/>
  <c r="C313" i="61"/>
  <c r="C312" i="61"/>
  <c r="C311" i="61"/>
  <c r="C310" i="61"/>
  <c r="C309" i="61"/>
  <c r="C308" i="61"/>
  <c r="C307" i="61"/>
  <c r="C306" i="61"/>
  <c r="C305" i="61"/>
  <c r="C304" i="61"/>
  <c r="C303" i="61"/>
  <c r="C302" i="61"/>
  <c r="C301" i="61"/>
  <c r="C300" i="61"/>
  <c r="C299" i="61"/>
  <c r="C298" i="61"/>
  <c r="C297" i="61"/>
  <c r="C296" i="61"/>
  <c r="C295" i="61"/>
  <c r="C294" i="61"/>
  <c r="C293" i="61"/>
  <c r="C292" i="61"/>
  <c r="C291" i="61"/>
  <c r="C290" i="61"/>
  <c r="C289" i="61"/>
  <c r="C288" i="61"/>
  <c r="C287" i="61"/>
  <c r="C286" i="61"/>
  <c r="C285" i="61"/>
  <c r="C284" i="61"/>
  <c r="C283" i="61"/>
  <c r="C282" i="61"/>
  <c r="C281" i="61"/>
  <c r="C280" i="61"/>
  <c r="C279" i="61"/>
  <c r="C278" i="61"/>
  <c r="C277" i="61"/>
  <c r="C276" i="61"/>
  <c r="C275" i="61"/>
  <c r="C274" i="61"/>
  <c r="C273" i="61"/>
  <c r="C272" i="61"/>
  <c r="C271" i="61"/>
  <c r="C270" i="61"/>
  <c r="C269" i="61"/>
  <c r="C268" i="61"/>
  <c r="C267" i="61"/>
  <c r="C266" i="61"/>
  <c r="C265" i="61"/>
  <c r="C264" i="61"/>
  <c r="C263" i="61"/>
  <c r="C262" i="61"/>
  <c r="C261" i="61"/>
  <c r="C260" i="61"/>
  <c r="C259" i="61"/>
  <c r="C258" i="61"/>
  <c r="C257" i="61"/>
  <c r="C256" i="61"/>
  <c r="C255" i="61"/>
  <c r="C254" i="61"/>
  <c r="C253" i="61"/>
  <c r="C252" i="61"/>
  <c r="C251" i="61"/>
  <c r="C250" i="61"/>
  <c r="C249" i="61"/>
  <c r="C248" i="61"/>
  <c r="C247" i="61"/>
  <c r="C246" i="61"/>
  <c r="C245" i="61"/>
  <c r="C244" i="61"/>
  <c r="C243" i="61"/>
  <c r="C242" i="61"/>
  <c r="C241" i="61"/>
  <c r="C240" i="61"/>
  <c r="C239" i="61"/>
  <c r="C238" i="61"/>
  <c r="C237" i="61"/>
  <c r="C236" i="61"/>
  <c r="C235" i="61"/>
  <c r="C234" i="61"/>
  <c r="C233" i="61"/>
  <c r="C232" i="61"/>
  <c r="C231" i="61"/>
  <c r="C230" i="61"/>
  <c r="C229" i="61"/>
  <c r="C228" i="61"/>
  <c r="C227" i="61"/>
  <c r="C226" i="61"/>
  <c r="C225" i="61"/>
  <c r="C224" i="61"/>
  <c r="C223" i="61"/>
  <c r="C222" i="61"/>
  <c r="C221" i="61"/>
  <c r="C220" i="61"/>
  <c r="C219" i="61"/>
  <c r="C218" i="61"/>
  <c r="C217" i="61"/>
  <c r="C216" i="61"/>
  <c r="C215" i="61"/>
  <c r="C214" i="61"/>
  <c r="C213" i="61"/>
  <c r="C212" i="61"/>
  <c r="C211" i="61"/>
  <c r="C210" i="61"/>
  <c r="C209" i="61"/>
  <c r="C208" i="61"/>
  <c r="C207" i="61"/>
  <c r="C206" i="61"/>
  <c r="C205" i="61"/>
  <c r="C204" i="61"/>
  <c r="C203" i="61"/>
  <c r="C202" i="61"/>
  <c r="C201" i="61"/>
  <c r="C200" i="61"/>
  <c r="C199" i="61"/>
  <c r="C198" i="61"/>
  <c r="C197" i="61"/>
  <c r="C196" i="61"/>
  <c r="C195" i="61"/>
  <c r="C194" i="61"/>
  <c r="C193" i="61"/>
  <c r="C192" i="61"/>
  <c r="C191" i="61"/>
  <c r="C190" i="61"/>
  <c r="C189" i="61"/>
  <c r="C188" i="61"/>
  <c r="C187" i="61"/>
  <c r="C186" i="61"/>
  <c r="C185" i="61"/>
  <c r="C184" i="61"/>
  <c r="C183" i="61"/>
  <c r="C182" i="61"/>
  <c r="C181" i="61"/>
  <c r="C180" i="61"/>
  <c r="C179" i="61"/>
  <c r="C178" i="61"/>
  <c r="C177" i="61"/>
  <c r="C176" i="61"/>
  <c r="C175" i="61"/>
  <c r="C174" i="61"/>
  <c r="C173" i="61"/>
  <c r="C172" i="61"/>
  <c r="C171" i="61"/>
  <c r="C170" i="61"/>
  <c r="C169" i="61"/>
  <c r="C168" i="61"/>
  <c r="C167" i="61"/>
  <c r="C166" i="61"/>
  <c r="C165" i="61"/>
  <c r="C164" i="61"/>
  <c r="C163" i="61"/>
  <c r="C162" i="61"/>
  <c r="C161" i="61"/>
  <c r="C160" i="61"/>
  <c r="C159" i="61"/>
  <c r="C158" i="61"/>
  <c r="C157" i="61"/>
  <c r="C156" i="61"/>
  <c r="C155" i="61"/>
  <c r="C154" i="61"/>
  <c r="C153" i="61"/>
  <c r="C152" i="61"/>
  <c r="C151" i="61"/>
  <c r="C150" i="61"/>
  <c r="C149" i="61"/>
  <c r="C148" i="61"/>
  <c r="C147" i="61"/>
  <c r="C146" i="61"/>
  <c r="C145" i="61"/>
  <c r="C144" i="61"/>
  <c r="C143" i="61"/>
  <c r="C142" i="61"/>
  <c r="C141" i="61"/>
  <c r="C140" i="61"/>
  <c r="C139" i="61"/>
  <c r="C138" i="61"/>
  <c r="C137" i="61"/>
  <c r="C136" i="61"/>
  <c r="C135" i="61"/>
  <c r="C134" i="61"/>
  <c r="C133" i="61"/>
  <c r="C132" i="61"/>
  <c r="C131" i="61"/>
  <c r="C130" i="61"/>
  <c r="C129" i="61"/>
  <c r="C128" i="61"/>
  <c r="C127" i="61"/>
  <c r="C126" i="61"/>
  <c r="C125" i="61"/>
  <c r="C124" i="61"/>
  <c r="C123" i="61"/>
  <c r="C122" i="61"/>
  <c r="C121" i="61"/>
  <c r="C120" i="61"/>
  <c r="C119" i="61"/>
  <c r="C118" i="61"/>
  <c r="C117" i="61"/>
  <c r="C116" i="61"/>
  <c r="C115" i="61"/>
  <c r="C114" i="61"/>
  <c r="C113" i="61"/>
  <c r="C112" i="61"/>
  <c r="C111" i="61"/>
  <c r="C110" i="61"/>
  <c r="C109" i="61"/>
  <c r="C108" i="61"/>
  <c r="C107" i="61"/>
  <c r="C106" i="61"/>
  <c r="C105" i="61"/>
  <c r="C104" i="61"/>
  <c r="C103" i="61"/>
  <c r="C102" i="61"/>
  <c r="C101" i="61"/>
  <c r="C100" i="61"/>
  <c r="C99" i="61"/>
  <c r="C98" i="61"/>
  <c r="C97" i="61"/>
  <c r="C96" i="61"/>
  <c r="C95" i="61"/>
  <c r="C94" i="61"/>
  <c r="C93" i="61"/>
  <c r="C92" i="61"/>
  <c r="C91" i="61"/>
  <c r="C90" i="61"/>
  <c r="C89" i="61"/>
  <c r="C88" i="61"/>
  <c r="C87" i="61"/>
  <c r="C86" i="61"/>
  <c r="C85" i="61"/>
  <c r="C84" i="61"/>
  <c r="C83" i="61"/>
  <c r="C82" i="61"/>
  <c r="C81" i="61"/>
  <c r="C80" i="61"/>
  <c r="C79" i="61"/>
  <c r="C78" i="61"/>
  <c r="C77" i="61"/>
  <c r="C76" i="61"/>
  <c r="C75" i="61"/>
  <c r="C74" i="61"/>
  <c r="C73" i="61"/>
  <c r="C72" i="61"/>
  <c r="C71" i="61"/>
  <c r="C70" i="61"/>
  <c r="C69" i="61"/>
  <c r="C68" i="61"/>
  <c r="C67" i="61"/>
  <c r="C66" i="61"/>
  <c r="C65" i="61"/>
  <c r="C64" i="61"/>
  <c r="C63" i="61"/>
  <c r="C62" i="61"/>
  <c r="C61" i="61"/>
  <c r="C60" i="61"/>
  <c r="C59" i="61"/>
  <c r="C58" i="61"/>
  <c r="C57" i="61"/>
  <c r="C56" i="61"/>
  <c r="C55" i="61"/>
  <c r="C54" i="61"/>
  <c r="C53" i="61"/>
  <c r="C52" i="61"/>
  <c r="C51" i="61"/>
  <c r="C50" i="61"/>
  <c r="C49" i="61"/>
  <c r="C48" i="61"/>
  <c r="C47" i="61"/>
  <c r="C46" i="61"/>
  <c r="C45" i="61"/>
  <c r="C44" i="61"/>
  <c r="C43" i="61"/>
  <c r="C42" i="61"/>
  <c r="C41" i="61"/>
  <c r="C40" i="61"/>
  <c r="C39" i="61"/>
  <c r="C38" i="61"/>
  <c r="C37" i="61"/>
  <c r="C36" i="61"/>
  <c r="C35" i="61"/>
  <c r="C34" i="61"/>
  <c r="C33" i="61"/>
  <c r="C32" i="61"/>
  <c r="C31" i="61"/>
  <c r="C30" i="61"/>
  <c r="C29" i="61"/>
  <c r="C28" i="61"/>
  <c r="C27" i="61"/>
  <c r="C26" i="61"/>
  <c r="C25" i="61"/>
  <c r="C24" i="61"/>
  <c r="C23" i="61"/>
  <c r="C22" i="61"/>
  <c r="C21" i="61"/>
  <c r="C20" i="61"/>
  <c r="C19" i="61"/>
  <c r="C18" i="61"/>
  <c r="C17" i="61"/>
  <c r="C16" i="61"/>
  <c r="C15" i="61"/>
  <c r="H14" i="61"/>
  <c r="I14" i="61" s="1"/>
  <c r="C14" i="61"/>
  <c r="E13" i="61"/>
  <c r="E12" i="61" s="1"/>
  <c r="B13" i="61"/>
  <c r="H15" i="14"/>
  <c r="I15" i="14" s="1"/>
  <c r="H16" i="14"/>
  <c r="I16" i="14" s="1"/>
  <c r="H17" i="14"/>
  <c r="I17" i="14" s="1"/>
  <c r="H18" i="14"/>
  <c r="I18" i="14" s="1"/>
  <c r="H14" i="14"/>
  <c r="H14" i="15"/>
  <c r="I14" i="14" l="1"/>
  <c r="I13" i="14" s="1"/>
  <c r="I12" i="14" s="1"/>
  <c r="H13" i="14"/>
  <c r="H12" i="14" s="1"/>
  <c r="I14" i="15"/>
  <c r="I13" i="15" s="1"/>
  <c r="I12" i="15" s="1"/>
  <c r="E21" i="3" s="1"/>
  <c r="H13" i="15"/>
  <c r="H12" i="15" s="1"/>
  <c r="D21" i="3" s="1"/>
  <c r="B12" i="60"/>
  <c r="E12" i="54"/>
  <c r="I450" i="61"/>
  <c r="I13" i="61"/>
  <c r="H1262" i="61"/>
  <c r="I1262" i="61"/>
  <c r="B12" i="61"/>
  <c r="I1093" i="61"/>
  <c r="H1092" i="61"/>
  <c r="H13" i="61"/>
  <c r="H450" i="61"/>
  <c r="I1092" i="61" l="1"/>
  <c r="H12" i="61"/>
  <c r="I12" i="61" l="1"/>
  <c r="E23" i="42"/>
  <c r="H23" i="42" s="1"/>
  <c r="I23" i="42" s="1"/>
  <c r="G22" i="42"/>
  <c r="H22" i="42" s="1"/>
  <c r="I22" i="42" s="1"/>
  <c r="G21" i="42"/>
  <c r="H21" i="42" s="1"/>
  <c r="I21" i="42" s="1"/>
  <c r="B20" i="42"/>
  <c r="G19" i="42"/>
  <c r="H19" i="42" s="1"/>
  <c r="I19" i="42" s="1"/>
  <c r="G18" i="42"/>
  <c r="H18" i="42" s="1"/>
  <c r="I18" i="42" s="1"/>
  <c r="G17" i="42"/>
  <c r="H17" i="42" s="1"/>
  <c r="I17" i="42" s="1"/>
  <c r="E16" i="42"/>
  <c r="B16" i="42"/>
  <c r="G15" i="42"/>
  <c r="H15" i="42" s="1"/>
  <c r="I15" i="42" s="1"/>
  <c r="H14" i="42"/>
  <c r="I14" i="42" s="1"/>
  <c r="E13" i="42"/>
  <c r="B13" i="42"/>
  <c r="G733" i="60"/>
  <c r="H733" i="60" s="1"/>
  <c r="I733" i="60" s="1"/>
  <c r="C733" i="60"/>
  <c r="G732" i="60"/>
  <c r="H732" i="60" s="1"/>
  <c r="I732" i="60" s="1"/>
  <c r="C732" i="60"/>
  <c r="G731" i="60"/>
  <c r="H731" i="60" s="1"/>
  <c r="I731" i="60" s="1"/>
  <c r="C731" i="60"/>
  <c r="G730" i="60"/>
  <c r="H730" i="60" s="1"/>
  <c r="I730" i="60" s="1"/>
  <c r="C730" i="60"/>
  <c r="G729" i="60"/>
  <c r="H729" i="60" s="1"/>
  <c r="I729" i="60" s="1"/>
  <c r="C729" i="60"/>
  <c r="G728" i="60"/>
  <c r="H728" i="60" s="1"/>
  <c r="I728" i="60" s="1"/>
  <c r="C728" i="60"/>
  <c r="G727" i="60"/>
  <c r="H727" i="60" s="1"/>
  <c r="I727" i="60" s="1"/>
  <c r="C727" i="60"/>
  <c r="G726" i="60"/>
  <c r="H726" i="60" s="1"/>
  <c r="I726" i="60" s="1"/>
  <c r="C726" i="60"/>
  <c r="G725" i="60"/>
  <c r="H725" i="60" s="1"/>
  <c r="I725" i="60" s="1"/>
  <c r="C725" i="60"/>
  <c r="E724" i="60"/>
  <c r="G723" i="60"/>
  <c r="H723" i="60" s="1"/>
  <c r="I723" i="60" s="1"/>
  <c r="C723" i="60"/>
  <c r="G722" i="60"/>
  <c r="H722" i="60" s="1"/>
  <c r="I722" i="60" s="1"/>
  <c r="C722" i="60"/>
  <c r="G721" i="60"/>
  <c r="H721" i="60" s="1"/>
  <c r="I721" i="60" s="1"/>
  <c r="C721" i="60"/>
  <c r="G720" i="60"/>
  <c r="H720" i="60" s="1"/>
  <c r="I720" i="60" s="1"/>
  <c r="C720" i="60"/>
  <c r="G719" i="60"/>
  <c r="H719" i="60" s="1"/>
  <c r="I719" i="60" s="1"/>
  <c r="C719" i="60"/>
  <c r="E718" i="60"/>
  <c r="G716" i="60"/>
  <c r="H716" i="60" s="1"/>
  <c r="I716" i="60" s="1"/>
  <c r="I715" i="60" s="1"/>
  <c r="C716" i="60"/>
  <c r="E715" i="60"/>
  <c r="G714" i="60"/>
  <c r="H714" i="60" s="1"/>
  <c r="I714" i="60" s="1"/>
  <c r="C714" i="60"/>
  <c r="G713" i="60"/>
  <c r="H713" i="60" s="1"/>
  <c r="I713" i="60" s="1"/>
  <c r="C713" i="60"/>
  <c r="G712" i="60"/>
  <c r="C712" i="60"/>
  <c r="E711" i="60"/>
  <c r="G710" i="60"/>
  <c r="H710" i="60" s="1"/>
  <c r="C710" i="60"/>
  <c r="E709" i="60"/>
  <c r="G707" i="60"/>
  <c r="H707" i="60" s="1"/>
  <c r="I707" i="60" s="1"/>
  <c r="C707" i="60"/>
  <c r="G706" i="60"/>
  <c r="H706" i="60" s="1"/>
  <c r="I706" i="60" s="1"/>
  <c r="C706" i="60"/>
  <c r="G705" i="60"/>
  <c r="H705" i="60" s="1"/>
  <c r="I705" i="60" s="1"/>
  <c r="C705" i="60"/>
  <c r="G704" i="60"/>
  <c r="H704" i="60" s="1"/>
  <c r="I704" i="60" s="1"/>
  <c r="C704" i="60"/>
  <c r="G703" i="60"/>
  <c r="H703" i="60" s="1"/>
  <c r="I703" i="60" s="1"/>
  <c r="C703" i="60"/>
  <c r="G702" i="60"/>
  <c r="H702" i="60" s="1"/>
  <c r="I702" i="60" s="1"/>
  <c r="C702" i="60"/>
  <c r="G701" i="60"/>
  <c r="H701" i="60" s="1"/>
  <c r="I701" i="60" s="1"/>
  <c r="C701" i="60"/>
  <c r="G700" i="60"/>
  <c r="H700" i="60" s="1"/>
  <c r="I700" i="60" s="1"/>
  <c r="C700" i="60"/>
  <c r="G699" i="60"/>
  <c r="H699" i="60" s="1"/>
  <c r="I699" i="60" s="1"/>
  <c r="C699" i="60"/>
  <c r="G698" i="60"/>
  <c r="H698" i="60" s="1"/>
  <c r="I698" i="60" s="1"/>
  <c r="C698" i="60"/>
  <c r="G697" i="60"/>
  <c r="H697" i="60" s="1"/>
  <c r="I697" i="60" s="1"/>
  <c r="C697" i="60"/>
  <c r="G696" i="60"/>
  <c r="C696" i="60"/>
  <c r="G695" i="60"/>
  <c r="H695" i="60" s="1"/>
  <c r="C695" i="60"/>
  <c r="E694" i="60"/>
  <c r="G693" i="60"/>
  <c r="H693" i="60" s="1"/>
  <c r="I693" i="60" s="1"/>
  <c r="C693" i="60"/>
  <c r="G692" i="60"/>
  <c r="H692" i="60" s="1"/>
  <c r="I692" i="60" s="1"/>
  <c r="C692" i="60"/>
  <c r="G691" i="60"/>
  <c r="H691" i="60" s="1"/>
  <c r="I691" i="60" s="1"/>
  <c r="C691" i="60"/>
  <c r="G690" i="60"/>
  <c r="H690" i="60" s="1"/>
  <c r="I690" i="60" s="1"/>
  <c r="C690" i="60"/>
  <c r="G689" i="60"/>
  <c r="H689" i="60" s="1"/>
  <c r="I689" i="60" s="1"/>
  <c r="C689" i="60"/>
  <c r="G688" i="60"/>
  <c r="H688" i="60" s="1"/>
  <c r="I688" i="60" s="1"/>
  <c r="C688" i="60"/>
  <c r="G687" i="60"/>
  <c r="H687" i="60" s="1"/>
  <c r="I687" i="60" s="1"/>
  <c r="C687" i="60"/>
  <c r="G686" i="60"/>
  <c r="H686" i="60" s="1"/>
  <c r="I686" i="60" s="1"/>
  <c r="C686" i="60"/>
  <c r="G685" i="60"/>
  <c r="H685" i="60" s="1"/>
  <c r="I685" i="60" s="1"/>
  <c r="C685" i="60"/>
  <c r="G684" i="60"/>
  <c r="H684" i="60" s="1"/>
  <c r="I684" i="60" s="1"/>
  <c r="C684" i="60"/>
  <c r="G683" i="60"/>
  <c r="H683" i="60" s="1"/>
  <c r="I683" i="60" s="1"/>
  <c r="C683" i="60"/>
  <c r="G682" i="60"/>
  <c r="H682" i="60" s="1"/>
  <c r="I682" i="60" s="1"/>
  <c r="C682" i="60"/>
  <c r="G681" i="60"/>
  <c r="H681" i="60" s="1"/>
  <c r="I681" i="60" s="1"/>
  <c r="C681" i="60"/>
  <c r="E680" i="60"/>
  <c r="G678" i="60"/>
  <c r="C678" i="60"/>
  <c r="G677" i="60"/>
  <c r="H677" i="60" s="1"/>
  <c r="I677" i="60" s="1"/>
  <c r="C677" i="60"/>
  <c r="G676" i="60"/>
  <c r="H676" i="60" s="1"/>
  <c r="I676" i="60" s="1"/>
  <c r="C676" i="60"/>
  <c r="G675" i="60"/>
  <c r="H675" i="60" s="1"/>
  <c r="I675" i="60" s="1"/>
  <c r="C675" i="60"/>
  <c r="G674" i="60"/>
  <c r="H674" i="60" s="1"/>
  <c r="I674" i="60" s="1"/>
  <c r="C674" i="60"/>
  <c r="G673" i="60"/>
  <c r="H673" i="60" s="1"/>
  <c r="I673" i="60" s="1"/>
  <c r="C673" i="60"/>
  <c r="G672" i="60"/>
  <c r="H672" i="60" s="1"/>
  <c r="I672" i="60" s="1"/>
  <c r="C672" i="60"/>
  <c r="G671" i="60"/>
  <c r="C671" i="60"/>
  <c r="E670" i="60"/>
  <c r="E669" i="60" s="1"/>
  <c r="G668" i="60"/>
  <c r="H668" i="60"/>
  <c r="I668" i="60" s="1"/>
  <c r="C668" i="60"/>
  <c r="G667" i="60"/>
  <c r="H667" i="60" s="1"/>
  <c r="I667" i="60" s="1"/>
  <c r="C667" i="60"/>
  <c r="G666" i="60"/>
  <c r="H666" i="60" s="1"/>
  <c r="I666" i="60" s="1"/>
  <c r="C666" i="60"/>
  <c r="G665" i="60"/>
  <c r="H665" i="60" s="1"/>
  <c r="I665" i="60" s="1"/>
  <c r="C665" i="60"/>
  <c r="G664" i="60"/>
  <c r="H664" i="60" s="1"/>
  <c r="C664" i="60"/>
  <c r="E663" i="60"/>
  <c r="G662" i="60"/>
  <c r="H662" i="60" s="1"/>
  <c r="I662" i="60" s="1"/>
  <c r="C662" i="60"/>
  <c r="G661" i="60"/>
  <c r="H661" i="60" s="1"/>
  <c r="I661" i="60" s="1"/>
  <c r="C661" i="60"/>
  <c r="G660" i="60"/>
  <c r="H660" i="60" s="1"/>
  <c r="I660" i="60" s="1"/>
  <c r="C660" i="60"/>
  <c r="G659" i="60"/>
  <c r="H659" i="60" s="1"/>
  <c r="I659" i="60" s="1"/>
  <c r="C659" i="60"/>
  <c r="G658" i="60"/>
  <c r="H658" i="60" s="1"/>
  <c r="I658" i="60" s="1"/>
  <c r="C658" i="60"/>
  <c r="G657" i="60"/>
  <c r="C657" i="60"/>
  <c r="G656" i="60"/>
  <c r="C656" i="60"/>
  <c r="E655" i="60"/>
  <c r="G653" i="60"/>
  <c r="H653" i="60"/>
  <c r="I653" i="60" s="1"/>
  <c r="C653" i="60"/>
  <c r="G652" i="60"/>
  <c r="H652" i="60" s="1"/>
  <c r="I652" i="60" s="1"/>
  <c r="C652" i="60"/>
  <c r="E651" i="60"/>
  <c r="E650" i="60" s="1"/>
  <c r="G649" i="60"/>
  <c r="H649" i="60" s="1"/>
  <c r="I649" i="60" s="1"/>
  <c r="C649" i="60"/>
  <c r="G648" i="60"/>
  <c r="H648" i="60" s="1"/>
  <c r="C648" i="60"/>
  <c r="G647" i="60"/>
  <c r="H647" i="60" s="1"/>
  <c r="I647" i="60" s="1"/>
  <c r="C647" i="60"/>
  <c r="G646" i="60"/>
  <c r="H646" i="60" s="1"/>
  <c r="I646" i="60" s="1"/>
  <c r="C646" i="60"/>
  <c r="G645" i="60"/>
  <c r="H645" i="60" s="1"/>
  <c r="I645" i="60" s="1"/>
  <c r="C645" i="60"/>
  <c r="G644" i="60"/>
  <c r="H644" i="60" s="1"/>
  <c r="I644" i="60" s="1"/>
  <c r="C644" i="60"/>
  <c r="G643" i="60"/>
  <c r="H643" i="60" s="1"/>
  <c r="I643" i="60" s="1"/>
  <c r="C643" i="60"/>
  <c r="G642" i="60"/>
  <c r="H642" i="60" s="1"/>
  <c r="I642" i="60" s="1"/>
  <c r="C642" i="60"/>
  <c r="G641" i="60"/>
  <c r="H641" i="60" s="1"/>
  <c r="I641" i="60" s="1"/>
  <c r="C641" i="60"/>
  <c r="G640" i="60"/>
  <c r="H640" i="60" s="1"/>
  <c r="I640" i="60" s="1"/>
  <c r="C640" i="60"/>
  <c r="G639" i="60"/>
  <c r="H639" i="60" s="1"/>
  <c r="I639" i="60" s="1"/>
  <c r="C639" i="60"/>
  <c r="G638" i="60"/>
  <c r="H638" i="60" s="1"/>
  <c r="I638" i="60" s="1"/>
  <c r="C638" i="60"/>
  <c r="G637" i="60"/>
  <c r="H637" i="60" s="1"/>
  <c r="I637" i="60" s="1"/>
  <c r="C637" i="60"/>
  <c r="G636" i="60"/>
  <c r="H636" i="60" s="1"/>
  <c r="I636" i="60" s="1"/>
  <c r="C636" i="60"/>
  <c r="G635" i="60"/>
  <c r="H635" i="60" s="1"/>
  <c r="I635" i="60" s="1"/>
  <c r="C635" i="60"/>
  <c r="E634" i="60"/>
  <c r="E633" i="60" s="1"/>
  <c r="G632" i="60"/>
  <c r="H632" i="60" s="1"/>
  <c r="I632" i="60" s="1"/>
  <c r="C632" i="60"/>
  <c r="G631" i="60"/>
  <c r="H631" i="60" s="1"/>
  <c r="I631" i="60" s="1"/>
  <c r="C631" i="60"/>
  <c r="G630" i="60"/>
  <c r="H630" i="60" s="1"/>
  <c r="I630" i="60" s="1"/>
  <c r="C630" i="60"/>
  <c r="G629" i="60"/>
  <c r="H629" i="60" s="1"/>
  <c r="I629" i="60" s="1"/>
  <c r="C629" i="60"/>
  <c r="G628" i="60"/>
  <c r="H628" i="60" s="1"/>
  <c r="I628" i="60" s="1"/>
  <c r="C628" i="60"/>
  <c r="G627" i="60"/>
  <c r="H627" i="60" s="1"/>
  <c r="I627" i="60" s="1"/>
  <c r="C627" i="60"/>
  <c r="G626" i="60"/>
  <c r="H626" i="60" s="1"/>
  <c r="I626" i="60" s="1"/>
  <c r="C626" i="60"/>
  <c r="G625" i="60"/>
  <c r="H625" i="60" s="1"/>
  <c r="I625" i="60" s="1"/>
  <c r="C625" i="60"/>
  <c r="G624" i="60"/>
  <c r="H624" i="60" s="1"/>
  <c r="I624" i="60" s="1"/>
  <c r="C624" i="60"/>
  <c r="E623" i="60"/>
  <c r="G622" i="60"/>
  <c r="H622" i="60" s="1"/>
  <c r="I622" i="60" s="1"/>
  <c r="C622" i="60"/>
  <c r="H621" i="60"/>
  <c r="I621" i="60" s="1"/>
  <c r="G621" i="60"/>
  <c r="C621" i="60"/>
  <c r="G620" i="60"/>
  <c r="H620" i="60" s="1"/>
  <c r="I620" i="60" s="1"/>
  <c r="C620" i="60"/>
  <c r="G619" i="60"/>
  <c r="H619" i="60" s="1"/>
  <c r="I619" i="60" s="1"/>
  <c r="C619" i="60"/>
  <c r="G618" i="60"/>
  <c r="H618" i="60" s="1"/>
  <c r="I618" i="60" s="1"/>
  <c r="C618" i="60"/>
  <c r="G617" i="60"/>
  <c r="H617" i="60" s="1"/>
  <c r="I617" i="60" s="1"/>
  <c r="C617" i="60"/>
  <c r="G616" i="60"/>
  <c r="H616" i="60" s="1"/>
  <c r="I616" i="60" s="1"/>
  <c r="C616" i="60"/>
  <c r="G615" i="60"/>
  <c r="H615" i="60" s="1"/>
  <c r="I615" i="60" s="1"/>
  <c r="C615" i="60"/>
  <c r="G614" i="60"/>
  <c r="H614" i="60" s="1"/>
  <c r="I614" i="60" s="1"/>
  <c r="C614" i="60"/>
  <c r="G613" i="60"/>
  <c r="H613" i="60" s="1"/>
  <c r="I613" i="60" s="1"/>
  <c r="C613" i="60"/>
  <c r="G612" i="60"/>
  <c r="H612" i="60" s="1"/>
  <c r="I612" i="60" s="1"/>
  <c r="C612" i="60"/>
  <c r="G611" i="60"/>
  <c r="H611" i="60" s="1"/>
  <c r="I611" i="60" s="1"/>
  <c r="C611" i="60"/>
  <c r="G610" i="60"/>
  <c r="H610" i="60" s="1"/>
  <c r="I610" i="60" s="1"/>
  <c r="C610" i="60"/>
  <c r="E609" i="60"/>
  <c r="G607" i="60"/>
  <c r="H607" i="60" s="1"/>
  <c r="I607" i="60" s="1"/>
  <c r="C607" i="60"/>
  <c r="G606" i="60"/>
  <c r="H606" i="60" s="1"/>
  <c r="I606" i="60" s="1"/>
  <c r="C606" i="60"/>
  <c r="G605" i="60"/>
  <c r="H605" i="60" s="1"/>
  <c r="I605" i="60" s="1"/>
  <c r="C605" i="60"/>
  <c r="G604" i="60"/>
  <c r="H604" i="60" s="1"/>
  <c r="I604" i="60" s="1"/>
  <c r="C604" i="60"/>
  <c r="G603" i="60"/>
  <c r="H603" i="60" s="1"/>
  <c r="C603" i="60"/>
  <c r="E602" i="60"/>
  <c r="G601" i="60"/>
  <c r="H601" i="60" s="1"/>
  <c r="I601" i="60" s="1"/>
  <c r="C601" i="60"/>
  <c r="G600" i="60"/>
  <c r="H600" i="60" s="1"/>
  <c r="I600" i="60" s="1"/>
  <c r="C600" i="60"/>
  <c r="G599" i="60"/>
  <c r="H599" i="60" s="1"/>
  <c r="I599" i="60" s="1"/>
  <c r="C599" i="60"/>
  <c r="G598" i="60"/>
  <c r="H598" i="60" s="1"/>
  <c r="I598" i="60" s="1"/>
  <c r="C598" i="60"/>
  <c r="E597" i="60"/>
  <c r="G596" i="60"/>
  <c r="H596" i="60" s="1"/>
  <c r="I596" i="60" s="1"/>
  <c r="C596" i="60"/>
  <c r="G595" i="60"/>
  <c r="H595" i="60" s="1"/>
  <c r="C595" i="60"/>
  <c r="E594" i="60"/>
  <c r="G592" i="60"/>
  <c r="H592" i="60" s="1"/>
  <c r="I592" i="60" s="1"/>
  <c r="C592" i="60"/>
  <c r="G591" i="60"/>
  <c r="H591" i="60" s="1"/>
  <c r="I591" i="60" s="1"/>
  <c r="C591" i="60"/>
  <c r="G590" i="60"/>
  <c r="H590" i="60" s="1"/>
  <c r="I590" i="60" s="1"/>
  <c r="C590" i="60"/>
  <c r="G589" i="60"/>
  <c r="H589" i="60" s="1"/>
  <c r="I589" i="60" s="1"/>
  <c r="C589" i="60"/>
  <c r="E588" i="60"/>
  <c r="G587" i="60"/>
  <c r="H587" i="60" s="1"/>
  <c r="I587" i="60" s="1"/>
  <c r="C587" i="60"/>
  <c r="G586" i="60"/>
  <c r="H586" i="60"/>
  <c r="I586" i="60" s="1"/>
  <c r="C586" i="60"/>
  <c r="G585" i="60"/>
  <c r="H585" i="60" s="1"/>
  <c r="I585" i="60" s="1"/>
  <c r="C585" i="60"/>
  <c r="G584" i="60"/>
  <c r="H584" i="60" s="1"/>
  <c r="I584" i="60" s="1"/>
  <c r="C584" i="60"/>
  <c r="G583" i="60"/>
  <c r="H583" i="60" s="1"/>
  <c r="I583" i="60" s="1"/>
  <c r="C583" i="60"/>
  <c r="G582" i="60"/>
  <c r="H582" i="60" s="1"/>
  <c r="I582" i="60" s="1"/>
  <c r="C582" i="60"/>
  <c r="G581" i="60"/>
  <c r="H581" i="60" s="1"/>
  <c r="I581" i="60" s="1"/>
  <c r="C581" i="60"/>
  <c r="G580" i="60"/>
  <c r="H580" i="60" s="1"/>
  <c r="I580" i="60" s="1"/>
  <c r="C580" i="60"/>
  <c r="G579" i="60"/>
  <c r="H579" i="60" s="1"/>
  <c r="I579" i="60" s="1"/>
  <c r="C579" i="60"/>
  <c r="G578" i="60"/>
  <c r="H578" i="60" s="1"/>
  <c r="I578" i="60" s="1"/>
  <c r="C578" i="60"/>
  <c r="E577" i="60"/>
  <c r="G575" i="60"/>
  <c r="H575" i="60" s="1"/>
  <c r="C575" i="60"/>
  <c r="G574" i="60"/>
  <c r="H574" i="60" s="1"/>
  <c r="I574" i="60" s="1"/>
  <c r="C574" i="60"/>
  <c r="G573" i="60"/>
  <c r="H573" i="60"/>
  <c r="I573" i="60" s="1"/>
  <c r="C573" i="60"/>
  <c r="G572" i="60"/>
  <c r="H572" i="60" s="1"/>
  <c r="I572" i="60" s="1"/>
  <c r="C572" i="60"/>
  <c r="G571" i="60"/>
  <c r="H571" i="60" s="1"/>
  <c r="I571" i="60" s="1"/>
  <c r="C571" i="60"/>
  <c r="G568" i="60"/>
  <c r="H568" i="60" s="1"/>
  <c r="I568" i="60" s="1"/>
  <c r="C568" i="60"/>
  <c r="G567" i="60"/>
  <c r="H567" i="60" s="1"/>
  <c r="I567" i="60" s="1"/>
  <c r="C567" i="60"/>
  <c r="G566" i="60"/>
  <c r="H566" i="60" s="1"/>
  <c r="I566" i="60" s="1"/>
  <c r="C566" i="60"/>
  <c r="G565" i="60"/>
  <c r="H565" i="60" s="1"/>
  <c r="I565" i="60" s="1"/>
  <c r="C565" i="60"/>
  <c r="G564" i="60"/>
  <c r="H564" i="60" s="1"/>
  <c r="I564" i="60" s="1"/>
  <c r="C564" i="60"/>
  <c r="G563" i="60"/>
  <c r="H563" i="60" s="1"/>
  <c r="I563" i="60" s="1"/>
  <c r="C563" i="60"/>
  <c r="G562" i="60"/>
  <c r="H562" i="60" s="1"/>
  <c r="I562" i="60" s="1"/>
  <c r="C562" i="60"/>
  <c r="G561" i="60"/>
  <c r="H561" i="60" s="1"/>
  <c r="I561" i="60" s="1"/>
  <c r="C561" i="60"/>
  <c r="G560" i="60"/>
  <c r="H560" i="60" s="1"/>
  <c r="I560" i="60" s="1"/>
  <c r="C560" i="60"/>
  <c r="E559" i="60"/>
  <c r="G558" i="60"/>
  <c r="H558" i="60" s="1"/>
  <c r="I558" i="60" s="1"/>
  <c r="C558" i="60"/>
  <c r="G557" i="60"/>
  <c r="H557" i="60" s="1"/>
  <c r="I557" i="60" s="1"/>
  <c r="C557" i="60"/>
  <c r="G556" i="60"/>
  <c r="H556" i="60" s="1"/>
  <c r="I556" i="60" s="1"/>
  <c r="C556" i="60"/>
  <c r="G555" i="60"/>
  <c r="H555" i="60" s="1"/>
  <c r="I555" i="60" s="1"/>
  <c r="C555" i="60"/>
  <c r="G554" i="60"/>
  <c r="H554" i="60" s="1"/>
  <c r="I554" i="60" s="1"/>
  <c r="C554" i="60"/>
  <c r="G553" i="60"/>
  <c r="H553" i="60" s="1"/>
  <c r="I553" i="60" s="1"/>
  <c r="C553" i="60"/>
  <c r="G552" i="60"/>
  <c r="H552" i="60" s="1"/>
  <c r="I552" i="60" s="1"/>
  <c r="C552" i="60"/>
  <c r="G551" i="60"/>
  <c r="H551" i="60" s="1"/>
  <c r="I551" i="60" s="1"/>
  <c r="C551" i="60"/>
  <c r="G550" i="60"/>
  <c r="H550" i="60" s="1"/>
  <c r="I550" i="60" s="1"/>
  <c r="C550" i="60"/>
  <c r="G549" i="60"/>
  <c r="H549" i="60" s="1"/>
  <c r="I549" i="60" s="1"/>
  <c r="C549" i="60"/>
  <c r="G548" i="60"/>
  <c r="H548" i="60" s="1"/>
  <c r="I548" i="60" s="1"/>
  <c r="C548" i="60"/>
  <c r="G547" i="60"/>
  <c r="H547" i="60" s="1"/>
  <c r="I547" i="60" s="1"/>
  <c r="C547" i="60"/>
  <c r="G546" i="60"/>
  <c r="H546" i="60" s="1"/>
  <c r="I546" i="60" s="1"/>
  <c r="C546" i="60"/>
  <c r="G545" i="60"/>
  <c r="H545" i="60" s="1"/>
  <c r="I545" i="60" s="1"/>
  <c r="C545" i="60"/>
  <c r="G544" i="60"/>
  <c r="H544" i="60" s="1"/>
  <c r="I544" i="60" s="1"/>
  <c r="C544" i="60"/>
  <c r="G543" i="60"/>
  <c r="H543" i="60" s="1"/>
  <c r="I543" i="60" s="1"/>
  <c r="C543" i="60"/>
  <c r="G542" i="60"/>
  <c r="C542" i="60"/>
  <c r="E541" i="60"/>
  <c r="G540" i="60"/>
  <c r="H540" i="60" s="1"/>
  <c r="I540" i="60" s="1"/>
  <c r="C540" i="60"/>
  <c r="G539" i="60"/>
  <c r="H539" i="60" s="1"/>
  <c r="I539" i="60" s="1"/>
  <c r="C539" i="60"/>
  <c r="G538" i="60"/>
  <c r="H538" i="60" s="1"/>
  <c r="C538" i="60"/>
  <c r="G537" i="60"/>
  <c r="H537" i="60" s="1"/>
  <c r="C537" i="60"/>
  <c r="E536" i="60"/>
  <c r="G534" i="60"/>
  <c r="H534" i="60" s="1"/>
  <c r="I534" i="60" s="1"/>
  <c r="C534" i="60"/>
  <c r="G533" i="60"/>
  <c r="H533" i="60" s="1"/>
  <c r="I533" i="60" s="1"/>
  <c r="C533" i="60"/>
  <c r="G532" i="60"/>
  <c r="H532" i="60" s="1"/>
  <c r="I532" i="60" s="1"/>
  <c r="C532" i="60"/>
  <c r="G531" i="60"/>
  <c r="H531" i="60" s="1"/>
  <c r="I531" i="60" s="1"/>
  <c r="C531" i="60"/>
  <c r="E530" i="60"/>
  <c r="G529" i="60"/>
  <c r="H529" i="60" s="1"/>
  <c r="I529" i="60" s="1"/>
  <c r="C529" i="60"/>
  <c r="G528" i="60"/>
  <c r="H528" i="60" s="1"/>
  <c r="I528" i="60" s="1"/>
  <c r="C528" i="60"/>
  <c r="G527" i="60"/>
  <c r="C527" i="60"/>
  <c r="E526" i="60"/>
  <c r="G525" i="60"/>
  <c r="H525" i="60" s="1"/>
  <c r="H524" i="60" s="1"/>
  <c r="C525" i="60"/>
  <c r="E524" i="60"/>
  <c r="G522" i="60"/>
  <c r="H522" i="60" s="1"/>
  <c r="I522" i="60" s="1"/>
  <c r="C522" i="60"/>
  <c r="G521" i="60"/>
  <c r="H521" i="60" s="1"/>
  <c r="I521" i="60" s="1"/>
  <c r="C521" i="60"/>
  <c r="G520" i="60"/>
  <c r="H520" i="60" s="1"/>
  <c r="I520" i="60" s="1"/>
  <c r="C520" i="60"/>
  <c r="G519" i="60"/>
  <c r="H519" i="60" s="1"/>
  <c r="I519" i="60" s="1"/>
  <c r="C519" i="60"/>
  <c r="G518" i="60"/>
  <c r="H518" i="60" s="1"/>
  <c r="I518" i="60" s="1"/>
  <c r="C518" i="60"/>
  <c r="E517" i="60"/>
  <c r="G516" i="60"/>
  <c r="H516" i="60" s="1"/>
  <c r="I516" i="60" s="1"/>
  <c r="C516" i="60"/>
  <c r="G515" i="60"/>
  <c r="H515" i="60" s="1"/>
  <c r="I515" i="60" s="1"/>
  <c r="C515" i="60"/>
  <c r="G514" i="60"/>
  <c r="H514" i="60" s="1"/>
  <c r="I514" i="60" s="1"/>
  <c r="C514" i="60"/>
  <c r="G513" i="60"/>
  <c r="H513" i="60" s="1"/>
  <c r="I513" i="60" s="1"/>
  <c r="C513" i="60"/>
  <c r="G512" i="60"/>
  <c r="H512" i="60" s="1"/>
  <c r="I512" i="60" s="1"/>
  <c r="C512" i="60"/>
  <c r="G511" i="60"/>
  <c r="H511" i="60" s="1"/>
  <c r="I511" i="60" s="1"/>
  <c r="C511" i="60"/>
  <c r="G510" i="60"/>
  <c r="H510" i="60" s="1"/>
  <c r="I510" i="60" s="1"/>
  <c r="C510" i="60"/>
  <c r="G509" i="60"/>
  <c r="H509" i="60" s="1"/>
  <c r="I509" i="60" s="1"/>
  <c r="C509" i="60"/>
  <c r="G508" i="60"/>
  <c r="H508" i="60" s="1"/>
  <c r="I508" i="60" s="1"/>
  <c r="C508" i="60"/>
  <c r="G507" i="60"/>
  <c r="H507" i="60" s="1"/>
  <c r="I507" i="60" s="1"/>
  <c r="C507" i="60"/>
  <c r="G506" i="60"/>
  <c r="H506" i="60" s="1"/>
  <c r="I506" i="60" s="1"/>
  <c r="C506" i="60"/>
  <c r="G505" i="60"/>
  <c r="H505" i="60" s="1"/>
  <c r="I505" i="60" s="1"/>
  <c r="C505" i="60"/>
  <c r="G504" i="60"/>
  <c r="C504" i="60"/>
  <c r="E503" i="60"/>
  <c r="G501" i="60"/>
  <c r="C501" i="60"/>
  <c r="E500" i="60"/>
  <c r="G499" i="60"/>
  <c r="H499" i="60" s="1"/>
  <c r="I499" i="60" s="1"/>
  <c r="C499" i="60"/>
  <c r="G498" i="60"/>
  <c r="H498" i="60" s="1"/>
  <c r="I498" i="60" s="1"/>
  <c r="C498" i="60"/>
  <c r="G497" i="60"/>
  <c r="H497" i="60" s="1"/>
  <c r="C497" i="60"/>
  <c r="G496" i="60"/>
  <c r="H496" i="60" s="1"/>
  <c r="I496" i="60" s="1"/>
  <c r="C496" i="60"/>
  <c r="G495" i="60"/>
  <c r="H495" i="60" s="1"/>
  <c r="I495" i="60" s="1"/>
  <c r="C495" i="60"/>
  <c r="G494" i="60"/>
  <c r="H494" i="60" s="1"/>
  <c r="I494" i="60" s="1"/>
  <c r="C494" i="60"/>
  <c r="G493" i="60"/>
  <c r="H493" i="60" s="1"/>
  <c r="I493" i="60" s="1"/>
  <c r="C493" i="60"/>
  <c r="E492" i="60"/>
  <c r="G490" i="60"/>
  <c r="H490" i="60" s="1"/>
  <c r="I490" i="60" s="1"/>
  <c r="C490" i="60"/>
  <c r="G489" i="60"/>
  <c r="H489" i="60" s="1"/>
  <c r="I489" i="60" s="1"/>
  <c r="C489" i="60"/>
  <c r="G488" i="60"/>
  <c r="H488" i="60" s="1"/>
  <c r="I488" i="60" s="1"/>
  <c r="C488" i="60"/>
  <c r="G487" i="60"/>
  <c r="H487" i="60" s="1"/>
  <c r="C487" i="60"/>
  <c r="E486" i="60"/>
  <c r="G485" i="60"/>
  <c r="H485" i="60" s="1"/>
  <c r="I485" i="60" s="1"/>
  <c r="C485" i="60"/>
  <c r="G484" i="60"/>
  <c r="H484" i="60" s="1"/>
  <c r="I484" i="60" s="1"/>
  <c r="C484" i="60"/>
  <c r="G483" i="60"/>
  <c r="H483" i="60" s="1"/>
  <c r="I483" i="60" s="1"/>
  <c r="C483" i="60"/>
  <c r="G482" i="60"/>
  <c r="H482" i="60" s="1"/>
  <c r="I482" i="60" s="1"/>
  <c r="C482" i="60"/>
  <c r="G481" i="60"/>
  <c r="H481" i="60" s="1"/>
  <c r="I481" i="60" s="1"/>
  <c r="C481" i="60"/>
  <c r="G480" i="60"/>
  <c r="C480" i="60"/>
  <c r="E479" i="60"/>
  <c r="G477" i="60"/>
  <c r="H477" i="60" s="1"/>
  <c r="I477" i="60" s="1"/>
  <c r="C477" i="60"/>
  <c r="G476" i="60"/>
  <c r="H476" i="60" s="1"/>
  <c r="I476" i="60" s="1"/>
  <c r="C476" i="60"/>
  <c r="G475" i="60"/>
  <c r="H475" i="60" s="1"/>
  <c r="I475" i="60" s="1"/>
  <c r="C475" i="60"/>
  <c r="G474" i="60"/>
  <c r="H474" i="60" s="1"/>
  <c r="I474" i="60" s="1"/>
  <c r="C474" i="60"/>
  <c r="G473" i="60"/>
  <c r="H473" i="60" s="1"/>
  <c r="I473" i="60" s="1"/>
  <c r="C473" i="60"/>
  <c r="G472" i="60"/>
  <c r="H472" i="60" s="1"/>
  <c r="I472" i="60" s="1"/>
  <c r="C472" i="60"/>
  <c r="E471" i="60"/>
  <c r="G470" i="60"/>
  <c r="H470" i="60" s="1"/>
  <c r="I470" i="60" s="1"/>
  <c r="C470" i="60"/>
  <c r="G469" i="60"/>
  <c r="H469" i="60" s="1"/>
  <c r="I469" i="60" s="1"/>
  <c r="C469" i="60"/>
  <c r="G468" i="60"/>
  <c r="H468" i="60" s="1"/>
  <c r="I468" i="60" s="1"/>
  <c r="C468" i="60"/>
  <c r="G467" i="60"/>
  <c r="H467" i="60" s="1"/>
  <c r="I467" i="60" s="1"/>
  <c r="C467" i="60"/>
  <c r="G466" i="60"/>
  <c r="H466" i="60" s="1"/>
  <c r="I466" i="60" s="1"/>
  <c r="C466" i="60"/>
  <c r="G465" i="60"/>
  <c r="H465" i="60" s="1"/>
  <c r="I465" i="60" s="1"/>
  <c r="C465" i="60"/>
  <c r="G464" i="60"/>
  <c r="H464" i="60" s="1"/>
  <c r="I464" i="60" s="1"/>
  <c r="C464" i="60"/>
  <c r="G463" i="60"/>
  <c r="H463" i="60" s="1"/>
  <c r="I463" i="60" s="1"/>
  <c r="C463" i="60"/>
  <c r="G462" i="60"/>
  <c r="H462" i="60" s="1"/>
  <c r="I462" i="60" s="1"/>
  <c r="C462" i="60"/>
  <c r="G461" i="60"/>
  <c r="H461" i="60" s="1"/>
  <c r="I461" i="60" s="1"/>
  <c r="C461" i="60"/>
  <c r="G460" i="60"/>
  <c r="H460" i="60" s="1"/>
  <c r="I460" i="60" s="1"/>
  <c r="C460" i="60"/>
  <c r="G459" i="60"/>
  <c r="H459" i="60" s="1"/>
  <c r="I459" i="60" s="1"/>
  <c r="C459" i="60"/>
  <c r="G458" i="60"/>
  <c r="H458" i="60" s="1"/>
  <c r="C458" i="60"/>
  <c r="E457" i="60"/>
  <c r="G455" i="60"/>
  <c r="H455" i="60" s="1"/>
  <c r="I455" i="60" s="1"/>
  <c r="C455" i="60"/>
  <c r="G454" i="60"/>
  <c r="H454" i="60" s="1"/>
  <c r="I454" i="60" s="1"/>
  <c r="C454" i="60"/>
  <c r="G453" i="60"/>
  <c r="H453" i="60" s="1"/>
  <c r="I453" i="60" s="1"/>
  <c r="C453" i="60"/>
  <c r="G452" i="60"/>
  <c r="H452" i="60" s="1"/>
  <c r="I452" i="60" s="1"/>
  <c r="C452" i="60"/>
  <c r="G451" i="60"/>
  <c r="H451" i="60" s="1"/>
  <c r="I451" i="60" s="1"/>
  <c r="C451" i="60"/>
  <c r="G450" i="60"/>
  <c r="H450" i="60" s="1"/>
  <c r="I450" i="60" s="1"/>
  <c r="C450" i="60"/>
  <c r="G449" i="60"/>
  <c r="H449" i="60" s="1"/>
  <c r="I449" i="60" s="1"/>
  <c r="C449" i="60"/>
  <c r="G448" i="60"/>
  <c r="H448" i="60" s="1"/>
  <c r="I448" i="60" s="1"/>
  <c r="C448" i="60"/>
  <c r="G447" i="60"/>
  <c r="H447" i="60" s="1"/>
  <c r="I447" i="60" s="1"/>
  <c r="C447" i="60"/>
  <c r="G446" i="60"/>
  <c r="H446" i="60" s="1"/>
  <c r="I446" i="60" s="1"/>
  <c r="C446" i="60"/>
  <c r="G445" i="60"/>
  <c r="H445" i="60" s="1"/>
  <c r="I445" i="60" s="1"/>
  <c r="C445" i="60"/>
  <c r="G444" i="60"/>
  <c r="H444" i="60" s="1"/>
  <c r="C444" i="60"/>
  <c r="E443" i="60"/>
  <c r="G442" i="60"/>
  <c r="H442" i="60" s="1"/>
  <c r="I442" i="60" s="1"/>
  <c r="C442" i="60"/>
  <c r="G441" i="60"/>
  <c r="H441" i="60" s="1"/>
  <c r="I441" i="60" s="1"/>
  <c r="C441" i="60"/>
  <c r="G440" i="60"/>
  <c r="H440" i="60" s="1"/>
  <c r="I440" i="60" s="1"/>
  <c r="C440" i="60"/>
  <c r="G439" i="60"/>
  <c r="H439" i="60" s="1"/>
  <c r="I439" i="60" s="1"/>
  <c r="C439" i="60"/>
  <c r="G438" i="60"/>
  <c r="H438" i="60" s="1"/>
  <c r="I438" i="60" s="1"/>
  <c r="C438" i="60"/>
  <c r="G437" i="60"/>
  <c r="H437" i="60" s="1"/>
  <c r="I437" i="60" s="1"/>
  <c r="C437" i="60"/>
  <c r="G436" i="60"/>
  <c r="H436" i="60" s="1"/>
  <c r="I436" i="60" s="1"/>
  <c r="C436" i="60"/>
  <c r="G435" i="60"/>
  <c r="H435" i="60" s="1"/>
  <c r="I435" i="60" s="1"/>
  <c r="C435" i="60"/>
  <c r="G434" i="60"/>
  <c r="H434" i="60" s="1"/>
  <c r="I434" i="60" s="1"/>
  <c r="C434" i="60"/>
  <c r="G433" i="60"/>
  <c r="H433" i="60" s="1"/>
  <c r="I433" i="60" s="1"/>
  <c r="C433" i="60"/>
  <c r="G432" i="60"/>
  <c r="H432" i="60" s="1"/>
  <c r="C432" i="60"/>
  <c r="H431" i="60"/>
  <c r="I431" i="60" s="1"/>
  <c r="G431" i="60"/>
  <c r="C431" i="60"/>
  <c r="G430" i="60"/>
  <c r="H430" i="60" s="1"/>
  <c r="I430" i="60" s="1"/>
  <c r="C430" i="60"/>
  <c r="G429" i="60"/>
  <c r="C429" i="60"/>
  <c r="E428" i="60"/>
  <c r="G426" i="60"/>
  <c r="H426" i="60" s="1"/>
  <c r="I426" i="60" s="1"/>
  <c r="C426" i="60"/>
  <c r="G425" i="60"/>
  <c r="C425" i="60"/>
  <c r="E424" i="60"/>
  <c r="G423" i="60"/>
  <c r="H423" i="60" s="1"/>
  <c r="I423" i="60" s="1"/>
  <c r="C423" i="60"/>
  <c r="G422" i="60"/>
  <c r="H422" i="60" s="1"/>
  <c r="I422" i="60" s="1"/>
  <c r="C422" i="60"/>
  <c r="G421" i="60"/>
  <c r="H421" i="60" s="1"/>
  <c r="I421" i="60" s="1"/>
  <c r="C421" i="60"/>
  <c r="G420" i="60"/>
  <c r="H420" i="60" s="1"/>
  <c r="I420" i="60" s="1"/>
  <c r="C420" i="60"/>
  <c r="G419" i="60"/>
  <c r="H419" i="60" s="1"/>
  <c r="I419" i="60" s="1"/>
  <c r="C419" i="60"/>
  <c r="G418" i="60"/>
  <c r="H418" i="60" s="1"/>
  <c r="I418" i="60" s="1"/>
  <c r="C418" i="60"/>
  <c r="G417" i="60"/>
  <c r="C417" i="60"/>
  <c r="E416" i="60"/>
  <c r="G414" i="60"/>
  <c r="H414" i="60" s="1"/>
  <c r="I414" i="60" s="1"/>
  <c r="C414" i="60"/>
  <c r="G413" i="60"/>
  <c r="H413" i="60" s="1"/>
  <c r="I413" i="60" s="1"/>
  <c r="C413" i="60"/>
  <c r="G412" i="60"/>
  <c r="H412" i="60" s="1"/>
  <c r="I412" i="60" s="1"/>
  <c r="C412" i="60"/>
  <c r="G411" i="60"/>
  <c r="H411" i="60" s="1"/>
  <c r="C411" i="60"/>
  <c r="E410" i="60"/>
  <c r="G409" i="60"/>
  <c r="H409" i="60" s="1"/>
  <c r="I409" i="60" s="1"/>
  <c r="C409" i="60"/>
  <c r="G408" i="60"/>
  <c r="H408" i="60" s="1"/>
  <c r="I408" i="60" s="1"/>
  <c r="C408" i="60"/>
  <c r="G407" i="60"/>
  <c r="H407" i="60" s="1"/>
  <c r="I407" i="60" s="1"/>
  <c r="C407" i="60"/>
  <c r="G406" i="60"/>
  <c r="H406" i="60" s="1"/>
  <c r="I406" i="60" s="1"/>
  <c r="C406" i="60"/>
  <c r="G405" i="60"/>
  <c r="H405" i="60" s="1"/>
  <c r="I405" i="60" s="1"/>
  <c r="C405" i="60"/>
  <c r="G404" i="60"/>
  <c r="H404" i="60" s="1"/>
  <c r="I404" i="60" s="1"/>
  <c r="C404" i="60"/>
  <c r="G403" i="60"/>
  <c r="H403" i="60" s="1"/>
  <c r="I403" i="60" s="1"/>
  <c r="C403" i="60"/>
  <c r="E402" i="60"/>
  <c r="G401" i="60"/>
  <c r="H401" i="60" s="1"/>
  <c r="I401" i="60" s="1"/>
  <c r="C401" i="60"/>
  <c r="G400" i="60"/>
  <c r="H400" i="60" s="1"/>
  <c r="I400" i="60" s="1"/>
  <c r="C400" i="60"/>
  <c r="G399" i="60"/>
  <c r="H399" i="60" s="1"/>
  <c r="I399" i="60" s="1"/>
  <c r="C399" i="60"/>
  <c r="G398" i="60"/>
  <c r="H398" i="60" s="1"/>
  <c r="C398" i="60"/>
  <c r="G397" i="60"/>
  <c r="H397" i="60" s="1"/>
  <c r="I397" i="60" s="1"/>
  <c r="C397" i="60"/>
  <c r="E396" i="60"/>
  <c r="G394" i="60"/>
  <c r="C394" i="60"/>
  <c r="G393" i="60"/>
  <c r="H393" i="60" s="1"/>
  <c r="C393" i="60"/>
  <c r="E392" i="60"/>
  <c r="G391" i="60"/>
  <c r="H391" i="60" s="1"/>
  <c r="I391" i="60" s="1"/>
  <c r="C391" i="60"/>
  <c r="G390" i="60"/>
  <c r="H390" i="60" s="1"/>
  <c r="C390" i="60"/>
  <c r="E389" i="60"/>
  <c r="G387" i="60"/>
  <c r="H387" i="60" s="1"/>
  <c r="I387" i="60" s="1"/>
  <c r="C387" i="60"/>
  <c r="G386" i="60"/>
  <c r="H386" i="60" s="1"/>
  <c r="I386" i="60" s="1"/>
  <c r="C386" i="60"/>
  <c r="G385" i="60"/>
  <c r="H385" i="60" s="1"/>
  <c r="I385" i="60" s="1"/>
  <c r="C385" i="60"/>
  <c r="G384" i="60"/>
  <c r="H384" i="60" s="1"/>
  <c r="I384" i="60" s="1"/>
  <c r="C384" i="60"/>
  <c r="G383" i="60"/>
  <c r="H383" i="60" s="1"/>
  <c r="I383" i="60" s="1"/>
  <c r="C383" i="60"/>
  <c r="G382" i="60"/>
  <c r="H382" i="60" s="1"/>
  <c r="I382" i="60" s="1"/>
  <c r="C382" i="60"/>
  <c r="G381" i="60"/>
  <c r="H381" i="60" s="1"/>
  <c r="I381" i="60" s="1"/>
  <c r="C381" i="60"/>
  <c r="G380" i="60"/>
  <c r="H380" i="60" s="1"/>
  <c r="I380" i="60" s="1"/>
  <c r="C380" i="60"/>
  <c r="G379" i="60"/>
  <c r="C379" i="60"/>
  <c r="E378" i="60"/>
  <c r="E377" i="60" s="1"/>
  <c r="G376" i="60"/>
  <c r="H376" i="60" s="1"/>
  <c r="I376" i="60" s="1"/>
  <c r="C376" i="60"/>
  <c r="G375" i="60"/>
  <c r="H375" i="60" s="1"/>
  <c r="I375" i="60" s="1"/>
  <c r="C375" i="60"/>
  <c r="G374" i="60"/>
  <c r="H374" i="60" s="1"/>
  <c r="I374" i="60" s="1"/>
  <c r="C374" i="60"/>
  <c r="G373" i="60"/>
  <c r="H373" i="60" s="1"/>
  <c r="I373" i="60" s="1"/>
  <c r="C373" i="60"/>
  <c r="G372" i="60"/>
  <c r="H372" i="60" s="1"/>
  <c r="I372" i="60" s="1"/>
  <c r="C372" i="60"/>
  <c r="G371" i="60"/>
  <c r="H371" i="60" s="1"/>
  <c r="I371" i="60" s="1"/>
  <c r="C371" i="60"/>
  <c r="G370" i="60"/>
  <c r="H370" i="60" s="1"/>
  <c r="I370" i="60" s="1"/>
  <c r="C370" i="60"/>
  <c r="G369" i="60"/>
  <c r="H369" i="60" s="1"/>
  <c r="I369" i="60" s="1"/>
  <c r="C369" i="60"/>
  <c r="G368" i="60"/>
  <c r="H368" i="60" s="1"/>
  <c r="I368" i="60" s="1"/>
  <c r="C368" i="60"/>
  <c r="G367" i="60"/>
  <c r="H367" i="60" s="1"/>
  <c r="I367" i="60" s="1"/>
  <c r="C367" i="60"/>
  <c r="G366" i="60"/>
  <c r="H366" i="60" s="1"/>
  <c r="I366" i="60" s="1"/>
  <c r="C366" i="60"/>
  <c r="G365" i="60"/>
  <c r="H365" i="60" s="1"/>
  <c r="I365" i="60" s="1"/>
  <c r="C365" i="60"/>
  <c r="G364" i="60"/>
  <c r="H364" i="60" s="1"/>
  <c r="I364" i="60" s="1"/>
  <c r="C364" i="60"/>
  <c r="G363" i="60"/>
  <c r="H363" i="60" s="1"/>
  <c r="I363" i="60" s="1"/>
  <c r="C363" i="60"/>
  <c r="G362" i="60"/>
  <c r="H362" i="60" s="1"/>
  <c r="I362" i="60" s="1"/>
  <c r="C362" i="60"/>
  <c r="G361" i="60"/>
  <c r="H361" i="60" s="1"/>
  <c r="I361" i="60" s="1"/>
  <c r="C361" i="60"/>
  <c r="G360" i="60"/>
  <c r="H360" i="60" s="1"/>
  <c r="I360" i="60" s="1"/>
  <c r="C360" i="60"/>
  <c r="G359" i="60"/>
  <c r="H359" i="60" s="1"/>
  <c r="I359" i="60" s="1"/>
  <c r="C359" i="60"/>
  <c r="G358" i="60"/>
  <c r="H358" i="60" s="1"/>
  <c r="I358" i="60" s="1"/>
  <c r="C358" i="60"/>
  <c r="G357" i="60"/>
  <c r="H357" i="60" s="1"/>
  <c r="I357" i="60" s="1"/>
  <c r="C357" i="60"/>
  <c r="G356" i="60"/>
  <c r="H356" i="60" s="1"/>
  <c r="I356" i="60" s="1"/>
  <c r="C356" i="60"/>
  <c r="G355" i="60"/>
  <c r="H355" i="60" s="1"/>
  <c r="I355" i="60" s="1"/>
  <c r="C355" i="60"/>
  <c r="G354" i="60"/>
  <c r="H354" i="60" s="1"/>
  <c r="I354" i="60" s="1"/>
  <c r="C354" i="60"/>
  <c r="G353" i="60"/>
  <c r="H353" i="60" s="1"/>
  <c r="I353" i="60" s="1"/>
  <c r="C353" i="60"/>
  <c r="G352" i="60"/>
  <c r="H352" i="60" s="1"/>
  <c r="I352" i="60" s="1"/>
  <c r="C352" i="60"/>
  <c r="E351" i="60"/>
  <c r="G350" i="60"/>
  <c r="H350" i="60" s="1"/>
  <c r="I350" i="60" s="1"/>
  <c r="C350" i="60"/>
  <c r="G349" i="60"/>
  <c r="H349" i="60" s="1"/>
  <c r="I349" i="60" s="1"/>
  <c r="C349" i="60"/>
  <c r="G348" i="60"/>
  <c r="H348" i="60" s="1"/>
  <c r="I348" i="60" s="1"/>
  <c r="C348" i="60"/>
  <c r="G347" i="60"/>
  <c r="H347" i="60" s="1"/>
  <c r="I347" i="60" s="1"/>
  <c r="C347" i="60"/>
  <c r="G346" i="60"/>
  <c r="H346" i="60" s="1"/>
  <c r="I346" i="60" s="1"/>
  <c r="C346" i="60"/>
  <c r="G345" i="60"/>
  <c r="H345" i="60" s="1"/>
  <c r="I345" i="60" s="1"/>
  <c r="C345" i="60"/>
  <c r="G344" i="60"/>
  <c r="H344" i="60" s="1"/>
  <c r="I344" i="60" s="1"/>
  <c r="C344" i="60"/>
  <c r="G343" i="60"/>
  <c r="H343" i="60" s="1"/>
  <c r="I343" i="60" s="1"/>
  <c r="C343" i="60"/>
  <c r="G342" i="60"/>
  <c r="H342" i="60" s="1"/>
  <c r="I342" i="60" s="1"/>
  <c r="C342" i="60"/>
  <c r="G341" i="60"/>
  <c r="H341" i="60" s="1"/>
  <c r="I341" i="60" s="1"/>
  <c r="C341" i="60"/>
  <c r="G340" i="60"/>
  <c r="H340" i="60" s="1"/>
  <c r="I340" i="60" s="1"/>
  <c r="C340" i="60"/>
  <c r="G339" i="60"/>
  <c r="H339" i="60" s="1"/>
  <c r="I339" i="60" s="1"/>
  <c r="C339" i="60"/>
  <c r="G338" i="60"/>
  <c r="H338" i="60" s="1"/>
  <c r="I338" i="60" s="1"/>
  <c r="C338" i="60"/>
  <c r="G337" i="60"/>
  <c r="H337" i="60" s="1"/>
  <c r="I337" i="60" s="1"/>
  <c r="C337" i="60"/>
  <c r="G336" i="60"/>
  <c r="H336" i="60" s="1"/>
  <c r="I336" i="60" s="1"/>
  <c r="C336" i="60"/>
  <c r="G335" i="60"/>
  <c r="H335" i="60" s="1"/>
  <c r="I335" i="60" s="1"/>
  <c r="C335" i="60"/>
  <c r="G334" i="60"/>
  <c r="H334" i="60" s="1"/>
  <c r="I334" i="60" s="1"/>
  <c r="C334" i="60"/>
  <c r="G333" i="60"/>
  <c r="H333" i="60" s="1"/>
  <c r="I333" i="60" s="1"/>
  <c r="C333" i="60"/>
  <c r="G332" i="60"/>
  <c r="H332" i="60" s="1"/>
  <c r="I332" i="60" s="1"/>
  <c r="C332" i="60"/>
  <c r="G331" i="60"/>
  <c r="H331" i="60" s="1"/>
  <c r="I331" i="60" s="1"/>
  <c r="C331" i="60"/>
  <c r="G330" i="60"/>
  <c r="H330" i="60" s="1"/>
  <c r="I330" i="60" s="1"/>
  <c r="C330" i="60"/>
  <c r="G329" i="60"/>
  <c r="H329" i="60"/>
  <c r="I329" i="60" s="1"/>
  <c r="C329" i="60"/>
  <c r="G328" i="60"/>
  <c r="H328" i="60" s="1"/>
  <c r="C328" i="60"/>
  <c r="E327" i="60"/>
  <c r="G326" i="60"/>
  <c r="H326" i="60" s="1"/>
  <c r="I326" i="60" s="1"/>
  <c r="C326" i="60"/>
  <c r="G325" i="60"/>
  <c r="H325" i="60" s="1"/>
  <c r="I325" i="60" s="1"/>
  <c r="C325" i="60"/>
  <c r="G324" i="60"/>
  <c r="H324" i="60" s="1"/>
  <c r="I324" i="60" s="1"/>
  <c r="C324" i="60"/>
  <c r="G323" i="60"/>
  <c r="H323" i="60" s="1"/>
  <c r="I323" i="60" s="1"/>
  <c r="C323" i="60"/>
  <c r="G322" i="60"/>
  <c r="H322" i="60" s="1"/>
  <c r="I322" i="60" s="1"/>
  <c r="C322" i="60"/>
  <c r="G321" i="60"/>
  <c r="H321" i="60" s="1"/>
  <c r="I321" i="60" s="1"/>
  <c r="C321" i="60"/>
  <c r="G320" i="60"/>
  <c r="H320" i="60" s="1"/>
  <c r="I320" i="60" s="1"/>
  <c r="C320" i="60"/>
  <c r="G319" i="60"/>
  <c r="C319" i="60"/>
  <c r="E318" i="60"/>
  <c r="G316" i="60"/>
  <c r="H316" i="60" s="1"/>
  <c r="I316" i="60" s="1"/>
  <c r="C316" i="60"/>
  <c r="G315" i="60"/>
  <c r="H315" i="60" s="1"/>
  <c r="I315" i="60" s="1"/>
  <c r="C315" i="60"/>
  <c r="G314" i="60"/>
  <c r="H314" i="60" s="1"/>
  <c r="I314" i="60" s="1"/>
  <c r="C314" i="60"/>
  <c r="G313" i="60"/>
  <c r="H313" i="60" s="1"/>
  <c r="I313" i="60" s="1"/>
  <c r="C313" i="60"/>
  <c r="G312" i="60"/>
  <c r="H312" i="60" s="1"/>
  <c r="I312" i="60" s="1"/>
  <c r="C312" i="60"/>
  <c r="G311" i="60"/>
  <c r="H311" i="60" s="1"/>
  <c r="I311" i="60" s="1"/>
  <c r="C311" i="60"/>
  <c r="G310" i="60"/>
  <c r="H310" i="60" s="1"/>
  <c r="I310" i="60" s="1"/>
  <c r="C310" i="60"/>
  <c r="G309" i="60"/>
  <c r="H309" i="60" s="1"/>
  <c r="I309" i="60" s="1"/>
  <c r="C309" i="60"/>
  <c r="G308" i="60"/>
  <c r="H308" i="60" s="1"/>
  <c r="I308" i="60" s="1"/>
  <c r="C308" i="60"/>
  <c r="G307" i="60"/>
  <c r="H307" i="60" s="1"/>
  <c r="I307" i="60" s="1"/>
  <c r="C307" i="60"/>
  <c r="G306" i="60"/>
  <c r="H306" i="60" s="1"/>
  <c r="I306" i="60" s="1"/>
  <c r="C306" i="60"/>
  <c r="G305" i="60"/>
  <c r="H305" i="60" s="1"/>
  <c r="I305" i="60" s="1"/>
  <c r="C305" i="60"/>
  <c r="G304" i="60"/>
  <c r="H304" i="60" s="1"/>
  <c r="I304" i="60" s="1"/>
  <c r="C304" i="60"/>
  <c r="G303" i="60"/>
  <c r="H303" i="60" s="1"/>
  <c r="I303" i="60" s="1"/>
  <c r="C303" i="60"/>
  <c r="G302" i="60"/>
  <c r="C302" i="60"/>
  <c r="E301" i="60"/>
  <c r="G300" i="60"/>
  <c r="H300" i="60" s="1"/>
  <c r="I300" i="60" s="1"/>
  <c r="C300" i="60"/>
  <c r="G299" i="60"/>
  <c r="H299" i="60" s="1"/>
  <c r="I299" i="60" s="1"/>
  <c r="C299" i="60"/>
  <c r="G298" i="60"/>
  <c r="H298" i="60" s="1"/>
  <c r="I298" i="60" s="1"/>
  <c r="C298" i="60"/>
  <c r="G297" i="60"/>
  <c r="H297" i="60" s="1"/>
  <c r="I297" i="60" s="1"/>
  <c r="C297" i="60"/>
  <c r="G296" i="60"/>
  <c r="H296" i="60" s="1"/>
  <c r="I296" i="60" s="1"/>
  <c r="C296" i="60"/>
  <c r="G295" i="60"/>
  <c r="H295" i="60" s="1"/>
  <c r="I295" i="60" s="1"/>
  <c r="C295" i="60"/>
  <c r="G294" i="60"/>
  <c r="H294" i="60" s="1"/>
  <c r="I294" i="60" s="1"/>
  <c r="C294" i="60"/>
  <c r="G293" i="60"/>
  <c r="H293" i="60" s="1"/>
  <c r="I293" i="60" s="1"/>
  <c r="C293" i="60"/>
  <c r="G292" i="60"/>
  <c r="H292" i="60" s="1"/>
  <c r="I292" i="60" s="1"/>
  <c r="C292" i="60"/>
  <c r="G291" i="60"/>
  <c r="H291" i="60" s="1"/>
  <c r="I291" i="60" s="1"/>
  <c r="C291" i="60"/>
  <c r="G290" i="60"/>
  <c r="H290" i="60" s="1"/>
  <c r="I290" i="60" s="1"/>
  <c r="C290" i="60"/>
  <c r="G289" i="60"/>
  <c r="H289" i="60" s="1"/>
  <c r="I289" i="60" s="1"/>
  <c r="C289" i="60"/>
  <c r="G288" i="60"/>
  <c r="H288" i="60" s="1"/>
  <c r="I288" i="60" s="1"/>
  <c r="C288" i="60"/>
  <c r="G287" i="60"/>
  <c r="H287" i="60" s="1"/>
  <c r="I287" i="60" s="1"/>
  <c r="C287" i="60"/>
  <c r="G286" i="60"/>
  <c r="H286" i="60" s="1"/>
  <c r="I286" i="60" s="1"/>
  <c r="C286" i="60"/>
  <c r="G285" i="60"/>
  <c r="H285" i="60" s="1"/>
  <c r="I285" i="60" s="1"/>
  <c r="C285" i="60"/>
  <c r="G284" i="60"/>
  <c r="H284" i="60" s="1"/>
  <c r="I284" i="60" s="1"/>
  <c r="C284" i="60"/>
  <c r="G283" i="60"/>
  <c r="H283" i="60" s="1"/>
  <c r="I283" i="60" s="1"/>
  <c r="C283" i="60"/>
  <c r="G282" i="60"/>
  <c r="H282" i="60" s="1"/>
  <c r="I282" i="60" s="1"/>
  <c r="C282" i="60"/>
  <c r="G281" i="60"/>
  <c r="H281" i="60" s="1"/>
  <c r="I281" i="60" s="1"/>
  <c r="C281" i="60"/>
  <c r="G280" i="60"/>
  <c r="H280" i="60" s="1"/>
  <c r="I280" i="60" s="1"/>
  <c r="C280" i="60"/>
  <c r="G279" i="60"/>
  <c r="H279" i="60" s="1"/>
  <c r="I279" i="60" s="1"/>
  <c r="C279" i="60"/>
  <c r="G278" i="60"/>
  <c r="H278" i="60" s="1"/>
  <c r="I278" i="60" s="1"/>
  <c r="C278" i="60"/>
  <c r="G277" i="60"/>
  <c r="H277" i="60" s="1"/>
  <c r="I277" i="60" s="1"/>
  <c r="C277" i="60"/>
  <c r="G276" i="60"/>
  <c r="H276" i="60" s="1"/>
  <c r="I276" i="60" s="1"/>
  <c r="C276" i="60"/>
  <c r="G275" i="60"/>
  <c r="H275" i="60" s="1"/>
  <c r="I275" i="60" s="1"/>
  <c r="C275" i="60"/>
  <c r="G274" i="60"/>
  <c r="H274" i="60" s="1"/>
  <c r="I274" i="60" s="1"/>
  <c r="C274" i="60"/>
  <c r="G273" i="60"/>
  <c r="H273" i="60" s="1"/>
  <c r="I273" i="60" s="1"/>
  <c r="C273" i="60"/>
  <c r="G272" i="60"/>
  <c r="H272" i="60" s="1"/>
  <c r="I272" i="60" s="1"/>
  <c r="C272" i="60"/>
  <c r="G271" i="60"/>
  <c r="H271" i="60" s="1"/>
  <c r="I271" i="60" s="1"/>
  <c r="C271" i="60"/>
  <c r="G270" i="60"/>
  <c r="H270" i="60" s="1"/>
  <c r="I270" i="60" s="1"/>
  <c r="C270" i="60"/>
  <c r="G269" i="60"/>
  <c r="H269" i="60" s="1"/>
  <c r="I269" i="60" s="1"/>
  <c r="C269" i="60"/>
  <c r="G268" i="60"/>
  <c r="H268" i="60" s="1"/>
  <c r="I268" i="60" s="1"/>
  <c r="C268" i="60"/>
  <c r="G267" i="60"/>
  <c r="H267" i="60" s="1"/>
  <c r="I267" i="60" s="1"/>
  <c r="C267" i="60"/>
  <c r="G266" i="60"/>
  <c r="H266" i="60" s="1"/>
  <c r="I266" i="60" s="1"/>
  <c r="C266" i="60"/>
  <c r="G265" i="60"/>
  <c r="H265" i="60" s="1"/>
  <c r="I265" i="60" s="1"/>
  <c r="C265" i="60"/>
  <c r="G264" i="60"/>
  <c r="H264" i="60" s="1"/>
  <c r="I264" i="60" s="1"/>
  <c r="C264" i="60"/>
  <c r="G263" i="60"/>
  <c r="H263" i="60" s="1"/>
  <c r="I263" i="60" s="1"/>
  <c r="C263" i="60"/>
  <c r="G262" i="60"/>
  <c r="H262" i="60" s="1"/>
  <c r="I262" i="60" s="1"/>
  <c r="C262" i="60"/>
  <c r="G261" i="60"/>
  <c r="H261" i="60" s="1"/>
  <c r="I261" i="60" s="1"/>
  <c r="C261" i="60"/>
  <c r="G260" i="60"/>
  <c r="H260" i="60" s="1"/>
  <c r="I260" i="60" s="1"/>
  <c r="C260" i="60"/>
  <c r="G259" i="60"/>
  <c r="H259" i="60" s="1"/>
  <c r="I259" i="60" s="1"/>
  <c r="C259" i="60"/>
  <c r="E258" i="60"/>
  <c r="G256" i="60"/>
  <c r="H256" i="60" s="1"/>
  <c r="I256" i="60" s="1"/>
  <c r="C256" i="60"/>
  <c r="G255" i="60"/>
  <c r="H255" i="60" s="1"/>
  <c r="I255" i="60" s="1"/>
  <c r="C255" i="60"/>
  <c r="G254" i="60"/>
  <c r="H254" i="60" s="1"/>
  <c r="I254" i="60" s="1"/>
  <c r="C254" i="60"/>
  <c r="G253" i="60"/>
  <c r="H253" i="60" s="1"/>
  <c r="I253" i="60" s="1"/>
  <c r="C253" i="60"/>
  <c r="G252" i="60"/>
  <c r="C252" i="60"/>
  <c r="E251" i="60"/>
  <c r="G250" i="60"/>
  <c r="H250" i="60" s="1"/>
  <c r="I250" i="60" s="1"/>
  <c r="C250" i="60"/>
  <c r="G249" i="60"/>
  <c r="C249" i="60"/>
  <c r="G248" i="60"/>
  <c r="H248" i="60" s="1"/>
  <c r="I248" i="60" s="1"/>
  <c r="C248" i="60"/>
  <c r="G247" i="60"/>
  <c r="H247" i="60" s="1"/>
  <c r="I247" i="60" s="1"/>
  <c r="C247" i="60"/>
  <c r="G246" i="60"/>
  <c r="H246" i="60" s="1"/>
  <c r="I246" i="60" s="1"/>
  <c r="C246" i="60"/>
  <c r="E245" i="60"/>
  <c r="G244" i="60"/>
  <c r="H244" i="60" s="1"/>
  <c r="I244" i="60" s="1"/>
  <c r="C244" i="60"/>
  <c r="G243" i="60"/>
  <c r="H243" i="60" s="1"/>
  <c r="I243" i="60" s="1"/>
  <c r="C243" i="60"/>
  <c r="E242" i="60"/>
  <c r="G240" i="60"/>
  <c r="H240" i="60" s="1"/>
  <c r="I240" i="60" s="1"/>
  <c r="C240" i="60"/>
  <c r="G239" i="60"/>
  <c r="H239" i="60" s="1"/>
  <c r="I239" i="60" s="1"/>
  <c r="C239" i="60"/>
  <c r="G238" i="60"/>
  <c r="H238" i="60" s="1"/>
  <c r="I238" i="60" s="1"/>
  <c r="C238" i="60"/>
  <c r="G237" i="60"/>
  <c r="H237" i="60" s="1"/>
  <c r="I237" i="60" s="1"/>
  <c r="C237" i="60"/>
  <c r="G236" i="60"/>
  <c r="H236" i="60" s="1"/>
  <c r="I236" i="60" s="1"/>
  <c r="C236" i="60"/>
  <c r="G235" i="60"/>
  <c r="H235" i="60" s="1"/>
  <c r="I235" i="60" s="1"/>
  <c r="C235" i="60"/>
  <c r="G234" i="60"/>
  <c r="H234" i="60" s="1"/>
  <c r="I234" i="60" s="1"/>
  <c r="C234" i="60"/>
  <c r="G233" i="60"/>
  <c r="C233" i="60"/>
  <c r="G232" i="60"/>
  <c r="H232" i="60" s="1"/>
  <c r="I232" i="60" s="1"/>
  <c r="C232" i="60"/>
  <c r="G231" i="60"/>
  <c r="H231" i="60" s="1"/>
  <c r="I231" i="60" s="1"/>
  <c r="C231" i="60"/>
  <c r="G230" i="60"/>
  <c r="H230" i="60" s="1"/>
  <c r="C230" i="60"/>
  <c r="G229" i="60"/>
  <c r="H229" i="60" s="1"/>
  <c r="I229" i="60" s="1"/>
  <c r="C229" i="60"/>
  <c r="G228" i="60"/>
  <c r="H228" i="60" s="1"/>
  <c r="I228" i="60" s="1"/>
  <c r="C228" i="60"/>
  <c r="G227" i="60"/>
  <c r="H227" i="60" s="1"/>
  <c r="C227" i="60"/>
  <c r="E226" i="60"/>
  <c r="G225" i="60"/>
  <c r="H225" i="60" s="1"/>
  <c r="I225" i="60" s="1"/>
  <c r="C225" i="60"/>
  <c r="G224" i="60"/>
  <c r="H224" i="60" s="1"/>
  <c r="I224" i="60" s="1"/>
  <c r="C224" i="60"/>
  <c r="G223" i="60"/>
  <c r="H223" i="60" s="1"/>
  <c r="I223" i="60" s="1"/>
  <c r="C223" i="60"/>
  <c r="G222" i="60"/>
  <c r="H222" i="60" s="1"/>
  <c r="I222" i="60" s="1"/>
  <c r="C222" i="60"/>
  <c r="G221" i="60"/>
  <c r="H221" i="60" s="1"/>
  <c r="I221" i="60" s="1"/>
  <c r="C221" i="60"/>
  <c r="G220" i="60"/>
  <c r="H220" i="60" s="1"/>
  <c r="I220" i="60" s="1"/>
  <c r="C220" i="60"/>
  <c r="G219" i="60"/>
  <c r="H219" i="60" s="1"/>
  <c r="I219" i="60" s="1"/>
  <c r="C219" i="60"/>
  <c r="G218" i="60"/>
  <c r="H218" i="60" s="1"/>
  <c r="I218" i="60" s="1"/>
  <c r="C218" i="60"/>
  <c r="G217" i="60"/>
  <c r="H217" i="60" s="1"/>
  <c r="I217" i="60" s="1"/>
  <c r="C217" i="60"/>
  <c r="G216" i="60"/>
  <c r="H216" i="60" s="1"/>
  <c r="I216" i="60" s="1"/>
  <c r="C216" i="60"/>
  <c r="G215" i="60"/>
  <c r="H215" i="60" s="1"/>
  <c r="I215" i="60" s="1"/>
  <c r="C215" i="60"/>
  <c r="G214" i="60"/>
  <c r="H214" i="60" s="1"/>
  <c r="I214" i="60" s="1"/>
  <c r="C214" i="60"/>
  <c r="G213" i="60"/>
  <c r="H213" i="60" s="1"/>
  <c r="I213" i="60" s="1"/>
  <c r="C213" i="60"/>
  <c r="G212" i="60"/>
  <c r="H212" i="60" s="1"/>
  <c r="I212" i="60" s="1"/>
  <c r="C212" i="60"/>
  <c r="G211" i="60"/>
  <c r="H211" i="60" s="1"/>
  <c r="I211" i="60" s="1"/>
  <c r="C211" i="60"/>
  <c r="G210" i="60"/>
  <c r="H210" i="60" s="1"/>
  <c r="I210" i="60" s="1"/>
  <c r="C210" i="60"/>
  <c r="G209" i="60"/>
  <c r="H209" i="60" s="1"/>
  <c r="I209" i="60" s="1"/>
  <c r="C209" i="60"/>
  <c r="G208" i="60"/>
  <c r="H208" i="60" s="1"/>
  <c r="I208" i="60" s="1"/>
  <c r="C208" i="60"/>
  <c r="G207" i="60"/>
  <c r="H207" i="60" s="1"/>
  <c r="I207" i="60" s="1"/>
  <c r="C207" i="60"/>
  <c r="G206" i="60"/>
  <c r="H206" i="60" s="1"/>
  <c r="I206" i="60" s="1"/>
  <c r="C206" i="60"/>
  <c r="G205" i="60"/>
  <c r="H205" i="60" s="1"/>
  <c r="I205" i="60" s="1"/>
  <c r="C205" i="60"/>
  <c r="G204" i="60"/>
  <c r="H204" i="60" s="1"/>
  <c r="I204" i="60" s="1"/>
  <c r="C204" i="60"/>
  <c r="G203" i="60"/>
  <c r="H203" i="60" s="1"/>
  <c r="I203" i="60" s="1"/>
  <c r="C203" i="60"/>
  <c r="G202" i="60"/>
  <c r="H202" i="60" s="1"/>
  <c r="I202" i="60" s="1"/>
  <c r="C202" i="60"/>
  <c r="G201" i="60"/>
  <c r="H201" i="60" s="1"/>
  <c r="I201" i="60" s="1"/>
  <c r="C201" i="60"/>
  <c r="G200" i="60"/>
  <c r="H200" i="60" s="1"/>
  <c r="I200" i="60" s="1"/>
  <c r="C200" i="60"/>
  <c r="G199" i="60"/>
  <c r="H199" i="60" s="1"/>
  <c r="I199" i="60" s="1"/>
  <c r="C199" i="60"/>
  <c r="G198" i="60"/>
  <c r="H198" i="60" s="1"/>
  <c r="I198" i="60" s="1"/>
  <c r="C198" i="60"/>
  <c r="G197" i="60"/>
  <c r="H197" i="60" s="1"/>
  <c r="I197" i="60" s="1"/>
  <c r="C197" i="60"/>
  <c r="G196" i="60"/>
  <c r="H196" i="60" s="1"/>
  <c r="C196" i="60"/>
  <c r="E195" i="60"/>
  <c r="G194" i="60"/>
  <c r="H194" i="60" s="1"/>
  <c r="I194" i="60" s="1"/>
  <c r="C194" i="60"/>
  <c r="G193" i="60"/>
  <c r="H193" i="60"/>
  <c r="I193" i="60" s="1"/>
  <c r="C193" i="60"/>
  <c r="G192" i="60"/>
  <c r="H192" i="60" s="1"/>
  <c r="I192" i="60" s="1"/>
  <c r="C192" i="60"/>
  <c r="G191" i="60"/>
  <c r="H191" i="60" s="1"/>
  <c r="I191" i="60" s="1"/>
  <c r="C191" i="60"/>
  <c r="G190" i="60"/>
  <c r="H190" i="60" s="1"/>
  <c r="I190" i="60" s="1"/>
  <c r="C190" i="60"/>
  <c r="G189" i="60"/>
  <c r="H189" i="60" s="1"/>
  <c r="C189" i="60"/>
  <c r="E188" i="60"/>
  <c r="G186" i="60"/>
  <c r="C186" i="60"/>
  <c r="E185" i="60"/>
  <c r="E184" i="60" s="1"/>
  <c r="G183" i="60"/>
  <c r="H183" i="60" s="1"/>
  <c r="I183" i="60" s="1"/>
  <c r="C183" i="60"/>
  <c r="G182" i="60"/>
  <c r="H182" i="60" s="1"/>
  <c r="I182" i="60" s="1"/>
  <c r="C182" i="60"/>
  <c r="E181" i="60"/>
  <c r="E180" i="60" s="1"/>
  <c r="G179" i="60"/>
  <c r="H179" i="60" s="1"/>
  <c r="I179" i="60" s="1"/>
  <c r="C179" i="60"/>
  <c r="G178" i="60"/>
  <c r="H178" i="60" s="1"/>
  <c r="I178" i="60" s="1"/>
  <c r="C178" i="60"/>
  <c r="G177" i="60"/>
  <c r="H177" i="60" s="1"/>
  <c r="I177" i="60" s="1"/>
  <c r="C177" i="60"/>
  <c r="G176" i="60"/>
  <c r="H176" i="60" s="1"/>
  <c r="I176" i="60" s="1"/>
  <c r="C176" i="60"/>
  <c r="G175" i="60"/>
  <c r="H175" i="60" s="1"/>
  <c r="I175" i="60" s="1"/>
  <c r="C175" i="60"/>
  <c r="G174" i="60"/>
  <c r="H174" i="60" s="1"/>
  <c r="I174" i="60" s="1"/>
  <c r="C174" i="60"/>
  <c r="E173" i="60"/>
  <c r="E172" i="60" s="1"/>
  <c r="G171" i="60"/>
  <c r="H171" i="60" s="1"/>
  <c r="I171" i="60" s="1"/>
  <c r="C171" i="60"/>
  <c r="G170" i="60"/>
  <c r="H170" i="60" s="1"/>
  <c r="I170" i="60" s="1"/>
  <c r="C170" i="60"/>
  <c r="G169" i="60"/>
  <c r="H169" i="60" s="1"/>
  <c r="I169" i="60" s="1"/>
  <c r="C169" i="60"/>
  <c r="G168" i="60"/>
  <c r="H168" i="60" s="1"/>
  <c r="I168" i="60" s="1"/>
  <c r="C168" i="60"/>
  <c r="G167" i="60"/>
  <c r="C167" i="60"/>
  <c r="G166" i="60"/>
  <c r="H166" i="60" s="1"/>
  <c r="C166" i="60"/>
  <c r="E165" i="60"/>
  <c r="G164" i="60"/>
  <c r="H164" i="60" s="1"/>
  <c r="I164" i="60" s="1"/>
  <c r="C164" i="60"/>
  <c r="G163" i="60"/>
  <c r="H163" i="60" s="1"/>
  <c r="I163" i="60" s="1"/>
  <c r="C163" i="60"/>
  <c r="G162" i="60"/>
  <c r="H162" i="60" s="1"/>
  <c r="I162" i="60" s="1"/>
  <c r="C162" i="60"/>
  <c r="G161" i="60"/>
  <c r="H161" i="60" s="1"/>
  <c r="I161" i="60" s="1"/>
  <c r="C161" i="60"/>
  <c r="G160" i="60"/>
  <c r="H160" i="60" s="1"/>
  <c r="I160" i="60" s="1"/>
  <c r="C160" i="60"/>
  <c r="G159" i="60"/>
  <c r="H159" i="60" s="1"/>
  <c r="I159" i="60" s="1"/>
  <c r="C159" i="60"/>
  <c r="G158" i="60"/>
  <c r="H158" i="60" s="1"/>
  <c r="I158" i="60" s="1"/>
  <c r="C158" i="60"/>
  <c r="G157" i="60"/>
  <c r="H157" i="60" s="1"/>
  <c r="I157" i="60" s="1"/>
  <c r="C157" i="60"/>
  <c r="G156" i="60"/>
  <c r="H156" i="60" s="1"/>
  <c r="I156" i="60" s="1"/>
  <c r="C156" i="60"/>
  <c r="G155" i="60"/>
  <c r="H155" i="60" s="1"/>
  <c r="I155" i="60" s="1"/>
  <c r="C155" i="60"/>
  <c r="G154" i="60"/>
  <c r="C154" i="60"/>
  <c r="E153" i="60"/>
  <c r="G151" i="60"/>
  <c r="H151" i="60" s="1"/>
  <c r="I151" i="60" s="1"/>
  <c r="C151" i="60"/>
  <c r="G150" i="60"/>
  <c r="C150" i="60"/>
  <c r="G149" i="60"/>
  <c r="H149" i="60" s="1"/>
  <c r="I149" i="60" s="1"/>
  <c r="C149" i="60"/>
  <c r="G148" i="60"/>
  <c r="H148" i="60" s="1"/>
  <c r="I148" i="60" s="1"/>
  <c r="C148" i="60"/>
  <c r="G147" i="60"/>
  <c r="H147" i="60" s="1"/>
  <c r="I147" i="60" s="1"/>
  <c r="C147" i="60"/>
  <c r="G146" i="60"/>
  <c r="H146" i="60" s="1"/>
  <c r="I146" i="60" s="1"/>
  <c r="C146" i="60"/>
  <c r="E145" i="60"/>
  <c r="G144" i="60"/>
  <c r="H144" i="60" s="1"/>
  <c r="I144" i="60" s="1"/>
  <c r="C144" i="60"/>
  <c r="G143" i="60"/>
  <c r="H143" i="60" s="1"/>
  <c r="I143" i="60" s="1"/>
  <c r="C143" i="60"/>
  <c r="G142" i="60"/>
  <c r="H142" i="60" s="1"/>
  <c r="I142" i="60" s="1"/>
  <c r="C142" i="60"/>
  <c r="G141" i="60"/>
  <c r="H141" i="60" s="1"/>
  <c r="I141" i="60" s="1"/>
  <c r="C141" i="60"/>
  <c r="G140" i="60"/>
  <c r="H140" i="60" s="1"/>
  <c r="I140" i="60" s="1"/>
  <c r="C140" i="60"/>
  <c r="G139" i="60"/>
  <c r="H139" i="60" s="1"/>
  <c r="I139" i="60" s="1"/>
  <c r="C139" i="60"/>
  <c r="G138" i="60"/>
  <c r="H138" i="60" s="1"/>
  <c r="I138" i="60" s="1"/>
  <c r="C138" i="60"/>
  <c r="G137" i="60"/>
  <c r="H137" i="60" s="1"/>
  <c r="I137" i="60" s="1"/>
  <c r="C137" i="60"/>
  <c r="G136" i="60"/>
  <c r="H136" i="60" s="1"/>
  <c r="I136" i="60" s="1"/>
  <c r="C136" i="60"/>
  <c r="G135" i="60"/>
  <c r="H135" i="60" s="1"/>
  <c r="I135" i="60" s="1"/>
  <c r="C135" i="60"/>
  <c r="G134" i="60"/>
  <c r="H134" i="60" s="1"/>
  <c r="I134" i="60" s="1"/>
  <c r="C134" i="60"/>
  <c r="G133" i="60"/>
  <c r="H133" i="60" s="1"/>
  <c r="I133" i="60" s="1"/>
  <c r="C133" i="60"/>
  <c r="G132" i="60"/>
  <c r="H132" i="60" s="1"/>
  <c r="I132" i="60" s="1"/>
  <c r="C132" i="60"/>
  <c r="G131" i="60"/>
  <c r="H131" i="60" s="1"/>
  <c r="I131" i="60" s="1"/>
  <c r="C131" i="60"/>
  <c r="G130" i="60"/>
  <c r="H130" i="60" s="1"/>
  <c r="I130" i="60" s="1"/>
  <c r="C130" i="60"/>
  <c r="G129" i="60"/>
  <c r="H129" i="60" s="1"/>
  <c r="I129" i="60" s="1"/>
  <c r="C129" i="60"/>
  <c r="G128" i="60"/>
  <c r="H128" i="60" s="1"/>
  <c r="I128" i="60" s="1"/>
  <c r="C128" i="60"/>
  <c r="G127" i="60"/>
  <c r="H127" i="60" s="1"/>
  <c r="I127" i="60" s="1"/>
  <c r="C127" i="60"/>
  <c r="G126" i="60"/>
  <c r="H126" i="60" s="1"/>
  <c r="I126" i="60" s="1"/>
  <c r="C126" i="60"/>
  <c r="G125" i="60"/>
  <c r="H125" i="60" s="1"/>
  <c r="I125" i="60" s="1"/>
  <c r="C125" i="60"/>
  <c r="G124" i="60"/>
  <c r="H124" i="60" s="1"/>
  <c r="I124" i="60" s="1"/>
  <c r="C124" i="60"/>
  <c r="G123" i="60"/>
  <c r="H123" i="60" s="1"/>
  <c r="I123" i="60" s="1"/>
  <c r="C123" i="60"/>
  <c r="G122" i="60"/>
  <c r="H122" i="60" s="1"/>
  <c r="I122" i="60" s="1"/>
  <c r="C122" i="60"/>
  <c r="G121" i="60"/>
  <c r="H121" i="60" s="1"/>
  <c r="I121" i="60" s="1"/>
  <c r="C121" i="60"/>
  <c r="G120" i="60"/>
  <c r="H120" i="60" s="1"/>
  <c r="I120" i="60" s="1"/>
  <c r="C120" i="60"/>
  <c r="G119" i="60"/>
  <c r="H119" i="60" s="1"/>
  <c r="I119" i="60" s="1"/>
  <c r="C119" i="60"/>
  <c r="G118" i="60"/>
  <c r="H118" i="60" s="1"/>
  <c r="C118" i="60"/>
  <c r="E117" i="60"/>
  <c r="G116" i="60"/>
  <c r="H116" i="60" s="1"/>
  <c r="I116" i="60" s="1"/>
  <c r="C116" i="60"/>
  <c r="G115" i="60"/>
  <c r="H115" i="60" s="1"/>
  <c r="I115" i="60" s="1"/>
  <c r="C115" i="60"/>
  <c r="G114" i="60"/>
  <c r="H114" i="60" s="1"/>
  <c r="I114" i="60" s="1"/>
  <c r="C114" i="60"/>
  <c r="G113" i="60"/>
  <c r="H113" i="60" s="1"/>
  <c r="I113" i="60" s="1"/>
  <c r="C113" i="60"/>
  <c r="G112" i="60"/>
  <c r="H112" i="60" s="1"/>
  <c r="I112" i="60" s="1"/>
  <c r="C112" i="60"/>
  <c r="G111" i="60"/>
  <c r="H111" i="60" s="1"/>
  <c r="I111" i="60" s="1"/>
  <c r="C111" i="60"/>
  <c r="G110" i="60"/>
  <c r="H110" i="60" s="1"/>
  <c r="I110" i="60" s="1"/>
  <c r="C110" i="60"/>
  <c r="G109" i="60"/>
  <c r="H109" i="60" s="1"/>
  <c r="I109" i="60" s="1"/>
  <c r="C109" i="60"/>
  <c r="G108" i="60"/>
  <c r="H108" i="60" s="1"/>
  <c r="I108" i="60" s="1"/>
  <c r="C108" i="60"/>
  <c r="G107" i="60"/>
  <c r="C107" i="60"/>
  <c r="E106" i="60"/>
  <c r="G104" i="60"/>
  <c r="H104" i="60" s="1"/>
  <c r="I104" i="60" s="1"/>
  <c r="C104" i="60"/>
  <c r="G103" i="60"/>
  <c r="H103" i="60" s="1"/>
  <c r="I103" i="60" s="1"/>
  <c r="C103" i="60"/>
  <c r="G102" i="60"/>
  <c r="H102" i="60" s="1"/>
  <c r="I102" i="60" s="1"/>
  <c r="C102" i="60"/>
  <c r="G101" i="60"/>
  <c r="H101" i="60" s="1"/>
  <c r="I101" i="60" s="1"/>
  <c r="C101" i="60"/>
  <c r="G100" i="60"/>
  <c r="H100" i="60" s="1"/>
  <c r="I100" i="60" s="1"/>
  <c r="C100" i="60"/>
  <c r="G99" i="60"/>
  <c r="H99" i="60" s="1"/>
  <c r="I99" i="60" s="1"/>
  <c r="C99" i="60"/>
  <c r="G98" i="60"/>
  <c r="H98" i="60" s="1"/>
  <c r="I98" i="60" s="1"/>
  <c r="C98" i="60"/>
  <c r="G97" i="60"/>
  <c r="H97" i="60" s="1"/>
  <c r="I97" i="60" s="1"/>
  <c r="C97" i="60"/>
  <c r="G96" i="60"/>
  <c r="H96" i="60" s="1"/>
  <c r="I96" i="60" s="1"/>
  <c r="C96" i="60"/>
  <c r="G95" i="60"/>
  <c r="H95" i="60" s="1"/>
  <c r="I95" i="60" s="1"/>
  <c r="C95" i="60"/>
  <c r="G94" i="60"/>
  <c r="H94" i="60" s="1"/>
  <c r="I94" i="60" s="1"/>
  <c r="C94" i="60"/>
  <c r="G93" i="60"/>
  <c r="H93" i="60" s="1"/>
  <c r="I93" i="60" s="1"/>
  <c r="C93" i="60"/>
  <c r="G92" i="60"/>
  <c r="H92" i="60" s="1"/>
  <c r="I92" i="60" s="1"/>
  <c r="C92" i="60"/>
  <c r="G91" i="60"/>
  <c r="C91" i="60"/>
  <c r="E90" i="60"/>
  <c r="G89" i="60"/>
  <c r="H89" i="60" s="1"/>
  <c r="I89" i="60" s="1"/>
  <c r="C89" i="60"/>
  <c r="G88" i="60"/>
  <c r="H88" i="60"/>
  <c r="I88" i="60" s="1"/>
  <c r="C88" i="60"/>
  <c r="G87" i="60"/>
  <c r="H87" i="60" s="1"/>
  <c r="I87" i="60" s="1"/>
  <c r="C87" i="60"/>
  <c r="G86" i="60"/>
  <c r="H86" i="60" s="1"/>
  <c r="I86" i="60" s="1"/>
  <c r="C86" i="60"/>
  <c r="G85" i="60"/>
  <c r="H85" i="60" s="1"/>
  <c r="I85" i="60" s="1"/>
  <c r="C85" i="60"/>
  <c r="G84" i="60"/>
  <c r="H84" i="60" s="1"/>
  <c r="I84" i="60" s="1"/>
  <c r="C84" i="60"/>
  <c r="G83" i="60"/>
  <c r="H83" i="60" s="1"/>
  <c r="I83" i="60" s="1"/>
  <c r="C83" i="60"/>
  <c r="G82" i="60"/>
  <c r="H82" i="60" s="1"/>
  <c r="I82" i="60" s="1"/>
  <c r="C82" i="60"/>
  <c r="G81" i="60"/>
  <c r="H81" i="60" s="1"/>
  <c r="I81" i="60" s="1"/>
  <c r="C81" i="60"/>
  <c r="G80" i="60"/>
  <c r="H80" i="60" s="1"/>
  <c r="I80" i="60" s="1"/>
  <c r="C80" i="60"/>
  <c r="G79" i="60"/>
  <c r="H79" i="60" s="1"/>
  <c r="I79" i="60" s="1"/>
  <c r="C79" i="60"/>
  <c r="G78" i="60"/>
  <c r="H78" i="60" s="1"/>
  <c r="I78" i="60" s="1"/>
  <c r="C78" i="60"/>
  <c r="G77" i="60"/>
  <c r="H77" i="60" s="1"/>
  <c r="I77" i="60" s="1"/>
  <c r="C77" i="60"/>
  <c r="G76" i="60"/>
  <c r="H76" i="60" s="1"/>
  <c r="I76" i="60" s="1"/>
  <c r="C76" i="60"/>
  <c r="G75" i="60"/>
  <c r="H75" i="60" s="1"/>
  <c r="I75" i="60" s="1"/>
  <c r="C75" i="60"/>
  <c r="G74" i="60"/>
  <c r="H74" i="60" s="1"/>
  <c r="I74" i="60" s="1"/>
  <c r="C74" i="60"/>
  <c r="G73" i="60"/>
  <c r="H73" i="60" s="1"/>
  <c r="I73" i="60" s="1"/>
  <c r="C73" i="60"/>
  <c r="G72" i="60"/>
  <c r="H72" i="60" s="1"/>
  <c r="I72" i="60" s="1"/>
  <c r="C72" i="60"/>
  <c r="G71" i="60"/>
  <c r="H71" i="60" s="1"/>
  <c r="I71" i="60" s="1"/>
  <c r="C71" i="60"/>
  <c r="G70" i="60"/>
  <c r="H70" i="60" s="1"/>
  <c r="I70" i="60" s="1"/>
  <c r="C70" i="60"/>
  <c r="G69" i="60"/>
  <c r="H69" i="60" s="1"/>
  <c r="I69" i="60" s="1"/>
  <c r="C69" i="60"/>
  <c r="G68" i="60"/>
  <c r="H68" i="60" s="1"/>
  <c r="I68" i="60" s="1"/>
  <c r="C68" i="60"/>
  <c r="G67" i="60"/>
  <c r="H67" i="60" s="1"/>
  <c r="I67" i="60" s="1"/>
  <c r="C67" i="60"/>
  <c r="G66" i="60"/>
  <c r="H66" i="60" s="1"/>
  <c r="I66" i="60" s="1"/>
  <c r="C66" i="60"/>
  <c r="G65" i="60"/>
  <c r="H65" i="60" s="1"/>
  <c r="I65" i="60" s="1"/>
  <c r="C65" i="60"/>
  <c r="G64" i="60"/>
  <c r="H64" i="60" s="1"/>
  <c r="I64" i="60" s="1"/>
  <c r="C64" i="60"/>
  <c r="G63" i="60"/>
  <c r="H63" i="60" s="1"/>
  <c r="I63" i="60" s="1"/>
  <c r="C63" i="60"/>
  <c r="G62" i="60"/>
  <c r="H62" i="60" s="1"/>
  <c r="I62" i="60" s="1"/>
  <c r="C62" i="60"/>
  <c r="G61" i="60"/>
  <c r="H61" i="60" s="1"/>
  <c r="I61" i="60" s="1"/>
  <c r="C61" i="60"/>
  <c r="G60" i="60"/>
  <c r="H60" i="60" s="1"/>
  <c r="I60" i="60" s="1"/>
  <c r="C60" i="60"/>
  <c r="G59" i="60"/>
  <c r="H59" i="60" s="1"/>
  <c r="I59" i="60" s="1"/>
  <c r="C59" i="60"/>
  <c r="G58" i="60"/>
  <c r="H58" i="60" s="1"/>
  <c r="I58" i="60" s="1"/>
  <c r="C58" i="60"/>
  <c r="G57" i="60"/>
  <c r="H57" i="60" s="1"/>
  <c r="I57" i="60" s="1"/>
  <c r="C57" i="60"/>
  <c r="G56" i="60"/>
  <c r="H56" i="60"/>
  <c r="I56" i="60" s="1"/>
  <c r="C56" i="60"/>
  <c r="G55" i="60"/>
  <c r="H55" i="60" s="1"/>
  <c r="I55" i="60" s="1"/>
  <c r="C55" i="60"/>
  <c r="G54" i="60"/>
  <c r="H54" i="60" s="1"/>
  <c r="I54" i="60" s="1"/>
  <c r="C54" i="60"/>
  <c r="G53" i="60"/>
  <c r="H53" i="60" s="1"/>
  <c r="I53" i="60" s="1"/>
  <c r="C53" i="60"/>
  <c r="G52" i="60"/>
  <c r="C52" i="60"/>
  <c r="E51" i="60"/>
  <c r="G50" i="60"/>
  <c r="H50" i="60" s="1"/>
  <c r="I50" i="60" s="1"/>
  <c r="C50" i="60"/>
  <c r="G49" i="60"/>
  <c r="H49" i="60" s="1"/>
  <c r="I49" i="60" s="1"/>
  <c r="C49" i="60"/>
  <c r="G48" i="60"/>
  <c r="H48" i="60" s="1"/>
  <c r="I48" i="60" s="1"/>
  <c r="C48" i="60"/>
  <c r="G47" i="60"/>
  <c r="H47" i="60" s="1"/>
  <c r="I47" i="60" s="1"/>
  <c r="C47" i="60"/>
  <c r="G46" i="60"/>
  <c r="H46" i="60" s="1"/>
  <c r="I46" i="60" s="1"/>
  <c r="C46" i="60"/>
  <c r="G45" i="60"/>
  <c r="H45" i="60" s="1"/>
  <c r="I45" i="60" s="1"/>
  <c r="C45" i="60"/>
  <c r="G44" i="60"/>
  <c r="H44" i="60" s="1"/>
  <c r="I44" i="60" s="1"/>
  <c r="C44" i="60"/>
  <c r="G43" i="60"/>
  <c r="H43" i="60" s="1"/>
  <c r="I43" i="60" s="1"/>
  <c r="C43" i="60"/>
  <c r="G42" i="60"/>
  <c r="H42" i="60" s="1"/>
  <c r="I42" i="60" s="1"/>
  <c r="C42" i="60"/>
  <c r="G41" i="60"/>
  <c r="H41" i="60" s="1"/>
  <c r="I41" i="60" s="1"/>
  <c r="C41" i="60"/>
  <c r="G40" i="60"/>
  <c r="H40" i="60" s="1"/>
  <c r="I40" i="60" s="1"/>
  <c r="C40" i="60"/>
  <c r="G39" i="60"/>
  <c r="H39" i="60" s="1"/>
  <c r="I39" i="60" s="1"/>
  <c r="C39" i="60"/>
  <c r="G38" i="60"/>
  <c r="H38" i="60" s="1"/>
  <c r="I38" i="60" s="1"/>
  <c r="C38" i="60"/>
  <c r="G37" i="60"/>
  <c r="H37" i="60" s="1"/>
  <c r="I37" i="60" s="1"/>
  <c r="C37" i="60"/>
  <c r="G36" i="60"/>
  <c r="H36" i="60" s="1"/>
  <c r="I36" i="60" s="1"/>
  <c r="C36" i="60"/>
  <c r="G35" i="60"/>
  <c r="H35" i="60" s="1"/>
  <c r="I35" i="60" s="1"/>
  <c r="C35" i="60"/>
  <c r="G34" i="60"/>
  <c r="H34" i="60" s="1"/>
  <c r="I34" i="60" s="1"/>
  <c r="C34" i="60"/>
  <c r="G33" i="60"/>
  <c r="H33" i="60" s="1"/>
  <c r="I33" i="60" s="1"/>
  <c r="C33" i="60"/>
  <c r="G32" i="60"/>
  <c r="H32" i="60" s="1"/>
  <c r="I32" i="60" s="1"/>
  <c r="C32" i="60"/>
  <c r="G31" i="60"/>
  <c r="H31" i="60" s="1"/>
  <c r="I31" i="60" s="1"/>
  <c r="C31" i="60"/>
  <c r="G30" i="60"/>
  <c r="H30" i="60" s="1"/>
  <c r="I30" i="60" s="1"/>
  <c r="C30" i="60"/>
  <c r="G29" i="60"/>
  <c r="H29" i="60" s="1"/>
  <c r="I29" i="60" s="1"/>
  <c r="C29" i="60"/>
  <c r="G28" i="60"/>
  <c r="H28" i="60" s="1"/>
  <c r="I28" i="60" s="1"/>
  <c r="C28" i="60"/>
  <c r="G27" i="60"/>
  <c r="H27" i="60" s="1"/>
  <c r="I27" i="60" s="1"/>
  <c r="C27" i="60"/>
  <c r="G26" i="60"/>
  <c r="H26" i="60" s="1"/>
  <c r="I26" i="60" s="1"/>
  <c r="C26" i="60"/>
  <c r="G25" i="60"/>
  <c r="H25" i="60" s="1"/>
  <c r="I25" i="60" s="1"/>
  <c r="C25" i="60"/>
  <c r="G24" i="60"/>
  <c r="H24" i="60" s="1"/>
  <c r="I24" i="60" s="1"/>
  <c r="C24" i="60"/>
  <c r="G23" i="60"/>
  <c r="H23" i="60" s="1"/>
  <c r="I23" i="60" s="1"/>
  <c r="C23" i="60"/>
  <c r="G22" i="60"/>
  <c r="H22" i="60" s="1"/>
  <c r="I22" i="60" s="1"/>
  <c r="C22" i="60"/>
  <c r="G21" i="60"/>
  <c r="H21" i="60" s="1"/>
  <c r="I21" i="60" s="1"/>
  <c r="C21" i="60"/>
  <c r="G20" i="60"/>
  <c r="H20" i="60" s="1"/>
  <c r="I20" i="60" s="1"/>
  <c r="C20" i="60"/>
  <c r="G19" i="60"/>
  <c r="H19" i="60" s="1"/>
  <c r="I19" i="60" s="1"/>
  <c r="C19" i="60"/>
  <c r="G18" i="60"/>
  <c r="H18" i="60" s="1"/>
  <c r="I18" i="60" s="1"/>
  <c r="C18" i="60"/>
  <c r="G17" i="60"/>
  <c r="H17" i="60" s="1"/>
  <c r="I17" i="60" s="1"/>
  <c r="C17" i="60"/>
  <c r="G16" i="60"/>
  <c r="H16" i="60" s="1"/>
  <c r="I16" i="60" s="1"/>
  <c r="C16" i="60"/>
  <c r="G15" i="60"/>
  <c r="C15" i="60"/>
  <c r="E14" i="60"/>
  <c r="I227" i="60"/>
  <c r="H656" i="60"/>
  <c r="I328" i="60"/>
  <c r="I393" i="60"/>
  <c r="I411" i="60"/>
  <c r="I487" i="60"/>
  <c r="I525" i="60"/>
  <c r="I524" i="60" s="1"/>
  <c r="I537" i="60"/>
  <c r="I595" i="60"/>
  <c r="I594" i="60" s="1"/>
  <c r="H594" i="60"/>
  <c r="H671" i="60"/>
  <c r="I671" i="60" s="1"/>
  <c r="I710" i="60"/>
  <c r="I709" i="60" s="1"/>
  <c r="H709" i="60"/>
  <c r="I695" i="60"/>
  <c r="H712" i="60"/>
  <c r="H14" i="7"/>
  <c r="F92" i="58"/>
  <c r="G92" i="58" s="1"/>
  <c r="C92" i="58"/>
  <c r="F91" i="58"/>
  <c r="G91" i="58" s="1"/>
  <c r="C91" i="58"/>
  <c r="F90" i="58"/>
  <c r="G90" i="58" s="1"/>
  <c r="C90" i="58"/>
  <c r="F89" i="58"/>
  <c r="G89" i="58" s="1"/>
  <c r="C89" i="58"/>
  <c r="G88" i="58"/>
  <c r="C88" i="58"/>
  <c r="G87" i="58"/>
  <c r="C87" i="58"/>
  <c r="G86" i="58"/>
  <c r="C86" i="58"/>
  <c r="G84" i="58"/>
  <c r="C84" i="58"/>
  <c r="G83" i="58"/>
  <c r="C83" i="58"/>
  <c r="G82" i="58"/>
  <c r="C82" i="58"/>
  <c r="G81" i="58"/>
  <c r="C81" i="58"/>
  <c r="G80" i="58"/>
  <c r="C80" i="58"/>
  <c r="G79" i="58"/>
  <c r="C79" i="58"/>
  <c r="G78" i="58"/>
  <c r="C78" i="58"/>
  <c r="G77" i="58"/>
  <c r="C77" i="58"/>
  <c r="G76" i="58"/>
  <c r="C76" i="58"/>
  <c r="G75" i="58"/>
  <c r="C75" i="58"/>
  <c r="G74" i="58"/>
  <c r="C74" i="58"/>
  <c r="G73" i="58"/>
  <c r="C73" i="58"/>
  <c r="G72" i="58"/>
  <c r="C72" i="58"/>
  <c r="G71" i="58"/>
  <c r="C71" i="58"/>
  <c r="G70" i="58"/>
  <c r="C70" i="58"/>
  <c r="G69" i="58"/>
  <c r="C69" i="58"/>
  <c r="G68" i="58"/>
  <c r="C68" i="58"/>
  <c r="G67" i="58"/>
  <c r="C67" i="58"/>
  <c r="G66" i="58"/>
  <c r="C66" i="58"/>
  <c r="G65" i="58"/>
  <c r="C65" i="58"/>
  <c r="G64" i="58"/>
  <c r="C64" i="58"/>
  <c r="G63" i="58"/>
  <c r="C63" i="58"/>
  <c r="G62" i="58"/>
  <c r="C62" i="58"/>
  <c r="G60" i="58"/>
  <c r="C60" i="58"/>
  <c r="G59" i="58"/>
  <c r="C59" i="58"/>
  <c r="G58" i="58"/>
  <c r="G57" i="58"/>
  <c r="C57" i="58"/>
  <c r="G56" i="58"/>
  <c r="C56" i="58"/>
  <c r="G55" i="58"/>
  <c r="C55" i="58"/>
  <c r="G54" i="58"/>
  <c r="C54" i="58"/>
  <c r="G53" i="58"/>
  <c r="C53" i="58"/>
  <c r="G52" i="58"/>
  <c r="C52" i="58"/>
  <c r="G51" i="58"/>
  <c r="C51" i="58"/>
  <c r="G50" i="58"/>
  <c r="C50" i="58"/>
  <c r="G49" i="58"/>
  <c r="C49" i="58"/>
  <c r="G48" i="58"/>
  <c r="C48" i="58"/>
  <c r="G47" i="58"/>
  <c r="C47" i="58"/>
  <c r="G46" i="58"/>
  <c r="C46" i="58"/>
  <c r="G45" i="58"/>
  <c r="C45" i="58"/>
  <c r="G44" i="58"/>
  <c r="C44" i="58"/>
  <c r="G43" i="58"/>
  <c r="C43" i="58"/>
  <c r="G42" i="58"/>
  <c r="C42" i="58"/>
  <c r="G41" i="58"/>
  <c r="C41" i="58"/>
  <c r="G40" i="58"/>
  <c r="C40" i="58"/>
  <c r="G39" i="58"/>
  <c r="C39" i="58"/>
  <c r="G38" i="58"/>
  <c r="C38" i="58"/>
  <c r="G37" i="58"/>
  <c r="C37" i="58"/>
  <c r="G36" i="58"/>
  <c r="C36" i="58"/>
  <c r="G35" i="58"/>
  <c r="C35" i="58"/>
  <c r="G34" i="58"/>
  <c r="C34" i="58"/>
  <c r="G33" i="58"/>
  <c r="C33" i="58"/>
  <c r="G32" i="58"/>
  <c r="C32" i="58"/>
  <c r="G31" i="58"/>
  <c r="C31" i="58"/>
  <c r="G30" i="58"/>
  <c r="C30" i="58"/>
  <c r="G29" i="58"/>
  <c r="C29" i="58"/>
  <c r="G28" i="58"/>
  <c r="C28" i="58"/>
  <c r="G27" i="58"/>
  <c r="C27" i="58"/>
  <c r="G26" i="58"/>
  <c r="C26" i="58"/>
  <c r="G25" i="58"/>
  <c r="C25" i="58"/>
  <c r="G24" i="58"/>
  <c r="C24" i="58"/>
  <c r="G23" i="58"/>
  <c r="C23" i="58"/>
  <c r="G21" i="58"/>
  <c r="C21" i="58"/>
  <c r="G20" i="58"/>
  <c r="C20" i="58"/>
  <c r="G19" i="58"/>
  <c r="C19" i="58"/>
  <c r="G18" i="58"/>
  <c r="C18" i="58"/>
  <c r="G17" i="58"/>
  <c r="C17" i="58"/>
  <c r="G16" i="58"/>
  <c r="C16" i="58"/>
  <c r="G15" i="58"/>
  <c r="C15" i="58"/>
  <c r="G14" i="58"/>
  <c r="C14" i="58"/>
  <c r="G68" i="57"/>
  <c r="C68" i="57"/>
  <c r="G67" i="57"/>
  <c r="C67" i="57"/>
  <c r="G66" i="57"/>
  <c r="C66" i="57"/>
  <c r="G65" i="57"/>
  <c r="C65" i="57"/>
  <c r="G64" i="57"/>
  <c r="C64" i="57"/>
  <c r="G62" i="57"/>
  <c r="C62" i="57"/>
  <c r="G61" i="57"/>
  <c r="C61" i="57"/>
  <c r="G60" i="57"/>
  <c r="C60" i="57"/>
  <c r="G59" i="57"/>
  <c r="C59" i="57"/>
  <c r="G58" i="57"/>
  <c r="C58" i="57"/>
  <c r="G57" i="57"/>
  <c r="C57" i="57"/>
  <c r="G56" i="57"/>
  <c r="C56" i="57"/>
  <c r="G55" i="57"/>
  <c r="C55" i="57"/>
  <c r="G54" i="57"/>
  <c r="C54" i="57"/>
  <c r="G53" i="57"/>
  <c r="C53" i="57"/>
  <c r="G52" i="57"/>
  <c r="C52" i="57"/>
  <c r="G51" i="57"/>
  <c r="C51" i="57"/>
  <c r="G50" i="57"/>
  <c r="C50" i="57"/>
  <c r="G49" i="57"/>
  <c r="C49" i="57"/>
  <c r="G48" i="57"/>
  <c r="C48" i="57"/>
  <c r="G46" i="57"/>
  <c r="C46" i="57"/>
  <c r="G45" i="57"/>
  <c r="C45" i="57"/>
  <c r="G44" i="57"/>
  <c r="C44" i="57"/>
  <c r="G43" i="57"/>
  <c r="C43" i="57"/>
  <c r="G42" i="57"/>
  <c r="C42" i="57"/>
  <c r="G41" i="57"/>
  <c r="C41" i="57"/>
  <c r="G40" i="57"/>
  <c r="C40" i="57"/>
  <c r="G39" i="57"/>
  <c r="C39" i="57"/>
  <c r="G38" i="57"/>
  <c r="C38" i="57"/>
  <c r="G37" i="57"/>
  <c r="C37" i="57"/>
  <c r="G36" i="57"/>
  <c r="C36" i="57"/>
  <c r="G35" i="57"/>
  <c r="C35" i="57"/>
  <c r="G34" i="57"/>
  <c r="C34" i="57"/>
  <c r="G33" i="57"/>
  <c r="C33" i="57"/>
  <c r="G32" i="57"/>
  <c r="C32" i="57"/>
  <c r="G31" i="57"/>
  <c r="C31" i="57"/>
  <c r="G30" i="57"/>
  <c r="C30" i="57"/>
  <c r="G29" i="57"/>
  <c r="C29" i="57"/>
  <c r="G28" i="57"/>
  <c r="C28" i="57"/>
  <c r="G27" i="57"/>
  <c r="C27" i="57"/>
  <c r="G26" i="57"/>
  <c r="E26" i="57"/>
  <c r="E19" i="57" s="1"/>
  <c r="E12" i="57" s="1"/>
  <c r="C11" i="3" s="1"/>
  <c r="G25" i="57"/>
  <c r="C25" i="57"/>
  <c r="G24" i="57"/>
  <c r="C24" i="57"/>
  <c r="G23" i="57"/>
  <c r="C23" i="57"/>
  <c r="G22" i="57"/>
  <c r="C22" i="57"/>
  <c r="I21" i="57"/>
  <c r="C21" i="57"/>
  <c r="G20" i="57"/>
  <c r="C20" i="57"/>
  <c r="G18" i="57"/>
  <c r="C18" i="57"/>
  <c r="G17" i="57"/>
  <c r="C17" i="57"/>
  <c r="G16" i="57"/>
  <c r="C16" i="57"/>
  <c r="G15" i="57"/>
  <c r="C15" i="57"/>
  <c r="G14" i="57"/>
  <c r="H14" i="57" s="1"/>
  <c r="C14" i="57"/>
  <c r="J546" i="54"/>
  <c r="K546" i="54" s="1"/>
  <c r="L546" i="54" s="1"/>
  <c r="F546" i="54"/>
  <c r="J545" i="54"/>
  <c r="K545" i="54" s="1"/>
  <c r="L545" i="54" s="1"/>
  <c r="F545" i="54"/>
  <c r="J544" i="54"/>
  <c r="K544" i="54" s="1"/>
  <c r="L544" i="54" s="1"/>
  <c r="F544" i="54"/>
  <c r="J543" i="54"/>
  <c r="K543" i="54" s="1"/>
  <c r="L543" i="54" s="1"/>
  <c r="F543" i="54"/>
  <c r="J542" i="54"/>
  <c r="K542" i="54" s="1"/>
  <c r="L542" i="54" s="1"/>
  <c r="F542" i="54"/>
  <c r="J541" i="54"/>
  <c r="F541" i="54"/>
  <c r="H540" i="54"/>
  <c r="J539" i="54"/>
  <c r="F539" i="54"/>
  <c r="J538" i="54"/>
  <c r="K538" i="54" s="1"/>
  <c r="L538" i="54" s="1"/>
  <c r="F538" i="54"/>
  <c r="H537" i="54"/>
  <c r="J535" i="54"/>
  <c r="K535" i="54" s="1"/>
  <c r="L535" i="54" s="1"/>
  <c r="F535" i="54"/>
  <c r="J534" i="54"/>
  <c r="K534" i="54" s="1"/>
  <c r="L534" i="54" s="1"/>
  <c r="F534" i="54"/>
  <c r="J533" i="54"/>
  <c r="K533" i="54" s="1"/>
  <c r="L533" i="54" s="1"/>
  <c r="F533" i="54"/>
  <c r="J532" i="54"/>
  <c r="K532" i="54" s="1"/>
  <c r="L532" i="54" s="1"/>
  <c r="F532" i="54"/>
  <c r="J531" i="54"/>
  <c r="K531" i="54" s="1"/>
  <c r="L531" i="54" s="1"/>
  <c r="F531" i="54"/>
  <c r="J530" i="54"/>
  <c r="K530" i="54" s="1"/>
  <c r="L530" i="54" s="1"/>
  <c r="F530" i="54"/>
  <c r="J529" i="54"/>
  <c r="K529" i="54" s="1"/>
  <c r="L529" i="54" s="1"/>
  <c r="F529" i="54"/>
  <c r="J528" i="54"/>
  <c r="K528" i="54" s="1"/>
  <c r="L528" i="54" s="1"/>
  <c r="F528" i="54"/>
  <c r="J527" i="54"/>
  <c r="K527" i="54" s="1"/>
  <c r="L527" i="54" s="1"/>
  <c r="F527" i="54"/>
  <c r="J526" i="54"/>
  <c r="K526" i="54" s="1"/>
  <c r="L526" i="54" s="1"/>
  <c r="F526" i="54"/>
  <c r="J525" i="54"/>
  <c r="K525" i="54" s="1"/>
  <c r="L525" i="54" s="1"/>
  <c r="F525" i="54"/>
  <c r="J524" i="54"/>
  <c r="K524" i="54" s="1"/>
  <c r="L524" i="54" s="1"/>
  <c r="F524" i="54"/>
  <c r="J523" i="54"/>
  <c r="K523" i="54" s="1"/>
  <c r="F523" i="54"/>
  <c r="J522" i="54"/>
  <c r="K522" i="54" s="1"/>
  <c r="L522" i="54" s="1"/>
  <c r="F522" i="54"/>
  <c r="J521" i="54"/>
  <c r="K521" i="54" s="1"/>
  <c r="F521" i="54"/>
  <c r="H520" i="54"/>
  <c r="H519" i="54" s="1"/>
  <c r="J518" i="54"/>
  <c r="K518" i="54" s="1"/>
  <c r="L518" i="54" s="1"/>
  <c r="F518" i="54"/>
  <c r="J517" i="54"/>
  <c r="K517" i="54" s="1"/>
  <c r="L517" i="54" s="1"/>
  <c r="F517" i="54"/>
  <c r="J516" i="54"/>
  <c r="K516" i="54" s="1"/>
  <c r="L516" i="54" s="1"/>
  <c r="F516" i="54"/>
  <c r="J515" i="54"/>
  <c r="K515" i="54" s="1"/>
  <c r="L515" i="54" s="1"/>
  <c r="F515" i="54"/>
  <c r="J514" i="54"/>
  <c r="K514" i="54" s="1"/>
  <c r="L514" i="54" s="1"/>
  <c r="F514" i="54"/>
  <c r="J513" i="54"/>
  <c r="K513" i="54" s="1"/>
  <c r="L513" i="54" s="1"/>
  <c r="F513" i="54"/>
  <c r="J512" i="54"/>
  <c r="K512" i="54" s="1"/>
  <c r="L512" i="54" s="1"/>
  <c r="F512" i="54"/>
  <c r="J511" i="54"/>
  <c r="K511" i="54" s="1"/>
  <c r="L511" i="54" s="1"/>
  <c r="F511" i="54"/>
  <c r="J510" i="54"/>
  <c r="K510" i="54" s="1"/>
  <c r="L510" i="54" s="1"/>
  <c r="F510" i="54"/>
  <c r="J509" i="54"/>
  <c r="F509" i="54"/>
  <c r="H508" i="54"/>
  <c r="H507" i="54" s="1"/>
  <c r="J506" i="54"/>
  <c r="K506" i="54" s="1"/>
  <c r="L506" i="54" s="1"/>
  <c r="F506" i="54"/>
  <c r="J505" i="54"/>
  <c r="K505" i="54" s="1"/>
  <c r="F505" i="54"/>
  <c r="J504" i="54"/>
  <c r="K504" i="54" s="1"/>
  <c r="L504" i="54" s="1"/>
  <c r="F504" i="54"/>
  <c r="J503" i="54"/>
  <c r="K503" i="54" s="1"/>
  <c r="L503" i="54" s="1"/>
  <c r="F503" i="54"/>
  <c r="J502" i="54"/>
  <c r="K502" i="54" s="1"/>
  <c r="L502" i="54" s="1"/>
  <c r="F502" i="54"/>
  <c r="H501" i="54"/>
  <c r="J500" i="54"/>
  <c r="K500" i="54" s="1"/>
  <c r="L500" i="54" s="1"/>
  <c r="F500" i="54"/>
  <c r="J499" i="54"/>
  <c r="K499" i="54" s="1"/>
  <c r="L499" i="54" s="1"/>
  <c r="F499" i="54"/>
  <c r="J498" i="54"/>
  <c r="K498" i="54" s="1"/>
  <c r="L498" i="54" s="1"/>
  <c r="F498" i="54"/>
  <c r="J497" i="54"/>
  <c r="K497" i="54" s="1"/>
  <c r="L497" i="54" s="1"/>
  <c r="F497" i="54"/>
  <c r="J496" i="54"/>
  <c r="K496" i="54" s="1"/>
  <c r="L496" i="54" s="1"/>
  <c r="F496" i="54"/>
  <c r="J495" i="54"/>
  <c r="K495" i="54" s="1"/>
  <c r="L495" i="54" s="1"/>
  <c r="F495" i="54"/>
  <c r="J494" i="54"/>
  <c r="K494" i="54" s="1"/>
  <c r="L494" i="54" s="1"/>
  <c r="F494" i="54"/>
  <c r="J493" i="54"/>
  <c r="K493" i="54" s="1"/>
  <c r="L493" i="54" s="1"/>
  <c r="F493" i="54"/>
  <c r="J492" i="54"/>
  <c r="F492" i="54"/>
  <c r="H491" i="54"/>
  <c r="J490" i="54"/>
  <c r="K490" i="54" s="1"/>
  <c r="L490" i="54" s="1"/>
  <c r="F490" i="54"/>
  <c r="J489" i="54"/>
  <c r="K489" i="54" s="1"/>
  <c r="F489" i="54"/>
  <c r="J488" i="54"/>
  <c r="K488" i="54" s="1"/>
  <c r="L488" i="54" s="1"/>
  <c r="F488" i="54"/>
  <c r="J487" i="54"/>
  <c r="K487" i="54" s="1"/>
  <c r="L487" i="54" s="1"/>
  <c r="F487" i="54"/>
  <c r="H486" i="54"/>
  <c r="J484" i="54"/>
  <c r="K484" i="54" s="1"/>
  <c r="F484" i="54"/>
  <c r="H483" i="54"/>
  <c r="H482" i="54" s="1"/>
  <c r="J481" i="54"/>
  <c r="K481" i="54" s="1"/>
  <c r="L481" i="54" s="1"/>
  <c r="F481" i="54"/>
  <c r="J480" i="54"/>
  <c r="K480" i="54" s="1"/>
  <c r="L480" i="54" s="1"/>
  <c r="F480" i="54"/>
  <c r="J479" i="54"/>
  <c r="K479" i="54" s="1"/>
  <c r="L479" i="54" s="1"/>
  <c r="F479" i="54"/>
  <c r="H478" i="54"/>
  <c r="J477" i="54"/>
  <c r="K477" i="54"/>
  <c r="L477" i="54" s="1"/>
  <c r="F477" i="54"/>
  <c r="J476" i="54"/>
  <c r="K476" i="54" s="1"/>
  <c r="L476" i="54" s="1"/>
  <c r="F476" i="54"/>
  <c r="J475" i="54"/>
  <c r="K475" i="54" s="1"/>
  <c r="F475" i="54"/>
  <c r="J474" i="54"/>
  <c r="K474" i="54" s="1"/>
  <c r="L474" i="54" s="1"/>
  <c r="F474" i="54"/>
  <c r="H473" i="54"/>
  <c r="J471" i="54"/>
  <c r="K471" i="54" s="1"/>
  <c r="L471" i="54" s="1"/>
  <c r="L470" i="54" s="1"/>
  <c r="F471" i="54"/>
  <c r="H470" i="54"/>
  <c r="J469" i="54"/>
  <c r="F469" i="54"/>
  <c r="H468" i="54"/>
  <c r="J466" i="54"/>
  <c r="K466" i="54" s="1"/>
  <c r="L466" i="54" s="1"/>
  <c r="F466" i="54"/>
  <c r="J465" i="54"/>
  <c r="K465" i="54" s="1"/>
  <c r="L465" i="54" s="1"/>
  <c r="F465" i="54"/>
  <c r="J464" i="54"/>
  <c r="K464" i="54" s="1"/>
  <c r="L464" i="54" s="1"/>
  <c r="F464" i="54"/>
  <c r="J463" i="54"/>
  <c r="K463" i="54" s="1"/>
  <c r="L463" i="54" s="1"/>
  <c r="F463" i="54"/>
  <c r="J462" i="54"/>
  <c r="K462" i="54" s="1"/>
  <c r="L462" i="54" s="1"/>
  <c r="F462" i="54"/>
  <c r="J461" i="54"/>
  <c r="K461" i="54" s="1"/>
  <c r="L461" i="54" s="1"/>
  <c r="F461" i="54"/>
  <c r="J460" i="54"/>
  <c r="K460" i="54" s="1"/>
  <c r="L460" i="54" s="1"/>
  <c r="F460" i="54"/>
  <c r="J459" i="54"/>
  <c r="K459" i="54" s="1"/>
  <c r="L459" i="54" s="1"/>
  <c r="F459" i="54"/>
  <c r="J458" i="54"/>
  <c r="K458" i="54" s="1"/>
  <c r="L458" i="54" s="1"/>
  <c r="F458" i="54"/>
  <c r="J457" i="54"/>
  <c r="K457" i="54" s="1"/>
  <c r="L457" i="54" s="1"/>
  <c r="F457" i="54"/>
  <c r="J456" i="54"/>
  <c r="K456" i="54" s="1"/>
  <c r="L456" i="54" s="1"/>
  <c r="F456" i="54"/>
  <c r="J455" i="54"/>
  <c r="K455" i="54" s="1"/>
  <c r="L455" i="54" s="1"/>
  <c r="F455" i="54"/>
  <c r="J454" i="54"/>
  <c r="K454" i="54" s="1"/>
  <c r="L454" i="54" s="1"/>
  <c r="F454" i="54"/>
  <c r="J453" i="54"/>
  <c r="K453" i="54" s="1"/>
  <c r="L453" i="54" s="1"/>
  <c r="F453" i="54"/>
  <c r="J452" i="54"/>
  <c r="F452" i="54"/>
  <c r="H451" i="54"/>
  <c r="H450" i="54" s="1"/>
  <c r="J449" i="54"/>
  <c r="K449" i="54" s="1"/>
  <c r="L449" i="54" s="1"/>
  <c r="F449" i="54"/>
  <c r="J448" i="54"/>
  <c r="K448" i="54" s="1"/>
  <c r="L448" i="54" s="1"/>
  <c r="F448" i="54"/>
  <c r="J447" i="54"/>
  <c r="F447" i="54"/>
  <c r="H446" i="54"/>
  <c r="J445" i="54"/>
  <c r="K445" i="54" s="1"/>
  <c r="L445" i="54" s="1"/>
  <c r="F445" i="54"/>
  <c r="J444" i="54"/>
  <c r="K444" i="54" s="1"/>
  <c r="L444" i="54" s="1"/>
  <c r="F444" i="54"/>
  <c r="J443" i="54"/>
  <c r="K443" i="54" s="1"/>
  <c r="L443" i="54" s="1"/>
  <c r="F443" i="54"/>
  <c r="J442" i="54"/>
  <c r="K442" i="54" s="1"/>
  <c r="F442" i="54"/>
  <c r="H441" i="54"/>
  <c r="J439" i="54"/>
  <c r="K439" i="54" s="1"/>
  <c r="L439" i="54" s="1"/>
  <c r="F439" i="54"/>
  <c r="J438" i="54"/>
  <c r="K438" i="54" s="1"/>
  <c r="L438" i="54" s="1"/>
  <c r="F438" i="54"/>
  <c r="J437" i="54"/>
  <c r="K437" i="54" s="1"/>
  <c r="L437" i="54" s="1"/>
  <c r="F437" i="54"/>
  <c r="J436" i="54"/>
  <c r="K436" i="54" s="1"/>
  <c r="F436" i="54"/>
  <c r="J435" i="54"/>
  <c r="K435" i="54" s="1"/>
  <c r="F435" i="54"/>
  <c r="H434" i="54"/>
  <c r="H433" i="54" s="1"/>
  <c r="J432" i="54"/>
  <c r="K432" i="54" s="1"/>
  <c r="F432" i="54"/>
  <c r="J431" i="54"/>
  <c r="K431" i="54" s="1"/>
  <c r="L431" i="54" s="1"/>
  <c r="F431" i="54"/>
  <c r="H430" i="54"/>
  <c r="J429" i="54"/>
  <c r="K429" i="54" s="1"/>
  <c r="L429" i="54" s="1"/>
  <c r="F429" i="54"/>
  <c r="J428" i="54"/>
  <c r="K428" i="54" s="1"/>
  <c r="L428" i="54" s="1"/>
  <c r="F428" i="54"/>
  <c r="J427" i="54"/>
  <c r="K427" i="54" s="1"/>
  <c r="L427" i="54" s="1"/>
  <c r="F427" i="54"/>
  <c r="J426" i="54"/>
  <c r="K426" i="54" s="1"/>
  <c r="L426" i="54" s="1"/>
  <c r="F426" i="54"/>
  <c r="J425" i="54"/>
  <c r="K425" i="54" s="1"/>
  <c r="L425" i="54" s="1"/>
  <c r="F425" i="54"/>
  <c r="J424" i="54"/>
  <c r="K424" i="54" s="1"/>
  <c r="L424" i="54" s="1"/>
  <c r="F424" i="54"/>
  <c r="J423" i="54"/>
  <c r="K423" i="54" s="1"/>
  <c r="L423" i="54" s="1"/>
  <c r="F423" i="54"/>
  <c r="J422" i="54"/>
  <c r="K422" i="54" s="1"/>
  <c r="L422" i="54" s="1"/>
  <c r="F422" i="54"/>
  <c r="J421" i="54"/>
  <c r="K421" i="54" s="1"/>
  <c r="L421" i="54" s="1"/>
  <c r="F421" i="54"/>
  <c r="J420" i="54"/>
  <c r="K420" i="54" s="1"/>
  <c r="L420" i="54" s="1"/>
  <c r="F420" i="54"/>
  <c r="J419" i="54"/>
  <c r="K419" i="54" s="1"/>
  <c r="F419" i="54"/>
  <c r="H418" i="54"/>
  <c r="J417" i="54"/>
  <c r="K417" i="54" s="1"/>
  <c r="F417" i="54"/>
  <c r="H416" i="54"/>
  <c r="J414" i="54"/>
  <c r="K414" i="54" s="1"/>
  <c r="K413" i="54" s="1"/>
  <c r="F414" i="54"/>
  <c r="H413" i="54"/>
  <c r="J412" i="54"/>
  <c r="K412" i="54" s="1"/>
  <c r="F412" i="54"/>
  <c r="H411" i="54"/>
  <c r="J410" i="54"/>
  <c r="K410" i="54" s="1"/>
  <c r="L410" i="54" s="1"/>
  <c r="F410" i="54"/>
  <c r="J409" i="54"/>
  <c r="K409" i="54" s="1"/>
  <c r="L409" i="54" s="1"/>
  <c r="F409" i="54"/>
  <c r="J408" i="54"/>
  <c r="K408" i="54" s="1"/>
  <c r="L408" i="54" s="1"/>
  <c r="F408" i="54"/>
  <c r="J407" i="54"/>
  <c r="F407" i="54"/>
  <c r="H406" i="54"/>
  <c r="J404" i="54"/>
  <c r="K404" i="54" s="1"/>
  <c r="L404" i="54" s="1"/>
  <c r="F404" i="54"/>
  <c r="J403" i="54"/>
  <c r="F403" i="54"/>
  <c r="J402" i="54"/>
  <c r="K402" i="54" s="1"/>
  <c r="L402" i="54" s="1"/>
  <c r="F402" i="54"/>
  <c r="J401" i="54"/>
  <c r="K401" i="54" s="1"/>
  <c r="L401" i="54" s="1"/>
  <c r="F401" i="54"/>
  <c r="J400" i="54"/>
  <c r="F400" i="54"/>
  <c r="H399" i="54"/>
  <c r="J398" i="54"/>
  <c r="K398" i="54" s="1"/>
  <c r="L398" i="54" s="1"/>
  <c r="F398" i="54"/>
  <c r="J397" i="54"/>
  <c r="K397" i="54" s="1"/>
  <c r="L397" i="54" s="1"/>
  <c r="F397" i="54"/>
  <c r="J396" i="54"/>
  <c r="K396" i="54" s="1"/>
  <c r="L396" i="54" s="1"/>
  <c r="F396" i="54"/>
  <c r="J395" i="54"/>
  <c r="K395" i="54" s="1"/>
  <c r="L395" i="54" s="1"/>
  <c r="F395" i="54"/>
  <c r="J394" i="54"/>
  <c r="K394" i="54" s="1"/>
  <c r="L394" i="54" s="1"/>
  <c r="F394" i="54"/>
  <c r="J393" i="54"/>
  <c r="K393" i="54" s="1"/>
  <c r="L393" i="54" s="1"/>
  <c r="F393" i="54"/>
  <c r="J392" i="54"/>
  <c r="K392" i="54" s="1"/>
  <c r="L392" i="54" s="1"/>
  <c r="F392" i="54"/>
  <c r="J391" i="54"/>
  <c r="K391" i="54" s="1"/>
  <c r="L391" i="54" s="1"/>
  <c r="F391" i="54"/>
  <c r="J390" i="54"/>
  <c r="K390" i="54" s="1"/>
  <c r="L390" i="54" s="1"/>
  <c r="F390" i="54"/>
  <c r="J389" i="54"/>
  <c r="K389" i="54" s="1"/>
  <c r="L389" i="54" s="1"/>
  <c r="F389" i="54"/>
  <c r="J388" i="54"/>
  <c r="K388" i="54" s="1"/>
  <c r="L388" i="54" s="1"/>
  <c r="F388" i="54"/>
  <c r="J387" i="54"/>
  <c r="K387" i="54" s="1"/>
  <c r="L387" i="54" s="1"/>
  <c r="F387" i="54"/>
  <c r="J386" i="54"/>
  <c r="F386" i="54"/>
  <c r="H385" i="54"/>
  <c r="J383" i="54"/>
  <c r="K383" i="54" s="1"/>
  <c r="F383" i="54"/>
  <c r="J382" i="54"/>
  <c r="K382" i="54" s="1"/>
  <c r="L382" i="54" s="1"/>
  <c r="F382" i="54"/>
  <c r="J381" i="54"/>
  <c r="K381" i="54" s="1"/>
  <c r="F381" i="54"/>
  <c r="H380" i="54"/>
  <c r="H379" i="54" s="1"/>
  <c r="J378" i="54"/>
  <c r="K378" i="54" s="1"/>
  <c r="L378" i="54" s="1"/>
  <c r="F378" i="54"/>
  <c r="J377" i="54"/>
  <c r="K377" i="54" s="1"/>
  <c r="L377" i="54" s="1"/>
  <c r="F377" i="54"/>
  <c r="J376" i="54"/>
  <c r="K376" i="54" s="1"/>
  <c r="L376" i="54" s="1"/>
  <c r="F376" i="54"/>
  <c r="J375" i="54"/>
  <c r="F375" i="54"/>
  <c r="H374" i="54"/>
  <c r="J373" i="54"/>
  <c r="K373" i="54" s="1"/>
  <c r="L373" i="54" s="1"/>
  <c r="F373" i="54"/>
  <c r="J372" i="54"/>
  <c r="K372" i="54" s="1"/>
  <c r="L372" i="54" s="1"/>
  <c r="F372" i="54"/>
  <c r="J371" i="54"/>
  <c r="F371" i="54"/>
  <c r="H370" i="54"/>
  <c r="J368" i="54"/>
  <c r="K368" i="54" s="1"/>
  <c r="L368" i="54" s="1"/>
  <c r="F368" i="54"/>
  <c r="J367" i="54"/>
  <c r="K367" i="54" s="1"/>
  <c r="L367" i="54" s="1"/>
  <c r="F367" i="54"/>
  <c r="J366" i="54"/>
  <c r="K366" i="54" s="1"/>
  <c r="L366" i="54" s="1"/>
  <c r="F366" i="54"/>
  <c r="H365" i="54"/>
  <c r="J364" i="54"/>
  <c r="K364" i="54" s="1"/>
  <c r="L364" i="54" s="1"/>
  <c r="F364" i="54"/>
  <c r="J363" i="54"/>
  <c r="K363" i="54" s="1"/>
  <c r="L363" i="54" s="1"/>
  <c r="F363" i="54"/>
  <c r="J362" i="54"/>
  <c r="K362" i="54" s="1"/>
  <c r="L362" i="54" s="1"/>
  <c r="F362" i="54"/>
  <c r="J361" i="54"/>
  <c r="K361" i="54" s="1"/>
  <c r="L361" i="54" s="1"/>
  <c r="F361" i="54"/>
  <c r="J360" i="54"/>
  <c r="K360" i="54" s="1"/>
  <c r="L360" i="54" s="1"/>
  <c r="F360" i="54"/>
  <c r="H359" i="54"/>
  <c r="J357" i="54"/>
  <c r="K357" i="54" s="1"/>
  <c r="L357" i="54" s="1"/>
  <c r="F357" i="54"/>
  <c r="J356" i="54"/>
  <c r="K356" i="54" s="1"/>
  <c r="L356" i="54" s="1"/>
  <c r="F356" i="54"/>
  <c r="J355" i="54"/>
  <c r="K355" i="54" s="1"/>
  <c r="L355" i="54" s="1"/>
  <c r="F355" i="54"/>
  <c r="J354" i="54"/>
  <c r="K354" i="54" s="1"/>
  <c r="L354" i="54" s="1"/>
  <c r="F354" i="54"/>
  <c r="J353" i="54"/>
  <c r="K353" i="54" s="1"/>
  <c r="L353" i="54" s="1"/>
  <c r="F353" i="54"/>
  <c r="J352" i="54"/>
  <c r="K352" i="54" s="1"/>
  <c r="L352" i="54" s="1"/>
  <c r="F352" i="54"/>
  <c r="J351" i="54"/>
  <c r="K351" i="54" s="1"/>
  <c r="L351" i="54" s="1"/>
  <c r="F351" i="54"/>
  <c r="J350" i="54"/>
  <c r="K350" i="54" s="1"/>
  <c r="L350" i="54" s="1"/>
  <c r="F350" i="54"/>
  <c r="J349" i="54"/>
  <c r="K349" i="54" s="1"/>
  <c r="L349" i="54" s="1"/>
  <c r="F349" i="54"/>
  <c r="K348" i="54"/>
  <c r="L348" i="54" s="1"/>
  <c r="J348" i="54"/>
  <c r="F348" i="54"/>
  <c r="H347" i="54"/>
  <c r="J346" i="54"/>
  <c r="K346" i="54" s="1"/>
  <c r="L346" i="54" s="1"/>
  <c r="F346" i="54"/>
  <c r="J345" i="54"/>
  <c r="K345" i="54" s="1"/>
  <c r="L345" i="54" s="1"/>
  <c r="F345" i="54"/>
  <c r="J344" i="54"/>
  <c r="K344" i="54" s="1"/>
  <c r="L344" i="54" s="1"/>
  <c r="F344" i="54"/>
  <c r="J343" i="54"/>
  <c r="K343" i="54" s="1"/>
  <c r="L343" i="54" s="1"/>
  <c r="F343" i="54"/>
  <c r="J342" i="54"/>
  <c r="K342" i="54" s="1"/>
  <c r="L342" i="54" s="1"/>
  <c r="F342" i="54"/>
  <c r="J341" i="54"/>
  <c r="K341" i="54" s="1"/>
  <c r="L341" i="54" s="1"/>
  <c r="F341" i="54"/>
  <c r="J340" i="54"/>
  <c r="K340" i="54" s="1"/>
  <c r="L340" i="54" s="1"/>
  <c r="F340" i="54"/>
  <c r="J339" i="54"/>
  <c r="K339" i="54" s="1"/>
  <c r="L339" i="54" s="1"/>
  <c r="F339" i="54"/>
  <c r="J338" i="54"/>
  <c r="K338" i="54" s="1"/>
  <c r="L338" i="54" s="1"/>
  <c r="F338" i="54"/>
  <c r="J337" i="54"/>
  <c r="K337" i="54" s="1"/>
  <c r="L337" i="54" s="1"/>
  <c r="F337" i="54"/>
  <c r="J336" i="54"/>
  <c r="K336" i="54" s="1"/>
  <c r="L336" i="54" s="1"/>
  <c r="F336" i="54"/>
  <c r="J335" i="54"/>
  <c r="K335" i="54" s="1"/>
  <c r="L335" i="54" s="1"/>
  <c r="F335" i="54"/>
  <c r="J334" i="54"/>
  <c r="K334" i="54" s="1"/>
  <c r="L334" i="54" s="1"/>
  <c r="F334" i="54"/>
  <c r="J333" i="54"/>
  <c r="K333" i="54" s="1"/>
  <c r="L333" i="54" s="1"/>
  <c r="F333" i="54"/>
  <c r="J332" i="54"/>
  <c r="K332" i="54" s="1"/>
  <c r="F332" i="54"/>
  <c r="H331" i="54"/>
  <c r="J330" i="54"/>
  <c r="F330" i="54"/>
  <c r="H329" i="54"/>
  <c r="J327" i="54"/>
  <c r="K327" i="54" s="1"/>
  <c r="L327" i="54" s="1"/>
  <c r="F327" i="54"/>
  <c r="J326" i="54"/>
  <c r="K326" i="54" s="1"/>
  <c r="K325" i="54" s="1"/>
  <c r="F326" i="54"/>
  <c r="H325" i="54"/>
  <c r="J324" i="54"/>
  <c r="K324" i="54" s="1"/>
  <c r="L324" i="54" s="1"/>
  <c r="F324" i="54"/>
  <c r="J323" i="54"/>
  <c r="F323" i="54"/>
  <c r="J322" i="54"/>
  <c r="K322" i="54" s="1"/>
  <c r="F322" i="54"/>
  <c r="H321" i="54"/>
  <c r="J319" i="54"/>
  <c r="F319" i="54"/>
  <c r="J318" i="54"/>
  <c r="K318" i="54" s="1"/>
  <c r="L318" i="54" s="1"/>
  <c r="F318" i="54"/>
  <c r="J317" i="54"/>
  <c r="K317" i="54" s="1"/>
  <c r="L317" i="54" s="1"/>
  <c r="F317" i="54"/>
  <c r="J316" i="54"/>
  <c r="K316" i="54" s="1"/>
  <c r="F316" i="54"/>
  <c r="H315" i="54"/>
  <c r="J314" i="54"/>
  <c r="K314" i="54" s="1"/>
  <c r="L314" i="54" s="1"/>
  <c r="F314" i="54"/>
  <c r="J313" i="54"/>
  <c r="K313" i="54" s="1"/>
  <c r="L313" i="54" s="1"/>
  <c r="F313" i="54"/>
  <c r="J312" i="54"/>
  <c r="K312" i="54" s="1"/>
  <c r="L312" i="54" s="1"/>
  <c r="F312" i="54"/>
  <c r="J311" i="54"/>
  <c r="F311" i="54"/>
  <c r="H310" i="54"/>
  <c r="J308" i="54"/>
  <c r="K308" i="54" s="1"/>
  <c r="L308" i="54" s="1"/>
  <c r="F308" i="54"/>
  <c r="J307" i="54"/>
  <c r="K307" i="54" s="1"/>
  <c r="L307" i="54" s="1"/>
  <c r="F307" i="54"/>
  <c r="J306" i="54"/>
  <c r="K306" i="54" s="1"/>
  <c r="F306" i="54"/>
  <c r="H305" i="54"/>
  <c r="J304" i="54"/>
  <c r="K304" i="54" s="1"/>
  <c r="L304" i="54" s="1"/>
  <c r="F304" i="54"/>
  <c r="J303" i="54"/>
  <c r="K303" i="54" s="1"/>
  <c r="F303" i="54"/>
  <c r="H302" i="54"/>
  <c r="J301" i="54"/>
  <c r="K301" i="54" s="1"/>
  <c r="L301" i="54" s="1"/>
  <c r="F301" i="54"/>
  <c r="J300" i="54"/>
  <c r="F300" i="54"/>
  <c r="H299" i="54"/>
  <c r="J298" i="54"/>
  <c r="K298" i="54" s="1"/>
  <c r="F298" i="54"/>
  <c r="H297" i="54"/>
  <c r="J295" i="54"/>
  <c r="K295" i="54" s="1"/>
  <c r="L295" i="54" s="1"/>
  <c r="F295" i="54"/>
  <c r="J294" i="54"/>
  <c r="K294" i="54" s="1"/>
  <c r="F294" i="54"/>
  <c r="H293" i="54"/>
  <c r="J292" i="54"/>
  <c r="K292" i="54" s="1"/>
  <c r="L292" i="54" s="1"/>
  <c r="F292" i="54"/>
  <c r="J291" i="54"/>
  <c r="K291" i="54" s="1"/>
  <c r="L291" i="54" s="1"/>
  <c r="F291" i="54"/>
  <c r="J290" i="54"/>
  <c r="K290" i="54" s="1"/>
  <c r="L290" i="54" s="1"/>
  <c r="F290" i="54"/>
  <c r="J289" i="54"/>
  <c r="K289" i="54" s="1"/>
  <c r="L289" i="54" s="1"/>
  <c r="F289" i="54"/>
  <c r="J288" i="54"/>
  <c r="K288" i="54" s="1"/>
  <c r="L288" i="54" s="1"/>
  <c r="F288" i="54"/>
  <c r="J287" i="54"/>
  <c r="K287" i="54" s="1"/>
  <c r="L287" i="54" s="1"/>
  <c r="F287" i="54"/>
  <c r="J286" i="54"/>
  <c r="K286" i="54" s="1"/>
  <c r="F286" i="54"/>
  <c r="J285" i="54"/>
  <c r="K285" i="54" s="1"/>
  <c r="L285" i="54" s="1"/>
  <c r="F285" i="54"/>
  <c r="J284" i="54"/>
  <c r="K284" i="54" s="1"/>
  <c r="L284" i="54" s="1"/>
  <c r="F284" i="54"/>
  <c r="J283" i="54"/>
  <c r="K283" i="54" s="1"/>
  <c r="L283" i="54" s="1"/>
  <c r="F283" i="54"/>
  <c r="J282" i="54"/>
  <c r="K282" i="54" s="1"/>
  <c r="F282" i="54"/>
  <c r="H281" i="54"/>
  <c r="J280" i="54"/>
  <c r="K280" i="54" s="1"/>
  <c r="L280" i="54" s="1"/>
  <c r="F280" i="54"/>
  <c r="J279" i="54"/>
  <c r="K279" i="54" s="1"/>
  <c r="L279" i="54" s="1"/>
  <c r="F279" i="54"/>
  <c r="J278" i="54"/>
  <c r="K278" i="54" s="1"/>
  <c r="L278" i="54" s="1"/>
  <c r="F278" i="54"/>
  <c r="J277" i="54"/>
  <c r="K277" i="54" s="1"/>
  <c r="L277" i="54" s="1"/>
  <c r="F277" i="54"/>
  <c r="J276" i="54"/>
  <c r="K276" i="54" s="1"/>
  <c r="L276" i="54" s="1"/>
  <c r="F276" i="54"/>
  <c r="J275" i="54"/>
  <c r="K275" i="54" s="1"/>
  <c r="L275" i="54" s="1"/>
  <c r="F275" i="54"/>
  <c r="J274" i="54"/>
  <c r="K274" i="54" s="1"/>
  <c r="L274" i="54" s="1"/>
  <c r="F274" i="54"/>
  <c r="J273" i="54"/>
  <c r="K273" i="54" s="1"/>
  <c r="L273" i="54" s="1"/>
  <c r="F273" i="54"/>
  <c r="J272" i="54"/>
  <c r="K272" i="54" s="1"/>
  <c r="L272" i="54" s="1"/>
  <c r="F272" i="54"/>
  <c r="J271" i="54"/>
  <c r="K271" i="54" s="1"/>
  <c r="L271" i="54" s="1"/>
  <c r="F271" i="54"/>
  <c r="J270" i="54"/>
  <c r="K270" i="54" s="1"/>
  <c r="L270" i="54" s="1"/>
  <c r="F270" i="54"/>
  <c r="J269" i="54"/>
  <c r="K269" i="54" s="1"/>
  <c r="F269" i="54"/>
  <c r="J268" i="54"/>
  <c r="K268" i="54" s="1"/>
  <c r="L268" i="54" s="1"/>
  <c r="F268" i="54"/>
  <c r="J267" i="54"/>
  <c r="K267" i="54" s="1"/>
  <c r="L267" i="54" s="1"/>
  <c r="F267" i="54"/>
  <c r="H266" i="54"/>
  <c r="J265" i="54"/>
  <c r="K265" i="54" s="1"/>
  <c r="F265" i="54"/>
  <c r="H264" i="54"/>
  <c r="J262" i="54"/>
  <c r="K262" i="54" s="1"/>
  <c r="L262" i="54" s="1"/>
  <c r="F262" i="54"/>
  <c r="J261" i="54"/>
  <c r="K261" i="54" s="1"/>
  <c r="L261" i="54" s="1"/>
  <c r="F261" i="54"/>
  <c r="J260" i="54"/>
  <c r="K260" i="54" s="1"/>
  <c r="L260" i="54" s="1"/>
  <c r="F260" i="54"/>
  <c r="J259" i="54"/>
  <c r="K259" i="54" s="1"/>
  <c r="F259" i="54"/>
  <c r="H258" i="54"/>
  <c r="J257" i="54"/>
  <c r="K257" i="54" s="1"/>
  <c r="L257" i="54" s="1"/>
  <c r="F257" i="54"/>
  <c r="J256" i="54"/>
  <c r="K256" i="54" s="1"/>
  <c r="L256" i="54" s="1"/>
  <c r="F256" i="54"/>
  <c r="J255" i="54"/>
  <c r="K255" i="54" s="1"/>
  <c r="L255" i="54" s="1"/>
  <c r="F255" i="54"/>
  <c r="J254" i="54"/>
  <c r="K254" i="54" s="1"/>
  <c r="L254" i="54" s="1"/>
  <c r="F254" i="54"/>
  <c r="J253" i="54"/>
  <c r="K253" i="54" s="1"/>
  <c r="L253" i="54" s="1"/>
  <c r="F253" i="54"/>
  <c r="J252" i="54"/>
  <c r="K252" i="54" s="1"/>
  <c r="L252" i="54" s="1"/>
  <c r="F252" i="54"/>
  <c r="H251" i="54"/>
  <c r="J250" i="54"/>
  <c r="K250" i="54" s="1"/>
  <c r="K249" i="54" s="1"/>
  <c r="F250" i="54"/>
  <c r="H249" i="54"/>
  <c r="J247" i="54"/>
  <c r="K247" i="54" s="1"/>
  <c r="F247" i="54"/>
  <c r="H246" i="54"/>
  <c r="J245" i="54"/>
  <c r="K245" i="54" s="1"/>
  <c r="L245" i="54" s="1"/>
  <c r="F245" i="54"/>
  <c r="J244" i="54"/>
  <c r="K244" i="54" s="1"/>
  <c r="L244" i="54" s="1"/>
  <c r="F244" i="54"/>
  <c r="J243" i="54"/>
  <c r="K243" i="54" s="1"/>
  <c r="L243" i="54" s="1"/>
  <c r="F243" i="54"/>
  <c r="J242" i="54"/>
  <c r="K242" i="54" s="1"/>
  <c r="L242" i="54" s="1"/>
  <c r="F242" i="54"/>
  <c r="J241" i="54"/>
  <c r="K241" i="54" s="1"/>
  <c r="L241" i="54" s="1"/>
  <c r="F241" i="54"/>
  <c r="J240" i="54"/>
  <c r="K240" i="54" s="1"/>
  <c r="L240" i="54" s="1"/>
  <c r="F240" i="54"/>
  <c r="J239" i="54"/>
  <c r="K239" i="54" s="1"/>
  <c r="L239" i="54" s="1"/>
  <c r="F239" i="54"/>
  <c r="J238" i="54"/>
  <c r="K238" i="54" s="1"/>
  <c r="L238" i="54" s="1"/>
  <c r="F238" i="54"/>
  <c r="J237" i="54"/>
  <c r="K237" i="54" s="1"/>
  <c r="L237" i="54" s="1"/>
  <c r="F237" i="54"/>
  <c r="J236" i="54"/>
  <c r="K236" i="54" s="1"/>
  <c r="L236" i="54" s="1"/>
  <c r="F236" i="54"/>
  <c r="J235" i="54"/>
  <c r="F235" i="54"/>
  <c r="H234" i="54"/>
  <c r="J233" i="54"/>
  <c r="K233" i="54" s="1"/>
  <c r="L233" i="54" s="1"/>
  <c r="F233" i="54"/>
  <c r="J232" i="54"/>
  <c r="K232" i="54" s="1"/>
  <c r="L232" i="54" s="1"/>
  <c r="F232" i="54"/>
  <c r="J231" i="54"/>
  <c r="K231" i="54" s="1"/>
  <c r="L231" i="54" s="1"/>
  <c r="F231" i="54"/>
  <c r="J230" i="54"/>
  <c r="K230" i="54" s="1"/>
  <c r="L230" i="54" s="1"/>
  <c r="F230" i="54"/>
  <c r="J229" i="54"/>
  <c r="K229" i="54" s="1"/>
  <c r="L229" i="54" s="1"/>
  <c r="F229" i="54"/>
  <c r="J228" i="54"/>
  <c r="K228" i="54" s="1"/>
  <c r="L228" i="54" s="1"/>
  <c r="F228" i="54"/>
  <c r="J227" i="54"/>
  <c r="K227" i="54" s="1"/>
  <c r="L227" i="54" s="1"/>
  <c r="F227" i="54"/>
  <c r="J226" i="54"/>
  <c r="K226" i="54" s="1"/>
  <c r="L226" i="54" s="1"/>
  <c r="F226" i="54"/>
  <c r="J225" i="54"/>
  <c r="K225" i="54" s="1"/>
  <c r="L225" i="54" s="1"/>
  <c r="F225" i="54"/>
  <c r="J224" i="54"/>
  <c r="K224" i="54" s="1"/>
  <c r="L224" i="54" s="1"/>
  <c r="F224" i="54"/>
  <c r="J223" i="54"/>
  <c r="K223" i="54" s="1"/>
  <c r="L223" i="54" s="1"/>
  <c r="F223" i="54"/>
  <c r="J222" i="54"/>
  <c r="K222" i="54" s="1"/>
  <c r="L222" i="54" s="1"/>
  <c r="F222" i="54"/>
  <c r="J221" i="54"/>
  <c r="K221" i="54" s="1"/>
  <c r="L221" i="54" s="1"/>
  <c r="F221" i="54"/>
  <c r="J220" i="54"/>
  <c r="K220" i="54" s="1"/>
  <c r="L220" i="54" s="1"/>
  <c r="F220" i="54"/>
  <c r="J219" i="54"/>
  <c r="K219" i="54" s="1"/>
  <c r="L219" i="54" s="1"/>
  <c r="F219" i="54"/>
  <c r="J218" i="54"/>
  <c r="K218" i="54" s="1"/>
  <c r="L218" i="54" s="1"/>
  <c r="F218" i="54"/>
  <c r="J217" i="54"/>
  <c r="K217" i="54" s="1"/>
  <c r="L217" i="54" s="1"/>
  <c r="F217" i="54"/>
  <c r="J216" i="54"/>
  <c r="K216" i="54" s="1"/>
  <c r="L216" i="54" s="1"/>
  <c r="F216" i="54"/>
  <c r="J215" i="54"/>
  <c r="K215" i="54" s="1"/>
  <c r="L215" i="54" s="1"/>
  <c r="F215" i="54"/>
  <c r="J214" i="54"/>
  <c r="K214" i="54" s="1"/>
  <c r="L214" i="54" s="1"/>
  <c r="F214" i="54"/>
  <c r="J213" i="54"/>
  <c r="K213" i="54" s="1"/>
  <c r="L213" i="54" s="1"/>
  <c r="F213" i="54"/>
  <c r="J212" i="54"/>
  <c r="K212" i="54" s="1"/>
  <c r="L212" i="54" s="1"/>
  <c r="F212" i="54"/>
  <c r="J211" i="54"/>
  <c r="K211" i="54" s="1"/>
  <c r="L211" i="54" s="1"/>
  <c r="F211" i="54"/>
  <c r="J210" i="54"/>
  <c r="K210" i="54" s="1"/>
  <c r="L210" i="54" s="1"/>
  <c r="F210" i="54"/>
  <c r="J209" i="54"/>
  <c r="K209" i="54" s="1"/>
  <c r="L209" i="54" s="1"/>
  <c r="F209" i="54"/>
  <c r="J208" i="54"/>
  <c r="F208" i="54"/>
  <c r="J207" i="54"/>
  <c r="K207" i="54" s="1"/>
  <c r="L207" i="54" s="1"/>
  <c r="F207" i="54"/>
  <c r="J206" i="54"/>
  <c r="K206" i="54" s="1"/>
  <c r="F206" i="54"/>
  <c r="J205" i="54"/>
  <c r="K205" i="54" s="1"/>
  <c r="L205" i="54" s="1"/>
  <c r="F205" i="54"/>
  <c r="H204" i="54"/>
  <c r="J203" i="54"/>
  <c r="K203" i="54" s="1"/>
  <c r="L203" i="54" s="1"/>
  <c r="F203" i="54"/>
  <c r="J202" i="54"/>
  <c r="K202" i="54" s="1"/>
  <c r="L202" i="54" s="1"/>
  <c r="F202" i="54"/>
  <c r="J201" i="54"/>
  <c r="K201" i="54" s="1"/>
  <c r="L201" i="54" s="1"/>
  <c r="F201" i="54"/>
  <c r="J200" i="54"/>
  <c r="K200" i="54" s="1"/>
  <c r="L200" i="54" s="1"/>
  <c r="F200" i="54"/>
  <c r="J199" i="54"/>
  <c r="K199" i="54" s="1"/>
  <c r="L199" i="54" s="1"/>
  <c r="F199" i="54"/>
  <c r="J198" i="54"/>
  <c r="K198" i="54" s="1"/>
  <c r="L198" i="54" s="1"/>
  <c r="F198" i="54"/>
  <c r="J197" i="54"/>
  <c r="F197" i="54"/>
  <c r="J196" i="54"/>
  <c r="K196" i="54" s="1"/>
  <c r="L196" i="54" s="1"/>
  <c r="F196" i="54"/>
  <c r="J195" i="54"/>
  <c r="K195" i="54" s="1"/>
  <c r="F195" i="54"/>
  <c r="H194" i="54"/>
  <c r="J192" i="54"/>
  <c r="F192" i="54"/>
  <c r="F191" i="54" s="1"/>
  <c r="F190" i="54" s="1"/>
  <c r="I191" i="54"/>
  <c r="I190" i="54" s="1"/>
  <c r="H191" i="54"/>
  <c r="H190" i="54" s="1"/>
  <c r="G191" i="54"/>
  <c r="G190" i="54" s="1"/>
  <c r="J189" i="54"/>
  <c r="F189" i="54"/>
  <c r="J188" i="54"/>
  <c r="K188" i="54" s="1"/>
  <c r="L188" i="54" s="1"/>
  <c r="F188" i="54"/>
  <c r="H187" i="54"/>
  <c r="H186" i="54" s="1"/>
  <c r="J185" i="54"/>
  <c r="K185" i="54" s="1"/>
  <c r="L185" i="54" s="1"/>
  <c r="F185" i="54"/>
  <c r="J184" i="54"/>
  <c r="K184" i="54" s="1"/>
  <c r="L184" i="54" s="1"/>
  <c r="F184" i="54"/>
  <c r="H183" i="54"/>
  <c r="J182" i="54"/>
  <c r="F182" i="54"/>
  <c r="J181" i="54"/>
  <c r="K181" i="54" s="1"/>
  <c r="L181" i="54" s="1"/>
  <c r="F181" i="54"/>
  <c r="H180" i="54"/>
  <c r="J179" i="54"/>
  <c r="K179" i="54" s="1"/>
  <c r="L179" i="54" s="1"/>
  <c r="F179" i="54"/>
  <c r="J178" i="54"/>
  <c r="K178" i="54" s="1"/>
  <c r="L178" i="54" s="1"/>
  <c r="F178" i="54"/>
  <c r="J177" i="54"/>
  <c r="F177" i="54"/>
  <c r="J176" i="54"/>
  <c r="K176" i="54" s="1"/>
  <c r="L176" i="54" s="1"/>
  <c r="F176" i="54"/>
  <c r="J175" i="54"/>
  <c r="K175" i="54" s="1"/>
  <c r="L175" i="54" s="1"/>
  <c r="F175" i="54"/>
  <c r="J174" i="54"/>
  <c r="K174" i="54" s="1"/>
  <c r="L174" i="54" s="1"/>
  <c r="F174" i="54"/>
  <c r="H173" i="54"/>
  <c r="J172" i="54"/>
  <c r="F172" i="54"/>
  <c r="J171" i="54"/>
  <c r="K171" i="54" s="1"/>
  <c r="L171" i="54" s="1"/>
  <c r="F171" i="54"/>
  <c r="H170" i="54"/>
  <c r="J168" i="54"/>
  <c r="K168" i="54" s="1"/>
  <c r="L168" i="54" s="1"/>
  <c r="F168" i="54"/>
  <c r="J167" i="54"/>
  <c r="K167" i="54" s="1"/>
  <c r="L167" i="54" s="1"/>
  <c r="F167" i="54"/>
  <c r="J166" i="54"/>
  <c r="F166" i="54"/>
  <c r="H165" i="54"/>
  <c r="J164" i="54"/>
  <c r="K164" i="54" s="1"/>
  <c r="L164" i="54" s="1"/>
  <c r="F164" i="54"/>
  <c r="J163" i="54"/>
  <c r="K163" i="54" s="1"/>
  <c r="L163" i="54" s="1"/>
  <c r="F163" i="54"/>
  <c r="J162" i="54"/>
  <c r="K162" i="54" s="1"/>
  <c r="L162" i="54" s="1"/>
  <c r="F162" i="54"/>
  <c r="J161" i="54"/>
  <c r="F161" i="54"/>
  <c r="H160" i="54"/>
  <c r="J159" i="54"/>
  <c r="F159" i="54"/>
  <c r="J158" i="54"/>
  <c r="K158" i="54" s="1"/>
  <c r="L158" i="54" s="1"/>
  <c r="F158" i="54"/>
  <c r="H157" i="54"/>
  <c r="J155" i="54"/>
  <c r="K155" i="54" s="1"/>
  <c r="L155" i="54" s="1"/>
  <c r="F155" i="54"/>
  <c r="J154" i="54"/>
  <c r="K154" i="54" s="1"/>
  <c r="F154" i="54"/>
  <c r="H153" i="54"/>
  <c r="K152" i="54"/>
  <c r="L152" i="54" s="1"/>
  <c r="F152" i="54"/>
  <c r="K151" i="54"/>
  <c r="L151" i="54" s="1"/>
  <c r="F151" i="54"/>
  <c r="K150" i="54"/>
  <c r="L150" i="54" s="1"/>
  <c r="F150" i="54"/>
  <c r="K149" i="54"/>
  <c r="F149" i="54"/>
  <c r="H148" i="54"/>
  <c r="J147" i="54"/>
  <c r="K147" i="54" s="1"/>
  <c r="L147" i="54" s="1"/>
  <c r="F147" i="54"/>
  <c r="J146" i="54"/>
  <c r="K146" i="54" s="1"/>
  <c r="L146" i="54" s="1"/>
  <c r="F146" i="54"/>
  <c r="J145" i="54"/>
  <c r="K145" i="54" s="1"/>
  <c r="L145" i="54" s="1"/>
  <c r="F145" i="54"/>
  <c r="J144" i="54"/>
  <c r="K144" i="54" s="1"/>
  <c r="L144" i="54" s="1"/>
  <c r="F144" i="54"/>
  <c r="J143" i="54"/>
  <c r="K143" i="54" s="1"/>
  <c r="L143" i="54" s="1"/>
  <c r="F143" i="54"/>
  <c r="J142" i="54"/>
  <c r="K142" i="54" s="1"/>
  <c r="L142" i="54" s="1"/>
  <c r="F142" i="54"/>
  <c r="J141" i="54"/>
  <c r="K141" i="54" s="1"/>
  <c r="L141" i="54" s="1"/>
  <c r="F141" i="54"/>
  <c r="J140" i="54"/>
  <c r="K140" i="54" s="1"/>
  <c r="L140" i="54" s="1"/>
  <c r="F140" i="54"/>
  <c r="J139" i="54"/>
  <c r="K139" i="54" s="1"/>
  <c r="L139" i="54" s="1"/>
  <c r="F139" i="54"/>
  <c r="J138" i="54"/>
  <c r="K138" i="54" s="1"/>
  <c r="L138" i="54" s="1"/>
  <c r="F138" i="54"/>
  <c r="J137" i="54"/>
  <c r="K137" i="54" s="1"/>
  <c r="L137" i="54" s="1"/>
  <c r="F137" i="54"/>
  <c r="J136" i="54"/>
  <c r="K136" i="54" s="1"/>
  <c r="L136" i="54" s="1"/>
  <c r="F136" i="54"/>
  <c r="J135" i="54"/>
  <c r="K135" i="54" s="1"/>
  <c r="L135" i="54" s="1"/>
  <c r="F135" i="54"/>
  <c r="J134" i="54"/>
  <c r="K134" i="54" s="1"/>
  <c r="L134" i="54" s="1"/>
  <c r="F134" i="54"/>
  <c r="J133" i="54"/>
  <c r="K133" i="54" s="1"/>
  <c r="L133" i="54" s="1"/>
  <c r="F133" i="54"/>
  <c r="J132" i="54"/>
  <c r="K132" i="54" s="1"/>
  <c r="L132" i="54" s="1"/>
  <c r="F132" i="54"/>
  <c r="J131" i="54"/>
  <c r="K131" i="54" s="1"/>
  <c r="L131" i="54" s="1"/>
  <c r="F131" i="54"/>
  <c r="J130" i="54"/>
  <c r="K130" i="54" s="1"/>
  <c r="L130" i="54" s="1"/>
  <c r="F130" i="54"/>
  <c r="J129" i="54"/>
  <c r="K129" i="54" s="1"/>
  <c r="L129" i="54" s="1"/>
  <c r="F129" i="54"/>
  <c r="J128" i="54"/>
  <c r="K128" i="54" s="1"/>
  <c r="L128" i="54" s="1"/>
  <c r="F128" i="54"/>
  <c r="J127" i="54"/>
  <c r="K127" i="54" s="1"/>
  <c r="L127" i="54" s="1"/>
  <c r="F127" i="54"/>
  <c r="J126" i="54"/>
  <c r="K126" i="54" s="1"/>
  <c r="L126" i="54" s="1"/>
  <c r="F126" i="54"/>
  <c r="J125" i="54"/>
  <c r="K125" i="54" s="1"/>
  <c r="L125" i="54" s="1"/>
  <c r="F125" i="54"/>
  <c r="J124" i="54"/>
  <c r="K124" i="54" s="1"/>
  <c r="L124" i="54" s="1"/>
  <c r="F124" i="54"/>
  <c r="J123" i="54"/>
  <c r="K123" i="54" s="1"/>
  <c r="L123" i="54" s="1"/>
  <c r="F123" i="54"/>
  <c r="H122" i="54"/>
  <c r="J121" i="54"/>
  <c r="K121" i="54" s="1"/>
  <c r="L121" i="54" s="1"/>
  <c r="F121" i="54"/>
  <c r="J120" i="54"/>
  <c r="K120" i="54" s="1"/>
  <c r="L120" i="54" s="1"/>
  <c r="F120" i="54"/>
  <c r="J119" i="54"/>
  <c r="K119" i="54" s="1"/>
  <c r="L119" i="54" s="1"/>
  <c r="F119" i="54"/>
  <c r="J118" i="54"/>
  <c r="K118" i="54" s="1"/>
  <c r="L118" i="54" s="1"/>
  <c r="F118" i="54"/>
  <c r="J117" i="54"/>
  <c r="K117" i="54" s="1"/>
  <c r="L117" i="54" s="1"/>
  <c r="F117" i="54"/>
  <c r="J116" i="54"/>
  <c r="K116" i="54" s="1"/>
  <c r="L116" i="54" s="1"/>
  <c r="F116" i="54"/>
  <c r="J115" i="54"/>
  <c r="K115" i="54" s="1"/>
  <c r="L115" i="54" s="1"/>
  <c r="F115" i="54"/>
  <c r="J114" i="54"/>
  <c r="K114" i="54" s="1"/>
  <c r="F114" i="54"/>
  <c r="H113" i="54"/>
  <c r="J111" i="54"/>
  <c r="K111" i="54" s="1"/>
  <c r="L111" i="54" s="1"/>
  <c r="F111" i="54"/>
  <c r="J110" i="54"/>
  <c r="K110" i="54" s="1"/>
  <c r="L110" i="54" s="1"/>
  <c r="F110" i="54"/>
  <c r="J109" i="54"/>
  <c r="K109" i="54" s="1"/>
  <c r="L109" i="54" s="1"/>
  <c r="F109" i="54"/>
  <c r="J108" i="54"/>
  <c r="K108" i="54" s="1"/>
  <c r="L108" i="54" s="1"/>
  <c r="F108" i="54"/>
  <c r="J107" i="54"/>
  <c r="K107" i="54" s="1"/>
  <c r="L107" i="54" s="1"/>
  <c r="F107" i="54"/>
  <c r="J106" i="54"/>
  <c r="K106" i="54" s="1"/>
  <c r="L106" i="54" s="1"/>
  <c r="F106" i="54"/>
  <c r="J105" i="54"/>
  <c r="K105" i="54" s="1"/>
  <c r="L105" i="54" s="1"/>
  <c r="F105" i="54"/>
  <c r="J104" i="54"/>
  <c r="K104" i="54" s="1"/>
  <c r="L104" i="54" s="1"/>
  <c r="F104" i="54"/>
  <c r="J103" i="54"/>
  <c r="K103" i="54" s="1"/>
  <c r="L103" i="54" s="1"/>
  <c r="F103" i="54"/>
  <c r="J102" i="54"/>
  <c r="K102" i="54" s="1"/>
  <c r="L102" i="54" s="1"/>
  <c r="F102" i="54"/>
  <c r="J101" i="54"/>
  <c r="K101" i="54" s="1"/>
  <c r="L101" i="54" s="1"/>
  <c r="F101" i="54"/>
  <c r="J100" i="54"/>
  <c r="K100" i="54" s="1"/>
  <c r="L100" i="54" s="1"/>
  <c r="F100" i="54"/>
  <c r="J99" i="54"/>
  <c r="K99" i="54" s="1"/>
  <c r="L99" i="54" s="1"/>
  <c r="F99" i="54"/>
  <c r="J98" i="54"/>
  <c r="K98" i="54" s="1"/>
  <c r="L98" i="54" s="1"/>
  <c r="F98" i="54"/>
  <c r="J97" i="54"/>
  <c r="K97" i="54" s="1"/>
  <c r="L97" i="54" s="1"/>
  <c r="F97" i="54"/>
  <c r="J96" i="54"/>
  <c r="K96" i="54" s="1"/>
  <c r="L96" i="54" s="1"/>
  <c r="F96" i="54"/>
  <c r="H95" i="54"/>
  <c r="J94" i="54"/>
  <c r="K94" i="54" s="1"/>
  <c r="L94" i="54" s="1"/>
  <c r="F94" i="54"/>
  <c r="J93" i="54"/>
  <c r="K93" i="54" s="1"/>
  <c r="L93" i="54" s="1"/>
  <c r="F93" i="54"/>
  <c r="J92" i="54"/>
  <c r="K92" i="54" s="1"/>
  <c r="L92" i="54" s="1"/>
  <c r="F92" i="54"/>
  <c r="J91" i="54"/>
  <c r="K91" i="54" s="1"/>
  <c r="L91" i="54" s="1"/>
  <c r="F91" i="54"/>
  <c r="J90" i="54"/>
  <c r="K90" i="54" s="1"/>
  <c r="L90" i="54" s="1"/>
  <c r="F90" i="54"/>
  <c r="J89" i="54"/>
  <c r="K89" i="54" s="1"/>
  <c r="L89" i="54" s="1"/>
  <c r="F89" i="54"/>
  <c r="J88" i="54"/>
  <c r="K88" i="54" s="1"/>
  <c r="L88" i="54" s="1"/>
  <c r="F88" i="54"/>
  <c r="J87" i="54"/>
  <c r="K87" i="54" s="1"/>
  <c r="L87" i="54" s="1"/>
  <c r="F87" i="54"/>
  <c r="J86" i="54"/>
  <c r="K86" i="54" s="1"/>
  <c r="L86" i="54" s="1"/>
  <c r="F86" i="54"/>
  <c r="J85" i="54"/>
  <c r="K85" i="54" s="1"/>
  <c r="L85" i="54" s="1"/>
  <c r="F85" i="54"/>
  <c r="J84" i="54"/>
  <c r="K84" i="54" s="1"/>
  <c r="L84" i="54" s="1"/>
  <c r="F84" i="54"/>
  <c r="J83" i="54"/>
  <c r="K83" i="54" s="1"/>
  <c r="L83" i="54" s="1"/>
  <c r="F83" i="54"/>
  <c r="J82" i="54"/>
  <c r="K82" i="54" s="1"/>
  <c r="L82" i="54" s="1"/>
  <c r="F82" i="54"/>
  <c r="J81" i="54"/>
  <c r="K81" i="54" s="1"/>
  <c r="L81" i="54" s="1"/>
  <c r="F81" i="54"/>
  <c r="J80" i="54"/>
  <c r="K80" i="54" s="1"/>
  <c r="L80" i="54" s="1"/>
  <c r="F80" i="54"/>
  <c r="J79" i="54"/>
  <c r="K79" i="54" s="1"/>
  <c r="L79" i="54" s="1"/>
  <c r="F79" i="54"/>
  <c r="J78" i="54"/>
  <c r="K78" i="54" s="1"/>
  <c r="F78" i="54"/>
  <c r="H77" i="54"/>
  <c r="J76" i="54"/>
  <c r="K76" i="54" s="1"/>
  <c r="L76" i="54" s="1"/>
  <c r="F76" i="54"/>
  <c r="J75" i="54"/>
  <c r="K75" i="54" s="1"/>
  <c r="L75" i="54" s="1"/>
  <c r="F75" i="54"/>
  <c r="J74" i="54"/>
  <c r="K74" i="54" s="1"/>
  <c r="L74" i="54" s="1"/>
  <c r="F74" i="54"/>
  <c r="J73" i="54"/>
  <c r="K73" i="54" s="1"/>
  <c r="L73" i="54" s="1"/>
  <c r="F73" i="54"/>
  <c r="J72" i="54"/>
  <c r="K72" i="54" s="1"/>
  <c r="L72" i="54" s="1"/>
  <c r="F72" i="54"/>
  <c r="J71" i="54"/>
  <c r="K71" i="54" s="1"/>
  <c r="L71" i="54" s="1"/>
  <c r="F71" i="54"/>
  <c r="J70" i="54"/>
  <c r="K70" i="54" s="1"/>
  <c r="L70" i="54" s="1"/>
  <c r="F70" i="54"/>
  <c r="J69" i="54"/>
  <c r="K69" i="54" s="1"/>
  <c r="L69" i="54" s="1"/>
  <c r="F69" i="54"/>
  <c r="J68" i="54"/>
  <c r="K68" i="54" s="1"/>
  <c r="L68" i="54" s="1"/>
  <c r="F68" i="54"/>
  <c r="J67" i="54"/>
  <c r="K67" i="54" s="1"/>
  <c r="L67" i="54" s="1"/>
  <c r="F67" i="54"/>
  <c r="J66" i="54"/>
  <c r="K66" i="54" s="1"/>
  <c r="L66" i="54" s="1"/>
  <c r="F66" i="54"/>
  <c r="J65" i="54"/>
  <c r="K65" i="54" s="1"/>
  <c r="L65" i="54" s="1"/>
  <c r="F65" i="54"/>
  <c r="J64" i="54"/>
  <c r="K64" i="54" s="1"/>
  <c r="L64" i="54" s="1"/>
  <c r="F64" i="54"/>
  <c r="J63" i="54"/>
  <c r="K63" i="54" s="1"/>
  <c r="L63" i="54" s="1"/>
  <c r="F63" i="54"/>
  <c r="J62" i="54"/>
  <c r="K62" i="54" s="1"/>
  <c r="L62" i="54" s="1"/>
  <c r="F62" i="54"/>
  <c r="J61" i="54"/>
  <c r="K61" i="54" s="1"/>
  <c r="L61" i="54" s="1"/>
  <c r="F61" i="54"/>
  <c r="J60" i="54"/>
  <c r="K60" i="54" s="1"/>
  <c r="L60" i="54" s="1"/>
  <c r="F60" i="54"/>
  <c r="J59" i="54"/>
  <c r="K59" i="54" s="1"/>
  <c r="L59" i="54" s="1"/>
  <c r="F59" i="54"/>
  <c r="J58" i="54"/>
  <c r="K58" i="54" s="1"/>
  <c r="L58" i="54" s="1"/>
  <c r="F58" i="54"/>
  <c r="J57" i="54"/>
  <c r="K57" i="54" s="1"/>
  <c r="L57" i="54" s="1"/>
  <c r="F57" i="54"/>
  <c r="J56" i="54"/>
  <c r="K56" i="54" s="1"/>
  <c r="L56" i="54" s="1"/>
  <c r="F56" i="54"/>
  <c r="J55" i="54"/>
  <c r="K55" i="54" s="1"/>
  <c r="L55" i="54" s="1"/>
  <c r="F55" i="54"/>
  <c r="J54" i="54"/>
  <c r="K54" i="54" s="1"/>
  <c r="L54" i="54" s="1"/>
  <c r="F54" i="54"/>
  <c r="J53" i="54"/>
  <c r="K53" i="54" s="1"/>
  <c r="L53" i="54" s="1"/>
  <c r="F53" i="54"/>
  <c r="J52" i="54"/>
  <c r="K52" i="54" s="1"/>
  <c r="L52" i="54" s="1"/>
  <c r="F52" i="54"/>
  <c r="J51" i="54"/>
  <c r="K51" i="54" s="1"/>
  <c r="L51" i="54" s="1"/>
  <c r="F51" i="54"/>
  <c r="J50" i="54"/>
  <c r="K50" i="54" s="1"/>
  <c r="L50" i="54" s="1"/>
  <c r="F50" i="54"/>
  <c r="J49" i="54"/>
  <c r="K49" i="54" s="1"/>
  <c r="L49" i="54" s="1"/>
  <c r="F49" i="54"/>
  <c r="J48" i="54"/>
  <c r="K48" i="54" s="1"/>
  <c r="L48" i="54" s="1"/>
  <c r="F48" i="54"/>
  <c r="J47" i="54"/>
  <c r="K47" i="54" s="1"/>
  <c r="L47" i="54" s="1"/>
  <c r="F47" i="54"/>
  <c r="J46" i="54"/>
  <c r="K46" i="54" s="1"/>
  <c r="L46" i="54" s="1"/>
  <c r="F46" i="54"/>
  <c r="J45" i="54"/>
  <c r="K45" i="54" s="1"/>
  <c r="L45" i="54" s="1"/>
  <c r="F45" i="54"/>
  <c r="J44" i="54"/>
  <c r="K44" i="54" s="1"/>
  <c r="L44" i="54" s="1"/>
  <c r="F44" i="54"/>
  <c r="J43" i="54"/>
  <c r="K43" i="54" s="1"/>
  <c r="L43" i="54" s="1"/>
  <c r="F43" i="54"/>
  <c r="J42" i="54"/>
  <c r="K42" i="54" s="1"/>
  <c r="L42" i="54" s="1"/>
  <c r="F42" i="54"/>
  <c r="J41" i="54"/>
  <c r="K41" i="54" s="1"/>
  <c r="L41" i="54" s="1"/>
  <c r="F41" i="54"/>
  <c r="J40" i="54"/>
  <c r="F40" i="54"/>
  <c r="H39" i="54"/>
  <c r="J38" i="54"/>
  <c r="K38" i="54" s="1"/>
  <c r="L38" i="54" s="1"/>
  <c r="F38" i="54"/>
  <c r="J37" i="54"/>
  <c r="K37" i="54" s="1"/>
  <c r="L37" i="54" s="1"/>
  <c r="F37" i="54"/>
  <c r="J36" i="54"/>
  <c r="K36" i="54" s="1"/>
  <c r="L36" i="54" s="1"/>
  <c r="F36" i="54"/>
  <c r="J35" i="54"/>
  <c r="K35" i="54" s="1"/>
  <c r="L35" i="54" s="1"/>
  <c r="F35" i="54"/>
  <c r="J34" i="54"/>
  <c r="K34" i="54" s="1"/>
  <c r="L34" i="54" s="1"/>
  <c r="F34" i="54"/>
  <c r="J33" i="54"/>
  <c r="K33" i="54" s="1"/>
  <c r="L33" i="54" s="1"/>
  <c r="F33" i="54"/>
  <c r="K32" i="54"/>
  <c r="L32" i="54" s="1"/>
  <c r="F32" i="54"/>
  <c r="J31" i="54"/>
  <c r="K31" i="54" s="1"/>
  <c r="L31" i="54" s="1"/>
  <c r="F31" i="54"/>
  <c r="J30" i="54"/>
  <c r="K30" i="54" s="1"/>
  <c r="L30" i="54" s="1"/>
  <c r="F30" i="54"/>
  <c r="J29" i="54"/>
  <c r="K29" i="54" s="1"/>
  <c r="L29" i="54" s="1"/>
  <c r="F29" i="54"/>
  <c r="J28" i="54"/>
  <c r="K28" i="54" s="1"/>
  <c r="L28" i="54" s="1"/>
  <c r="F28" i="54"/>
  <c r="J27" i="54"/>
  <c r="K27" i="54" s="1"/>
  <c r="L27" i="54" s="1"/>
  <c r="F27" i="54"/>
  <c r="J26" i="54"/>
  <c r="K26" i="54" s="1"/>
  <c r="L26" i="54" s="1"/>
  <c r="F26" i="54"/>
  <c r="J25" i="54"/>
  <c r="K25" i="54" s="1"/>
  <c r="L25" i="54" s="1"/>
  <c r="F25" i="54"/>
  <c r="J24" i="54"/>
  <c r="K24" i="54" s="1"/>
  <c r="L24" i="54" s="1"/>
  <c r="F24" i="54"/>
  <c r="J23" i="54"/>
  <c r="K23" i="54" s="1"/>
  <c r="L23" i="54" s="1"/>
  <c r="F23" i="54"/>
  <c r="J22" i="54"/>
  <c r="K22" i="54" s="1"/>
  <c r="L22" i="54" s="1"/>
  <c r="F22" i="54"/>
  <c r="J21" i="54"/>
  <c r="K21" i="54" s="1"/>
  <c r="L21" i="54" s="1"/>
  <c r="F21" i="54"/>
  <c r="J20" i="54"/>
  <c r="K20" i="54" s="1"/>
  <c r="L20" i="54" s="1"/>
  <c r="F20" i="54"/>
  <c r="J19" i="54"/>
  <c r="K19" i="54" s="1"/>
  <c r="L19" i="54" s="1"/>
  <c r="F19" i="54"/>
  <c r="J18" i="54"/>
  <c r="K18" i="54" s="1"/>
  <c r="L18" i="54" s="1"/>
  <c r="F18" i="54"/>
  <c r="J17" i="54"/>
  <c r="K17" i="54" s="1"/>
  <c r="L17" i="54" s="1"/>
  <c r="F17" i="54"/>
  <c r="J16" i="54"/>
  <c r="K16" i="54" s="1"/>
  <c r="L16" i="54" s="1"/>
  <c r="F16" i="54"/>
  <c r="J15" i="54"/>
  <c r="K15" i="54" s="1"/>
  <c r="L15" i="54" s="1"/>
  <c r="F15" i="54"/>
  <c r="H14" i="54"/>
  <c r="L259" i="54"/>
  <c r="L326" i="54"/>
  <c r="L282" i="54"/>
  <c r="L381" i="54"/>
  <c r="K400" i="54"/>
  <c r="L400" i="54" s="1"/>
  <c r="K407" i="54"/>
  <c r="L435" i="54"/>
  <c r="L521" i="54"/>
  <c r="G95" i="53"/>
  <c r="H95" i="53" s="1"/>
  <c r="I95" i="53" s="1"/>
  <c r="C95" i="53"/>
  <c r="G94" i="53"/>
  <c r="H94" i="53" s="1"/>
  <c r="I94" i="53" s="1"/>
  <c r="C94" i="53"/>
  <c r="G93" i="53"/>
  <c r="H93" i="53" s="1"/>
  <c r="I93" i="53" s="1"/>
  <c r="C93" i="53"/>
  <c r="G92" i="53"/>
  <c r="H92" i="53" s="1"/>
  <c r="I92" i="53" s="1"/>
  <c r="C92" i="53"/>
  <c r="G91" i="53"/>
  <c r="H91" i="53" s="1"/>
  <c r="I91" i="53" s="1"/>
  <c r="C91" i="53"/>
  <c r="G90" i="53"/>
  <c r="H90" i="53" s="1"/>
  <c r="I90" i="53" s="1"/>
  <c r="C90" i="53"/>
  <c r="G89" i="53"/>
  <c r="H89" i="53" s="1"/>
  <c r="I89" i="53" s="1"/>
  <c r="C89" i="53"/>
  <c r="G88" i="53"/>
  <c r="H88" i="53" s="1"/>
  <c r="I88" i="53" s="1"/>
  <c r="C88" i="53"/>
  <c r="G87" i="53"/>
  <c r="H87" i="53" s="1"/>
  <c r="I87" i="53" s="1"/>
  <c r="C87" i="53"/>
  <c r="G86" i="53"/>
  <c r="H86" i="53" s="1"/>
  <c r="I86" i="53" s="1"/>
  <c r="C86" i="53"/>
  <c r="G85" i="53"/>
  <c r="H85" i="53" s="1"/>
  <c r="I85" i="53" s="1"/>
  <c r="C85" i="53"/>
  <c r="G84" i="53"/>
  <c r="H84" i="53" s="1"/>
  <c r="I84" i="53" s="1"/>
  <c r="C84" i="53"/>
  <c r="G83" i="53"/>
  <c r="H83" i="53" s="1"/>
  <c r="I83" i="53" s="1"/>
  <c r="C83" i="53"/>
  <c r="G82" i="53"/>
  <c r="H82" i="53" s="1"/>
  <c r="I82" i="53" s="1"/>
  <c r="C82" i="53"/>
  <c r="G81" i="53"/>
  <c r="H81" i="53" s="1"/>
  <c r="I81" i="53" s="1"/>
  <c r="C81" i="53"/>
  <c r="G80" i="53"/>
  <c r="H80" i="53" s="1"/>
  <c r="I80" i="53" s="1"/>
  <c r="C80" i="53"/>
  <c r="G79" i="53"/>
  <c r="H79" i="53" s="1"/>
  <c r="C79" i="53"/>
  <c r="G77" i="53"/>
  <c r="H77" i="53" s="1"/>
  <c r="I77" i="53" s="1"/>
  <c r="C77" i="53"/>
  <c r="G76" i="53"/>
  <c r="H76" i="53" s="1"/>
  <c r="I76" i="53" s="1"/>
  <c r="C76" i="53"/>
  <c r="G75" i="53"/>
  <c r="H75" i="53" s="1"/>
  <c r="I75" i="53" s="1"/>
  <c r="C75" i="53"/>
  <c r="G74" i="53"/>
  <c r="H74" i="53" s="1"/>
  <c r="I74" i="53" s="1"/>
  <c r="C74" i="53"/>
  <c r="G73" i="53"/>
  <c r="H73" i="53" s="1"/>
  <c r="I73" i="53" s="1"/>
  <c r="C73" i="53"/>
  <c r="G72" i="53"/>
  <c r="H72" i="53" s="1"/>
  <c r="I72" i="53" s="1"/>
  <c r="C72" i="53"/>
  <c r="G71" i="53"/>
  <c r="H71" i="53" s="1"/>
  <c r="I71" i="53" s="1"/>
  <c r="C71" i="53"/>
  <c r="G70" i="53"/>
  <c r="H70" i="53" s="1"/>
  <c r="I70" i="53" s="1"/>
  <c r="C70" i="53"/>
  <c r="G69" i="53"/>
  <c r="H69" i="53" s="1"/>
  <c r="I69" i="53" s="1"/>
  <c r="C69" i="53"/>
  <c r="G68" i="53"/>
  <c r="H68" i="53" s="1"/>
  <c r="C68" i="53"/>
  <c r="G66" i="53"/>
  <c r="H66" i="53" s="1"/>
  <c r="I66" i="53" s="1"/>
  <c r="C66" i="53"/>
  <c r="G65" i="53"/>
  <c r="H65" i="53" s="1"/>
  <c r="I65" i="53" s="1"/>
  <c r="C65" i="53"/>
  <c r="G64" i="53"/>
  <c r="H64" i="53" s="1"/>
  <c r="I64" i="53" s="1"/>
  <c r="C64" i="53"/>
  <c r="G63" i="53"/>
  <c r="H63" i="53" s="1"/>
  <c r="I63" i="53" s="1"/>
  <c r="C63" i="53"/>
  <c r="G62" i="53"/>
  <c r="H62" i="53" s="1"/>
  <c r="I62" i="53" s="1"/>
  <c r="C62" i="53"/>
  <c r="G61" i="53"/>
  <c r="H61" i="53" s="1"/>
  <c r="I61" i="53" s="1"/>
  <c r="C61" i="53"/>
  <c r="G60" i="53"/>
  <c r="H60" i="53" s="1"/>
  <c r="I60" i="53" s="1"/>
  <c r="C60" i="53"/>
  <c r="G59" i="53"/>
  <c r="H59" i="53" s="1"/>
  <c r="I59" i="53" s="1"/>
  <c r="C59" i="53"/>
  <c r="G58" i="53"/>
  <c r="H58" i="53" s="1"/>
  <c r="I58" i="53" s="1"/>
  <c r="C58" i="53"/>
  <c r="G57" i="53"/>
  <c r="H57" i="53" s="1"/>
  <c r="I57" i="53" s="1"/>
  <c r="C57" i="53"/>
  <c r="G56" i="53"/>
  <c r="H56" i="53" s="1"/>
  <c r="I56" i="53" s="1"/>
  <c r="C56" i="53"/>
  <c r="G55" i="53"/>
  <c r="H55" i="53" s="1"/>
  <c r="I55" i="53" s="1"/>
  <c r="C55" i="53"/>
  <c r="G54" i="53"/>
  <c r="H54" i="53" s="1"/>
  <c r="I54" i="53" s="1"/>
  <c r="C54" i="53"/>
  <c r="G53" i="53"/>
  <c r="H53" i="53" s="1"/>
  <c r="I53" i="53" s="1"/>
  <c r="C53" i="53"/>
  <c r="G52" i="53"/>
  <c r="H52" i="53" s="1"/>
  <c r="I52" i="53" s="1"/>
  <c r="C52" i="53"/>
  <c r="G51" i="53"/>
  <c r="H51" i="53" s="1"/>
  <c r="I51" i="53" s="1"/>
  <c r="C51" i="53"/>
  <c r="G50" i="53"/>
  <c r="H50" i="53" s="1"/>
  <c r="I50" i="53" s="1"/>
  <c r="C50" i="53"/>
  <c r="G49" i="53"/>
  <c r="H49" i="53" s="1"/>
  <c r="I49" i="53" s="1"/>
  <c r="C49" i="53"/>
  <c r="G48" i="53"/>
  <c r="H48" i="53" s="1"/>
  <c r="I48" i="53" s="1"/>
  <c r="C48" i="53"/>
  <c r="G47" i="53"/>
  <c r="H47" i="53" s="1"/>
  <c r="I47" i="53" s="1"/>
  <c r="C47" i="53"/>
  <c r="G46" i="53"/>
  <c r="H46" i="53" s="1"/>
  <c r="I46" i="53" s="1"/>
  <c r="C46" i="53"/>
  <c r="G45" i="53"/>
  <c r="H45" i="53" s="1"/>
  <c r="I45" i="53" s="1"/>
  <c r="C45" i="53"/>
  <c r="G44" i="53"/>
  <c r="H44" i="53" s="1"/>
  <c r="I44" i="53" s="1"/>
  <c r="C44" i="53"/>
  <c r="G43" i="53"/>
  <c r="H43" i="53" s="1"/>
  <c r="I43" i="53" s="1"/>
  <c r="C43" i="53"/>
  <c r="G42" i="53"/>
  <c r="H42" i="53" s="1"/>
  <c r="I42" i="53" s="1"/>
  <c r="C42" i="53"/>
  <c r="G41" i="53"/>
  <c r="H41" i="53" s="1"/>
  <c r="I41" i="53" s="1"/>
  <c r="C41" i="53"/>
  <c r="G40" i="53"/>
  <c r="H40" i="53" s="1"/>
  <c r="I40" i="53" s="1"/>
  <c r="C40" i="53"/>
  <c r="H39" i="53"/>
  <c r="I39" i="53" s="1"/>
  <c r="G39" i="53"/>
  <c r="C39" i="53"/>
  <c r="G38" i="53"/>
  <c r="H38" i="53" s="1"/>
  <c r="I38" i="53" s="1"/>
  <c r="C38" i="53"/>
  <c r="G37" i="53"/>
  <c r="H37" i="53" s="1"/>
  <c r="I37" i="53" s="1"/>
  <c r="C37" i="53"/>
  <c r="G36" i="53"/>
  <c r="H36" i="53" s="1"/>
  <c r="I36" i="53" s="1"/>
  <c r="C36" i="53"/>
  <c r="G35" i="53"/>
  <c r="H35" i="53" s="1"/>
  <c r="I35" i="53" s="1"/>
  <c r="C35" i="53"/>
  <c r="G34" i="53"/>
  <c r="H34" i="53" s="1"/>
  <c r="I34" i="53" s="1"/>
  <c r="C34" i="53"/>
  <c r="G33" i="53"/>
  <c r="H33" i="53" s="1"/>
  <c r="I33" i="53" s="1"/>
  <c r="C33" i="53"/>
  <c r="G32" i="53"/>
  <c r="H32" i="53" s="1"/>
  <c r="I32" i="53" s="1"/>
  <c r="C32" i="53"/>
  <c r="G31" i="53"/>
  <c r="H31" i="53" s="1"/>
  <c r="I31" i="53" s="1"/>
  <c r="C31" i="53"/>
  <c r="G30" i="53"/>
  <c r="H30" i="53" s="1"/>
  <c r="I30" i="53" s="1"/>
  <c r="C30" i="53"/>
  <c r="G29" i="53"/>
  <c r="H29" i="53" s="1"/>
  <c r="I29" i="53" s="1"/>
  <c r="C29" i="53"/>
  <c r="G28" i="53"/>
  <c r="H28" i="53" s="1"/>
  <c r="I28" i="53" s="1"/>
  <c r="C28" i="53"/>
  <c r="G27" i="53"/>
  <c r="H27" i="53" s="1"/>
  <c r="I27" i="53" s="1"/>
  <c r="C27" i="53"/>
  <c r="G26" i="53"/>
  <c r="H26" i="53" s="1"/>
  <c r="I26" i="53" s="1"/>
  <c r="C26" i="53"/>
  <c r="G25" i="53"/>
  <c r="H25" i="53" s="1"/>
  <c r="I25" i="53" s="1"/>
  <c r="C25" i="53"/>
  <c r="G24" i="53"/>
  <c r="H24" i="53" s="1"/>
  <c r="I24" i="53" s="1"/>
  <c r="C24" i="53"/>
  <c r="G23" i="53"/>
  <c r="H23" i="53" s="1"/>
  <c r="I23" i="53" s="1"/>
  <c r="C23" i="53"/>
  <c r="G22" i="53"/>
  <c r="H22" i="53" s="1"/>
  <c r="I22" i="53" s="1"/>
  <c r="C22" i="53"/>
  <c r="G21" i="53"/>
  <c r="H21" i="53" s="1"/>
  <c r="I21" i="53" s="1"/>
  <c r="C21" i="53"/>
  <c r="G20" i="53"/>
  <c r="H20" i="53" s="1"/>
  <c r="C20" i="53"/>
  <c r="H18" i="53"/>
  <c r="I18" i="53" s="1"/>
  <c r="C18" i="53"/>
  <c r="G17" i="53"/>
  <c r="H17" i="53" s="1"/>
  <c r="I17" i="53" s="1"/>
  <c r="C17" i="53"/>
  <c r="G16" i="53"/>
  <c r="H16" i="53" s="1"/>
  <c r="I16" i="53" s="1"/>
  <c r="C16" i="53"/>
  <c r="G15" i="53"/>
  <c r="H15" i="53" s="1"/>
  <c r="I15" i="53" s="1"/>
  <c r="C15" i="53"/>
  <c r="G14" i="53"/>
  <c r="H14" i="53" s="1"/>
  <c r="C14" i="53"/>
  <c r="H173" i="52"/>
  <c r="I173" i="52" s="1"/>
  <c r="C173" i="52"/>
  <c r="H172" i="52"/>
  <c r="I172" i="52" s="1"/>
  <c r="C172" i="52"/>
  <c r="H171" i="52"/>
  <c r="I171" i="52" s="1"/>
  <c r="C171" i="52"/>
  <c r="H170" i="52"/>
  <c r="I170" i="52" s="1"/>
  <c r="C170" i="52"/>
  <c r="H169" i="52"/>
  <c r="I169" i="52" s="1"/>
  <c r="C169" i="52"/>
  <c r="H168" i="52"/>
  <c r="I168" i="52" s="1"/>
  <c r="C168" i="52"/>
  <c r="H167" i="52"/>
  <c r="I167" i="52" s="1"/>
  <c r="C167" i="52"/>
  <c r="H166" i="52"/>
  <c r="I166" i="52" s="1"/>
  <c r="C166" i="52"/>
  <c r="H165" i="52"/>
  <c r="I165" i="52" s="1"/>
  <c r="C165" i="52"/>
  <c r="H164" i="52"/>
  <c r="I164" i="52" s="1"/>
  <c r="C164" i="52"/>
  <c r="H163" i="52"/>
  <c r="I163" i="52" s="1"/>
  <c r="C163" i="52"/>
  <c r="H162" i="52"/>
  <c r="I162" i="52" s="1"/>
  <c r="C162" i="52"/>
  <c r="H161" i="52"/>
  <c r="I161" i="52" s="1"/>
  <c r="C161" i="52"/>
  <c r="H160" i="52"/>
  <c r="I160" i="52" s="1"/>
  <c r="C160" i="52"/>
  <c r="H159" i="52"/>
  <c r="I159" i="52" s="1"/>
  <c r="C159" i="52"/>
  <c r="H158" i="52"/>
  <c r="I158" i="52" s="1"/>
  <c r="C158" i="52"/>
  <c r="H157" i="52"/>
  <c r="I157" i="52" s="1"/>
  <c r="C157" i="52"/>
  <c r="H156" i="52"/>
  <c r="I156" i="52" s="1"/>
  <c r="C156" i="52"/>
  <c r="H155" i="52"/>
  <c r="I155" i="52" s="1"/>
  <c r="C155" i="52"/>
  <c r="H154" i="52"/>
  <c r="I154" i="52" s="1"/>
  <c r="C154" i="52"/>
  <c r="H153" i="52"/>
  <c r="I153" i="52" s="1"/>
  <c r="C153" i="52"/>
  <c r="H152" i="52"/>
  <c r="I152" i="52" s="1"/>
  <c r="C152" i="52"/>
  <c r="H151" i="52"/>
  <c r="I151" i="52" s="1"/>
  <c r="C151" i="52"/>
  <c r="H150" i="52"/>
  <c r="I150" i="52" s="1"/>
  <c r="C150" i="52"/>
  <c r="H149" i="52"/>
  <c r="I149" i="52" s="1"/>
  <c r="C149" i="52"/>
  <c r="H148" i="52"/>
  <c r="I148" i="52" s="1"/>
  <c r="C148" i="52"/>
  <c r="H147" i="52"/>
  <c r="I147" i="52" s="1"/>
  <c r="C147" i="52"/>
  <c r="H146" i="52"/>
  <c r="I146" i="52" s="1"/>
  <c r="C146" i="52"/>
  <c r="H145" i="52"/>
  <c r="I145" i="52" s="1"/>
  <c r="C145" i="52"/>
  <c r="H144" i="52"/>
  <c r="I144" i="52" s="1"/>
  <c r="C144" i="52"/>
  <c r="H143" i="52"/>
  <c r="C143" i="52"/>
  <c r="H141" i="52"/>
  <c r="I141" i="52" s="1"/>
  <c r="C141" i="52"/>
  <c r="H140" i="52"/>
  <c r="I140" i="52" s="1"/>
  <c r="C140" i="52"/>
  <c r="H139" i="52"/>
  <c r="I139" i="52" s="1"/>
  <c r="C139" i="52"/>
  <c r="H138" i="52"/>
  <c r="I138" i="52" s="1"/>
  <c r="C138" i="52"/>
  <c r="H137" i="52"/>
  <c r="I137" i="52" s="1"/>
  <c r="C137" i="52"/>
  <c r="H136" i="52"/>
  <c r="I136" i="52" s="1"/>
  <c r="C136" i="52"/>
  <c r="H135" i="52"/>
  <c r="I135" i="52" s="1"/>
  <c r="C135" i="52"/>
  <c r="H134" i="52"/>
  <c r="I134" i="52" s="1"/>
  <c r="C134" i="52"/>
  <c r="H133" i="52"/>
  <c r="I133" i="52" s="1"/>
  <c r="C133" i="52"/>
  <c r="H132" i="52"/>
  <c r="I132" i="52" s="1"/>
  <c r="C132" i="52"/>
  <c r="H131" i="52"/>
  <c r="I131" i="52" s="1"/>
  <c r="C131" i="52"/>
  <c r="H130" i="52"/>
  <c r="I130" i="52" s="1"/>
  <c r="C130" i="52"/>
  <c r="H129" i="52"/>
  <c r="I129" i="52" s="1"/>
  <c r="C129" i="52"/>
  <c r="H128" i="52"/>
  <c r="I128" i="52" s="1"/>
  <c r="C128" i="52"/>
  <c r="H127" i="52"/>
  <c r="I127" i="52" s="1"/>
  <c r="C127" i="52"/>
  <c r="H126" i="52"/>
  <c r="I126" i="52" s="1"/>
  <c r="C126" i="52"/>
  <c r="H125" i="52"/>
  <c r="I125" i="52" s="1"/>
  <c r="C125" i="52"/>
  <c r="H124" i="52"/>
  <c r="I124" i="52" s="1"/>
  <c r="C124" i="52"/>
  <c r="H123" i="52"/>
  <c r="I123" i="52" s="1"/>
  <c r="C123" i="52"/>
  <c r="H122" i="52"/>
  <c r="I122" i="52" s="1"/>
  <c r="C122" i="52"/>
  <c r="H121" i="52"/>
  <c r="I121" i="52" s="1"/>
  <c r="C121" i="52"/>
  <c r="H120" i="52"/>
  <c r="I120" i="52" s="1"/>
  <c r="C120" i="52"/>
  <c r="H119" i="52"/>
  <c r="I119" i="52" s="1"/>
  <c r="C119" i="52"/>
  <c r="H118" i="52"/>
  <c r="I118" i="52" s="1"/>
  <c r="C118" i="52"/>
  <c r="H117" i="52"/>
  <c r="C117" i="52"/>
  <c r="H115" i="52"/>
  <c r="I115" i="52" s="1"/>
  <c r="C115" i="52"/>
  <c r="H114" i="52"/>
  <c r="I114" i="52" s="1"/>
  <c r="C114" i="52"/>
  <c r="H113" i="52"/>
  <c r="I113" i="52" s="1"/>
  <c r="C113" i="52"/>
  <c r="H112" i="52"/>
  <c r="I112" i="52" s="1"/>
  <c r="C112" i="52"/>
  <c r="H111" i="52"/>
  <c r="I111" i="52" s="1"/>
  <c r="C111" i="52"/>
  <c r="H110" i="52"/>
  <c r="I110" i="52" s="1"/>
  <c r="C110" i="52"/>
  <c r="H109" i="52"/>
  <c r="I109" i="52" s="1"/>
  <c r="C109" i="52"/>
  <c r="H108" i="52"/>
  <c r="I108" i="52" s="1"/>
  <c r="C108" i="52"/>
  <c r="H107" i="52"/>
  <c r="I107" i="52" s="1"/>
  <c r="C107" i="52"/>
  <c r="H106" i="52"/>
  <c r="I106" i="52" s="1"/>
  <c r="C106" i="52"/>
  <c r="H105" i="52"/>
  <c r="I105" i="52" s="1"/>
  <c r="C105" i="52"/>
  <c r="H104" i="52"/>
  <c r="I104" i="52" s="1"/>
  <c r="C104" i="52"/>
  <c r="H103" i="52"/>
  <c r="I103" i="52" s="1"/>
  <c r="C103" i="52"/>
  <c r="H102" i="52"/>
  <c r="I102" i="52" s="1"/>
  <c r="C102" i="52"/>
  <c r="H101" i="52"/>
  <c r="I101" i="52" s="1"/>
  <c r="C101" i="52"/>
  <c r="H100" i="52"/>
  <c r="I100" i="52" s="1"/>
  <c r="C100" i="52"/>
  <c r="H99" i="52"/>
  <c r="I99" i="52" s="1"/>
  <c r="C99" i="52"/>
  <c r="H98" i="52"/>
  <c r="I98" i="52" s="1"/>
  <c r="C98" i="52"/>
  <c r="H97" i="52"/>
  <c r="I97" i="52" s="1"/>
  <c r="C97" i="52"/>
  <c r="H96" i="52"/>
  <c r="I96" i="52" s="1"/>
  <c r="C96" i="52"/>
  <c r="H95" i="52"/>
  <c r="I95" i="52" s="1"/>
  <c r="C95" i="52"/>
  <c r="H94" i="52"/>
  <c r="I94" i="52" s="1"/>
  <c r="C94" i="52"/>
  <c r="H93" i="52"/>
  <c r="I93" i="52" s="1"/>
  <c r="C93" i="52"/>
  <c r="H92" i="52"/>
  <c r="I92" i="52" s="1"/>
  <c r="C92" i="52"/>
  <c r="H91" i="52"/>
  <c r="I91" i="52" s="1"/>
  <c r="C91" i="52"/>
  <c r="H90" i="52"/>
  <c r="I90" i="52" s="1"/>
  <c r="C90" i="52"/>
  <c r="H89" i="52"/>
  <c r="I89" i="52" s="1"/>
  <c r="C89" i="52"/>
  <c r="H88" i="52"/>
  <c r="I88" i="52" s="1"/>
  <c r="C88" i="52"/>
  <c r="H87" i="52"/>
  <c r="I87" i="52" s="1"/>
  <c r="C87" i="52"/>
  <c r="H86" i="52"/>
  <c r="I86" i="52" s="1"/>
  <c r="C86" i="52"/>
  <c r="H85" i="52"/>
  <c r="I85" i="52" s="1"/>
  <c r="C85" i="52"/>
  <c r="H84" i="52"/>
  <c r="I84" i="52" s="1"/>
  <c r="C84" i="52"/>
  <c r="H83" i="52"/>
  <c r="I83" i="52" s="1"/>
  <c r="C83" i="52"/>
  <c r="H82" i="52"/>
  <c r="I82" i="52" s="1"/>
  <c r="C82" i="52"/>
  <c r="H81" i="52"/>
  <c r="I81" i="52" s="1"/>
  <c r="C81" i="52"/>
  <c r="H80" i="52"/>
  <c r="I80" i="52" s="1"/>
  <c r="C80" i="52"/>
  <c r="H79" i="52"/>
  <c r="I79" i="52" s="1"/>
  <c r="C79" i="52"/>
  <c r="H78" i="52"/>
  <c r="I78" i="52" s="1"/>
  <c r="C78" i="52"/>
  <c r="H77" i="52"/>
  <c r="I77" i="52" s="1"/>
  <c r="C77" i="52"/>
  <c r="H76" i="52"/>
  <c r="I76" i="52" s="1"/>
  <c r="C76" i="52"/>
  <c r="H75" i="52"/>
  <c r="I75" i="52" s="1"/>
  <c r="C75" i="52"/>
  <c r="H74" i="52"/>
  <c r="I74" i="52" s="1"/>
  <c r="C74" i="52"/>
  <c r="H73" i="52"/>
  <c r="I73" i="52" s="1"/>
  <c r="C73" i="52"/>
  <c r="H72" i="52"/>
  <c r="I72" i="52" s="1"/>
  <c r="C72" i="52"/>
  <c r="H71" i="52"/>
  <c r="I71" i="52" s="1"/>
  <c r="C71" i="52"/>
  <c r="H70" i="52"/>
  <c r="I70" i="52" s="1"/>
  <c r="C70" i="52"/>
  <c r="H69" i="52"/>
  <c r="I69" i="52" s="1"/>
  <c r="C69" i="52"/>
  <c r="H68" i="52"/>
  <c r="I68" i="52" s="1"/>
  <c r="C68" i="52"/>
  <c r="H67" i="52"/>
  <c r="I67" i="52" s="1"/>
  <c r="C67" i="52"/>
  <c r="H66" i="52"/>
  <c r="I66" i="52" s="1"/>
  <c r="C66" i="52"/>
  <c r="H65" i="52"/>
  <c r="I65" i="52" s="1"/>
  <c r="C65" i="52"/>
  <c r="H64" i="52"/>
  <c r="I64" i="52" s="1"/>
  <c r="C64" i="52"/>
  <c r="H63" i="52"/>
  <c r="I63" i="52" s="1"/>
  <c r="C63" i="52"/>
  <c r="H62" i="52"/>
  <c r="I62" i="52" s="1"/>
  <c r="C62" i="52"/>
  <c r="H61" i="52"/>
  <c r="I61" i="52" s="1"/>
  <c r="C61" i="52"/>
  <c r="H60" i="52"/>
  <c r="I60" i="52" s="1"/>
  <c r="C60" i="52"/>
  <c r="H59" i="52"/>
  <c r="I59" i="52" s="1"/>
  <c r="C59" i="52"/>
  <c r="H58" i="52"/>
  <c r="I58" i="52" s="1"/>
  <c r="C58" i="52"/>
  <c r="H57" i="52"/>
  <c r="I57" i="52" s="1"/>
  <c r="C57" i="52"/>
  <c r="H56" i="52"/>
  <c r="I56" i="52" s="1"/>
  <c r="C56" i="52"/>
  <c r="H55" i="52"/>
  <c r="I55" i="52" s="1"/>
  <c r="C55" i="52"/>
  <c r="H54" i="52"/>
  <c r="I54" i="52" s="1"/>
  <c r="C54" i="52"/>
  <c r="H53" i="52"/>
  <c r="I53" i="52" s="1"/>
  <c r="C53" i="52"/>
  <c r="H52" i="52"/>
  <c r="I52" i="52" s="1"/>
  <c r="C52" i="52"/>
  <c r="H51" i="52"/>
  <c r="I51" i="52" s="1"/>
  <c r="C51" i="52"/>
  <c r="H50" i="52"/>
  <c r="I50" i="52" s="1"/>
  <c r="C50" i="52"/>
  <c r="H49" i="52"/>
  <c r="I49" i="52" s="1"/>
  <c r="C49" i="52"/>
  <c r="H48" i="52"/>
  <c r="I48" i="52" s="1"/>
  <c r="C48" i="52"/>
  <c r="H47" i="52"/>
  <c r="I47" i="52" s="1"/>
  <c r="C47" i="52"/>
  <c r="H46" i="52"/>
  <c r="I46" i="52" s="1"/>
  <c r="C46" i="52"/>
  <c r="H45" i="52"/>
  <c r="I45" i="52" s="1"/>
  <c r="C45" i="52"/>
  <c r="H44" i="52"/>
  <c r="I44" i="52" s="1"/>
  <c r="C44" i="52"/>
  <c r="H43" i="52"/>
  <c r="I43" i="52" s="1"/>
  <c r="C43" i="52"/>
  <c r="H42" i="52"/>
  <c r="I42" i="52" s="1"/>
  <c r="C42" i="52"/>
  <c r="H41" i="52"/>
  <c r="I41" i="52" s="1"/>
  <c r="C41" i="52"/>
  <c r="H40" i="52"/>
  <c r="I40" i="52" s="1"/>
  <c r="C40" i="52"/>
  <c r="H39" i="52"/>
  <c r="I39" i="52" s="1"/>
  <c r="C39" i="52"/>
  <c r="H38" i="52"/>
  <c r="I38" i="52" s="1"/>
  <c r="C38" i="52"/>
  <c r="H37" i="52"/>
  <c r="I37" i="52" s="1"/>
  <c r="C37" i="52"/>
  <c r="H36" i="52"/>
  <c r="I36" i="52" s="1"/>
  <c r="C36" i="52"/>
  <c r="H35" i="52"/>
  <c r="I35" i="52" s="1"/>
  <c r="C35" i="52"/>
  <c r="H34" i="52"/>
  <c r="I34" i="52" s="1"/>
  <c r="C34" i="52"/>
  <c r="H33" i="52"/>
  <c r="I33" i="52" s="1"/>
  <c r="C33" i="52"/>
  <c r="H32" i="52"/>
  <c r="I32" i="52" s="1"/>
  <c r="C32" i="52"/>
  <c r="H31" i="52"/>
  <c r="I31" i="52" s="1"/>
  <c r="C31" i="52"/>
  <c r="H30" i="52"/>
  <c r="I30" i="52" s="1"/>
  <c r="C30" i="52"/>
  <c r="H29" i="52"/>
  <c r="I29" i="52" s="1"/>
  <c r="C29" i="52"/>
  <c r="H28" i="52"/>
  <c r="I28" i="52" s="1"/>
  <c r="C28" i="52"/>
  <c r="H27" i="52"/>
  <c r="I27" i="52" s="1"/>
  <c r="C27" i="52"/>
  <c r="H26" i="52"/>
  <c r="I26" i="52" s="1"/>
  <c r="C26" i="52"/>
  <c r="H25" i="52"/>
  <c r="I25" i="52" s="1"/>
  <c r="C25" i="52"/>
  <c r="H24" i="52"/>
  <c r="I24" i="52" s="1"/>
  <c r="C24" i="52"/>
  <c r="H23" i="52"/>
  <c r="I23" i="52" s="1"/>
  <c r="C23" i="52"/>
  <c r="H22" i="52"/>
  <c r="I22" i="52" s="1"/>
  <c r="C22" i="52"/>
  <c r="H21" i="52"/>
  <c r="I21" i="52" s="1"/>
  <c r="C21" i="52"/>
  <c r="I20" i="52"/>
  <c r="C20" i="52"/>
  <c r="H19" i="52"/>
  <c r="C19" i="52"/>
  <c r="H17" i="52"/>
  <c r="I17" i="52" s="1"/>
  <c r="C17" i="52"/>
  <c r="H16" i="52"/>
  <c r="C16" i="52"/>
  <c r="H15" i="52"/>
  <c r="I15" i="52" s="1"/>
  <c r="C15" i="52"/>
  <c r="H14" i="52"/>
  <c r="C14" i="52"/>
  <c r="H70" i="49"/>
  <c r="I70" i="49" s="1"/>
  <c r="H72" i="49"/>
  <c r="I72" i="49" s="1"/>
  <c r="H73" i="49"/>
  <c r="I73" i="49" s="1"/>
  <c r="G15" i="49"/>
  <c r="H15" i="49" s="1"/>
  <c r="H178" i="49"/>
  <c r="H177" i="49"/>
  <c r="I177" i="49" s="1"/>
  <c r="H176" i="49"/>
  <c r="I176" i="49" s="1"/>
  <c r="H175" i="49"/>
  <c r="I175" i="49" s="1"/>
  <c r="H174" i="49"/>
  <c r="H173" i="49"/>
  <c r="I173" i="49" s="1"/>
  <c r="H172" i="49"/>
  <c r="I172" i="49" s="1"/>
  <c r="H171" i="49"/>
  <c r="I171" i="49" s="1"/>
  <c r="H170" i="49"/>
  <c r="H169" i="49"/>
  <c r="I169" i="49" s="1"/>
  <c r="H168" i="49"/>
  <c r="I168" i="49" s="1"/>
  <c r="H167" i="49"/>
  <c r="I167" i="49" s="1"/>
  <c r="H166" i="49"/>
  <c r="I166" i="49" s="1"/>
  <c r="H165" i="49"/>
  <c r="I165" i="49" s="1"/>
  <c r="H164" i="49"/>
  <c r="I164" i="49" s="1"/>
  <c r="H163" i="49"/>
  <c r="I163" i="49" s="1"/>
  <c r="H162" i="49"/>
  <c r="I162" i="49" s="1"/>
  <c r="H161" i="49"/>
  <c r="I161" i="49" s="1"/>
  <c r="H160" i="49"/>
  <c r="I160" i="49" s="1"/>
  <c r="H159" i="49"/>
  <c r="I159" i="49" s="1"/>
  <c r="H158" i="49"/>
  <c r="H157" i="49"/>
  <c r="I157" i="49" s="1"/>
  <c r="H156" i="49"/>
  <c r="I156" i="49" s="1"/>
  <c r="H155" i="49"/>
  <c r="I155" i="49" s="1"/>
  <c r="H154" i="49"/>
  <c r="I154" i="49" s="1"/>
  <c r="H153" i="49"/>
  <c r="I153" i="49" s="1"/>
  <c r="H152" i="49"/>
  <c r="I152" i="49" s="1"/>
  <c r="H151" i="49"/>
  <c r="I151" i="49" s="1"/>
  <c r="H150" i="49"/>
  <c r="I150" i="49" s="1"/>
  <c r="H149" i="49"/>
  <c r="I149" i="49" s="1"/>
  <c r="H148" i="49"/>
  <c r="I148" i="49" s="1"/>
  <c r="H147" i="49"/>
  <c r="I147" i="49" s="1"/>
  <c r="H146" i="49"/>
  <c r="I146" i="49" s="1"/>
  <c r="H145" i="49"/>
  <c r="I145" i="49" s="1"/>
  <c r="H144" i="49"/>
  <c r="I144" i="49" s="1"/>
  <c r="H143" i="49"/>
  <c r="I143" i="49" s="1"/>
  <c r="H142" i="49"/>
  <c r="I142" i="49" s="1"/>
  <c r="H141" i="49"/>
  <c r="I141" i="49" s="1"/>
  <c r="H140" i="49"/>
  <c r="I140" i="49" s="1"/>
  <c r="H139" i="49"/>
  <c r="I139" i="49" s="1"/>
  <c r="H138" i="49"/>
  <c r="H137" i="49"/>
  <c r="I137" i="49" s="1"/>
  <c r="H136" i="49"/>
  <c r="I136" i="49" s="1"/>
  <c r="H135" i="49"/>
  <c r="I135" i="49" s="1"/>
  <c r="H134" i="49"/>
  <c r="H133" i="49"/>
  <c r="I133" i="49" s="1"/>
  <c r="H132" i="49"/>
  <c r="I132" i="49" s="1"/>
  <c r="H131" i="49"/>
  <c r="I131" i="49" s="1"/>
  <c r="H130" i="49"/>
  <c r="H129" i="49"/>
  <c r="I129" i="49" s="1"/>
  <c r="H128" i="49"/>
  <c r="I128" i="49" s="1"/>
  <c r="H127" i="49"/>
  <c r="I127" i="49" s="1"/>
  <c r="H126" i="49"/>
  <c r="I126" i="49" s="1"/>
  <c r="H125" i="49"/>
  <c r="I125" i="49" s="1"/>
  <c r="H124" i="49"/>
  <c r="H123" i="49"/>
  <c r="I123" i="49" s="1"/>
  <c r="H122" i="49"/>
  <c r="H120" i="49"/>
  <c r="I120" i="49" s="1"/>
  <c r="H119" i="49"/>
  <c r="I119" i="49" s="1"/>
  <c r="H118" i="49"/>
  <c r="H117" i="49"/>
  <c r="I117" i="49" s="1"/>
  <c r="H116" i="49"/>
  <c r="I116" i="49" s="1"/>
  <c r="H115" i="49"/>
  <c r="H114" i="49"/>
  <c r="I114" i="49" s="1"/>
  <c r="H113" i="49"/>
  <c r="H112" i="49"/>
  <c r="I112" i="49" s="1"/>
  <c r="H111" i="49"/>
  <c r="I111" i="49" s="1"/>
  <c r="H110" i="49"/>
  <c r="H109" i="49"/>
  <c r="I109" i="49" s="1"/>
  <c r="H108" i="49"/>
  <c r="I108" i="49" s="1"/>
  <c r="H107" i="49"/>
  <c r="H106" i="49"/>
  <c r="I106" i="49" s="1"/>
  <c r="H105" i="49"/>
  <c r="H104" i="49"/>
  <c r="I104" i="49" s="1"/>
  <c r="H103" i="49"/>
  <c r="I103" i="49" s="1"/>
  <c r="H102" i="49"/>
  <c r="H101" i="49"/>
  <c r="I101" i="49" s="1"/>
  <c r="H100" i="49"/>
  <c r="I100" i="49" s="1"/>
  <c r="H99" i="49"/>
  <c r="H98" i="49"/>
  <c r="I98" i="49" s="1"/>
  <c r="H97" i="49"/>
  <c r="H96" i="49"/>
  <c r="I96" i="49" s="1"/>
  <c r="H95" i="49"/>
  <c r="H94" i="49"/>
  <c r="H93" i="49"/>
  <c r="I93" i="49" s="1"/>
  <c r="H92" i="49"/>
  <c r="I92" i="49" s="1"/>
  <c r="H91" i="49"/>
  <c r="H90" i="49"/>
  <c r="H89" i="49"/>
  <c r="H88" i="49"/>
  <c r="I88" i="49" s="1"/>
  <c r="H87" i="49"/>
  <c r="I87" i="49" s="1"/>
  <c r="H86" i="49"/>
  <c r="H85" i="49"/>
  <c r="I85" i="49" s="1"/>
  <c r="H84" i="49"/>
  <c r="I84" i="49" s="1"/>
  <c r="H83" i="49"/>
  <c r="H82" i="49"/>
  <c r="H81" i="49"/>
  <c r="H80" i="49"/>
  <c r="I80" i="49" s="1"/>
  <c r="H79" i="49"/>
  <c r="I79" i="49" s="1"/>
  <c r="H78" i="49"/>
  <c r="H77" i="49"/>
  <c r="I77" i="49" s="1"/>
  <c r="H76" i="49"/>
  <c r="H75" i="49"/>
  <c r="H71" i="49"/>
  <c r="I71" i="49" s="1"/>
  <c r="H69" i="49"/>
  <c r="I69" i="49" s="1"/>
  <c r="H68" i="49"/>
  <c r="I68" i="49" s="1"/>
  <c r="H67" i="49"/>
  <c r="I67" i="49" s="1"/>
  <c r="H66" i="49"/>
  <c r="I66" i="49" s="1"/>
  <c r="H65" i="49"/>
  <c r="I65" i="49" s="1"/>
  <c r="H64" i="49"/>
  <c r="H63" i="49"/>
  <c r="H62" i="49"/>
  <c r="I62" i="49" s="1"/>
  <c r="H61" i="49"/>
  <c r="I61" i="49" s="1"/>
  <c r="H60" i="49"/>
  <c r="I60" i="49" s="1"/>
  <c r="H59" i="49"/>
  <c r="I59" i="49" s="1"/>
  <c r="H58" i="49"/>
  <c r="I58" i="49" s="1"/>
  <c r="H57" i="49"/>
  <c r="I57" i="49" s="1"/>
  <c r="H56" i="49"/>
  <c r="H55" i="49"/>
  <c r="H54" i="49"/>
  <c r="I54" i="49" s="1"/>
  <c r="H53" i="49"/>
  <c r="I53" i="49" s="1"/>
  <c r="H52" i="49"/>
  <c r="I52" i="49" s="1"/>
  <c r="H51" i="49"/>
  <c r="I51" i="49" s="1"/>
  <c r="H50" i="49"/>
  <c r="I50" i="49" s="1"/>
  <c r="H49" i="49"/>
  <c r="I49" i="49" s="1"/>
  <c r="H48" i="49"/>
  <c r="I48" i="49" s="1"/>
  <c r="H47" i="49"/>
  <c r="H46" i="49"/>
  <c r="I46" i="49" s="1"/>
  <c r="H45" i="49"/>
  <c r="I45" i="49" s="1"/>
  <c r="H44" i="49"/>
  <c r="I44" i="49" s="1"/>
  <c r="H43" i="49"/>
  <c r="I43" i="49" s="1"/>
  <c r="H42" i="49"/>
  <c r="I42" i="49" s="1"/>
  <c r="H41" i="49"/>
  <c r="I41" i="49" s="1"/>
  <c r="H40" i="49"/>
  <c r="I40" i="49" s="1"/>
  <c r="H39" i="49"/>
  <c r="H38" i="49"/>
  <c r="I38" i="49" s="1"/>
  <c r="H37" i="49"/>
  <c r="I37" i="49" s="1"/>
  <c r="H36" i="49"/>
  <c r="I36" i="49" s="1"/>
  <c r="H35" i="49"/>
  <c r="I35" i="49" s="1"/>
  <c r="H34" i="49"/>
  <c r="I34" i="49" s="1"/>
  <c r="H33" i="49"/>
  <c r="I33" i="49" s="1"/>
  <c r="H32" i="49"/>
  <c r="H31" i="49"/>
  <c r="H30" i="49"/>
  <c r="I30" i="49" s="1"/>
  <c r="H29" i="49"/>
  <c r="I29" i="49" s="1"/>
  <c r="H28" i="49"/>
  <c r="I28" i="49" s="1"/>
  <c r="H27" i="49"/>
  <c r="I27" i="49" s="1"/>
  <c r="H26" i="49"/>
  <c r="I26" i="49" s="1"/>
  <c r="H25" i="49"/>
  <c r="I25" i="49" s="1"/>
  <c r="H24" i="49"/>
  <c r="H23" i="49"/>
  <c r="H22" i="49"/>
  <c r="H21" i="49"/>
  <c r="I21" i="49" s="1"/>
  <c r="H20" i="49"/>
  <c r="I20" i="49" s="1"/>
  <c r="H19" i="49"/>
  <c r="I19" i="49" s="1"/>
  <c r="H16" i="49"/>
  <c r="I16" i="49" s="1"/>
  <c r="H17" i="49"/>
  <c r="I17" i="49" s="1"/>
  <c r="H14" i="49"/>
  <c r="I178" i="49"/>
  <c r="C178" i="49"/>
  <c r="C177" i="49"/>
  <c r="C176" i="49"/>
  <c r="C175" i="49"/>
  <c r="I174" i="49"/>
  <c r="C174" i="49"/>
  <c r="C173" i="49"/>
  <c r="C172" i="49"/>
  <c r="C171" i="49"/>
  <c r="I170" i="49"/>
  <c r="C170" i="49"/>
  <c r="C169" i="49"/>
  <c r="C168" i="49"/>
  <c r="C167" i="49"/>
  <c r="C166" i="49"/>
  <c r="C165" i="49"/>
  <c r="C164" i="49"/>
  <c r="C163" i="49"/>
  <c r="C162" i="49"/>
  <c r="C161" i="49"/>
  <c r="C160" i="49"/>
  <c r="C159" i="49"/>
  <c r="I158" i="49"/>
  <c r="C158" i="49"/>
  <c r="C157" i="49"/>
  <c r="C156" i="49"/>
  <c r="C155" i="49"/>
  <c r="C154" i="49"/>
  <c r="C153" i="49"/>
  <c r="C152" i="49"/>
  <c r="C151" i="49"/>
  <c r="C150" i="49"/>
  <c r="C149" i="49"/>
  <c r="C148" i="49"/>
  <c r="C147" i="49"/>
  <c r="C146" i="49"/>
  <c r="C145" i="49"/>
  <c r="C144" i="49"/>
  <c r="C143" i="49"/>
  <c r="C142" i="49"/>
  <c r="C141" i="49"/>
  <c r="C140" i="49"/>
  <c r="C139" i="49"/>
  <c r="I138" i="49"/>
  <c r="C138" i="49"/>
  <c r="C137" i="49"/>
  <c r="C136" i="49"/>
  <c r="C135" i="49"/>
  <c r="I134" i="49"/>
  <c r="C134" i="49"/>
  <c r="C133" i="49"/>
  <c r="C132" i="49"/>
  <c r="C131" i="49"/>
  <c r="I130" i="49"/>
  <c r="C130" i="49"/>
  <c r="C129" i="49"/>
  <c r="C128" i="49"/>
  <c r="C127" i="49"/>
  <c r="C126" i="49"/>
  <c r="C125" i="49"/>
  <c r="C124" i="49"/>
  <c r="C123" i="49"/>
  <c r="I122" i="49"/>
  <c r="C122" i="49"/>
  <c r="E121" i="49"/>
  <c r="B121" i="49"/>
  <c r="C120" i="49"/>
  <c r="C119" i="49"/>
  <c r="I118" i="49"/>
  <c r="C118" i="49"/>
  <c r="C117" i="49"/>
  <c r="C116" i="49"/>
  <c r="I115" i="49"/>
  <c r="C115" i="49"/>
  <c r="C114" i="49"/>
  <c r="I113" i="49"/>
  <c r="C113" i="49"/>
  <c r="C112" i="49"/>
  <c r="C111" i="49"/>
  <c r="I110" i="49"/>
  <c r="C110" i="49"/>
  <c r="C109" i="49"/>
  <c r="C108" i="49"/>
  <c r="I107" i="49"/>
  <c r="C107" i="49"/>
  <c r="C106" i="49"/>
  <c r="I105" i="49"/>
  <c r="C105" i="49"/>
  <c r="C104" i="49"/>
  <c r="C103" i="49"/>
  <c r="I102" i="49"/>
  <c r="C102" i="49"/>
  <c r="C101" i="49"/>
  <c r="C100" i="49"/>
  <c r="I99" i="49"/>
  <c r="C99" i="49"/>
  <c r="C98" i="49"/>
  <c r="I97" i="49"/>
  <c r="C97" i="49"/>
  <c r="C96" i="49"/>
  <c r="I95" i="49"/>
  <c r="C95" i="49"/>
  <c r="I94" i="49"/>
  <c r="C94" i="49"/>
  <c r="C93" i="49"/>
  <c r="C92" i="49"/>
  <c r="I91" i="49"/>
  <c r="C91" i="49"/>
  <c r="I90" i="49"/>
  <c r="C90" i="49"/>
  <c r="I89" i="49"/>
  <c r="C89" i="49"/>
  <c r="C88" i="49"/>
  <c r="C87" i="49"/>
  <c r="I86" i="49"/>
  <c r="C86" i="49"/>
  <c r="C85" i="49"/>
  <c r="C84" i="49"/>
  <c r="I83" i="49"/>
  <c r="C83" i="49"/>
  <c r="I82" i="49"/>
  <c r="C82" i="49"/>
  <c r="I81" i="49"/>
  <c r="C81" i="49"/>
  <c r="C80" i="49"/>
  <c r="C79" i="49"/>
  <c r="I78" i="49"/>
  <c r="C78" i="49"/>
  <c r="C77" i="49"/>
  <c r="C76" i="49"/>
  <c r="I75" i="49"/>
  <c r="C75" i="49"/>
  <c r="E74" i="49"/>
  <c r="B74" i="49"/>
  <c r="C73" i="49"/>
  <c r="C72" i="49"/>
  <c r="C71" i="49"/>
  <c r="C70" i="49"/>
  <c r="C69" i="49"/>
  <c r="C68" i="49"/>
  <c r="C67" i="49"/>
  <c r="C66" i="49"/>
  <c r="C65" i="49"/>
  <c r="I64" i="49"/>
  <c r="C64" i="49"/>
  <c r="I63" i="49"/>
  <c r="C63" i="49"/>
  <c r="C62" i="49"/>
  <c r="C61" i="49"/>
  <c r="C60" i="49"/>
  <c r="C59" i="49"/>
  <c r="C58" i="49"/>
  <c r="C57" i="49"/>
  <c r="I56" i="49"/>
  <c r="C56" i="49"/>
  <c r="I55" i="49"/>
  <c r="C55" i="49"/>
  <c r="C54" i="49"/>
  <c r="C53" i="49"/>
  <c r="C52" i="49"/>
  <c r="C51" i="49"/>
  <c r="C50" i="49"/>
  <c r="C49" i="49"/>
  <c r="C48" i="49"/>
  <c r="I47" i="49"/>
  <c r="C47" i="49"/>
  <c r="C46" i="49"/>
  <c r="C45" i="49"/>
  <c r="C44" i="49"/>
  <c r="C43" i="49"/>
  <c r="C42" i="49"/>
  <c r="C41" i="49"/>
  <c r="C40" i="49"/>
  <c r="I39" i="49"/>
  <c r="C39" i="49"/>
  <c r="C38" i="49"/>
  <c r="C37" i="49"/>
  <c r="C36" i="49"/>
  <c r="C35" i="49"/>
  <c r="C34" i="49"/>
  <c r="C33" i="49"/>
  <c r="I32" i="49"/>
  <c r="C32" i="49"/>
  <c r="I31" i="49"/>
  <c r="C31" i="49"/>
  <c r="C30" i="49"/>
  <c r="C29" i="49"/>
  <c r="C28" i="49"/>
  <c r="C27" i="49"/>
  <c r="C26" i="49"/>
  <c r="C25" i="49"/>
  <c r="I24" i="49"/>
  <c r="C24" i="49"/>
  <c r="I23" i="49"/>
  <c r="C23" i="49"/>
  <c r="C22" i="49"/>
  <c r="C21" i="49"/>
  <c r="C20" i="49"/>
  <c r="C19" i="49"/>
  <c r="E18" i="49"/>
  <c r="B18" i="49"/>
  <c r="C17" i="49"/>
  <c r="C16" i="49"/>
  <c r="C15" i="49"/>
  <c r="I14" i="49"/>
  <c r="C14" i="49"/>
  <c r="E13" i="49"/>
  <c r="B13" i="49"/>
  <c r="H124" i="48"/>
  <c r="I124" i="48" s="1"/>
  <c r="H123" i="48"/>
  <c r="H122" i="48"/>
  <c r="H121" i="48"/>
  <c r="I121" i="48" s="1"/>
  <c r="H120" i="48"/>
  <c r="I120" i="48" s="1"/>
  <c r="H119" i="48"/>
  <c r="I119" i="48" s="1"/>
  <c r="H118" i="48"/>
  <c r="H117" i="48"/>
  <c r="H116" i="48"/>
  <c r="I116" i="48" s="1"/>
  <c r="H115" i="48"/>
  <c r="H114" i="48"/>
  <c r="H113" i="48"/>
  <c r="H112" i="48"/>
  <c r="I112" i="48" s="1"/>
  <c r="H111" i="48"/>
  <c r="I111" i="48" s="1"/>
  <c r="H110" i="48"/>
  <c r="I110" i="48" s="1"/>
  <c r="H109" i="48"/>
  <c r="I109" i="48" s="1"/>
  <c r="H108" i="48"/>
  <c r="I108" i="48" s="1"/>
  <c r="H107" i="48"/>
  <c r="H106" i="48"/>
  <c r="H105" i="48"/>
  <c r="I105" i="48" s="1"/>
  <c r="H104" i="48"/>
  <c r="H103" i="48"/>
  <c r="I103" i="48" s="1"/>
  <c r="H102" i="48"/>
  <c r="I102" i="48" s="1"/>
  <c r="H101" i="48"/>
  <c r="H100" i="48"/>
  <c r="I100" i="48" s="1"/>
  <c r="H99" i="48"/>
  <c r="H98" i="48"/>
  <c r="H97" i="48"/>
  <c r="I97" i="48" s="1"/>
  <c r="H96" i="48"/>
  <c r="I96" i="48" s="1"/>
  <c r="H95" i="48"/>
  <c r="I95" i="48" s="1"/>
  <c r="H94" i="48"/>
  <c r="H93" i="48"/>
  <c r="H92" i="48"/>
  <c r="I92" i="48" s="1"/>
  <c r="H91" i="48"/>
  <c r="H90" i="48"/>
  <c r="H89" i="48"/>
  <c r="H88" i="48"/>
  <c r="I88" i="48" s="1"/>
  <c r="H87" i="48"/>
  <c r="H85" i="48"/>
  <c r="I85" i="48" s="1"/>
  <c r="H84" i="48"/>
  <c r="H83" i="48"/>
  <c r="I83" i="48" s="1"/>
  <c r="H82" i="48"/>
  <c r="H81" i="48"/>
  <c r="I81" i="48" s="1"/>
  <c r="H80" i="48"/>
  <c r="I80" i="48" s="1"/>
  <c r="H79" i="48"/>
  <c r="I79" i="48" s="1"/>
  <c r="H78" i="48"/>
  <c r="I78" i="48" s="1"/>
  <c r="H77" i="48"/>
  <c r="I77" i="48" s="1"/>
  <c r="H76" i="48"/>
  <c r="H75" i="48"/>
  <c r="I75" i="48" s="1"/>
  <c r="H74" i="48"/>
  <c r="H73" i="48"/>
  <c r="I73" i="48" s="1"/>
  <c r="H72" i="48"/>
  <c r="I72" i="48" s="1"/>
  <c r="H71" i="48"/>
  <c r="I71" i="48" s="1"/>
  <c r="H70" i="48"/>
  <c r="I70" i="48" s="1"/>
  <c r="H69" i="48"/>
  <c r="I69" i="48" s="1"/>
  <c r="H68" i="48"/>
  <c r="H67" i="48"/>
  <c r="I67" i="48" s="1"/>
  <c r="H66" i="48"/>
  <c r="H65" i="48"/>
  <c r="I65" i="48" s="1"/>
  <c r="H64" i="48"/>
  <c r="I64" i="48" s="1"/>
  <c r="H63" i="48"/>
  <c r="I63" i="48" s="1"/>
  <c r="H62" i="48"/>
  <c r="I62" i="48" s="1"/>
  <c r="H61" i="48"/>
  <c r="I61" i="48" s="1"/>
  <c r="H60" i="48"/>
  <c r="H59" i="48"/>
  <c r="I59" i="48" s="1"/>
  <c r="H58" i="48"/>
  <c r="H57" i="48"/>
  <c r="I57" i="48" s="1"/>
  <c r="H56" i="48"/>
  <c r="I56" i="48" s="1"/>
  <c r="H55" i="48"/>
  <c r="I55" i="48" s="1"/>
  <c r="H54" i="48"/>
  <c r="I54" i="48" s="1"/>
  <c r="H53" i="48"/>
  <c r="I53" i="48" s="1"/>
  <c r="H52" i="48"/>
  <c r="H51" i="48"/>
  <c r="H50" i="48"/>
  <c r="H49" i="48"/>
  <c r="I49" i="48" s="1"/>
  <c r="H22" i="48"/>
  <c r="I22" i="48" s="1"/>
  <c r="H23" i="48"/>
  <c r="I23" i="48" s="1"/>
  <c r="H24" i="48"/>
  <c r="I24" i="48" s="1"/>
  <c r="H25" i="48"/>
  <c r="I25" i="48" s="1"/>
  <c r="H26" i="48"/>
  <c r="I26" i="48" s="1"/>
  <c r="H27" i="48"/>
  <c r="I27" i="48" s="1"/>
  <c r="H28" i="48"/>
  <c r="I28" i="48" s="1"/>
  <c r="H29" i="48"/>
  <c r="I29" i="48" s="1"/>
  <c r="H30" i="48"/>
  <c r="I30" i="48" s="1"/>
  <c r="H31" i="48"/>
  <c r="I31" i="48" s="1"/>
  <c r="H32" i="48"/>
  <c r="I32" i="48" s="1"/>
  <c r="H33" i="48"/>
  <c r="I33" i="48" s="1"/>
  <c r="H34" i="48"/>
  <c r="I34" i="48" s="1"/>
  <c r="H35" i="48"/>
  <c r="I35" i="48" s="1"/>
  <c r="H36" i="48"/>
  <c r="I36" i="48" s="1"/>
  <c r="H37" i="48"/>
  <c r="I37" i="48" s="1"/>
  <c r="H38" i="48"/>
  <c r="I38" i="48" s="1"/>
  <c r="H39" i="48"/>
  <c r="I39" i="48" s="1"/>
  <c r="H40" i="48"/>
  <c r="I40" i="48" s="1"/>
  <c r="H41" i="48"/>
  <c r="I41" i="48" s="1"/>
  <c r="H42" i="48"/>
  <c r="I42" i="48" s="1"/>
  <c r="H43" i="48"/>
  <c r="I43" i="48" s="1"/>
  <c r="H44" i="48"/>
  <c r="I44" i="48" s="1"/>
  <c r="H45" i="48"/>
  <c r="I45" i="48" s="1"/>
  <c r="H46" i="48"/>
  <c r="I46" i="48" s="1"/>
  <c r="H47" i="48"/>
  <c r="I47" i="48" s="1"/>
  <c r="C124" i="48"/>
  <c r="I123" i="48"/>
  <c r="C123" i="48"/>
  <c r="I122" i="48"/>
  <c r="C122" i="48"/>
  <c r="C121" i="48"/>
  <c r="C120" i="48"/>
  <c r="C119" i="48"/>
  <c r="I118" i="48"/>
  <c r="C118" i="48"/>
  <c r="I117" i="48"/>
  <c r="C117" i="48"/>
  <c r="C116" i="48"/>
  <c r="I115" i="48"/>
  <c r="C115" i="48"/>
  <c r="I114" i="48"/>
  <c r="C114" i="48"/>
  <c r="I113" i="48"/>
  <c r="C113" i="48"/>
  <c r="C112" i="48"/>
  <c r="C111" i="48"/>
  <c r="C110" i="48"/>
  <c r="C109" i="48"/>
  <c r="C108" i="48"/>
  <c r="I107" i="48"/>
  <c r="C107" i="48"/>
  <c r="I106" i="48"/>
  <c r="C106" i="48"/>
  <c r="C105" i="48"/>
  <c r="I104" i="48"/>
  <c r="C104" i="48"/>
  <c r="C103" i="48"/>
  <c r="C102" i="48"/>
  <c r="I101" i="48"/>
  <c r="C101" i="48"/>
  <c r="C100" i="48"/>
  <c r="I99" i="48"/>
  <c r="C99" i="48"/>
  <c r="I98" i="48"/>
  <c r="C98" i="48"/>
  <c r="C97" i="48"/>
  <c r="C96" i="48"/>
  <c r="C95" i="48"/>
  <c r="I94" i="48"/>
  <c r="C94" i="48"/>
  <c r="I93" i="48"/>
  <c r="C93" i="48"/>
  <c r="C92" i="48"/>
  <c r="I91" i="48"/>
  <c r="C91" i="48"/>
  <c r="I90" i="48"/>
  <c r="C90" i="48"/>
  <c r="I89" i="48"/>
  <c r="C89" i="48"/>
  <c r="C88" i="48"/>
  <c r="C87" i="48"/>
  <c r="E86" i="48"/>
  <c r="B86" i="48"/>
  <c r="C85" i="48"/>
  <c r="I84" i="48"/>
  <c r="C84" i="48"/>
  <c r="C83" i="48"/>
  <c r="I82" i="48"/>
  <c r="C82" i="48"/>
  <c r="C81" i="48"/>
  <c r="C80" i="48"/>
  <c r="C79" i="48"/>
  <c r="C78" i="48"/>
  <c r="C77" i="48"/>
  <c r="I76" i="48"/>
  <c r="C76" i="48"/>
  <c r="C75" i="48"/>
  <c r="I74" i="48"/>
  <c r="C74" i="48"/>
  <c r="C73" i="48"/>
  <c r="C72" i="48"/>
  <c r="C71" i="48"/>
  <c r="C70" i="48"/>
  <c r="C69" i="48"/>
  <c r="I68" i="48"/>
  <c r="C68" i="48"/>
  <c r="C67" i="48"/>
  <c r="I66" i="48"/>
  <c r="C66" i="48"/>
  <c r="C65" i="48"/>
  <c r="C64" i="48"/>
  <c r="C63" i="48"/>
  <c r="C62" i="48"/>
  <c r="C61" i="48"/>
  <c r="I60" i="48"/>
  <c r="C60" i="48"/>
  <c r="C59" i="48"/>
  <c r="I58" i="48"/>
  <c r="C58" i="48"/>
  <c r="C57" i="48"/>
  <c r="C56" i="48"/>
  <c r="C55" i="48"/>
  <c r="C54" i="48"/>
  <c r="C53" i="48"/>
  <c r="I52" i="48"/>
  <c r="C52" i="48"/>
  <c r="C51" i="48"/>
  <c r="I50" i="48"/>
  <c r="C50" i="48"/>
  <c r="C49" i="48"/>
  <c r="E48" i="48"/>
  <c r="B48" i="48"/>
  <c r="C47" i="48"/>
  <c r="C46" i="48"/>
  <c r="C45" i="48"/>
  <c r="C44" i="48"/>
  <c r="C43" i="48"/>
  <c r="C42" i="48"/>
  <c r="C41" i="48"/>
  <c r="C40" i="48"/>
  <c r="C39" i="48"/>
  <c r="C38" i="48"/>
  <c r="C37" i="48"/>
  <c r="C36" i="48"/>
  <c r="C35" i="48"/>
  <c r="C34" i="48"/>
  <c r="C33" i="48"/>
  <c r="C32" i="48"/>
  <c r="C31" i="48"/>
  <c r="C30" i="48"/>
  <c r="C29" i="48"/>
  <c r="C28" i="48"/>
  <c r="C27" i="48"/>
  <c r="C26" i="48"/>
  <c r="C25" i="48"/>
  <c r="C24" i="48"/>
  <c r="C23" i="48"/>
  <c r="C22" i="48"/>
  <c r="H21" i="48"/>
  <c r="I21" i="48" s="1"/>
  <c r="C21" i="48"/>
  <c r="H20" i="48"/>
  <c r="I20" i="48" s="1"/>
  <c r="C20" i="48"/>
  <c r="H19" i="48"/>
  <c r="I19" i="48" s="1"/>
  <c r="C19" i="48"/>
  <c r="H18" i="48"/>
  <c r="I18" i="48" s="1"/>
  <c r="C18" i="48"/>
  <c r="H17" i="48"/>
  <c r="I17" i="48" s="1"/>
  <c r="C17" i="48"/>
  <c r="H16" i="48"/>
  <c r="I16" i="48" s="1"/>
  <c r="C16" i="48"/>
  <c r="H15" i="48"/>
  <c r="I15" i="48" s="1"/>
  <c r="C15" i="48"/>
  <c r="C14" i="48"/>
  <c r="E13" i="48"/>
  <c r="B13" i="48"/>
  <c r="H14" i="22"/>
  <c r="H13" i="22" s="1"/>
  <c r="H34" i="45"/>
  <c r="I34" i="45" s="1"/>
  <c r="H14" i="45"/>
  <c r="H104" i="45"/>
  <c r="I104" i="45" s="1"/>
  <c r="C104" i="45"/>
  <c r="H103" i="45"/>
  <c r="I103" i="45" s="1"/>
  <c r="C103" i="45"/>
  <c r="H102" i="45"/>
  <c r="I102" i="45" s="1"/>
  <c r="C102" i="45"/>
  <c r="I101" i="45"/>
  <c r="H101" i="45"/>
  <c r="C101" i="45"/>
  <c r="H100" i="45"/>
  <c r="I100" i="45" s="1"/>
  <c r="C100" i="45"/>
  <c r="H99" i="45"/>
  <c r="I99" i="45" s="1"/>
  <c r="C99" i="45"/>
  <c r="H98" i="45"/>
  <c r="I98" i="45" s="1"/>
  <c r="C98" i="45"/>
  <c r="H97" i="45"/>
  <c r="I97" i="45" s="1"/>
  <c r="C97" i="45"/>
  <c r="H96" i="45"/>
  <c r="I96" i="45" s="1"/>
  <c r="C96" i="45"/>
  <c r="H95" i="45"/>
  <c r="I95" i="45" s="1"/>
  <c r="C95" i="45"/>
  <c r="H94" i="45"/>
  <c r="I94" i="45" s="1"/>
  <c r="C94" i="45"/>
  <c r="H93" i="45"/>
  <c r="I93" i="45" s="1"/>
  <c r="C93" i="45"/>
  <c r="H92" i="45"/>
  <c r="I92" i="45" s="1"/>
  <c r="C92" i="45"/>
  <c r="H91" i="45"/>
  <c r="I91" i="45" s="1"/>
  <c r="C91" i="45"/>
  <c r="H90" i="45"/>
  <c r="I90" i="45" s="1"/>
  <c r="C90" i="45"/>
  <c r="H89" i="45"/>
  <c r="I89" i="45" s="1"/>
  <c r="C89" i="45"/>
  <c r="H88" i="45"/>
  <c r="I88" i="45" s="1"/>
  <c r="C88" i="45"/>
  <c r="H87" i="45"/>
  <c r="I87" i="45" s="1"/>
  <c r="C87" i="45"/>
  <c r="H86" i="45"/>
  <c r="I86" i="45" s="1"/>
  <c r="C86" i="45"/>
  <c r="H85" i="45"/>
  <c r="I85" i="45" s="1"/>
  <c r="C85" i="45"/>
  <c r="H84" i="45"/>
  <c r="I84" i="45" s="1"/>
  <c r="C84" i="45"/>
  <c r="H83" i="45"/>
  <c r="C83" i="45"/>
  <c r="H82" i="45"/>
  <c r="I82" i="45" s="1"/>
  <c r="C82" i="45"/>
  <c r="E81" i="45"/>
  <c r="B81" i="45"/>
  <c r="H80" i="45"/>
  <c r="I80" i="45" s="1"/>
  <c r="C80" i="45"/>
  <c r="H79" i="45"/>
  <c r="I79" i="45" s="1"/>
  <c r="C79" i="45"/>
  <c r="H78" i="45"/>
  <c r="I78" i="45" s="1"/>
  <c r="C78" i="45"/>
  <c r="H77" i="45"/>
  <c r="I77" i="45" s="1"/>
  <c r="C77" i="45"/>
  <c r="H76" i="45"/>
  <c r="I76" i="45" s="1"/>
  <c r="C76" i="45"/>
  <c r="H75" i="45"/>
  <c r="I75" i="45" s="1"/>
  <c r="C75" i="45"/>
  <c r="H74" i="45"/>
  <c r="I74" i="45" s="1"/>
  <c r="C74" i="45"/>
  <c r="H73" i="45"/>
  <c r="I73" i="45" s="1"/>
  <c r="C73" i="45"/>
  <c r="H72" i="45"/>
  <c r="I72" i="45" s="1"/>
  <c r="C72" i="45"/>
  <c r="H71" i="45"/>
  <c r="I71" i="45" s="1"/>
  <c r="C71" i="45"/>
  <c r="H70" i="45"/>
  <c r="I70" i="45" s="1"/>
  <c r="C70" i="45"/>
  <c r="H69" i="45"/>
  <c r="I69" i="45" s="1"/>
  <c r="C69" i="45"/>
  <c r="H68" i="45"/>
  <c r="I68" i="45" s="1"/>
  <c r="C68" i="45"/>
  <c r="H67" i="45"/>
  <c r="I67" i="45" s="1"/>
  <c r="C67" i="45"/>
  <c r="H66" i="45"/>
  <c r="I66" i="45" s="1"/>
  <c r="C66" i="45"/>
  <c r="H65" i="45"/>
  <c r="I65" i="45" s="1"/>
  <c r="C65" i="45"/>
  <c r="I64" i="45"/>
  <c r="H64" i="45"/>
  <c r="C64" i="45"/>
  <c r="H63" i="45"/>
  <c r="I63" i="45" s="1"/>
  <c r="C63" i="45"/>
  <c r="H62" i="45"/>
  <c r="I62" i="45" s="1"/>
  <c r="C62" i="45"/>
  <c r="H61" i="45"/>
  <c r="I61" i="45" s="1"/>
  <c r="C61" i="45"/>
  <c r="H60" i="45"/>
  <c r="I60" i="45" s="1"/>
  <c r="C60" i="45"/>
  <c r="H59" i="45"/>
  <c r="I59" i="45" s="1"/>
  <c r="C59" i="45"/>
  <c r="H58" i="45"/>
  <c r="I58" i="45" s="1"/>
  <c r="C58" i="45"/>
  <c r="H57" i="45"/>
  <c r="I57" i="45" s="1"/>
  <c r="C57" i="45"/>
  <c r="H56" i="45"/>
  <c r="I56" i="45" s="1"/>
  <c r="C56" i="45"/>
  <c r="H55" i="45"/>
  <c r="I55" i="45" s="1"/>
  <c r="C55" i="45"/>
  <c r="H54" i="45"/>
  <c r="I54" i="45" s="1"/>
  <c r="C54" i="45"/>
  <c r="H53" i="45"/>
  <c r="I53" i="45" s="1"/>
  <c r="C53" i="45"/>
  <c r="H52" i="45"/>
  <c r="I52" i="45" s="1"/>
  <c r="C52" i="45"/>
  <c r="H51" i="45"/>
  <c r="I51" i="45" s="1"/>
  <c r="C51" i="45"/>
  <c r="H50" i="45"/>
  <c r="I50" i="45" s="1"/>
  <c r="C50" i="45"/>
  <c r="H49" i="45"/>
  <c r="I49" i="45" s="1"/>
  <c r="C49" i="45"/>
  <c r="H48" i="45"/>
  <c r="I48" i="45" s="1"/>
  <c r="C48" i="45"/>
  <c r="H47" i="45"/>
  <c r="I47" i="45" s="1"/>
  <c r="C47" i="45"/>
  <c r="E46" i="45"/>
  <c r="H45" i="45"/>
  <c r="I45" i="45" s="1"/>
  <c r="C45" i="45"/>
  <c r="H44" i="45"/>
  <c r="I44" i="45" s="1"/>
  <c r="C44" i="45"/>
  <c r="H43" i="45"/>
  <c r="I43" i="45" s="1"/>
  <c r="C43" i="45"/>
  <c r="H42" i="45"/>
  <c r="I42" i="45" s="1"/>
  <c r="C42" i="45"/>
  <c r="H41" i="45"/>
  <c r="I41" i="45" s="1"/>
  <c r="C41" i="45"/>
  <c r="H40" i="45"/>
  <c r="I40" i="45" s="1"/>
  <c r="C40" i="45"/>
  <c r="H39" i="45"/>
  <c r="I39" i="45" s="1"/>
  <c r="C39" i="45"/>
  <c r="H38" i="45"/>
  <c r="I38" i="45" s="1"/>
  <c r="C38" i="45"/>
  <c r="H37" i="45"/>
  <c r="I37" i="45" s="1"/>
  <c r="C37" i="45"/>
  <c r="H36" i="45"/>
  <c r="I36" i="45" s="1"/>
  <c r="C36" i="45"/>
  <c r="H35" i="45"/>
  <c r="I35" i="45" s="1"/>
  <c r="C35" i="45"/>
  <c r="C34" i="45"/>
  <c r="B33" i="45"/>
  <c r="B12" i="45" s="1"/>
  <c r="H32" i="45"/>
  <c r="I32" i="45" s="1"/>
  <c r="C32" i="45"/>
  <c r="H31" i="45"/>
  <c r="I31" i="45" s="1"/>
  <c r="C31" i="45"/>
  <c r="H30" i="45"/>
  <c r="I30" i="45" s="1"/>
  <c r="C30" i="45"/>
  <c r="H29" i="45"/>
  <c r="I29" i="45" s="1"/>
  <c r="C29" i="45"/>
  <c r="H28" i="45"/>
  <c r="I28" i="45" s="1"/>
  <c r="C28" i="45"/>
  <c r="H27" i="45"/>
  <c r="I27" i="45" s="1"/>
  <c r="C27" i="45"/>
  <c r="H26" i="45"/>
  <c r="I26" i="45" s="1"/>
  <c r="C26" i="45"/>
  <c r="H25" i="45"/>
  <c r="I25" i="45" s="1"/>
  <c r="C25" i="45"/>
  <c r="H24" i="45"/>
  <c r="I24" i="45" s="1"/>
  <c r="C24" i="45"/>
  <c r="H23" i="45"/>
  <c r="I23" i="45" s="1"/>
  <c r="C23" i="45"/>
  <c r="H22" i="45"/>
  <c r="I22" i="45" s="1"/>
  <c r="C22" i="45"/>
  <c r="H21" i="45"/>
  <c r="I21" i="45" s="1"/>
  <c r="C21" i="45"/>
  <c r="H20" i="45"/>
  <c r="I20" i="45" s="1"/>
  <c r="C20" i="45"/>
  <c r="H19" i="45"/>
  <c r="I19" i="45" s="1"/>
  <c r="C19" i="45"/>
  <c r="H18" i="45"/>
  <c r="I18" i="45" s="1"/>
  <c r="C18" i="45"/>
  <c r="H17" i="45"/>
  <c r="I17" i="45" s="1"/>
  <c r="C17" i="45"/>
  <c r="H16" i="45"/>
  <c r="C16" i="45"/>
  <c r="H15" i="45"/>
  <c r="I15" i="45" s="1"/>
  <c r="C15" i="45"/>
  <c r="I14" i="45"/>
  <c r="C14" i="45"/>
  <c r="E13" i="45"/>
  <c r="C872" i="44"/>
  <c r="C871" i="44"/>
  <c r="C870" i="44"/>
  <c r="C869" i="44"/>
  <c r="C868" i="44"/>
  <c r="C867" i="44"/>
  <c r="C866" i="44"/>
  <c r="C865" i="44"/>
  <c r="C864" i="44"/>
  <c r="C863" i="44"/>
  <c r="C862" i="44"/>
  <c r="C861" i="44"/>
  <c r="C860" i="44"/>
  <c r="C859" i="44"/>
  <c r="C858" i="44"/>
  <c r="C857" i="44"/>
  <c r="C856" i="44"/>
  <c r="C855" i="44"/>
  <c r="C854" i="44"/>
  <c r="C853" i="44"/>
  <c r="C852" i="44"/>
  <c r="C851" i="44"/>
  <c r="C850" i="44"/>
  <c r="C849" i="44"/>
  <c r="C848" i="44"/>
  <c r="C847" i="44"/>
  <c r="C846" i="44"/>
  <c r="C845" i="44"/>
  <c r="C844" i="44"/>
  <c r="C843" i="44"/>
  <c r="C842" i="44"/>
  <c r="C841" i="44"/>
  <c r="C840" i="44"/>
  <c r="C839" i="44"/>
  <c r="C838" i="44"/>
  <c r="C837" i="44"/>
  <c r="C836" i="44"/>
  <c r="C835" i="44"/>
  <c r="C834" i="44"/>
  <c r="C833" i="44"/>
  <c r="C832" i="44"/>
  <c r="C831" i="44"/>
  <c r="C830" i="44"/>
  <c r="C829" i="44"/>
  <c r="C828" i="44"/>
  <c r="C827" i="44"/>
  <c r="C826" i="44"/>
  <c r="C825" i="44"/>
  <c r="C824" i="44"/>
  <c r="C823" i="44"/>
  <c r="C822" i="44"/>
  <c r="C821" i="44"/>
  <c r="C820" i="44"/>
  <c r="C819" i="44"/>
  <c r="C818" i="44"/>
  <c r="C817" i="44"/>
  <c r="C816" i="44"/>
  <c r="C815" i="44"/>
  <c r="C814" i="44"/>
  <c r="C813" i="44"/>
  <c r="C812" i="44"/>
  <c r="C811" i="44"/>
  <c r="C810" i="44"/>
  <c r="C809" i="44"/>
  <c r="C808" i="44"/>
  <c r="C807" i="44"/>
  <c r="C806" i="44"/>
  <c r="C805" i="44"/>
  <c r="C804" i="44"/>
  <c r="C803" i="44"/>
  <c r="C802" i="44"/>
  <c r="C801" i="44"/>
  <c r="C800" i="44"/>
  <c r="C799" i="44"/>
  <c r="C798" i="44"/>
  <c r="C797" i="44"/>
  <c r="C796" i="44"/>
  <c r="C795" i="44"/>
  <c r="C794" i="44"/>
  <c r="C793" i="44"/>
  <c r="C792" i="44"/>
  <c r="C791" i="44"/>
  <c r="C790" i="44"/>
  <c r="C789" i="44"/>
  <c r="C788" i="44"/>
  <c r="C787" i="44"/>
  <c r="C786" i="44"/>
  <c r="C785" i="44"/>
  <c r="C784" i="44"/>
  <c r="C783" i="44"/>
  <c r="C782" i="44"/>
  <c r="C781" i="44"/>
  <c r="C780" i="44"/>
  <c r="C779" i="44"/>
  <c r="C778" i="44"/>
  <c r="C777" i="44"/>
  <c r="C776" i="44"/>
  <c r="C775" i="44"/>
  <c r="C774" i="44"/>
  <c r="C773" i="44"/>
  <c r="C772" i="44"/>
  <c r="C771" i="44"/>
  <c r="C770" i="44"/>
  <c r="C769" i="44"/>
  <c r="C768" i="44"/>
  <c r="C767" i="44"/>
  <c r="C766" i="44"/>
  <c r="C765" i="44"/>
  <c r="C764" i="44"/>
  <c r="C763" i="44"/>
  <c r="C762" i="44"/>
  <c r="C761" i="44"/>
  <c r="C760" i="44"/>
  <c r="C759" i="44"/>
  <c r="C758" i="44"/>
  <c r="C757" i="44"/>
  <c r="C756" i="44"/>
  <c r="C755" i="44"/>
  <c r="C754" i="44"/>
  <c r="C753" i="44"/>
  <c r="C752" i="44"/>
  <c r="C751" i="44"/>
  <c r="C750" i="44"/>
  <c r="C749" i="44"/>
  <c r="G748" i="44"/>
  <c r="H748" i="44" s="1"/>
  <c r="I748" i="44" s="1"/>
  <c r="C748" i="44"/>
  <c r="G747" i="44"/>
  <c r="H747" i="44" s="1"/>
  <c r="I747" i="44" s="1"/>
  <c r="C747" i="44"/>
  <c r="G746" i="44"/>
  <c r="H746" i="44" s="1"/>
  <c r="I746" i="44" s="1"/>
  <c r="C746" i="44"/>
  <c r="G745" i="44"/>
  <c r="H745" i="44" s="1"/>
  <c r="I745" i="44" s="1"/>
  <c r="C745" i="44"/>
  <c r="G744" i="44"/>
  <c r="H744" i="44" s="1"/>
  <c r="I744" i="44" s="1"/>
  <c r="C744" i="44"/>
  <c r="G743" i="44"/>
  <c r="H743" i="44" s="1"/>
  <c r="I743" i="44" s="1"/>
  <c r="C743" i="44"/>
  <c r="G742" i="44"/>
  <c r="H742" i="44" s="1"/>
  <c r="I742" i="44" s="1"/>
  <c r="C742" i="44"/>
  <c r="G741" i="44"/>
  <c r="H741" i="44" s="1"/>
  <c r="I741" i="44" s="1"/>
  <c r="C741" i="44"/>
  <c r="G740" i="44"/>
  <c r="H740" i="44" s="1"/>
  <c r="I740" i="44" s="1"/>
  <c r="C740" i="44"/>
  <c r="G739" i="44"/>
  <c r="H739" i="44" s="1"/>
  <c r="I739" i="44" s="1"/>
  <c r="C739" i="44"/>
  <c r="G738" i="44"/>
  <c r="H738" i="44" s="1"/>
  <c r="I738" i="44" s="1"/>
  <c r="C738" i="44"/>
  <c r="G737" i="44"/>
  <c r="H737" i="44" s="1"/>
  <c r="I737" i="44" s="1"/>
  <c r="C737" i="44"/>
  <c r="G736" i="44"/>
  <c r="H736" i="44" s="1"/>
  <c r="I736" i="44" s="1"/>
  <c r="C736" i="44"/>
  <c r="G735" i="44"/>
  <c r="H735" i="44" s="1"/>
  <c r="I735" i="44" s="1"/>
  <c r="C735" i="44"/>
  <c r="G734" i="44"/>
  <c r="H734" i="44" s="1"/>
  <c r="I734" i="44" s="1"/>
  <c r="C734" i="44"/>
  <c r="G733" i="44"/>
  <c r="H733" i="44" s="1"/>
  <c r="I733" i="44" s="1"/>
  <c r="C733" i="44"/>
  <c r="G732" i="44"/>
  <c r="H732" i="44" s="1"/>
  <c r="I732" i="44" s="1"/>
  <c r="C732" i="44"/>
  <c r="G731" i="44"/>
  <c r="H731" i="44" s="1"/>
  <c r="I731" i="44" s="1"/>
  <c r="C731" i="44"/>
  <c r="G730" i="44"/>
  <c r="H730" i="44" s="1"/>
  <c r="I730" i="44" s="1"/>
  <c r="C730" i="44"/>
  <c r="G729" i="44"/>
  <c r="H729" i="44" s="1"/>
  <c r="I729" i="44" s="1"/>
  <c r="C729" i="44"/>
  <c r="G728" i="44"/>
  <c r="H728" i="44" s="1"/>
  <c r="I728" i="44" s="1"/>
  <c r="C728" i="44"/>
  <c r="G727" i="44"/>
  <c r="H727" i="44" s="1"/>
  <c r="I727" i="44" s="1"/>
  <c r="C727" i="44"/>
  <c r="G726" i="44"/>
  <c r="H726" i="44" s="1"/>
  <c r="I726" i="44" s="1"/>
  <c r="C726" i="44"/>
  <c r="G725" i="44"/>
  <c r="H725" i="44" s="1"/>
  <c r="I725" i="44" s="1"/>
  <c r="C725" i="44"/>
  <c r="G724" i="44"/>
  <c r="H724" i="44" s="1"/>
  <c r="I724" i="44" s="1"/>
  <c r="C724" i="44"/>
  <c r="C723" i="44"/>
  <c r="C722" i="44"/>
  <c r="C721" i="44"/>
  <c r="C720" i="44"/>
  <c r="C719" i="44"/>
  <c r="C718" i="44"/>
  <c r="C717" i="44"/>
  <c r="C716" i="44"/>
  <c r="C715" i="44"/>
  <c r="C714" i="44"/>
  <c r="C713" i="44"/>
  <c r="C712" i="44"/>
  <c r="C711" i="44"/>
  <c r="C710" i="44"/>
  <c r="C709" i="44"/>
  <c r="C708" i="44"/>
  <c r="C707" i="44"/>
  <c r="C706" i="44"/>
  <c r="C705" i="44"/>
  <c r="C704" i="44"/>
  <c r="C703" i="44"/>
  <c r="C702" i="44"/>
  <c r="C701" i="44"/>
  <c r="C700" i="44"/>
  <c r="C699" i="44"/>
  <c r="C698" i="44"/>
  <c r="C697" i="44"/>
  <c r="C696" i="44"/>
  <c r="C695" i="44"/>
  <c r="C694" i="44"/>
  <c r="C693" i="44"/>
  <c r="C692" i="44"/>
  <c r="C691" i="44"/>
  <c r="C690" i="44"/>
  <c r="C689" i="44"/>
  <c r="C688" i="44"/>
  <c r="C687" i="44"/>
  <c r="H686" i="44"/>
  <c r="I686" i="44" s="1"/>
  <c r="C686" i="44"/>
  <c r="E685" i="44"/>
  <c r="B685" i="44"/>
  <c r="C684" i="44"/>
  <c r="C683" i="44"/>
  <c r="C682" i="44"/>
  <c r="C681" i="44"/>
  <c r="C680" i="44"/>
  <c r="C679" i="44"/>
  <c r="C678" i="44"/>
  <c r="C677" i="44"/>
  <c r="C676" i="44"/>
  <c r="C675" i="44"/>
  <c r="C674" i="44"/>
  <c r="C673" i="44"/>
  <c r="C672" i="44"/>
  <c r="C671" i="44"/>
  <c r="C670" i="44"/>
  <c r="C669" i="44"/>
  <c r="C668" i="44"/>
  <c r="C667" i="44"/>
  <c r="C666" i="44"/>
  <c r="C665" i="44"/>
  <c r="C664" i="44"/>
  <c r="C663" i="44"/>
  <c r="C662" i="44"/>
  <c r="C661" i="44"/>
  <c r="C660" i="44"/>
  <c r="C659" i="44"/>
  <c r="C658" i="44"/>
  <c r="C657" i="44"/>
  <c r="C656" i="44"/>
  <c r="C655" i="44"/>
  <c r="C654" i="44"/>
  <c r="C653" i="44"/>
  <c r="C652" i="44"/>
  <c r="C651" i="44"/>
  <c r="C650" i="44"/>
  <c r="C649" i="44"/>
  <c r="C648" i="44"/>
  <c r="C647" i="44"/>
  <c r="C646" i="44"/>
  <c r="C645" i="44"/>
  <c r="C644" i="44"/>
  <c r="C643" i="44"/>
  <c r="C642" i="44"/>
  <c r="C641" i="44"/>
  <c r="C640" i="44"/>
  <c r="C639" i="44"/>
  <c r="C638" i="44"/>
  <c r="C637" i="44"/>
  <c r="C636" i="44"/>
  <c r="C635" i="44"/>
  <c r="C634" i="44"/>
  <c r="C633" i="44"/>
  <c r="C632" i="44"/>
  <c r="C631" i="44"/>
  <c r="C630" i="44"/>
  <c r="C629" i="44"/>
  <c r="C628" i="44"/>
  <c r="C627" i="44"/>
  <c r="C626" i="44"/>
  <c r="C625" i="44"/>
  <c r="C624" i="44"/>
  <c r="C623" i="44"/>
  <c r="C622" i="44"/>
  <c r="C621" i="44"/>
  <c r="C620" i="44"/>
  <c r="C619" i="44"/>
  <c r="C618" i="44"/>
  <c r="C617" i="44"/>
  <c r="C616" i="44"/>
  <c r="C615" i="44"/>
  <c r="C614" i="44"/>
  <c r="C613" i="44"/>
  <c r="C612" i="44"/>
  <c r="C611" i="44"/>
  <c r="C610" i="44"/>
  <c r="C609" i="44"/>
  <c r="C608" i="44"/>
  <c r="C607" i="44"/>
  <c r="C606" i="44"/>
  <c r="C605" i="44"/>
  <c r="C604" i="44"/>
  <c r="C603" i="44"/>
  <c r="C602" i="44"/>
  <c r="C601" i="44"/>
  <c r="C600" i="44"/>
  <c r="C599" i="44"/>
  <c r="H598" i="44"/>
  <c r="I598" i="44" s="1"/>
  <c r="C598" i="44"/>
  <c r="E597" i="44"/>
  <c r="B597" i="44"/>
  <c r="C596" i="44"/>
  <c r="C595" i="44"/>
  <c r="C594" i="44"/>
  <c r="C593" i="44"/>
  <c r="C592" i="44"/>
  <c r="C591" i="44"/>
  <c r="C590" i="44"/>
  <c r="C589" i="44"/>
  <c r="C588" i="44"/>
  <c r="C587" i="44"/>
  <c r="C586" i="44"/>
  <c r="C585" i="44"/>
  <c r="C584" i="44"/>
  <c r="C583" i="44"/>
  <c r="G582" i="44"/>
  <c r="H582" i="44" s="1"/>
  <c r="I582" i="44" s="1"/>
  <c r="C582" i="44"/>
  <c r="G581" i="44"/>
  <c r="H581" i="44" s="1"/>
  <c r="I581" i="44" s="1"/>
  <c r="C581" i="44"/>
  <c r="G580" i="44"/>
  <c r="H580" i="44" s="1"/>
  <c r="I580" i="44" s="1"/>
  <c r="C580" i="44"/>
  <c r="G579" i="44"/>
  <c r="H579" i="44" s="1"/>
  <c r="I579" i="44" s="1"/>
  <c r="C579" i="44"/>
  <c r="G578" i="44"/>
  <c r="H578" i="44" s="1"/>
  <c r="I578" i="44" s="1"/>
  <c r="C578" i="44"/>
  <c r="G577" i="44"/>
  <c r="H577" i="44" s="1"/>
  <c r="I577" i="44" s="1"/>
  <c r="C577" i="44"/>
  <c r="G576" i="44"/>
  <c r="H576" i="44" s="1"/>
  <c r="I576" i="44" s="1"/>
  <c r="C576" i="44"/>
  <c r="G575" i="44"/>
  <c r="H575" i="44" s="1"/>
  <c r="I575" i="44" s="1"/>
  <c r="C575" i="44"/>
  <c r="G574" i="44"/>
  <c r="H574" i="44" s="1"/>
  <c r="I574" i="44" s="1"/>
  <c r="C574" i="44"/>
  <c r="C573" i="44"/>
  <c r="C572" i="44"/>
  <c r="C571" i="44"/>
  <c r="C570" i="44"/>
  <c r="C569" i="44"/>
  <c r="C568" i="44"/>
  <c r="C567" i="44"/>
  <c r="C566" i="44"/>
  <c r="C565" i="44"/>
  <c r="C564" i="44"/>
  <c r="C563" i="44"/>
  <c r="C562" i="44"/>
  <c r="C561" i="44"/>
  <c r="C560" i="44"/>
  <c r="C559" i="44"/>
  <c r="C558" i="44"/>
  <c r="C557" i="44"/>
  <c r="C556" i="44"/>
  <c r="C555" i="44"/>
  <c r="C554" i="44"/>
  <c r="C553" i="44"/>
  <c r="C552" i="44"/>
  <c r="C551" i="44"/>
  <c r="C550" i="44"/>
  <c r="C549" i="44"/>
  <c r="C548" i="44"/>
  <c r="C547" i="44"/>
  <c r="C546" i="44"/>
  <c r="C545" i="44"/>
  <c r="C544" i="44"/>
  <c r="C543" i="44"/>
  <c r="C542" i="44"/>
  <c r="C541" i="44"/>
  <c r="C540" i="44"/>
  <c r="C539" i="44"/>
  <c r="C538" i="44"/>
  <c r="C537" i="44"/>
  <c r="C536" i="44"/>
  <c r="C535" i="44"/>
  <c r="C534" i="44"/>
  <c r="C533" i="44"/>
  <c r="C532" i="44"/>
  <c r="C531" i="44"/>
  <c r="C530" i="44"/>
  <c r="C529" i="44"/>
  <c r="C528" i="44"/>
  <c r="C527" i="44"/>
  <c r="C526" i="44"/>
  <c r="C525" i="44"/>
  <c r="C524" i="44"/>
  <c r="C523" i="44"/>
  <c r="C522" i="44"/>
  <c r="C521" i="44"/>
  <c r="C520" i="44"/>
  <c r="C519" i="44"/>
  <c r="C518" i="44"/>
  <c r="C517" i="44"/>
  <c r="C516" i="44"/>
  <c r="C515" i="44"/>
  <c r="C514" i="44"/>
  <c r="C513" i="44"/>
  <c r="C512" i="44"/>
  <c r="C511" i="44"/>
  <c r="C510" i="44"/>
  <c r="C509" i="44"/>
  <c r="C508" i="44"/>
  <c r="C507" i="44"/>
  <c r="C506" i="44"/>
  <c r="C505" i="44"/>
  <c r="C504" i="44"/>
  <c r="C503" i="44"/>
  <c r="C502" i="44"/>
  <c r="C501" i="44"/>
  <c r="C500" i="44"/>
  <c r="C499" i="44"/>
  <c r="C498" i="44"/>
  <c r="C497" i="44"/>
  <c r="C496" i="44"/>
  <c r="C495" i="44"/>
  <c r="C494" i="44"/>
  <c r="C493" i="44"/>
  <c r="C492" i="44"/>
  <c r="C491" i="44"/>
  <c r="C490" i="44"/>
  <c r="C489" i="44"/>
  <c r="C488" i="44"/>
  <c r="C487" i="44"/>
  <c r="C486" i="44"/>
  <c r="C485" i="44"/>
  <c r="C484" i="44"/>
  <c r="C483" i="44"/>
  <c r="C482" i="44"/>
  <c r="C481" i="44"/>
  <c r="C480" i="44"/>
  <c r="C479" i="44"/>
  <c r="C478" i="44"/>
  <c r="C477" i="44"/>
  <c r="C476" i="44"/>
  <c r="C475" i="44"/>
  <c r="C474" i="44"/>
  <c r="C473" i="44"/>
  <c r="C472" i="44"/>
  <c r="C471" i="44"/>
  <c r="C470" i="44"/>
  <c r="C469" i="44"/>
  <c r="C468" i="44"/>
  <c r="C467" i="44"/>
  <c r="C466" i="44"/>
  <c r="C465" i="44"/>
  <c r="C464" i="44"/>
  <c r="C463" i="44"/>
  <c r="C462" i="44"/>
  <c r="C461" i="44"/>
  <c r="C460" i="44"/>
  <c r="C459" i="44"/>
  <c r="C458" i="44"/>
  <c r="C457" i="44"/>
  <c r="C456" i="44"/>
  <c r="C455" i="44"/>
  <c r="C454" i="44"/>
  <c r="C453" i="44"/>
  <c r="C452" i="44"/>
  <c r="C451" i="44"/>
  <c r="C450" i="44"/>
  <c r="C449" i="44"/>
  <c r="C448" i="44"/>
  <c r="C447" i="44"/>
  <c r="C446" i="44"/>
  <c r="C445" i="44"/>
  <c r="C444" i="44"/>
  <c r="C443" i="44"/>
  <c r="C442" i="44"/>
  <c r="C441" i="44"/>
  <c r="C440" i="44"/>
  <c r="C439" i="44"/>
  <c r="C438" i="44"/>
  <c r="C437" i="44"/>
  <c r="C436" i="44"/>
  <c r="C435" i="44"/>
  <c r="C434" i="44"/>
  <c r="C433" i="44"/>
  <c r="C432" i="44"/>
  <c r="C431" i="44"/>
  <c r="C430" i="44"/>
  <c r="C429" i="44"/>
  <c r="C428" i="44"/>
  <c r="C427" i="44"/>
  <c r="C426" i="44"/>
  <c r="C425" i="44"/>
  <c r="C424" i="44"/>
  <c r="C423" i="44"/>
  <c r="C422" i="44"/>
  <c r="C421" i="44"/>
  <c r="C420" i="44"/>
  <c r="C419" i="44"/>
  <c r="C418" i="44"/>
  <c r="C417" i="44"/>
  <c r="C416" i="44"/>
  <c r="C415" i="44"/>
  <c r="C414" i="44"/>
  <c r="C413" i="44"/>
  <c r="C412" i="44"/>
  <c r="C411" i="44"/>
  <c r="C410" i="44"/>
  <c r="C409" i="44"/>
  <c r="C408" i="44"/>
  <c r="C407" i="44"/>
  <c r="C406" i="44"/>
  <c r="C405" i="44"/>
  <c r="C404" i="44"/>
  <c r="C403" i="44"/>
  <c r="C402" i="44"/>
  <c r="C401" i="44"/>
  <c r="C400" i="44"/>
  <c r="C399" i="44"/>
  <c r="C398" i="44"/>
  <c r="C397" i="44"/>
  <c r="C396" i="44"/>
  <c r="C395" i="44"/>
  <c r="C394" i="44"/>
  <c r="C393" i="44"/>
  <c r="C392" i="44"/>
  <c r="C391" i="44"/>
  <c r="C390" i="44"/>
  <c r="C389" i="44"/>
  <c r="C388" i="44"/>
  <c r="C387" i="44"/>
  <c r="C386" i="44"/>
  <c r="C385" i="44"/>
  <c r="C384" i="44"/>
  <c r="C383" i="44"/>
  <c r="C382" i="44"/>
  <c r="C381" i="44"/>
  <c r="C380" i="44"/>
  <c r="C379" i="44"/>
  <c r="C378" i="44"/>
  <c r="C377" i="44"/>
  <c r="C376" i="44"/>
  <c r="C375" i="44"/>
  <c r="C374" i="44"/>
  <c r="C373" i="44"/>
  <c r="C372" i="44"/>
  <c r="C371" i="44"/>
  <c r="C370" i="44"/>
  <c r="C369" i="44"/>
  <c r="C368" i="44"/>
  <c r="C367" i="44"/>
  <c r="C366" i="44"/>
  <c r="C365" i="44"/>
  <c r="C364" i="44"/>
  <c r="C363" i="44"/>
  <c r="C362" i="44"/>
  <c r="C361" i="44"/>
  <c r="C360" i="44"/>
  <c r="C359" i="44"/>
  <c r="C358" i="44"/>
  <c r="C357" i="44"/>
  <c r="C356" i="44"/>
  <c r="C355" i="44"/>
  <c r="C354" i="44"/>
  <c r="C353" i="44"/>
  <c r="C352" i="44"/>
  <c r="C351" i="44"/>
  <c r="C350" i="44"/>
  <c r="C349" i="44"/>
  <c r="C348" i="44"/>
  <c r="C347" i="44"/>
  <c r="C346" i="44"/>
  <c r="C345" i="44"/>
  <c r="C344" i="44"/>
  <c r="C343" i="44"/>
  <c r="C342" i="44"/>
  <c r="C341" i="44"/>
  <c r="C340" i="44"/>
  <c r="C339" i="44"/>
  <c r="C338" i="44"/>
  <c r="C337" i="44"/>
  <c r="C336" i="44"/>
  <c r="C335" i="44"/>
  <c r="C334" i="44"/>
  <c r="C333" i="44"/>
  <c r="C332" i="44"/>
  <c r="C331" i="44"/>
  <c r="C330" i="44"/>
  <c r="C329" i="44"/>
  <c r="C328" i="44"/>
  <c r="C327" i="44"/>
  <c r="C326" i="44"/>
  <c r="C325" i="44"/>
  <c r="C324" i="44"/>
  <c r="C323" i="44"/>
  <c r="C322" i="44"/>
  <c r="C321" i="44"/>
  <c r="C320" i="44"/>
  <c r="C319" i="44"/>
  <c r="C318" i="44"/>
  <c r="C317" i="44"/>
  <c r="C316" i="44"/>
  <c r="C315" i="44"/>
  <c r="C314" i="44"/>
  <c r="C313" i="44"/>
  <c r="C312" i="44"/>
  <c r="C311" i="44"/>
  <c r="C310" i="44"/>
  <c r="C309" i="44"/>
  <c r="C308" i="44"/>
  <c r="C307" i="44"/>
  <c r="C306" i="44"/>
  <c r="C305" i="44"/>
  <c r="C304" i="44"/>
  <c r="C303" i="44"/>
  <c r="C302" i="44"/>
  <c r="C301" i="44"/>
  <c r="C300" i="44"/>
  <c r="C299" i="44"/>
  <c r="C298" i="44"/>
  <c r="C297" i="44"/>
  <c r="C296" i="44"/>
  <c r="C295" i="44"/>
  <c r="C294" i="44"/>
  <c r="C293" i="44"/>
  <c r="C292" i="44"/>
  <c r="C291" i="44"/>
  <c r="C290" i="44"/>
  <c r="C289" i="44"/>
  <c r="C288" i="44"/>
  <c r="C287" i="44"/>
  <c r="C286" i="44"/>
  <c r="C285" i="44"/>
  <c r="C284" i="44"/>
  <c r="C283" i="44"/>
  <c r="C282" i="44"/>
  <c r="C281" i="44"/>
  <c r="C280" i="44"/>
  <c r="C279" i="44"/>
  <c r="C278" i="44"/>
  <c r="C277" i="44"/>
  <c r="C276" i="44"/>
  <c r="C275" i="44"/>
  <c r="C274" i="44"/>
  <c r="C273" i="44"/>
  <c r="C272" i="44"/>
  <c r="C271" i="44"/>
  <c r="C270" i="44"/>
  <c r="H269" i="44"/>
  <c r="I269" i="44" s="1"/>
  <c r="C269" i="44"/>
  <c r="E268" i="44"/>
  <c r="B268" i="44"/>
  <c r="H267" i="44"/>
  <c r="I267" i="44" s="1"/>
  <c r="C267" i="44"/>
  <c r="H266" i="44"/>
  <c r="I266" i="44" s="1"/>
  <c r="C266" i="44"/>
  <c r="H265" i="44"/>
  <c r="I265" i="44" s="1"/>
  <c r="C265" i="44"/>
  <c r="H264" i="44"/>
  <c r="I264" i="44" s="1"/>
  <c r="C264" i="44"/>
  <c r="H263" i="44"/>
  <c r="I263" i="44" s="1"/>
  <c r="C263" i="44"/>
  <c r="H262" i="44"/>
  <c r="I262" i="44" s="1"/>
  <c r="C262" i="44"/>
  <c r="H261" i="44"/>
  <c r="I261" i="44" s="1"/>
  <c r="C261" i="44"/>
  <c r="H260" i="44"/>
  <c r="I260" i="44" s="1"/>
  <c r="C260" i="44"/>
  <c r="H259" i="44"/>
  <c r="I259" i="44" s="1"/>
  <c r="C259" i="44"/>
  <c r="H258" i="44"/>
  <c r="I258" i="44" s="1"/>
  <c r="C258" i="44"/>
  <c r="H257" i="44"/>
  <c r="I257" i="44" s="1"/>
  <c r="C257" i="44"/>
  <c r="H256" i="44"/>
  <c r="I256" i="44" s="1"/>
  <c r="C256" i="44"/>
  <c r="H255" i="44"/>
  <c r="I255" i="44" s="1"/>
  <c r="C255" i="44"/>
  <c r="H254" i="44"/>
  <c r="I254" i="44" s="1"/>
  <c r="C254" i="44"/>
  <c r="H253" i="44"/>
  <c r="I253" i="44" s="1"/>
  <c r="C253" i="44"/>
  <c r="H252" i="44"/>
  <c r="I252" i="44" s="1"/>
  <c r="C252" i="44"/>
  <c r="H251" i="44"/>
  <c r="I251" i="44" s="1"/>
  <c r="C251" i="44"/>
  <c r="H250" i="44"/>
  <c r="I250" i="44" s="1"/>
  <c r="C250" i="44"/>
  <c r="H249" i="44"/>
  <c r="I249" i="44" s="1"/>
  <c r="C249" i="44"/>
  <c r="H248" i="44"/>
  <c r="I248" i="44" s="1"/>
  <c r="C248" i="44"/>
  <c r="H247" i="44"/>
  <c r="I247" i="44" s="1"/>
  <c r="C247" i="44"/>
  <c r="H246" i="44"/>
  <c r="I246" i="44" s="1"/>
  <c r="C246" i="44"/>
  <c r="H245" i="44"/>
  <c r="I245" i="44" s="1"/>
  <c r="C245" i="44"/>
  <c r="H244" i="44"/>
  <c r="I244" i="44" s="1"/>
  <c r="C244" i="44"/>
  <c r="H243" i="44"/>
  <c r="I243" i="44" s="1"/>
  <c r="C243" i="44"/>
  <c r="H242" i="44"/>
  <c r="I242" i="44" s="1"/>
  <c r="C242" i="44"/>
  <c r="H241" i="44"/>
  <c r="I241" i="44" s="1"/>
  <c r="C241" i="44"/>
  <c r="H240" i="44"/>
  <c r="I240" i="44" s="1"/>
  <c r="C240" i="44"/>
  <c r="H239" i="44"/>
  <c r="I239" i="44" s="1"/>
  <c r="C239" i="44"/>
  <c r="H238" i="44"/>
  <c r="I238" i="44" s="1"/>
  <c r="C238" i="44"/>
  <c r="H237" i="44"/>
  <c r="I237" i="44" s="1"/>
  <c r="C237" i="44"/>
  <c r="H236" i="44"/>
  <c r="I236" i="44" s="1"/>
  <c r="C236" i="44"/>
  <c r="H235" i="44"/>
  <c r="I235" i="44" s="1"/>
  <c r="C235" i="44"/>
  <c r="H234" i="44"/>
  <c r="I234" i="44" s="1"/>
  <c r="C234" i="44"/>
  <c r="H233" i="44"/>
  <c r="I233" i="44" s="1"/>
  <c r="C233" i="44"/>
  <c r="H232" i="44"/>
  <c r="I232" i="44" s="1"/>
  <c r="C232" i="44"/>
  <c r="H231" i="44"/>
  <c r="I231" i="44" s="1"/>
  <c r="C231" i="44"/>
  <c r="H230" i="44"/>
  <c r="I230" i="44" s="1"/>
  <c r="C230" i="44"/>
  <c r="H229" i="44"/>
  <c r="I229" i="44" s="1"/>
  <c r="C229" i="44"/>
  <c r="H228" i="44"/>
  <c r="I228" i="44" s="1"/>
  <c r="C228" i="44"/>
  <c r="H227" i="44"/>
  <c r="I227" i="44" s="1"/>
  <c r="C227" i="44"/>
  <c r="H226" i="44"/>
  <c r="I226" i="44" s="1"/>
  <c r="C226" i="44"/>
  <c r="H225" i="44"/>
  <c r="I225" i="44" s="1"/>
  <c r="C225" i="44"/>
  <c r="H224" i="44"/>
  <c r="I224" i="44" s="1"/>
  <c r="C224" i="44"/>
  <c r="H223" i="44"/>
  <c r="I223" i="44" s="1"/>
  <c r="C223" i="44"/>
  <c r="H222" i="44"/>
  <c r="I222" i="44" s="1"/>
  <c r="C222" i="44"/>
  <c r="H221" i="44"/>
  <c r="I221" i="44" s="1"/>
  <c r="C221" i="44"/>
  <c r="H220" i="44"/>
  <c r="I220" i="44" s="1"/>
  <c r="C220" i="44"/>
  <c r="H219" i="44"/>
  <c r="I219" i="44" s="1"/>
  <c r="C219" i="44"/>
  <c r="H218" i="44"/>
  <c r="I218" i="44" s="1"/>
  <c r="C218" i="44"/>
  <c r="H217" i="44"/>
  <c r="I217" i="44" s="1"/>
  <c r="C217" i="44"/>
  <c r="H216" i="44"/>
  <c r="I216" i="44" s="1"/>
  <c r="C216" i="44"/>
  <c r="H215" i="44"/>
  <c r="I215" i="44" s="1"/>
  <c r="C215" i="44"/>
  <c r="H214" i="44"/>
  <c r="I214" i="44" s="1"/>
  <c r="C214" i="44"/>
  <c r="H213" i="44"/>
  <c r="I213" i="44" s="1"/>
  <c r="C213" i="44"/>
  <c r="H212" i="44"/>
  <c r="I212" i="44" s="1"/>
  <c r="C212" i="44"/>
  <c r="H211" i="44"/>
  <c r="I211" i="44" s="1"/>
  <c r="C211" i="44"/>
  <c r="H210" i="44"/>
  <c r="I210" i="44" s="1"/>
  <c r="C210" i="44"/>
  <c r="H209" i="44"/>
  <c r="I209" i="44" s="1"/>
  <c r="C209" i="44"/>
  <c r="H208" i="44"/>
  <c r="I208" i="44" s="1"/>
  <c r="C208" i="44"/>
  <c r="H207" i="44"/>
  <c r="I207" i="44" s="1"/>
  <c r="C207" i="44"/>
  <c r="H206" i="44"/>
  <c r="I206" i="44" s="1"/>
  <c r="C206" i="44"/>
  <c r="H205" i="44"/>
  <c r="I205" i="44" s="1"/>
  <c r="C205" i="44"/>
  <c r="H204" i="44"/>
  <c r="I204" i="44" s="1"/>
  <c r="C204" i="44"/>
  <c r="H203" i="44"/>
  <c r="I203" i="44" s="1"/>
  <c r="C203" i="44"/>
  <c r="H202" i="44"/>
  <c r="I202" i="44" s="1"/>
  <c r="C202" i="44"/>
  <c r="H201" i="44"/>
  <c r="I201" i="44" s="1"/>
  <c r="C201" i="44"/>
  <c r="H200" i="44"/>
  <c r="I200" i="44" s="1"/>
  <c r="C200" i="44"/>
  <c r="H199" i="44"/>
  <c r="I199" i="44" s="1"/>
  <c r="C199" i="44"/>
  <c r="H198" i="44"/>
  <c r="I198" i="44" s="1"/>
  <c r="C198" i="44"/>
  <c r="H197" i="44"/>
  <c r="I197" i="44" s="1"/>
  <c r="C197" i="44"/>
  <c r="H196" i="44"/>
  <c r="I196" i="44" s="1"/>
  <c r="C196" i="44"/>
  <c r="H195" i="44"/>
  <c r="I195" i="44" s="1"/>
  <c r="C195" i="44"/>
  <c r="H194" i="44"/>
  <c r="I194" i="44" s="1"/>
  <c r="C194" i="44"/>
  <c r="H193" i="44"/>
  <c r="I193" i="44" s="1"/>
  <c r="C193" i="44"/>
  <c r="H192" i="44"/>
  <c r="I192" i="44" s="1"/>
  <c r="C192" i="44"/>
  <c r="H191" i="44"/>
  <c r="I191" i="44" s="1"/>
  <c r="C191" i="44"/>
  <c r="H190" i="44"/>
  <c r="I190" i="44" s="1"/>
  <c r="C190" i="44"/>
  <c r="H189" i="44"/>
  <c r="I189" i="44" s="1"/>
  <c r="C189" i="44"/>
  <c r="H188" i="44"/>
  <c r="I188" i="44" s="1"/>
  <c r="C188" i="44"/>
  <c r="H187" i="44"/>
  <c r="I187" i="44" s="1"/>
  <c r="C187" i="44"/>
  <c r="H186" i="44"/>
  <c r="I186" i="44" s="1"/>
  <c r="C186" i="44"/>
  <c r="H185" i="44"/>
  <c r="I185" i="44" s="1"/>
  <c r="C185" i="44"/>
  <c r="H184" i="44"/>
  <c r="I184" i="44" s="1"/>
  <c r="C184" i="44"/>
  <c r="H183" i="44"/>
  <c r="I183" i="44" s="1"/>
  <c r="C183" i="44"/>
  <c r="H182" i="44"/>
  <c r="I182" i="44" s="1"/>
  <c r="C182" i="44"/>
  <c r="H181" i="44"/>
  <c r="I181" i="44" s="1"/>
  <c r="C181" i="44"/>
  <c r="H180" i="44"/>
  <c r="I180" i="44" s="1"/>
  <c r="C180" i="44"/>
  <c r="H179" i="44"/>
  <c r="I179" i="44" s="1"/>
  <c r="C179" i="44"/>
  <c r="H178" i="44"/>
  <c r="I178" i="44" s="1"/>
  <c r="C178" i="44"/>
  <c r="H177" i="44"/>
  <c r="I177" i="44" s="1"/>
  <c r="C177" i="44"/>
  <c r="H176" i="44"/>
  <c r="I176" i="44" s="1"/>
  <c r="C176" i="44"/>
  <c r="H175" i="44"/>
  <c r="I175" i="44" s="1"/>
  <c r="C175" i="44"/>
  <c r="H174" i="44"/>
  <c r="I174" i="44" s="1"/>
  <c r="C174" i="44"/>
  <c r="H173" i="44"/>
  <c r="I173" i="44" s="1"/>
  <c r="C173" i="44"/>
  <c r="H172" i="44"/>
  <c r="I172" i="44" s="1"/>
  <c r="C172" i="44"/>
  <c r="H171" i="44"/>
  <c r="I171" i="44" s="1"/>
  <c r="C171" i="44"/>
  <c r="H170" i="44"/>
  <c r="I170" i="44" s="1"/>
  <c r="C170" i="44"/>
  <c r="H169" i="44"/>
  <c r="I169" i="44" s="1"/>
  <c r="C169" i="44"/>
  <c r="H168" i="44"/>
  <c r="I168" i="44" s="1"/>
  <c r="C168" i="44"/>
  <c r="H167" i="44"/>
  <c r="I167" i="44" s="1"/>
  <c r="C167" i="44"/>
  <c r="H166" i="44"/>
  <c r="I166" i="44" s="1"/>
  <c r="C166" i="44"/>
  <c r="H165" i="44"/>
  <c r="I165" i="44" s="1"/>
  <c r="C165" i="44"/>
  <c r="H164" i="44"/>
  <c r="I164" i="44" s="1"/>
  <c r="C164" i="44"/>
  <c r="H163" i="44"/>
  <c r="I163" i="44" s="1"/>
  <c r="C163" i="44"/>
  <c r="H162" i="44"/>
  <c r="I162" i="44" s="1"/>
  <c r="C162" i="44"/>
  <c r="H161" i="44"/>
  <c r="I161" i="44" s="1"/>
  <c r="C161" i="44"/>
  <c r="H160" i="44"/>
  <c r="I160" i="44" s="1"/>
  <c r="C160" i="44"/>
  <c r="H159" i="44"/>
  <c r="I159" i="44" s="1"/>
  <c r="C159" i="44"/>
  <c r="H158" i="44"/>
  <c r="I158" i="44" s="1"/>
  <c r="C158" i="44"/>
  <c r="H157" i="44"/>
  <c r="I157" i="44" s="1"/>
  <c r="C157" i="44"/>
  <c r="H156" i="44"/>
  <c r="I156" i="44" s="1"/>
  <c r="C156" i="44"/>
  <c r="H155" i="44"/>
  <c r="I155" i="44" s="1"/>
  <c r="C155" i="44"/>
  <c r="H154" i="44"/>
  <c r="I154" i="44" s="1"/>
  <c r="C154" i="44"/>
  <c r="H153" i="44"/>
  <c r="I153" i="44" s="1"/>
  <c r="C153" i="44"/>
  <c r="H152" i="44"/>
  <c r="I152" i="44" s="1"/>
  <c r="C152" i="44"/>
  <c r="H151" i="44"/>
  <c r="I151" i="44" s="1"/>
  <c r="C151" i="44"/>
  <c r="H150" i="44"/>
  <c r="I150" i="44" s="1"/>
  <c r="C150" i="44"/>
  <c r="H149" i="44"/>
  <c r="I149" i="44" s="1"/>
  <c r="C149" i="44"/>
  <c r="H148" i="44"/>
  <c r="I148" i="44" s="1"/>
  <c r="C148" i="44"/>
  <c r="H147" i="44"/>
  <c r="I147" i="44" s="1"/>
  <c r="C147" i="44"/>
  <c r="H146" i="44"/>
  <c r="I146" i="44" s="1"/>
  <c r="C146" i="44"/>
  <c r="H145" i="44"/>
  <c r="I145" i="44" s="1"/>
  <c r="C145" i="44"/>
  <c r="H144" i="44"/>
  <c r="I144" i="44" s="1"/>
  <c r="C144" i="44"/>
  <c r="H143" i="44"/>
  <c r="I143" i="44" s="1"/>
  <c r="C143" i="44"/>
  <c r="H142" i="44"/>
  <c r="I142" i="44" s="1"/>
  <c r="C142" i="44"/>
  <c r="G141" i="44"/>
  <c r="H141" i="44" s="1"/>
  <c r="I141" i="44" s="1"/>
  <c r="C141" i="44"/>
  <c r="G140" i="44"/>
  <c r="H140" i="44" s="1"/>
  <c r="I140" i="44" s="1"/>
  <c r="C140" i="44"/>
  <c r="G139" i="44"/>
  <c r="H139" i="44" s="1"/>
  <c r="I139" i="44" s="1"/>
  <c r="C139" i="44"/>
  <c r="H138" i="44"/>
  <c r="I138" i="44" s="1"/>
  <c r="C138" i="44"/>
  <c r="H137" i="44"/>
  <c r="I137" i="44" s="1"/>
  <c r="C137" i="44"/>
  <c r="H136" i="44"/>
  <c r="I136" i="44" s="1"/>
  <c r="C136" i="44"/>
  <c r="H135" i="44"/>
  <c r="I135" i="44" s="1"/>
  <c r="C135" i="44"/>
  <c r="H134" i="44"/>
  <c r="I134" i="44" s="1"/>
  <c r="C134" i="44"/>
  <c r="H133" i="44"/>
  <c r="I133" i="44" s="1"/>
  <c r="C133" i="44"/>
  <c r="H132" i="44"/>
  <c r="I132" i="44" s="1"/>
  <c r="C132" i="44"/>
  <c r="H131" i="44"/>
  <c r="I131" i="44" s="1"/>
  <c r="C131" i="44"/>
  <c r="H130" i="44"/>
  <c r="I130" i="44" s="1"/>
  <c r="C130" i="44"/>
  <c r="H129" i="44"/>
  <c r="I129" i="44" s="1"/>
  <c r="C129" i="44"/>
  <c r="H128" i="44"/>
  <c r="I128" i="44" s="1"/>
  <c r="C128" i="44"/>
  <c r="H127" i="44"/>
  <c r="I127" i="44" s="1"/>
  <c r="C127" i="44"/>
  <c r="H126" i="44"/>
  <c r="I126" i="44" s="1"/>
  <c r="C126" i="44"/>
  <c r="H125" i="44"/>
  <c r="I125" i="44" s="1"/>
  <c r="C125" i="44"/>
  <c r="H124" i="44"/>
  <c r="I124" i="44" s="1"/>
  <c r="C124" i="44"/>
  <c r="H123" i="44"/>
  <c r="I123" i="44" s="1"/>
  <c r="C123" i="44"/>
  <c r="H122" i="44"/>
  <c r="I122" i="44" s="1"/>
  <c r="C122" i="44"/>
  <c r="H121" i="44"/>
  <c r="I121" i="44" s="1"/>
  <c r="C121" i="44"/>
  <c r="H120" i="44"/>
  <c r="I120" i="44" s="1"/>
  <c r="C120" i="44"/>
  <c r="H119" i="44"/>
  <c r="I119" i="44" s="1"/>
  <c r="C119" i="44"/>
  <c r="H118" i="44"/>
  <c r="I118" i="44" s="1"/>
  <c r="C118" i="44"/>
  <c r="H117" i="44"/>
  <c r="I117" i="44" s="1"/>
  <c r="C117" i="44"/>
  <c r="H116" i="44"/>
  <c r="I116" i="44" s="1"/>
  <c r="C116" i="44"/>
  <c r="H115" i="44"/>
  <c r="I115" i="44" s="1"/>
  <c r="C115" i="44"/>
  <c r="H114" i="44"/>
  <c r="I114" i="44" s="1"/>
  <c r="C114" i="44"/>
  <c r="H113" i="44"/>
  <c r="I113" i="44" s="1"/>
  <c r="C113" i="44"/>
  <c r="H112" i="44"/>
  <c r="I112" i="44" s="1"/>
  <c r="C112" i="44"/>
  <c r="H111" i="44"/>
  <c r="I111" i="44" s="1"/>
  <c r="C111" i="44"/>
  <c r="H110" i="44"/>
  <c r="I110" i="44" s="1"/>
  <c r="C110" i="44"/>
  <c r="H109" i="44"/>
  <c r="I109" i="44" s="1"/>
  <c r="C109" i="44"/>
  <c r="H108" i="44"/>
  <c r="I108" i="44" s="1"/>
  <c r="C108" i="44"/>
  <c r="H107" i="44"/>
  <c r="I107" i="44" s="1"/>
  <c r="C107" i="44"/>
  <c r="H106" i="44"/>
  <c r="I106" i="44" s="1"/>
  <c r="C106" i="44"/>
  <c r="H105" i="44"/>
  <c r="I105" i="44" s="1"/>
  <c r="C105" i="44"/>
  <c r="H104" i="44"/>
  <c r="I104" i="44" s="1"/>
  <c r="C104" i="44"/>
  <c r="H103" i="44"/>
  <c r="I103" i="44" s="1"/>
  <c r="C103" i="44"/>
  <c r="H102" i="44"/>
  <c r="I102" i="44" s="1"/>
  <c r="C102" i="44"/>
  <c r="H101" i="44"/>
  <c r="I101" i="44" s="1"/>
  <c r="C101" i="44"/>
  <c r="H100" i="44"/>
  <c r="I100" i="44" s="1"/>
  <c r="C100" i="44"/>
  <c r="H99" i="44"/>
  <c r="I99" i="44" s="1"/>
  <c r="C99" i="44"/>
  <c r="H98" i="44"/>
  <c r="I98" i="44" s="1"/>
  <c r="C98" i="44"/>
  <c r="H97" i="44"/>
  <c r="I97" i="44" s="1"/>
  <c r="C97" i="44"/>
  <c r="H96" i="44"/>
  <c r="I96" i="44" s="1"/>
  <c r="C96" i="44"/>
  <c r="H95" i="44"/>
  <c r="I95" i="44" s="1"/>
  <c r="C95" i="44"/>
  <c r="H94" i="44"/>
  <c r="I94" i="44" s="1"/>
  <c r="C94" i="44"/>
  <c r="H93" i="44"/>
  <c r="I93" i="44" s="1"/>
  <c r="C93" i="44"/>
  <c r="H92" i="44"/>
  <c r="I92" i="44" s="1"/>
  <c r="C92" i="44"/>
  <c r="H91" i="44"/>
  <c r="I91" i="44" s="1"/>
  <c r="C91" i="44"/>
  <c r="H90" i="44"/>
  <c r="I90" i="44" s="1"/>
  <c r="C90" i="44"/>
  <c r="H89" i="44"/>
  <c r="I89" i="44" s="1"/>
  <c r="C89" i="44"/>
  <c r="H88" i="44"/>
  <c r="I88" i="44" s="1"/>
  <c r="C88" i="44"/>
  <c r="H87" i="44"/>
  <c r="I87" i="44" s="1"/>
  <c r="C87" i="44"/>
  <c r="H86" i="44"/>
  <c r="I86" i="44" s="1"/>
  <c r="C86" i="44"/>
  <c r="H85" i="44"/>
  <c r="I85" i="44" s="1"/>
  <c r="C85" i="44"/>
  <c r="H84" i="44"/>
  <c r="I84" i="44" s="1"/>
  <c r="C84" i="44"/>
  <c r="H83" i="44"/>
  <c r="I83" i="44" s="1"/>
  <c r="C83" i="44"/>
  <c r="H82" i="44"/>
  <c r="I82" i="44" s="1"/>
  <c r="C82" i="44"/>
  <c r="H81" i="44"/>
  <c r="I81" i="44" s="1"/>
  <c r="C81" i="44"/>
  <c r="H80" i="44"/>
  <c r="I80" i="44" s="1"/>
  <c r="C80" i="44"/>
  <c r="H79" i="44"/>
  <c r="I79" i="44" s="1"/>
  <c r="C79" i="44"/>
  <c r="H78" i="44"/>
  <c r="I78" i="44" s="1"/>
  <c r="C78" i="44"/>
  <c r="H77" i="44"/>
  <c r="I77" i="44" s="1"/>
  <c r="C77" i="44"/>
  <c r="H76" i="44"/>
  <c r="I76" i="44" s="1"/>
  <c r="C76" i="44"/>
  <c r="H75" i="44"/>
  <c r="I75" i="44" s="1"/>
  <c r="C75" i="44"/>
  <c r="H74" i="44"/>
  <c r="I74" i="44" s="1"/>
  <c r="C74" i="44"/>
  <c r="H73" i="44"/>
  <c r="I73" i="44" s="1"/>
  <c r="C73" i="44"/>
  <c r="H72" i="44"/>
  <c r="I72" i="44" s="1"/>
  <c r="C72" i="44"/>
  <c r="H71" i="44"/>
  <c r="I71" i="44" s="1"/>
  <c r="C71" i="44"/>
  <c r="H70" i="44"/>
  <c r="I70" i="44" s="1"/>
  <c r="C70" i="44"/>
  <c r="H69" i="44"/>
  <c r="I69" i="44" s="1"/>
  <c r="C69" i="44"/>
  <c r="H68" i="44"/>
  <c r="I68" i="44" s="1"/>
  <c r="C68" i="44"/>
  <c r="H67" i="44"/>
  <c r="I67" i="44" s="1"/>
  <c r="C67" i="44"/>
  <c r="H66" i="44"/>
  <c r="I66" i="44" s="1"/>
  <c r="C66" i="44"/>
  <c r="H65" i="44"/>
  <c r="I65" i="44" s="1"/>
  <c r="C65" i="44"/>
  <c r="H64" i="44"/>
  <c r="I64" i="44" s="1"/>
  <c r="C64" i="44"/>
  <c r="H63" i="44"/>
  <c r="I63" i="44" s="1"/>
  <c r="C63" i="44"/>
  <c r="H62" i="44"/>
  <c r="I62" i="44" s="1"/>
  <c r="C62" i="44"/>
  <c r="H61" i="44"/>
  <c r="I61" i="44" s="1"/>
  <c r="C61" i="44"/>
  <c r="H60" i="44"/>
  <c r="I60" i="44" s="1"/>
  <c r="C60" i="44"/>
  <c r="H59" i="44"/>
  <c r="I59" i="44" s="1"/>
  <c r="C59" i="44"/>
  <c r="H58" i="44"/>
  <c r="I58" i="44" s="1"/>
  <c r="C58" i="44"/>
  <c r="H57" i="44"/>
  <c r="I57" i="44" s="1"/>
  <c r="C57" i="44"/>
  <c r="H56" i="44"/>
  <c r="I56" i="44" s="1"/>
  <c r="C56" i="44"/>
  <c r="H55" i="44"/>
  <c r="I55" i="44" s="1"/>
  <c r="C55" i="44"/>
  <c r="H54" i="44"/>
  <c r="I54" i="44" s="1"/>
  <c r="C54" i="44"/>
  <c r="H53" i="44"/>
  <c r="I53" i="44" s="1"/>
  <c r="C53" i="44"/>
  <c r="H52" i="44"/>
  <c r="I52" i="44" s="1"/>
  <c r="C52" i="44"/>
  <c r="H51" i="44"/>
  <c r="I51" i="44" s="1"/>
  <c r="C51" i="44"/>
  <c r="H50" i="44"/>
  <c r="I50" i="44" s="1"/>
  <c r="C50" i="44"/>
  <c r="H49" i="44"/>
  <c r="I49" i="44" s="1"/>
  <c r="C49" i="44"/>
  <c r="H48" i="44"/>
  <c r="I48" i="44" s="1"/>
  <c r="C48" i="44"/>
  <c r="H47" i="44"/>
  <c r="I47" i="44" s="1"/>
  <c r="C47" i="44"/>
  <c r="H46" i="44"/>
  <c r="I46" i="44" s="1"/>
  <c r="C46" i="44"/>
  <c r="H45" i="44"/>
  <c r="I45" i="44" s="1"/>
  <c r="C45" i="44"/>
  <c r="H44" i="44"/>
  <c r="I44" i="44" s="1"/>
  <c r="C44" i="44"/>
  <c r="H43" i="44"/>
  <c r="I43" i="44" s="1"/>
  <c r="C43" i="44"/>
  <c r="H42" i="44"/>
  <c r="I42" i="44" s="1"/>
  <c r="C42" i="44"/>
  <c r="H41" i="44"/>
  <c r="I41" i="44" s="1"/>
  <c r="C41" i="44"/>
  <c r="H40" i="44"/>
  <c r="I40" i="44" s="1"/>
  <c r="C40" i="44"/>
  <c r="H39" i="44"/>
  <c r="I39" i="44" s="1"/>
  <c r="C39" i="44"/>
  <c r="H38" i="44"/>
  <c r="I38" i="44" s="1"/>
  <c r="C38" i="44"/>
  <c r="H37" i="44"/>
  <c r="I37" i="44" s="1"/>
  <c r="C37" i="44"/>
  <c r="H36" i="44"/>
  <c r="I36" i="44" s="1"/>
  <c r="C36" i="44"/>
  <c r="H35" i="44"/>
  <c r="I35" i="44" s="1"/>
  <c r="C35" i="44"/>
  <c r="H34" i="44"/>
  <c r="I34" i="44" s="1"/>
  <c r="C34" i="44"/>
  <c r="H33" i="44"/>
  <c r="I33" i="44" s="1"/>
  <c r="C33" i="44"/>
  <c r="H32" i="44"/>
  <c r="I32" i="44" s="1"/>
  <c r="C32" i="44"/>
  <c r="H31" i="44"/>
  <c r="I31" i="44" s="1"/>
  <c r="C31" i="44"/>
  <c r="H30" i="44"/>
  <c r="I30" i="44" s="1"/>
  <c r="C30" i="44"/>
  <c r="H29" i="44"/>
  <c r="I29" i="44" s="1"/>
  <c r="C29" i="44"/>
  <c r="H28" i="44"/>
  <c r="I28" i="44" s="1"/>
  <c r="C28" i="44"/>
  <c r="H27" i="44"/>
  <c r="I27" i="44" s="1"/>
  <c r="C27" i="44"/>
  <c r="H26" i="44"/>
  <c r="I26" i="44" s="1"/>
  <c r="C26" i="44"/>
  <c r="H25" i="44"/>
  <c r="I25" i="44" s="1"/>
  <c r="C25" i="44"/>
  <c r="H24" i="44"/>
  <c r="I24" i="44" s="1"/>
  <c r="C24" i="44"/>
  <c r="H23" i="44"/>
  <c r="I23" i="44" s="1"/>
  <c r="C23" i="44"/>
  <c r="H22" i="44"/>
  <c r="I22" i="44" s="1"/>
  <c r="C22" i="44"/>
  <c r="H21" i="44"/>
  <c r="I21" i="44" s="1"/>
  <c r="C21" i="44"/>
  <c r="H20" i="44"/>
  <c r="I20" i="44" s="1"/>
  <c r="C20" i="44"/>
  <c r="H19" i="44"/>
  <c r="I19" i="44" s="1"/>
  <c r="C19" i="44"/>
  <c r="H18" i="44"/>
  <c r="I18" i="44" s="1"/>
  <c r="C18" i="44"/>
  <c r="H17" i="44"/>
  <c r="I17" i="44" s="1"/>
  <c r="C17" i="44"/>
  <c r="H16" i="44"/>
  <c r="I16" i="44" s="1"/>
  <c r="C16" i="44"/>
  <c r="H15" i="44"/>
  <c r="I15" i="44" s="1"/>
  <c r="C15" i="44"/>
  <c r="H14" i="44"/>
  <c r="I14" i="44" s="1"/>
  <c r="C14" i="44"/>
  <c r="E13" i="44"/>
  <c r="B13" i="44"/>
  <c r="C795" i="43"/>
  <c r="C794" i="43"/>
  <c r="C793" i="43"/>
  <c r="C792" i="43"/>
  <c r="C791" i="43"/>
  <c r="C790" i="43"/>
  <c r="C789" i="43"/>
  <c r="C788" i="43"/>
  <c r="C787" i="43"/>
  <c r="C786" i="43"/>
  <c r="C785" i="43"/>
  <c r="C784" i="43"/>
  <c r="C783" i="43"/>
  <c r="C782" i="43"/>
  <c r="C781" i="43"/>
  <c r="C780" i="43"/>
  <c r="C779" i="43"/>
  <c r="C778" i="43"/>
  <c r="C777" i="43"/>
  <c r="C776" i="43"/>
  <c r="C775" i="43"/>
  <c r="C774" i="43"/>
  <c r="C773" i="43"/>
  <c r="C772" i="43"/>
  <c r="C771" i="43"/>
  <c r="C770" i="43"/>
  <c r="C769" i="43"/>
  <c r="C768" i="43"/>
  <c r="C767" i="43"/>
  <c r="C766" i="43"/>
  <c r="C765" i="43"/>
  <c r="C764" i="43"/>
  <c r="C763" i="43"/>
  <c r="C762" i="43"/>
  <c r="C761" i="43"/>
  <c r="C760" i="43"/>
  <c r="C759" i="43"/>
  <c r="C758" i="43"/>
  <c r="C757" i="43"/>
  <c r="C756" i="43"/>
  <c r="C755" i="43"/>
  <c r="C754" i="43"/>
  <c r="C753" i="43"/>
  <c r="C752" i="43"/>
  <c r="C751" i="43"/>
  <c r="C750" i="43"/>
  <c r="C749" i="43"/>
  <c r="C748" i="43"/>
  <c r="C747" i="43"/>
  <c r="C746" i="43"/>
  <c r="C745" i="43"/>
  <c r="C744" i="43"/>
  <c r="C743" i="43"/>
  <c r="C742" i="43"/>
  <c r="C741" i="43"/>
  <c r="C740" i="43"/>
  <c r="C739" i="43"/>
  <c r="C738" i="43"/>
  <c r="C737" i="43"/>
  <c r="C736" i="43"/>
  <c r="C735" i="43"/>
  <c r="C734" i="43"/>
  <c r="C733" i="43"/>
  <c r="C732" i="43"/>
  <c r="C731" i="43"/>
  <c r="C730" i="43"/>
  <c r="C729" i="43"/>
  <c r="C728" i="43"/>
  <c r="C727" i="43"/>
  <c r="C726" i="43"/>
  <c r="C725" i="43"/>
  <c r="C724" i="43"/>
  <c r="C723" i="43"/>
  <c r="C722" i="43"/>
  <c r="C721" i="43"/>
  <c r="C720" i="43"/>
  <c r="C719" i="43"/>
  <c r="C718" i="43"/>
  <c r="C717" i="43"/>
  <c r="C716" i="43"/>
  <c r="C715" i="43"/>
  <c r="C714" i="43"/>
  <c r="C713" i="43"/>
  <c r="C712" i="43"/>
  <c r="C711" i="43"/>
  <c r="C710" i="43"/>
  <c r="C709" i="43"/>
  <c r="C708" i="43"/>
  <c r="C707" i="43"/>
  <c r="C706" i="43"/>
  <c r="C705" i="43"/>
  <c r="C704" i="43"/>
  <c r="C703" i="43"/>
  <c r="C702" i="43"/>
  <c r="C701" i="43"/>
  <c r="C700" i="43"/>
  <c r="C699" i="43"/>
  <c r="C698" i="43"/>
  <c r="C697" i="43"/>
  <c r="C696" i="43"/>
  <c r="C695" i="43"/>
  <c r="C694" i="43"/>
  <c r="C693" i="43"/>
  <c r="C692" i="43"/>
  <c r="C691" i="43"/>
  <c r="C690" i="43"/>
  <c r="C689" i="43"/>
  <c r="C688" i="43"/>
  <c r="C687" i="43"/>
  <c r="C686" i="43"/>
  <c r="C685" i="43"/>
  <c r="C684" i="43"/>
  <c r="C683" i="43"/>
  <c r="C682" i="43"/>
  <c r="C681" i="43"/>
  <c r="C680" i="43"/>
  <c r="C679" i="43"/>
  <c r="C678" i="43"/>
  <c r="C677" i="43"/>
  <c r="C676" i="43"/>
  <c r="C675" i="43"/>
  <c r="C674" i="43"/>
  <c r="C673" i="43"/>
  <c r="C672" i="43"/>
  <c r="C671" i="43"/>
  <c r="C670" i="43"/>
  <c r="C669" i="43"/>
  <c r="C668" i="43"/>
  <c r="C667" i="43"/>
  <c r="C666" i="43"/>
  <c r="C665" i="43"/>
  <c r="C664" i="43"/>
  <c r="C663" i="43"/>
  <c r="C662" i="43"/>
  <c r="C661" i="43"/>
  <c r="C660" i="43"/>
  <c r="C653" i="43"/>
  <c r="C652" i="43"/>
  <c r="C651" i="43"/>
  <c r="C650" i="43"/>
  <c r="C649" i="43"/>
  <c r="C648" i="43"/>
  <c r="C647" i="43"/>
  <c r="C646" i="43"/>
  <c r="C645" i="43"/>
  <c r="C644" i="43"/>
  <c r="C643" i="43"/>
  <c r="C642" i="43"/>
  <c r="C641" i="43"/>
  <c r="C640" i="43"/>
  <c r="C639" i="43"/>
  <c r="C638" i="43"/>
  <c r="C637" i="43"/>
  <c r="C636" i="43"/>
  <c r="C635" i="43"/>
  <c r="C634" i="43"/>
  <c r="C633" i="43"/>
  <c r="C632" i="43"/>
  <c r="C631" i="43"/>
  <c r="C630" i="43"/>
  <c r="C629" i="43"/>
  <c r="C628" i="43"/>
  <c r="C627" i="43"/>
  <c r="C626" i="43"/>
  <c r="C625" i="43"/>
  <c r="C624" i="43"/>
  <c r="C623" i="43"/>
  <c r="C622" i="43"/>
  <c r="C621" i="43"/>
  <c r="C620" i="43"/>
  <c r="C619" i="43"/>
  <c r="C618" i="43"/>
  <c r="C617" i="43"/>
  <c r="C616" i="43"/>
  <c r="C615" i="43"/>
  <c r="C614" i="43"/>
  <c r="C613" i="43"/>
  <c r="C612" i="43"/>
  <c r="C611" i="43"/>
  <c r="C610" i="43"/>
  <c r="C609" i="43"/>
  <c r="C608" i="43"/>
  <c r="C607" i="43"/>
  <c r="C606" i="43"/>
  <c r="C605" i="43"/>
  <c r="C604" i="43"/>
  <c r="C603" i="43"/>
  <c r="C602" i="43"/>
  <c r="C601" i="43"/>
  <c r="C600" i="43"/>
  <c r="C599" i="43"/>
  <c r="C598" i="43"/>
  <c r="C597" i="43"/>
  <c r="C596" i="43"/>
  <c r="C595" i="43"/>
  <c r="C594" i="43"/>
  <c r="C593" i="43"/>
  <c r="C592" i="43"/>
  <c r="C591" i="43"/>
  <c r="C590" i="43"/>
  <c r="C589" i="43"/>
  <c r="C588" i="43"/>
  <c r="C587" i="43"/>
  <c r="C586" i="43"/>
  <c r="C585" i="43"/>
  <c r="C584" i="43"/>
  <c r="C583" i="43"/>
  <c r="C582" i="43"/>
  <c r="C581" i="43"/>
  <c r="C580" i="43"/>
  <c r="C579" i="43"/>
  <c r="C578" i="43"/>
  <c r="C577" i="43"/>
  <c r="C576" i="43"/>
  <c r="C575" i="43"/>
  <c r="C574" i="43"/>
  <c r="C573" i="43"/>
  <c r="C572" i="43"/>
  <c r="C571" i="43"/>
  <c r="C570" i="43"/>
  <c r="C569" i="43"/>
  <c r="C568" i="43"/>
  <c r="C567" i="43"/>
  <c r="C566" i="43"/>
  <c r="C565" i="43"/>
  <c r="C564" i="43"/>
  <c r="H563" i="43"/>
  <c r="I563" i="43" s="1"/>
  <c r="C563" i="43"/>
  <c r="E562" i="43"/>
  <c r="B562" i="43"/>
  <c r="C561" i="43"/>
  <c r="C560" i="43"/>
  <c r="C559" i="43"/>
  <c r="C558" i="43"/>
  <c r="C557" i="43"/>
  <c r="C556" i="43"/>
  <c r="C555" i="43"/>
  <c r="C554" i="43"/>
  <c r="C553" i="43"/>
  <c r="C552" i="43"/>
  <c r="C551" i="43"/>
  <c r="C550" i="43"/>
  <c r="C549" i="43"/>
  <c r="C548" i="43"/>
  <c r="C547" i="43"/>
  <c r="C546" i="43"/>
  <c r="C545" i="43"/>
  <c r="C544" i="43"/>
  <c r="C543" i="43"/>
  <c r="C542" i="43"/>
  <c r="C541" i="43"/>
  <c r="C540" i="43"/>
  <c r="C539" i="43"/>
  <c r="C538" i="43"/>
  <c r="C537" i="43"/>
  <c r="C536" i="43"/>
  <c r="C535" i="43"/>
  <c r="C534" i="43"/>
  <c r="C533" i="43"/>
  <c r="C532" i="43"/>
  <c r="C531" i="43"/>
  <c r="C530" i="43"/>
  <c r="C529" i="43"/>
  <c r="C528" i="43"/>
  <c r="C527" i="43"/>
  <c r="C526" i="43"/>
  <c r="C525" i="43"/>
  <c r="C524" i="43"/>
  <c r="C523" i="43"/>
  <c r="C522" i="43"/>
  <c r="C521" i="43"/>
  <c r="C520" i="43"/>
  <c r="C519" i="43"/>
  <c r="C518" i="43"/>
  <c r="C517" i="43"/>
  <c r="C516" i="43"/>
  <c r="C515" i="43"/>
  <c r="C514" i="43"/>
  <c r="C513" i="43"/>
  <c r="C512" i="43"/>
  <c r="C511" i="43"/>
  <c r="C510" i="43"/>
  <c r="C509" i="43"/>
  <c r="C508" i="43"/>
  <c r="C507" i="43"/>
  <c r="C506" i="43"/>
  <c r="C505" i="43"/>
  <c r="C504" i="43"/>
  <c r="C503" i="43"/>
  <c r="C502" i="43"/>
  <c r="C501" i="43"/>
  <c r="C500" i="43"/>
  <c r="C499" i="43"/>
  <c r="C498" i="43"/>
  <c r="C497" i="43"/>
  <c r="C496" i="43"/>
  <c r="C495" i="43"/>
  <c r="C494" i="43"/>
  <c r="C493" i="43"/>
  <c r="C492" i="43"/>
  <c r="C491" i="43"/>
  <c r="C490" i="43"/>
  <c r="C489" i="43"/>
  <c r="C488" i="43"/>
  <c r="C487" i="43"/>
  <c r="C486" i="43"/>
  <c r="C485" i="43"/>
  <c r="C484" i="43"/>
  <c r="C483" i="43"/>
  <c r="C482" i="43"/>
  <c r="C481" i="43"/>
  <c r="C480" i="43"/>
  <c r="C479" i="43"/>
  <c r="C478" i="43"/>
  <c r="C477" i="43"/>
  <c r="C476" i="43"/>
  <c r="C475" i="43"/>
  <c r="C474" i="43"/>
  <c r="C473" i="43"/>
  <c r="C472" i="43"/>
  <c r="C471" i="43"/>
  <c r="C470" i="43"/>
  <c r="C469" i="43"/>
  <c r="C468" i="43"/>
  <c r="C467" i="43"/>
  <c r="C466" i="43"/>
  <c r="C465" i="43"/>
  <c r="C464" i="43"/>
  <c r="C463" i="43"/>
  <c r="C462" i="43"/>
  <c r="C461" i="43"/>
  <c r="C460" i="43"/>
  <c r="C459" i="43"/>
  <c r="C458" i="43"/>
  <c r="C457" i="43"/>
  <c r="C456" i="43"/>
  <c r="C455" i="43"/>
  <c r="C454" i="43"/>
  <c r="C453" i="43"/>
  <c r="C452" i="43"/>
  <c r="C451" i="43"/>
  <c r="C450" i="43"/>
  <c r="C449" i="43"/>
  <c r="C448" i="43"/>
  <c r="C447" i="43"/>
  <c r="C446" i="43"/>
  <c r="C445" i="43"/>
  <c r="C444" i="43"/>
  <c r="C443" i="43"/>
  <c r="C442" i="43"/>
  <c r="C441" i="43"/>
  <c r="C440" i="43"/>
  <c r="C439" i="43"/>
  <c r="C438" i="43"/>
  <c r="C437" i="43"/>
  <c r="C436" i="43"/>
  <c r="C435" i="43"/>
  <c r="C434" i="43"/>
  <c r="C433" i="43"/>
  <c r="C432" i="43"/>
  <c r="C431" i="43"/>
  <c r="C430" i="43"/>
  <c r="C429" i="43"/>
  <c r="C428" i="43"/>
  <c r="C427" i="43"/>
  <c r="C426" i="43"/>
  <c r="C425" i="43"/>
  <c r="C424" i="43"/>
  <c r="C423" i="43"/>
  <c r="C422" i="43"/>
  <c r="C421" i="43"/>
  <c r="C420" i="43"/>
  <c r="C419" i="43"/>
  <c r="C418" i="43"/>
  <c r="C417" i="43"/>
  <c r="C416" i="43"/>
  <c r="C415" i="43"/>
  <c r="C414" i="43"/>
  <c r="C413" i="43"/>
  <c r="C412" i="43"/>
  <c r="C411" i="43"/>
  <c r="C410" i="43"/>
  <c r="C409" i="43"/>
  <c r="C408" i="43"/>
  <c r="C407" i="43"/>
  <c r="C406" i="43"/>
  <c r="C405" i="43"/>
  <c r="C404" i="43"/>
  <c r="C403" i="43"/>
  <c r="C402" i="43"/>
  <c r="C401" i="43"/>
  <c r="C400" i="43"/>
  <c r="C399" i="43"/>
  <c r="C398" i="43"/>
  <c r="C397" i="43"/>
  <c r="C396" i="43"/>
  <c r="C395" i="43"/>
  <c r="C394" i="43"/>
  <c r="C393" i="43"/>
  <c r="C392" i="43"/>
  <c r="C391" i="43"/>
  <c r="C390" i="43"/>
  <c r="C389" i="43"/>
  <c r="C388" i="43"/>
  <c r="C387" i="43"/>
  <c r="C386" i="43"/>
  <c r="C385" i="43"/>
  <c r="C384" i="43"/>
  <c r="C383" i="43"/>
  <c r="C382" i="43"/>
  <c r="C381" i="43"/>
  <c r="C380" i="43"/>
  <c r="C379" i="43"/>
  <c r="C378" i="43"/>
  <c r="C377" i="43"/>
  <c r="C376" i="43"/>
  <c r="C375" i="43"/>
  <c r="C374" i="43"/>
  <c r="C373" i="43"/>
  <c r="C372" i="43"/>
  <c r="C371" i="43"/>
  <c r="C370" i="43"/>
  <c r="C369" i="43"/>
  <c r="C368" i="43"/>
  <c r="C367" i="43"/>
  <c r="C366" i="43"/>
  <c r="C365" i="43"/>
  <c r="C364" i="43"/>
  <c r="C363" i="43"/>
  <c r="C362" i="43"/>
  <c r="C361" i="43"/>
  <c r="C360" i="43"/>
  <c r="C359" i="43"/>
  <c r="C358" i="43"/>
  <c r="C357" i="43"/>
  <c r="C356" i="43"/>
  <c r="C355" i="43"/>
  <c r="C354" i="43"/>
  <c r="C353" i="43"/>
  <c r="C352" i="43"/>
  <c r="C351" i="43"/>
  <c r="C350" i="43"/>
  <c r="C349" i="43"/>
  <c r="C348" i="43"/>
  <c r="C347" i="43"/>
  <c r="C346" i="43"/>
  <c r="C345" i="43"/>
  <c r="C344" i="43"/>
  <c r="C343" i="43"/>
  <c r="C342" i="43"/>
  <c r="C341" i="43"/>
  <c r="C340" i="43"/>
  <c r="C339" i="43"/>
  <c r="C338" i="43"/>
  <c r="C337" i="43"/>
  <c r="C336" i="43"/>
  <c r="C335" i="43"/>
  <c r="C334" i="43"/>
  <c r="C333" i="43"/>
  <c r="C332" i="43"/>
  <c r="C331" i="43"/>
  <c r="C330" i="43"/>
  <c r="C329" i="43"/>
  <c r="C328" i="43"/>
  <c r="C327" i="43"/>
  <c r="C326" i="43"/>
  <c r="C325" i="43"/>
  <c r="C324" i="43"/>
  <c r="C323" i="43"/>
  <c r="C322" i="43"/>
  <c r="C321" i="43"/>
  <c r="C320" i="43"/>
  <c r="C319" i="43"/>
  <c r="C318" i="43"/>
  <c r="C317" i="43"/>
  <c r="C316" i="43"/>
  <c r="C315" i="43"/>
  <c r="C314" i="43"/>
  <c r="C313" i="43"/>
  <c r="C312" i="43"/>
  <c r="C311" i="43"/>
  <c r="C310" i="43"/>
  <c r="C309" i="43"/>
  <c r="C308" i="43"/>
  <c r="C307" i="43"/>
  <c r="C306" i="43"/>
  <c r="C305" i="43"/>
  <c r="C304" i="43"/>
  <c r="C303" i="43"/>
  <c r="C302" i="43"/>
  <c r="C301" i="43"/>
  <c r="C300" i="43"/>
  <c r="C299" i="43"/>
  <c r="C298" i="43"/>
  <c r="C297" i="43"/>
  <c r="C296" i="43"/>
  <c r="C295" i="43"/>
  <c r="C294" i="43"/>
  <c r="C293" i="43"/>
  <c r="C292" i="43"/>
  <c r="C291" i="43"/>
  <c r="C290" i="43"/>
  <c r="C289" i="43"/>
  <c r="C288" i="43"/>
  <c r="C287" i="43"/>
  <c r="C286" i="43"/>
  <c r="C285" i="43"/>
  <c r="C284" i="43"/>
  <c r="C283" i="43"/>
  <c r="C282" i="43"/>
  <c r="C281" i="43"/>
  <c r="C280" i="43"/>
  <c r="C279" i="43"/>
  <c r="C278" i="43"/>
  <c r="C277" i="43"/>
  <c r="C276" i="43"/>
  <c r="C275" i="43"/>
  <c r="C274" i="43"/>
  <c r="C273" i="43"/>
  <c r="C272" i="43"/>
  <c r="C271" i="43"/>
  <c r="C270" i="43"/>
  <c r="C269" i="43"/>
  <c r="C268" i="43"/>
  <c r="C267" i="43"/>
  <c r="C266" i="43"/>
  <c r="C265" i="43"/>
  <c r="C264" i="43"/>
  <c r="C263" i="43"/>
  <c r="C262" i="43"/>
  <c r="C261" i="43"/>
  <c r="C260" i="43"/>
  <c r="C259" i="43"/>
  <c r="C258" i="43"/>
  <c r="E12" i="43"/>
  <c r="C248" i="43"/>
  <c r="C247" i="43"/>
  <c r="C246" i="43"/>
  <c r="C245" i="43"/>
  <c r="C244" i="43"/>
  <c r="C243" i="43"/>
  <c r="C242" i="43"/>
  <c r="C241" i="43"/>
  <c r="C240" i="43"/>
  <c r="C239" i="43"/>
  <c r="C238" i="43"/>
  <c r="C237" i="43"/>
  <c r="C236" i="43"/>
  <c r="C235" i="43"/>
  <c r="C234" i="43"/>
  <c r="C233" i="43"/>
  <c r="C232" i="43"/>
  <c r="C231" i="43"/>
  <c r="C230" i="43"/>
  <c r="C229" i="43"/>
  <c r="C228" i="43"/>
  <c r="C227" i="43"/>
  <c r="C226" i="43"/>
  <c r="C225" i="43"/>
  <c r="C224" i="43"/>
  <c r="C223" i="43"/>
  <c r="C222" i="43"/>
  <c r="C221" i="43"/>
  <c r="C220" i="43"/>
  <c r="C219" i="43"/>
  <c r="C218" i="43"/>
  <c r="C217" i="43"/>
  <c r="C216" i="43"/>
  <c r="C215" i="43"/>
  <c r="C214" i="43"/>
  <c r="C213" i="43"/>
  <c r="C212" i="43"/>
  <c r="C211" i="43"/>
  <c r="C210" i="43"/>
  <c r="C209" i="43"/>
  <c r="C208" i="43"/>
  <c r="C207" i="43"/>
  <c r="C206" i="43"/>
  <c r="C205" i="43"/>
  <c r="C204" i="43"/>
  <c r="C203" i="43"/>
  <c r="C202" i="43"/>
  <c r="C201" i="43"/>
  <c r="C200" i="43"/>
  <c r="C199" i="43"/>
  <c r="C198" i="43"/>
  <c r="C197" i="43"/>
  <c r="C196" i="43"/>
  <c r="C195" i="43"/>
  <c r="C194" i="43"/>
  <c r="C193" i="43"/>
  <c r="C192" i="43"/>
  <c r="C191" i="43"/>
  <c r="C190" i="43"/>
  <c r="C189" i="43"/>
  <c r="C188" i="43"/>
  <c r="C187" i="43"/>
  <c r="C186" i="43"/>
  <c r="C185" i="43"/>
  <c r="C184" i="43"/>
  <c r="C183" i="43"/>
  <c r="C182" i="43"/>
  <c r="C181" i="43"/>
  <c r="C180" i="43"/>
  <c r="C179" i="43"/>
  <c r="C178" i="43"/>
  <c r="C177" i="43"/>
  <c r="C176" i="43"/>
  <c r="C175" i="43"/>
  <c r="C174" i="43"/>
  <c r="C173" i="43"/>
  <c r="C172" i="43"/>
  <c r="C171" i="43"/>
  <c r="C170" i="43"/>
  <c r="C169" i="43"/>
  <c r="C168" i="43"/>
  <c r="C167" i="43"/>
  <c r="C166" i="43"/>
  <c r="C165" i="43"/>
  <c r="C164" i="43"/>
  <c r="C163" i="43"/>
  <c r="C162" i="43"/>
  <c r="C161" i="43"/>
  <c r="C160" i="43"/>
  <c r="C159" i="43"/>
  <c r="C158" i="43"/>
  <c r="C157" i="43"/>
  <c r="C156" i="43"/>
  <c r="C155" i="43"/>
  <c r="C154" i="43"/>
  <c r="C153" i="43"/>
  <c r="C152" i="43"/>
  <c r="C151" i="43"/>
  <c r="C150" i="43"/>
  <c r="C149" i="43"/>
  <c r="C148" i="43"/>
  <c r="C147" i="43"/>
  <c r="C146" i="43"/>
  <c r="C145" i="43"/>
  <c r="C144" i="43"/>
  <c r="C143" i="43"/>
  <c r="C142" i="43"/>
  <c r="C141" i="43"/>
  <c r="C140" i="43"/>
  <c r="C139" i="43"/>
  <c r="C138" i="43"/>
  <c r="C137" i="43"/>
  <c r="C136" i="43"/>
  <c r="C135" i="43"/>
  <c r="C134" i="43"/>
  <c r="C133" i="43"/>
  <c r="C132" i="43"/>
  <c r="C131" i="43"/>
  <c r="C130" i="43"/>
  <c r="C129" i="43"/>
  <c r="C128" i="43"/>
  <c r="C127" i="43"/>
  <c r="C126" i="43"/>
  <c r="C125" i="43"/>
  <c r="C124" i="43"/>
  <c r="C123" i="43"/>
  <c r="C122" i="43"/>
  <c r="C121" i="43"/>
  <c r="C120" i="43"/>
  <c r="C119" i="43"/>
  <c r="C118" i="43"/>
  <c r="C117" i="43"/>
  <c r="C116" i="43"/>
  <c r="C115" i="43"/>
  <c r="C114" i="43"/>
  <c r="C113" i="43"/>
  <c r="C112" i="43"/>
  <c r="C111" i="43"/>
  <c r="C110" i="43"/>
  <c r="C109" i="43"/>
  <c r="C108" i="43"/>
  <c r="C107" i="43"/>
  <c r="C106" i="43"/>
  <c r="C105" i="43"/>
  <c r="C104" i="43"/>
  <c r="C103" i="43"/>
  <c r="C102" i="43"/>
  <c r="C101" i="43"/>
  <c r="C100" i="43"/>
  <c r="C99" i="43"/>
  <c r="C98" i="43"/>
  <c r="C97" i="43"/>
  <c r="C96" i="43"/>
  <c r="C95" i="43"/>
  <c r="C94" i="43"/>
  <c r="C93" i="43"/>
  <c r="C92" i="43"/>
  <c r="C91" i="43"/>
  <c r="C90" i="43"/>
  <c r="C89" i="43"/>
  <c r="C88" i="43"/>
  <c r="C87" i="43"/>
  <c r="C86" i="43"/>
  <c r="C85" i="43"/>
  <c r="C84" i="43"/>
  <c r="C83" i="43"/>
  <c r="C82" i="43"/>
  <c r="C81" i="43"/>
  <c r="C80" i="43"/>
  <c r="C79" i="43"/>
  <c r="C78" i="43"/>
  <c r="C77" i="43"/>
  <c r="C76" i="43"/>
  <c r="C75" i="43"/>
  <c r="C74" i="43"/>
  <c r="C73" i="43"/>
  <c r="C72" i="43"/>
  <c r="C71" i="43"/>
  <c r="C70" i="43"/>
  <c r="C69" i="43"/>
  <c r="C68" i="43"/>
  <c r="C67" i="43"/>
  <c r="C66" i="43"/>
  <c r="C65" i="43"/>
  <c r="C64" i="43"/>
  <c r="C63" i="43"/>
  <c r="C62" i="43"/>
  <c r="C61" i="43"/>
  <c r="C60" i="43"/>
  <c r="C59" i="43"/>
  <c r="C58" i="43"/>
  <c r="C57" i="43"/>
  <c r="C56" i="43"/>
  <c r="C55" i="43"/>
  <c r="C54" i="43"/>
  <c r="C53" i="43"/>
  <c r="C52" i="43"/>
  <c r="C51" i="43"/>
  <c r="C50"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B12" i="41"/>
  <c r="C46" i="39"/>
  <c r="C44" i="39"/>
  <c r="C43" i="39"/>
  <c r="C42" i="39"/>
  <c r="C41" i="39"/>
  <c r="C40" i="39"/>
  <c r="C39" i="39"/>
  <c r="C38" i="39"/>
  <c r="C37" i="39"/>
  <c r="C36" i="39"/>
  <c r="C35" i="39"/>
  <c r="C34" i="39"/>
  <c r="C33" i="39"/>
  <c r="C32" i="39"/>
  <c r="C31" i="39"/>
  <c r="C29" i="39"/>
  <c r="C28" i="39"/>
  <c r="C27" i="39"/>
  <c r="C26" i="39"/>
  <c r="C25" i="39"/>
  <c r="C24" i="39"/>
  <c r="C23" i="39"/>
  <c r="C22" i="39"/>
  <c r="C21" i="39"/>
  <c r="C20" i="39"/>
  <c r="C19" i="39"/>
  <c r="C18" i="39"/>
  <c r="C17" i="39"/>
  <c r="C16" i="39"/>
  <c r="C15" i="39"/>
  <c r="C14" i="39"/>
  <c r="E13" i="39"/>
  <c r="E12" i="39" s="1"/>
  <c r="C33" i="3" s="1"/>
  <c r="I13" i="38"/>
  <c r="I12" i="38" s="1"/>
  <c r="E33" i="3" s="1"/>
  <c r="C38" i="38"/>
  <c r="C37" i="38"/>
  <c r="C36" i="38"/>
  <c r="C35" i="38"/>
  <c r="C34" i="38"/>
  <c r="C33" i="38"/>
  <c r="C32" i="38"/>
  <c r="C31" i="38"/>
  <c r="C29" i="38"/>
  <c r="C28" i="38"/>
  <c r="C27" i="38"/>
  <c r="C26" i="38"/>
  <c r="C25" i="38"/>
  <c r="C24" i="38"/>
  <c r="C23" i="38"/>
  <c r="C22" i="38"/>
  <c r="C21" i="38"/>
  <c r="C20" i="38"/>
  <c r="C19" i="38"/>
  <c r="C18" i="38"/>
  <c r="C17" i="38"/>
  <c r="C16" i="38"/>
  <c r="C14" i="38"/>
  <c r="I14" i="37"/>
  <c r="I21" i="37"/>
  <c r="I20" i="37" s="1"/>
  <c r="C21" i="37"/>
  <c r="I19" i="37"/>
  <c r="C19" i="37"/>
  <c r="I18" i="37"/>
  <c r="C18" i="37"/>
  <c r="I17" i="37"/>
  <c r="I16" i="37" s="1"/>
  <c r="C17" i="37"/>
  <c r="I15" i="37"/>
  <c r="C15" i="37"/>
  <c r="C14" i="37"/>
  <c r="I14" i="36"/>
  <c r="I13" i="36" s="1"/>
  <c r="I12" i="36" s="1"/>
  <c r="C14" i="36"/>
  <c r="H24" i="35"/>
  <c r="I24" i="35" s="1"/>
  <c r="C24" i="35"/>
  <c r="H23" i="35"/>
  <c r="I23" i="35" s="1"/>
  <c r="C23" i="35"/>
  <c r="H22" i="35"/>
  <c r="I22" i="35" s="1"/>
  <c r="C22" i="35"/>
  <c r="H21" i="35"/>
  <c r="C21" i="35"/>
  <c r="H20" i="35"/>
  <c r="I20" i="35" s="1"/>
  <c r="C20" i="35"/>
  <c r="E19" i="35"/>
  <c r="B19" i="35"/>
  <c r="H18" i="35"/>
  <c r="I18" i="35" s="1"/>
  <c r="C18" i="35"/>
  <c r="H17" i="35"/>
  <c r="I17" i="35" s="1"/>
  <c r="C17" i="35"/>
  <c r="H16" i="35"/>
  <c r="I16" i="35" s="1"/>
  <c r="C16" i="35"/>
  <c r="H15" i="35"/>
  <c r="I15" i="35" s="1"/>
  <c r="C15" i="35"/>
  <c r="H14" i="35"/>
  <c r="I14" i="35" s="1"/>
  <c r="C14" i="35"/>
  <c r="E13" i="35"/>
  <c r="E12" i="35" s="1"/>
  <c r="B13" i="35"/>
  <c r="B12" i="35" s="1"/>
  <c r="H18" i="34"/>
  <c r="I18" i="34" s="1"/>
  <c r="C18" i="34"/>
  <c r="H17" i="34"/>
  <c r="C17" i="34"/>
  <c r="E16" i="34"/>
  <c r="B16" i="34"/>
  <c r="H15" i="34"/>
  <c r="I15" i="34" s="1"/>
  <c r="C15" i="34"/>
  <c r="H14" i="34"/>
  <c r="I14" i="34" s="1"/>
  <c r="C14" i="34"/>
  <c r="E13" i="34"/>
  <c r="B13" i="34"/>
  <c r="B12" i="34" s="1"/>
  <c r="G21" i="33"/>
  <c r="H21" i="33" s="1"/>
  <c r="I21" i="33" s="1"/>
  <c r="C21" i="33"/>
  <c r="G20" i="33"/>
  <c r="H20" i="33" s="1"/>
  <c r="I20" i="33" s="1"/>
  <c r="C20" i="33"/>
  <c r="G19" i="33"/>
  <c r="H19" i="33" s="1"/>
  <c r="I19" i="33" s="1"/>
  <c r="C19" i="33"/>
  <c r="G18" i="33"/>
  <c r="C18" i="33"/>
  <c r="E17" i="33"/>
  <c r="B17" i="33"/>
  <c r="G16" i="33"/>
  <c r="H16" i="33" s="1"/>
  <c r="I16" i="33" s="1"/>
  <c r="C16" i="33"/>
  <c r="G15" i="33"/>
  <c r="H15" i="33" s="1"/>
  <c r="I15" i="33" s="1"/>
  <c r="C15" i="33"/>
  <c r="H14" i="33"/>
  <c r="C14" i="33"/>
  <c r="E13" i="33"/>
  <c r="E12" i="33" s="1"/>
  <c r="B13" i="33"/>
  <c r="G66" i="28"/>
  <c r="H66" i="28" s="1"/>
  <c r="I66" i="28" s="1"/>
  <c r="C66" i="28"/>
  <c r="G64" i="28"/>
  <c r="C64" i="28"/>
  <c r="H63" i="28"/>
  <c r="I63" i="28" s="1"/>
  <c r="C63" i="28"/>
  <c r="H62" i="28"/>
  <c r="I62" i="28" s="1"/>
  <c r="C62" i="28"/>
  <c r="H61" i="28"/>
  <c r="C61" i="28"/>
  <c r="H60" i="28"/>
  <c r="I60" i="28" s="1"/>
  <c r="C60" i="28"/>
  <c r="E59" i="28"/>
  <c r="B59" i="28"/>
  <c r="H58" i="28"/>
  <c r="I58" i="28" s="1"/>
  <c r="C58" i="28"/>
  <c r="H57" i="28"/>
  <c r="I57" i="28" s="1"/>
  <c r="C57" i="28"/>
  <c r="H56" i="28"/>
  <c r="I56" i="28" s="1"/>
  <c r="C56" i="28"/>
  <c r="H55" i="28"/>
  <c r="I55" i="28" s="1"/>
  <c r="C55" i="28"/>
  <c r="E54" i="28"/>
  <c r="C54" i="28" s="1"/>
  <c r="E53" i="28"/>
  <c r="C53" i="28" s="1"/>
  <c r="H52" i="28"/>
  <c r="I52" i="28" s="1"/>
  <c r="C52" i="28"/>
  <c r="E51" i="28"/>
  <c r="H51" i="28" s="1"/>
  <c r="I51" i="28" s="1"/>
  <c r="E50" i="28"/>
  <c r="G49" i="28"/>
  <c r="C49" i="28"/>
  <c r="B48" i="28"/>
  <c r="E47" i="28"/>
  <c r="C47" i="28" s="1"/>
  <c r="E46" i="28"/>
  <c r="E45" i="28"/>
  <c r="C45" i="28" s="1"/>
  <c r="H44" i="28"/>
  <c r="I44" i="28" s="1"/>
  <c r="C44" i="28"/>
  <c r="I43" i="28"/>
  <c r="C43" i="28"/>
  <c r="H42" i="28"/>
  <c r="I42" i="28" s="1"/>
  <c r="C42" i="28"/>
  <c r="E41" i="28"/>
  <c r="H41" i="28" s="1"/>
  <c r="I41" i="28" s="1"/>
  <c r="H40" i="28"/>
  <c r="I40" i="28" s="1"/>
  <c r="C40" i="28"/>
  <c r="H39" i="28"/>
  <c r="I39" i="28" s="1"/>
  <c r="C39" i="28"/>
  <c r="E38" i="28"/>
  <c r="C38" i="28" s="1"/>
  <c r="E37" i="28"/>
  <c r="C37" i="28" s="1"/>
  <c r="H36" i="28"/>
  <c r="I36" i="28" s="1"/>
  <c r="C36" i="28"/>
  <c r="H35" i="28"/>
  <c r="I35" i="28" s="1"/>
  <c r="C35" i="28"/>
  <c r="E34" i="28"/>
  <c r="H34" i="28" s="1"/>
  <c r="I34" i="28" s="1"/>
  <c r="H33" i="28"/>
  <c r="I33" i="28" s="1"/>
  <c r="C33" i="28"/>
  <c r="H32" i="28"/>
  <c r="I32" i="28" s="1"/>
  <c r="C32" i="28"/>
  <c r="H31" i="28"/>
  <c r="I31" i="28" s="1"/>
  <c r="C31" i="28"/>
  <c r="H30" i="28"/>
  <c r="C30" i="28"/>
  <c r="H29" i="28"/>
  <c r="I29" i="28" s="1"/>
  <c r="C29" i="28"/>
  <c r="B28" i="28"/>
  <c r="E27" i="28"/>
  <c r="H26" i="28"/>
  <c r="I26" i="28" s="1"/>
  <c r="C26" i="28"/>
  <c r="E25" i="28"/>
  <c r="C25" i="28" s="1"/>
  <c r="H24" i="28"/>
  <c r="I24" i="28" s="1"/>
  <c r="C24" i="28"/>
  <c r="H23" i="28"/>
  <c r="I23" i="28" s="1"/>
  <c r="C23" i="28"/>
  <c r="E22" i="28"/>
  <c r="C22" i="28" s="1"/>
  <c r="E21" i="28"/>
  <c r="H21" i="28" s="1"/>
  <c r="I21" i="28" s="1"/>
  <c r="E20" i="28"/>
  <c r="H20" i="28" s="1"/>
  <c r="I20" i="28" s="1"/>
  <c r="H19" i="28"/>
  <c r="I19" i="28" s="1"/>
  <c r="C19" i="28"/>
  <c r="E18" i="28"/>
  <c r="E17" i="28"/>
  <c r="E16" i="28"/>
  <c r="H15" i="28"/>
  <c r="I15" i="28" s="1"/>
  <c r="C15" i="28"/>
  <c r="H14" i="28"/>
  <c r="I14" i="28" s="1"/>
  <c r="C14" i="28"/>
  <c r="B13" i="28"/>
  <c r="H15" i="26"/>
  <c r="I15" i="26" s="1"/>
  <c r="H222" i="27"/>
  <c r="I222" i="27" s="1"/>
  <c r="C222" i="27"/>
  <c r="H221" i="27"/>
  <c r="I221" i="27" s="1"/>
  <c r="C221" i="27"/>
  <c r="H220" i="27"/>
  <c r="I220" i="27" s="1"/>
  <c r="C220" i="27"/>
  <c r="H219" i="27"/>
  <c r="I219" i="27" s="1"/>
  <c r="C219" i="27"/>
  <c r="E218" i="27"/>
  <c r="B218" i="27"/>
  <c r="H217" i="27"/>
  <c r="I217" i="27" s="1"/>
  <c r="C217" i="27"/>
  <c r="H216" i="27"/>
  <c r="I216" i="27" s="1"/>
  <c r="C216" i="27"/>
  <c r="H215" i="27"/>
  <c r="I215" i="27" s="1"/>
  <c r="C215" i="27"/>
  <c r="H214" i="27"/>
  <c r="I214" i="27" s="1"/>
  <c r="C214" i="27"/>
  <c r="H213" i="27"/>
  <c r="I213" i="27" s="1"/>
  <c r="C213" i="27"/>
  <c r="E212" i="27"/>
  <c r="B212" i="27"/>
  <c r="H211" i="27"/>
  <c r="I211" i="27" s="1"/>
  <c r="C211" i="27"/>
  <c r="H210" i="27"/>
  <c r="I210" i="27" s="1"/>
  <c r="C210" i="27"/>
  <c r="H209" i="27"/>
  <c r="I209" i="27" s="1"/>
  <c r="C209" i="27"/>
  <c r="E208" i="27"/>
  <c r="B208" i="27"/>
  <c r="H206" i="27"/>
  <c r="I206" i="27" s="1"/>
  <c r="C206" i="27"/>
  <c r="H205" i="27"/>
  <c r="I205" i="27" s="1"/>
  <c r="C205" i="27"/>
  <c r="H204" i="27"/>
  <c r="I204" i="27" s="1"/>
  <c r="C204" i="27"/>
  <c r="H203" i="27"/>
  <c r="I203" i="27" s="1"/>
  <c r="C203" i="27"/>
  <c r="E202" i="27"/>
  <c r="B202" i="27"/>
  <c r="B201" i="27" s="1"/>
  <c r="H200" i="27"/>
  <c r="I200" i="27" s="1"/>
  <c r="C200" i="27"/>
  <c r="H199" i="27"/>
  <c r="I199" i="27" s="1"/>
  <c r="C199" i="27"/>
  <c r="E198" i="27"/>
  <c r="B198" i="27"/>
  <c r="H197" i="27"/>
  <c r="I197" i="27" s="1"/>
  <c r="C197" i="27"/>
  <c r="H196" i="27"/>
  <c r="I196" i="27" s="1"/>
  <c r="C196" i="27"/>
  <c r="E195" i="27"/>
  <c r="B195" i="27"/>
  <c r="H194" i="27"/>
  <c r="I194" i="27" s="1"/>
  <c r="C194" i="27"/>
  <c r="H193" i="27"/>
  <c r="I193" i="27" s="1"/>
  <c r="C193" i="27"/>
  <c r="H192" i="27"/>
  <c r="I192" i="27" s="1"/>
  <c r="C192" i="27"/>
  <c r="H191" i="27"/>
  <c r="I191" i="27" s="1"/>
  <c r="C191" i="27"/>
  <c r="E190" i="27"/>
  <c r="B190" i="27"/>
  <c r="H188" i="27"/>
  <c r="I188" i="27" s="1"/>
  <c r="C188" i="27"/>
  <c r="H187" i="27"/>
  <c r="I187" i="27" s="1"/>
  <c r="C187" i="27"/>
  <c r="E186" i="27"/>
  <c r="B186" i="27"/>
  <c r="H185" i="27"/>
  <c r="I185" i="27" s="1"/>
  <c r="C185" i="27"/>
  <c r="H184" i="27"/>
  <c r="I184" i="27" s="1"/>
  <c r="C184" i="27"/>
  <c r="H183" i="27"/>
  <c r="I183" i="27" s="1"/>
  <c r="C183" i="27"/>
  <c r="H182" i="27"/>
  <c r="I182" i="27" s="1"/>
  <c r="C182" i="27"/>
  <c r="H181" i="27"/>
  <c r="I181" i="27" s="1"/>
  <c r="C181" i="27"/>
  <c r="H180" i="27"/>
  <c r="I180" i="27" s="1"/>
  <c r="C180" i="27"/>
  <c r="H179" i="27"/>
  <c r="I179" i="27" s="1"/>
  <c r="C179" i="27"/>
  <c r="H178" i="27"/>
  <c r="I178" i="27" s="1"/>
  <c r="C178" i="27"/>
  <c r="E177" i="27"/>
  <c r="B177" i="27"/>
  <c r="H176" i="27"/>
  <c r="I176" i="27" s="1"/>
  <c r="C176" i="27"/>
  <c r="H175" i="27"/>
  <c r="I175" i="27" s="1"/>
  <c r="C175" i="27"/>
  <c r="H174" i="27"/>
  <c r="I174" i="27" s="1"/>
  <c r="C174" i="27"/>
  <c r="H173" i="27"/>
  <c r="I173" i="27" s="1"/>
  <c r="C173" i="27"/>
  <c r="H172" i="27"/>
  <c r="I172" i="27" s="1"/>
  <c r="C172" i="27"/>
  <c r="H171" i="27"/>
  <c r="I171" i="27" s="1"/>
  <c r="C171" i="27"/>
  <c r="H170" i="27"/>
  <c r="I170" i="27" s="1"/>
  <c r="C170" i="27"/>
  <c r="H169" i="27"/>
  <c r="I169" i="27" s="1"/>
  <c r="C169" i="27"/>
  <c r="H168" i="27"/>
  <c r="I168" i="27" s="1"/>
  <c r="C168" i="27"/>
  <c r="H167" i="27"/>
  <c r="I167" i="27" s="1"/>
  <c r="C167" i="27"/>
  <c r="H166" i="27"/>
  <c r="I166" i="27" s="1"/>
  <c r="C166" i="27"/>
  <c r="H165" i="27"/>
  <c r="I165" i="27" s="1"/>
  <c r="C165" i="27"/>
  <c r="H164" i="27"/>
  <c r="I164" i="27" s="1"/>
  <c r="C164" i="27"/>
  <c r="H163" i="27"/>
  <c r="I163" i="27" s="1"/>
  <c r="C163" i="27"/>
  <c r="H162" i="27"/>
  <c r="I162" i="27" s="1"/>
  <c r="C162" i="27"/>
  <c r="H161" i="27"/>
  <c r="I161" i="27" s="1"/>
  <c r="C161" i="27"/>
  <c r="E160" i="27"/>
  <c r="B160" i="27"/>
  <c r="H158" i="27"/>
  <c r="I158" i="27" s="1"/>
  <c r="C158" i="27"/>
  <c r="H157" i="27"/>
  <c r="I157" i="27" s="1"/>
  <c r="C157" i="27"/>
  <c r="H156" i="27"/>
  <c r="I156" i="27" s="1"/>
  <c r="C156" i="27"/>
  <c r="H155" i="27"/>
  <c r="I155" i="27" s="1"/>
  <c r="C155" i="27"/>
  <c r="H154" i="27"/>
  <c r="I154" i="27" s="1"/>
  <c r="C154" i="27"/>
  <c r="H153" i="27"/>
  <c r="I153" i="27" s="1"/>
  <c r="C153" i="27"/>
  <c r="E152" i="27"/>
  <c r="B152" i="27"/>
  <c r="H151" i="27"/>
  <c r="I151" i="27" s="1"/>
  <c r="C151" i="27"/>
  <c r="H150" i="27"/>
  <c r="I150" i="27" s="1"/>
  <c r="C150" i="27"/>
  <c r="H149" i="27"/>
  <c r="I149" i="27" s="1"/>
  <c r="C149" i="27"/>
  <c r="E148" i="27"/>
  <c r="B148" i="27"/>
  <c r="H147" i="27"/>
  <c r="I147" i="27" s="1"/>
  <c r="C147" i="27"/>
  <c r="H146" i="27"/>
  <c r="I146" i="27" s="1"/>
  <c r="C146" i="27"/>
  <c r="H145" i="27"/>
  <c r="I145" i="27" s="1"/>
  <c r="C145" i="27"/>
  <c r="H144" i="27"/>
  <c r="I144" i="27" s="1"/>
  <c r="C144" i="27"/>
  <c r="H143" i="27"/>
  <c r="I143" i="27" s="1"/>
  <c r="C143" i="27"/>
  <c r="H142" i="27"/>
  <c r="I142" i="27" s="1"/>
  <c r="C142" i="27"/>
  <c r="E141" i="27"/>
  <c r="B141" i="27"/>
  <c r="H140" i="27"/>
  <c r="I140" i="27" s="1"/>
  <c r="C140" i="27"/>
  <c r="H139" i="27"/>
  <c r="I139" i="27" s="1"/>
  <c r="C139" i="27"/>
  <c r="H138" i="27"/>
  <c r="I138" i="27" s="1"/>
  <c r="C138" i="27"/>
  <c r="H137" i="27"/>
  <c r="I137" i="27" s="1"/>
  <c r="C137" i="27"/>
  <c r="E136" i="27"/>
  <c r="B136" i="27"/>
  <c r="H134" i="27"/>
  <c r="I134" i="27" s="1"/>
  <c r="C134" i="27"/>
  <c r="H133" i="27"/>
  <c r="I133" i="27" s="1"/>
  <c r="C133" i="27"/>
  <c r="E132" i="27"/>
  <c r="B132" i="27"/>
  <c r="H131" i="27"/>
  <c r="I131" i="27" s="1"/>
  <c r="C131" i="27"/>
  <c r="H130" i="27"/>
  <c r="I130" i="27" s="1"/>
  <c r="C130" i="27"/>
  <c r="H129" i="27"/>
  <c r="I129" i="27" s="1"/>
  <c r="C129" i="27"/>
  <c r="E128" i="27"/>
  <c r="B128" i="27"/>
  <c r="H127" i="27"/>
  <c r="I127" i="27" s="1"/>
  <c r="C127" i="27"/>
  <c r="H126" i="27"/>
  <c r="I126" i="27" s="1"/>
  <c r="C126" i="27"/>
  <c r="H125" i="27"/>
  <c r="I125" i="27" s="1"/>
  <c r="C125" i="27"/>
  <c r="H124" i="27"/>
  <c r="I124" i="27" s="1"/>
  <c r="C124" i="27"/>
  <c r="H123" i="27"/>
  <c r="I123" i="27" s="1"/>
  <c r="C123" i="27"/>
  <c r="H122" i="27"/>
  <c r="I122" i="27" s="1"/>
  <c r="C122" i="27"/>
  <c r="H121" i="27"/>
  <c r="I121" i="27" s="1"/>
  <c r="C121" i="27"/>
  <c r="E120" i="27"/>
  <c r="B120" i="27"/>
  <c r="B119" i="27" s="1"/>
  <c r="H118" i="27"/>
  <c r="I118" i="27" s="1"/>
  <c r="C118" i="27"/>
  <c r="H117" i="27"/>
  <c r="I117" i="27" s="1"/>
  <c r="C117" i="27"/>
  <c r="H116" i="27"/>
  <c r="I116" i="27" s="1"/>
  <c r="C116" i="27"/>
  <c r="H115" i="27"/>
  <c r="I115" i="27" s="1"/>
  <c r="C115" i="27"/>
  <c r="E114" i="27"/>
  <c r="B114" i="27"/>
  <c r="H113" i="27"/>
  <c r="I113" i="27" s="1"/>
  <c r="C113" i="27"/>
  <c r="H112" i="27"/>
  <c r="I112" i="27" s="1"/>
  <c r="C112" i="27"/>
  <c r="H111" i="27"/>
  <c r="I111" i="27" s="1"/>
  <c r="C111" i="27"/>
  <c r="H110" i="27"/>
  <c r="I110" i="27" s="1"/>
  <c r="C110" i="27"/>
  <c r="H109" i="27"/>
  <c r="I109" i="27" s="1"/>
  <c r="C109" i="27"/>
  <c r="E108" i="27"/>
  <c r="B108" i="27"/>
  <c r="H107" i="27"/>
  <c r="I107" i="27" s="1"/>
  <c r="C107" i="27"/>
  <c r="H106" i="27"/>
  <c r="I106" i="27" s="1"/>
  <c r="C106" i="27"/>
  <c r="H105" i="27"/>
  <c r="I105" i="27" s="1"/>
  <c r="C105" i="27"/>
  <c r="H104" i="27"/>
  <c r="I104" i="27" s="1"/>
  <c r="C104" i="27"/>
  <c r="H103" i="27"/>
  <c r="I103" i="27" s="1"/>
  <c r="C103" i="27"/>
  <c r="H102" i="27"/>
  <c r="I102" i="27" s="1"/>
  <c r="C102" i="27"/>
  <c r="H101" i="27"/>
  <c r="I101" i="27" s="1"/>
  <c r="C101" i="27"/>
  <c r="H100" i="27"/>
  <c r="I100" i="27" s="1"/>
  <c r="C100" i="27"/>
  <c r="E99" i="27"/>
  <c r="B99" i="27"/>
  <c r="H98" i="27"/>
  <c r="I98" i="27" s="1"/>
  <c r="C98" i="27"/>
  <c r="H97" i="27"/>
  <c r="I97" i="27" s="1"/>
  <c r="C97" i="27"/>
  <c r="E96" i="27"/>
  <c r="B96" i="27"/>
  <c r="H94" i="27"/>
  <c r="I94" i="27" s="1"/>
  <c r="C94" i="27"/>
  <c r="H93" i="27"/>
  <c r="I93" i="27" s="1"/>
  <c r="C93" i="27"/>
  <c r="H92" i="27"/>
  <c r="I92" i="27" s="1"/>
  <c r="C92" i="27"/>
  <c r="E91" i="27"/>
  <c r="B91" i="27"/>
  <c r="H90" i="27"/>
  <c r="I90" i="27" s="1"/>
  <c r="C90" i="27"/>
  <c r="H89" i="27"/>
  <c r="I89" i="27" s="1"/>
  <c r="C89" i="27"/>
  <c r="H88" i="27"/>
  <c r="I88" i="27" s="1"/>
  <c r="C88" i="27"/>
  <c r="E87" i="27"/>
  <c r="B87" i="27"/>
  <c r="B86" i="27" s="1"/>
  <c r="H85" i="27"/>
  <c r="I85" i="27" s="1"/>
  <c r="C85" i="27"/>
  <c r="H84" i="27"/>
  <c r="I84" i="27" s="1"/>
  <c r="C84" i="27"/>
  <c r="H83" i="27"/>
  <c r="I83" i="27" s="1"/>
  <c r="C83" i="27"/>
  <c r="H82" i="27"/>
  <c r="I82" i="27" s="1"/>
  <c r="C82" i="27"/>
  <c r="H81" i="27"/>
  <c r="I81" i="27" s="1"/>
  <c r="C81" i="27"/>
  <c r="H80" i="27"/>
  <c r="I80" i="27" s="1"/>
  <c r="C80" i="27"/>
  <c r="E79" i="27"/>
  <c r="B79" i="27"/>
  <c r="B78" i="27" s="1"/>
  <c r="H77" i="27"/>
  <c r="I77" i="27" s="1"/>
  <c r="C77" i="27"/>
  <c r="H76" i="27"/>
  <c r="I76" i="27" s="1"/>
  <c r="C76" i="27"/>
  <c r="E75" i="27"/>
  <c r="B75" i="27"/>
  <c r="B74" i="27" s="1"/>
  <c r="H73" i="27"/>
  <c r="I73" i="27" s="1"/>
  <c r="C73" i="27"/>
  <c r="H72" i="27"/>
  <c r="I72" i="27" s="1"/>
  <c r="C72" i="27"/>
  <c r="E71" i="27"/>
  <c r="B71" i="27"/>
  <c r="H70" i="27"/>
  <c r="I70" i="27" s="1"/>
  <c r="C70" i="27"/>
  <c r="H69" i="27"/>
  <c r="I69" i="27" s="1"/>
  <c r="C69" i="27"/>
  <c r="E68" i="27"/>
  <c r="B68" i="27"/>
  <c r="H67" i="27"/>
  <c r="I67" i="27" s="1"/>
  <c r="C67" i="27"/>
  <c r="H66" i="27"/>
  <c r="I66" i="27" s="1"/>
  <c r="C66" i="27"/>
  <c r="H65" i="27"/>
  <c r="I65" i="27" s="1"/>
  <c r="C65" i="27"/>
  <c r="H64" i="27"/>
  <c r="I64" i="27" s="1"/>
  <c r="C64" i="27"/>
  <c r="E63" i="27"/>
  <c r="B63" i="27"/>
  <c r="H62" i="27"/>
  <c r="I62" i="27" s="1"/>
  <c r="C62" i="27"/>
  <c r="H61" i="27"/>
  <c r="I61" i="27" s="1"/>
  <c r="C61" i="27"/>
  <c r="H60" i="27"/>
  <c r="I60" i="27" s="1"/>
  <c r="C60" i="27"/>
  <c r="E59" i="27"/>
  <c r="B59" i="27"/>
  <c r="H57" i="27"/>
  <c r="I57" i="27" s="1"/>
  <c r="C57" i="27"/>
  <c r="H56" i="27"/>
  <c r="I56" i="27" s="1"/>
  <c r="C56" i="27"/>
  <c r="H55" i="27"/>
  <c r="I55" i="27" s="1"/>
  <c r="C55" i="27"/>
  <c r="H54" i="27"/>
  <c r="I54" i="27" s="1"/>
  <c r="C54" i="27"/>
  <c r="H53" i="27"/>
  <c r="I53" i="27" s="1"/>
  <c r="C53" i="27"/>
  <c r="H52" i="27"/>
  <c r="I52" i="27" s="1"/>
  <c r="C52" i="27"/>
  <c r="E51" i="27"/>
  <c r="B51" i="27"/>
  <c r="H50" i="27"/>
  <c r="I50" i="27" s="1"/>
  <c r="C50" i="27"/>
  <c r="H49" i="27"/>
  <c r="I49" i="27" s="1"/>
  <c r="C49" i="27"/>
  <c r="H48" i="27"/>
  <c r="I48" i="27" s="1"/>
  <c r="C48" i="27"/>
  <c r="H47" i="27"/>
  <c r="I47" i="27" s="1"/>
  <c r="C47" i="27"/>
  <c r="H46" i="27"/>
  <c r="I46" i="27" s="1"/>
  <c r="C46" i="27"/>
  <c r="H45" i="27"/>
  <c r="I45" i="27" s="1"/>
  <c r="C45" i="27"/>
  <c r="H44" i="27"/>
  <c r="I44" i="27" s="1"/>
  <c r="C44" i="27"/>
  <c r="H43" i="27"/>
  <c r="I43" i="27" s="1"/>
  <c r="C43" i="27"/>
  <c r="H42" i="27"/>
  <c r="I42" i="27" s="1"/>
  <c r="C42" i="27"/>
  <c r="H41" i="27"/>
  <c r="I41" i="27" s="1"/>
  <c r="C41" i="27"/>
  <c r="H40" i="27"/>
  <c r="I40" i="27" s="1"/>
  <c r="C40" i="27"/>
  <c r="H39" i="27"/>
  <c r="I39" i="27" s="1"/>
  <c r="C39" i="27"/>
  <c r="H38" i="27"/>
  <c r="I38" i="27" s="1"/>
  <c r="C38" i="27"/>
  <c r="H37" i="27"/>
  <c r="I37" i="27" s="1"/>
  <c r="C37" i="27"/>
  <c r="H36" i="27"/>
  <c r="I36" i="27" s="1"/>
  <c r="C36" i="27"/>
  <c r="E35" i="27"/>
  <c r="B35" i="27"/>
  <c r="H34" i="27"/>
  <c r="I34" i="27" s="1"/>
  <c r="C34" i="27"/>
  <c r="H33" i="27"/>
  <c r="I33" i="27" s="1"/>
  <c r="C33" i="27"/>
  <c r="H32" i="27"/>
  <c r="I32" i="27" s="1"/>
  <c r="C32" i="27"/>
  <c r="H31" i="27"/>
  <c r="I31" i="27" s="1"/>
  <c r="C31" i="27"/>
  <c r="E30" i="27"/>
  <c r="B30" i="27"/>
  <c r="H28" i="27"/>
  <c r="I28" i="27" s="1"/>
  <c r="C28" i="27"/>
  <c r="H27" i="27"/>
  <c r="I27" i="27" s="1"/>
  <c r="C27" i="27"/>
  <c r="H26" i="27"/>
  <c r="I26" i="27" s="1"/>
  <c r="C26" i="27"/>
  <c r="H25" i="27"/>
  <c r="I25" i="27" s="1"/>
  <c r="C25" i="27"/>
  <c r="E24" i="27"/>
  <c r="B24" i="27"/>
  <c r="H23" i="27"/>
  <c r="I23" i="27" s="1"/>
  <c r="H22" i="27"/>
  <c r="I22" i="27" s="1"/>
  <c r="H21" i="27"/>
  <c r="I21" i="27" s="1"/>
  <c r="H20" i="27"/>
  <c r="I20" i="27" s="1"/>
  <c r="H19" i="27"/>
  <c r="I19" i="27" s="1"/>
  <c r="H18" i="27"/>
  <c r="I18" i="27" s="1"/>
  <c r="H17" i="27"/>
  <c r="I17" i="27" s="1"/>
  <c r="H15" i="27"/>
  <c r="I15" i="27" s="1"/>
  <c r="E14" i="27"/>
  <c r="B14" i="27"/>
  <c r="G21" i="26"/>
  <c r="H21" i="26" s="1"/>
  <c r="I21" i="26" s="1"/>
  <c r="C21" i="26"/>
  <c r="H20" i="26"/>
  <c r="C20" i="26"/>
  <c r="C19" i="26" s="1"/>
  <c r="E19" i="26"/>
  <c r="D19" i="26"/>
  <c r="B19" i="26"/>
  <c r="H18" i="26"/>
  <c r="I18" i="26" s="1"/>
  <c r="C18" i="26"/>
  <c r="H17" i="26"/>
  <c r="I17" i="26" s="1"/>
  <c r="C17" i="26"/>
  <c r="H16" i="26"/>
  <c r="I16" i="26" s="1"/>
  <c r="C16" i="26"/>
  <c r="C15" i="26"/>
  <c r="E14" i="26"/>
  <c r="B14" i="26"/>
  <c r="H195" i="27"/>
  <c r="E111" i="11"/>
  <c r="H111" i="11" s="1"/>
  <c r="I111" i="11" s="1"/>
  <c r="E110" i="11"/>
  <c r="E109" i="11"/>
  <c r="H109" i="11" s="1"/>
  <c r="I109" i="11" s="1"/>
  <c r="E108" i="11"/>
  <c r="H108" i="11" s="1"/>
  <c r="I108" i="11" s="1"/>
  <c r="E107" i="11"/>
  <c r="H107" i="11" s="1"/>
  <c r="I107" i="11" s="1"/>
  <c r="E106" i="11"/>
  <c r="H106" i="11" s="1"/>
  <c r="I106" i="11" s="1"/>
  <c r="E104" i="11"/>
  <c r="H104" i="11" s="1"/>
  <c r="I104" i="11" s="1"/>
  <c r="E103" i="11"/>
  <c r="H103" i="11" s="1"/>
  <c r="I103" i="11" s="1"/>
  <c r="E102" i="11"/>
  <c r="H102" i="11" s="1"/>
  <c r="I102" i="11" s="1"/>
  <c r="E101" i="11"/>
  <c r="H101" i="11" s="1"/>
  <c r="I101" i="11" s="1"/>
  <c r="E100" i="11"/>
  <c r="H100" i="11" s="1"/>
  <c r="I100" i="11" s="1"/>
  <c r="E99" i="11"/>
  <c r="H99" i="11" s="1"/>
  <c r="I99" i="11" s="1"/>
  <c r="G98" i="11"/>
  <c r="E98" i="11"/>
  <c r="E97" i="11"/>
  <c r="H97" i="11" s="1"/>
  <c r="I97" i="11" s="1"/>
  <c r="E96" i="11"/>
  <c r="C96" i="11" s="1"/>
  <c r="E95" i="11"/>
  <c r="C95" i="11" s="1"/>
  <c r="E94" i="11"/>
  <c r="C94" i="11" s="1"/>
  <c r="E93" i="11"/>
  <c r="H93" i="11" s="1"/>
  <c r="I93" i="11" s="1"/>
  <c r="G92" i="11"/>
  <c r="E92" i="11"/>
  <c r="G91" i="11"/>
  <c r="E91" i="11"/>
  <c r="C91" i="11" s="1"/>
  <c r="G90" i="11"/>
  <c r="E90" i="11"/>
  <c r="C90" i="11" s="1"/>
  <c r="H89" i="11"/>
  <c r="I89" i="11" s="1"/>
  <c r="C89" i="11"/>
  <c r="E88" i="11"/>
  <c r="E87" i="11"/>
  <c r="H87" i="11" s="1"/>
  <c r="I87" i="11" s="1"/>
  <c r="E86" i="11"/>
  <c r="E85" i="11"/>
  <c r="H85" i="11" s="1"/>
  <c r="I85" i="11" s="1"/>
  <c r="H84" i="11"/>
  <c r="I84" i="11" s="1"/>
  <c r="C84" i="11"/>
  <c r="E83" i="11"/>
  <c r="C83" i="11" s="1"/>
  <c r="E82" i="11"/>
  <c r="H82" i="11" s="1"/>
  <c r="E81" i="11"/>
  <c r="H81" i="11" s="1"/>
  <c r="I81" i="11" s="1"/>
  <c r="B80" i="11"/>
  <c r="E79" i="11"/>
  <c r="H79" i="11" s="1"/>
  <c r="I79" i="11" s="1"/>
  <c r="E78" i="11"/>
  <c r="H78" i="11" s="1"/>
  <c r="I78" i="11" s="1"/>
  <c r="E77" i="11"/>
  <c r="E76" i="11"/>
  <c r="C76" i="11" s="1"/>
  <c r="E75" i="11"/>
  <c r="C75" i="11" s="1"/>
  <c r="E74" i="11"/>
  <c r="H74" i="11" s="1"/>
  <c r="I74" i="11" s="1"/>
  <c r="E73" i="11"/>
  <c r="C73" i="11" s="1"/>
  <c r="E72" i="11"/>
  <c r="C72" i="11" s="1"/>
  <c r="E71" i="11"/>
  <c r="C71" i="11" s="1"/>
  <c r="E70" i="11"/>
  <c r="H70" i="11" s="1"/>
  <c r="I70" i="11" s="1"/>
  <c r="E69" i="11"/>
  <c r="E68" i="11"/>
  <c r="H68" i="11" s="1"/>
  <c r="I68" i="11" s="1"/>
  <c r="E67" i="11"/>
  <c r="C67" i="11" s="1"/>
  <c r="E66" i="11"/>
  <c r="H66" i="11" s="1"/>
  <c r="H65" i="11"/>
  <c r="I65" i="11" s="1"/>
  <c r="C65" i="11"/>
  <c r="B64" i="11"/>
  <c r="E63" i="11"/>
  <c r="H63" i="11" s="1"/>
  <c r="I63" i="11" s="1"/>
  <c r="E62" i="11"/>
  <c r="H62" i="11" s="1"/>
  <c r="I62" i="11" s="1"/>
  <c r="E61" i="11"/>
  <c r="C61" i="11" s="1"/>
  <c r="E60" i="11"/>
  <c r="H60" i="11" s="1"/>
  <c r="I60" i="11" s="1"/>
  <c r="E59" i="11"/>
  <c r="C59" i="11" s="1"/>
  <c r="E58" i="11"/>
  <c r="H58" i="11" s="1"/>
  <c r="I58" i="11" s="1"/>
  <c r="E57" i="11"/>
  <c r="C57" i="11" s="1"/>
  <c r="E56" i="11"/>
  <c r="C56" i="11" s="1"/>
  <c r="E55" i="11"/>
  <c r="H55" i="11" s="1"/>
  <c r="I55" i="11" s="1"/>
  <c r="E54" i="11"/>
  <c r="H53" i="11"/>
  <c r="I53" i="11" s="1"/>
  <c r="C53" i="11"/>
  <c r="E52" i="11"/>
  <c r="E51" i="11"/>
  <c r="C51" i="11" s="1"/>
  <c r="E50" i="11"/>
  <c r="E49" i="11"/>
  <c r="C49" i="11" s="1"/>
  <c r="E48" i="11"/>
  <c r="E47" i="11"/>
  <c r="C47" i="11" s="1"/>
  <c r="E46" i="11"/>
  <c r="E45" i="11"/>
  <c r="C45" i="11" s="1"/>
  <c r="E44" i="11"/>
  <c r="E43" i="11"/>
  <c r="C43" i="11" s="1"/>
  <c r="E42" i="11"/>
  <c r="E41" i="11"/>
  <c r="C41" i="11" s="1"/>
  <c r="E40" i="11"/>
  <c r="E39" i="11"/>
  <c r="C39" i="11" s="1"/>
  <c r="E38" i="11"/>
  <c r="E37" i="11"/>
  <c r="C37" i="11" s="1"/>
  <c r="E36" i="11"/>
  <c r="E35" i="11"/>
  <c r="C35" i="11" s="1"/>
  <c r="E34" i="11"/>
  <c r="E33" i="11"/>
  <c r="C33" i="11" s="1"/>
  <c r="H32" i="11"/>
  <c r="I32" i="11" s="1"/>
  <c r="C32" i="11"/>
  <c r="E31" i="11"/>
  <c r="C31" i="11" s="1"/>
  <c r="E30" i="11"/>
  <c r="H30" i="11" s="1"/>
  <c r="I30" i="11" s="1"/>
  <c r="E29" i="11"/>
  <c r="C29" i="11" s="1"/>
  <c r="E28" i="11"/>
  <c r="C28" i="11" s="1"/>
  <c r="E27" i="11"/>
  <c r="H27" i="11" s="1"/>
  <c r="I27" i="11" s="1"/>
  <c r="E26" i="11"/>
  <c r="E25" i="11"/>
  <c r="C25" i="11" s="1"/>
  <c r="B24" i="11"/>
  <c r="E23" i="11"/>
  <c r="E22" i="11"/>
  <c r="C22" i="11" s="1"/>
  <c r="E21" i="11"/>
  <c r="H21" i="11" s="1"/>
  <c r="I21" i="11" s="1"/>
  <c r="E20" i="11"/>
  <c r="H20" i="11" s="1"/>
  <c r="I20" i="11" s="1"/>
  <c r="E19" i="11"/>
  <c r="H19" i="11" s="1"/>
  <c r="I19" i="11" s="1"/>
  <c r="E18" i="11"/>
  <c r="C18" i="11" s="1"/>
  <c r="E17" i="11"/>
  <c r="C17" i="11" s="1"/>
  <c r="E16" i="11"/>
  <c r="C16" i="11" s="1"/>
  <c r="E15" i="11"/>
  <c r="E14" i="11"/>
  <c r="B13" i="11"/>
  <c r="C108" i="11"/>
  <c r="C111" i="11"/>
  <c r="H86" i="11"/>
  <c r="I86" i="11" s="1"/>
  <c r="C86" i="11"/>
  <c r="C35" i="10"/>
  <c r="C34" i="10"/>
  <c r="C33" i="10"/>
  <c r="C31" i="10"/>
  <c r="C30" i="10"/>
  <c r="C29" i="10"/>
  <c r="C28" i="10"/>
  <c r="C27" i="10"/>
  <c r="C26" i="10"/>
  <c r="C25" i="10"/>
  <c r="C24" i="10"/>
  <c r="C22" i="10"/>
  <c r="C21" i="10"/>
  <c r="C20" i="10"/>
  <c r="C19" i="10"/>
  <c r="C18" i="10"/>
  <c r="C17" i="10"/>
  <c r="C16" i="10"/>
  <c r="C15" i="10"/>
  <c r="C14" i="10"/>
  <c r="E12" i="10"/>
  <c r="C20" i="3" s="1"/>
  <c r="G53" i="23"/>
  <c r="H53" i="23" s="1"/>
  <c r="I53" i="23" s="1"/>
  <c r="C53" i="23"/>
  <c r="G52" i="23"/>
  <c r="H52" i="23" s="1"/>
  <c r="I52" i="23" s="1"/>
  <c r="C52" i="23"/>
  <c r="G51" i="23"/>
  <c r="H51" i="23" s="1"/>
  <c r="I51" i="23" s="1"/>
  <c r="C51" i="23"/>
  <c r="G50" i="23"/>
  <c r="H50" i="23" s="1"/>
  <c r="I50" i="23" s="1"/>
  <c r="C50" i="23"/>
  <c r="G49" i="23"/>
  <c r="H49" i="23" s="1"/>
  <c r="I49" i="23" s="1"/>
  <c r="C49" i="23"/>
  <c r="G48" i="23"/>
  <c r="H48" i="23" s="1"/>
  <c r="I48" i="23" s="1"/>
  <c r="C48" i="23"/>
  <c r="G47" i="23"/>
  <c r="H47" i="23" s="1"/>
  <c r="I47" i="23" s="1"/>
  <c r="C47" i="23"/>
  <c r="G46" i="23"/>
  <c r="H46" i="23" s="1"/>
  <c r="C46" i="23"/>
  <c r="G44" i="23"/>
  <c r="H44" i="23" s="1"/>
  <c r="I44" i="23" s="1"/>
  <c r="C44" i="23"/>
  <c r="G43" i="23"/>
  <c r="H43" i="23" s="1"/>
  <c r="I43" i="23" s="1"/>
  <c r="C43" i="23"/>
  <c r="G42" i="23"/>
  <c r="H42" i="23" s="1"/>
  <c r="I42" i="23" s="1"/>
  <c r="C42" i="23"/>
  <c r="G41" i="23"/>
  <c r="H41" i="23" s="1"/>
  <c r="I41" i="23" s="1"/>
  <c r="C41" i="23"/>
  <c r="G40" i="23"/>
  <c r="H40" i="23" s="1"/>
  <c r="I40" i="23" s="1"/>
  <c r="C40" i="23"/>
  <c r="G39" i="23"/>
  <c r="H39" i="23" s="1"/>
  <c r="I39" i="23" s="1"/>
  <c r="C39" i="23"/>
  <c r="G38" i="23"/>
  <c r="H38" i="23" s="1"/>
  <c r="I38" i="23" s="1"/>
  <c r="C38" i="23"/>
  <c r="G37" i="23"/>
  <c r="H37" i="23" s="1"/>
  <c r="I37" i="23" s="1"/>
  <c r="C37" i="23"/>
  <c r="G36" i="23"/>
  <c r="H36" i="23" s="1"/>
  <c r="I36" i="23" s="1"/>
  <c r="C36" i="23"/>
  <c r="G35" i="23"/>
  <c r="H35" i="23" s="1"/>
  <c r="I35" i="23" s="1"/>
  <c r="C35" i="23"/>
  <c r="G34" i="23"/>
  <c r="H34" i="23" s="1"/>
  <c r="I34" i="23" s="1"/>
  <c r="C34" i="23"/>
  <c r="G33" i="23"/>
  <c r="H33" i="23" s="1"/>
  <c r="I33" i="23" s="1"/>
  <c r="C33" i="23"/>
  <c r="G32" i="23"/>
  <c r="H32" i="23" s="1"/>
  <c r="I32" i="23" s="1"/>
  <c r="C32" i="23"/>
  <c r="G31" i="23"/>
  <c r="H31" i="23" s="1"/>
  <c r="I31" i="23" s="1"/>
  <c r="C31" i="23"/>
  <c r="G30" i="23"/>
  <c r="H30" i="23" s="1"/>
  <c r="I30" i="23" s="1"/>
  <c r="C30" i="23"/>
  <c r="G29" i="23"/>
  <c r="H29" i="23" s="1"/>
  <c r="I29" i="23" s="1"/>
  <c r="C29" i="23"/>
  <c r="G28" i="23"/>
  <c r="H28" i="23" s="1"/>
  <c r="I28" i="23" s="1"/>
  <c r="C28" i="23"/>
  <c r="G27" i="23"/>
  <c r="H27" i="23" s="1"/>
  <c r="I27" i="23" s="1"/>
  <c r="C27" i="23"/>
  <c r="G26" i="23"/>
  <c r="H26" i="23" s="1"/>
  <c r="I26" i="23" s="1"/>
  <c r="C26" i="23"/>
  <c r="G25" i="23"/>
  <c r="H25" i="23" s="1"/>
  <c r="I25" i="23" s="1"/>
  <c r="C25" i="23"/>
  <c r="G23" i="23"/>
  <c r="H23" i="23" s="1"/>
  <c r="I23" i="23" s="1"/>
  <c r="C23" i="23"/>
  <c r="G22" i="23"/>
  <c r="H22" i="23" s="1"/>
  <c r="I22" i="23" s="1"/>
  <c r="C22" i="23"/>
  <c r="G21" i="23"/>
  <c r="H21" i="23" s="1"/>
  <c r="I21" i="23" s="1"/>
  <c r="C21" i="23"/>
  <c r="G20" i="23"/>
  <c r="H20" i="23" s="1"/>
  <c r="I20" i="23" s="1"/>
  <c r="C20" i="23"/>
  <c r="G19" i="23"/>
  <c r="H19" i="23" s="1"/>
  <c r="C19" i="23"/>
  <c r="G17" i="23"/>
  <c r="H17" i="23" s="1"/>
  <c r="I17" i="23" s="1"/>
  <c r="C17" i="23"/>
  <c r="G16" i="23"/>
  <c r="H16" i="23" s="1"/>
  <c r="I16" i="23" s="1"/>
  <c r="C16" i="23"/>
  <c r="G15" i="23"/>
  <c r="H15" i="23" s="1"/>
  <c r="I15" i="23" s="1"/>
  <c r="C15" i="23"/>
  <c r="H14" i="23"/>
  <c r="C14" i="23"/>
  <c r="H118" i="12"/>
  <c r="I118" i="12" s="1"/>
  <c r="C118" i="12"/>
  <c r="H117" i="12"/>
  <c r="I117" i="12" s="1"/>
  <c r="C117" i="12"/>
  <c r="H116" i="12"/>
  <c r="I116" i="12" s="1"/>
  <c r="C116" i="12"/>
  <c r="H115" i="12"/>
  <c r="I115" i="12" s="1"/>
  <c r="C115" i="12"/>
  <c r="H114" i="12"/>
  <c r="I114" i="12" s="1"/>
  <c r="C114" i="12"/>
  <c r="H113" i="12"/>
  <c r="I113" i="12" s="1"/>
  <c r="C113" i="12"/>
  <c r="H112" i="12"/>
  <c r="I112" i="12" s="1"/>
  <c r="C112" i="12"/>
  <c r="H111" i="12"/>
  <c r="I111" i="12" s="1"/>
  <c r="C111" i="12"/>
  <c r="H110" i="12"/>
  <c r="I110" i="12" s="1"/>
  <c r="C110" i="12"/>
  <c r="H109" i="12"/>
  <c r="I109" i="12" s="1"/>
  <c r="C109" i="12"/>
  <c r="H108" i="12"/>
  <c r="I108" i="12" s="1"/>
  <c r="C108" i="12"/>
  <c r="H107" i="12"/>
  <c r="I107" i="12" s="1"/>
  <c r="C107" i="12"/>
  <c r="H106" i="12"/>
  <c r="I106" i="12" s="1"/>
  <c r="C106" i="12"/>
  <c r="H105" i="12"/>
  <c r="I105" i="12" s="1"/>
  <c r="C105" i="12"/>
  <c r="H104" i="12"/>
  <c r="I104" i="12" s="1"/>
  <c r="C104" i="12"/>
  <c r="H103" i="12"/>
  <c r="I103" i="12" s="1"/>
  <c r="C103" i="12"/>
  <c r="H102" i="12"/>
  <c r="I102" i="12" s="1"/>
  <c r="C102" i="12"/>
  <c r="H101" i="12"/>
  <c r="I101" i="12" s="1"/>
  <c r="C101" i="12"/>
  <c r="H100" i="12"/>
  <c r="I100" i="12" s="1"/>
  <c r="C100" i="12"/>
  <c r="H99" i="12"/>
  <c r="I99" i="12" s="1"/>
  <c r="C99" i="12"/>
  <c r="H98" i="12"/>
  <c r="I98" i="12" s="1"/>
  <c r="C98" i="12"/>
  <c r="H97" i="12"/>
  <c r="I97" i="12" s="1"/>
  <c r="C97" i="12"/>
  <c r="H96" i="12"/>
  <c r="I96" i="12" s="1"/>
  <c r="C96" i="12"/>
  <c r="H95" i="12"/>
  <c r="I95" i="12" s="1"/>
  <c r="C95" i="12"/>
  <c r="G94" i="12"/>
  <c r="H94" i="12" s="1"/>
  <c r="I94" i="12" s="1"/>
  <c r="C94" i="12"/>
  <c r="G93" i="12"/>
  <c r="H93" i="12" s="1"/>
  <c r="I93" i="12" s="1"/>
  <c r="C93" i="12"/>
  <c r="G92" i="12"/>
  <c r="H92" i="12" s="1"/>
  <c r="I92" i="12" s="1"/>
  <c r="C92" i="12"/>
  <c r="H91" i="12"/>
  <c r="I91" i="12" s="1"/>
  <c r="C91" i="12"/>
  <c r="H90" i="12"/>
  <c r="I90" i="12" s="1"/>
  <c r="C90" i="12"/>
  <c r="H89" i="12"/>
  <c r="I89" i="12" s="1"/>
  <c r="C89" i="12"/>
  <c r="H88" i="12"/>
  <c r="I88" i="12" s="1"/>
  <c r="C88" i="12"/>
  <c r="H87" i="12"/>
  <c r="I87" i="12" s="1"/>
  <c r="C87" i="12"/>
  <c r="H86" i="12"/>
  <c r="I86" i="12" s="1"/>
  <c r="C86" i="12"/>
  <c r="H85" i="12"/>
  <c r="I85" i="12" s="1"/>
  <c r="C85" i="12"/>
  <c r="H84" i="12"/>
  <c r="I84" i="12" s="1"/>
  <c r="C84" i="12"/>
  <c r="H83" i="12"/>
  <c r="C83" i="12"/>
  <c r="E82" i="12"/>
  <c r="B82" i="12"/>
  <c r="H81" i="12"/>
  <c r="I81" i="12" s="1"/>
  <c r="C81" i="12"/>
  <c r="H80" i="12"/>
  <c r="I80" i="12" s="1"/>
  <c r="C80" i="12"/>
  <c r="H79" i="12"/>
  <c r="I79" i="12" s="1"/>
  <c r="C79" i="12"/>
  <c r="H78" i="12"/>
  <c r="I78" i="12" s="1"/>
  <c r="C78" i="12"/>
  <c r="H77" i="12"/>
  <c r="I77" i="12" s="1"/>
  <c r="C77" i="12"/>
  <c r="H76" i="12"/>
  <c r="I76" i="12" s="1"/>
  <c r="C76" i="12"/>
  <c r="H75" i="12"/>
  <c r="I75" i="12" s="1"/>
  <c r="C75" i="12"/>
  <c r="H74" i="12"/>
  <c r="I74" i="12" s="1"/>
  <c r="C74" i="12"/>
  <c r="H73" i="12"/>
  <c r="I73" i="12" s="1"/>
  <c r="C73" i="12"/>
  <c r="H72" i="12"/>
  <c r="I72" i="12" s="1"/>
  <c r="C72" i="12"/>
  <c r="H71" i="12"/>
  <c r="I71" i="12" s="1"/>
  <c r="C71" i="12"/>
  <c r="H70" i="12"/>
  <c r="I70" i="12" s="1"/>
  <c r="C70" i="12"/>
  <c r="H69" i="12"/>
  <c r="I69" i="12" s="1"/>
  <c r="C69" i="12"/>
  <c r="H68" i="12"/>
  <c r="I68" i="12" s="1"/>
  <c r="C68" i="12"/>
  <c r="H67" i="12"/>
  <c r="I67" i="12" s="1"/>
  <c r="C67" i="12"/>
  <c r="H66" i="12"/>
  <c r="C66" i="12"/>
  <c r="E65" i="12"/>
  <c r="B65" i="12"/>
  <c r="H64" i="12"/>
  <c r="I64" i="12" s="1"/>
  <c r="C64" i="12"/>
  <c r="H63" i="12"/>
  <c r="I63" i="12" s="1"/>
  <c r="C63" i="12"/>
  <c r="G62" i="12"/>
  <c r="H62" i="12" s="1"/>
  <c r="I62" i="12" s="1"/>
  <c r="C62" i="12"/>
  <c r="H61" i="12"/>
  <c r="I61" i="12" s="1"/>
  <c r="C61" i="12"/>
  <c r="H60" i="12"/>
  <c r="I60" i="12" s="1"/>
  <c r="C60" i="12"/>
  <c r="H59" i="12"/>
  <c r="I59" i="12" s="1"/>
  <c r="C59" i="12"/>
  <c r="H58" i="12"/>
  <c r="I58" i="12" s="1"/>
  <c r="C58" i="12"/>
  <c r="H57" i="12"/>
  <c r="I57" i="12" s="1"/>
  <c r="C57" i="12"/>
  <c r="H56" i="12"/>
  <c r="I56" i="12" s="1"/>
  <c r="C56" i="12"/>
  <c r="H55" i="12"/>
  <c r="I55" i="12" s="1"/>
  <c r="C55" i="12"/>
  <c r="H54" i="12"/>
  <c r="I54" i="12" s="1"/>
  <c r="C54" i="12"/>
  <c r="G53" i="12"/>
  <c r="C53" i="12"/>
  <c r="H52" i="12"/>
  <c r="I52" i="12" s="1"/>
  <c r="C52" i="12"/>
  <c r="H51" i="12"/>
  <c r="I51" i="12" s="1"/>
  <c r="C51" i="12"/>
  <c r="H50" i="12"/>
  <c r="I50" i="12" s="1"/>
  <c r="C50" i="12"/>
  <c r="H49" i="12"/>
  <c r="I49" i="12" s="1"/>
  <c r="C49" i="12"/>
  <c r="H48" i="12"/>
  <c r="I48" i="12" s="1"/>
  <c r="C48" i="12"/>
  <c r="H47" i="12"/>
  <c r="I47" i="12" s="1"/>
  <c r="C47" i="12"/>
  <c r="H46" i="12"/>
  <c r="I46" i="12" s="1"/>
  <c r="C46" i="12"/>
  <c r="H45" i="12"/>
  <c r="I45" i="12" s="1"/>
  <c r="C45" i="12"/>
  <c r="H44" i="12"/>
  <c r="I44" i="12" s="1"/>
  <c r="C44" i="12"/>
  <c r="H43" i="12"/>
  <c r="I43" i="12" s="1"/>
  <c r="C43" i="12"/>
  <c r="H42" i="12"/>
  <c r="I42" i="12" s="1"/>
  <c r="C42" i="12"/>
  <c r="H41" i="12"/>
  <c r="I41" i="12" s="1"/>
  <c r="C41" i="12"/>
  <c r="H40" i="12"/>
  <c r="I40" i="12" s="1"/>
  <c r="C40" i="12"/>
  <c r="H39" i="12"/>
  <c r="I39" i="12" s="1"/>
  <c r="C39" i="12"/>
  <c r="H38" i="12"/>
  <c r="I38" i="12" s="1"/>
  <c r="C38" i="12"/>
  <c r="H37" i="12"/>
  <c r="I37" i="12" s="1"/>
  <c r="C37" i="12"/>
  <c r="H36" i="12"/>
  <c r="I36" i="12" s="1"/>
  <c r="C36" i="12"/>
  <c r="H35" i="12"/>
  <c r="I35" i="12" s="1"/>
  <c r="C35" i="12"/>
  <c r="H34" i="12"/>
  <c r="I34" i="12" s="1"/>
  <c r="C34" i="12"/>
  <c r="H33" i="12"/>
  <c r="I33" i="12" s="1"/>
  <c r="C33" i="12"/>
  <c r="H32" i="12"/>
  <c r="I32" i="12" s="1"/>
  <c r="C32" i="12"/>
  <c r="H31" i="12"/>
  <c r="I31" i="12" s="1"/>
  <c r="C31" i="12"/>
  <c r="H30" i="12"/>
  <c r="I30" i="12" s="1"/>
  <c r="C30" i="12"/>
  <c r="H29" i="12"/>
  <c r="I29" i="12" s="1"/>
  <c r="C29" i="12"/>
  <c r="H28" i="12"/>
  <c r="I28" i="12" s="1"/>
  <c r="C28" i="12"/>
  <c r="H27" i="12"/>
  <c r="I27" i="12" s="1"/>
  <c r="C27" i="12"/>
  <c r="H26" i="12"/>
  <c r="I26" i="12" s="1"/>
  <c r="C26" i="12"/>
  <c r="H25" i="12"/>
  <c r="C25" i="12"/>
  <c r="E24" i="12"/>
  <c r="B24" i="12"/>
  <c r="H23" i="12"/>
  <c r="I23" i="12" s="1"/>
  <c r="C23" i="12"/>
  <c r="H22" i="12"/>
  <c r="I22" i="12" s="1"/>
  <c r="C22" i="12"/>
  <c r="H21" i="12"/>
  <c r="I21" i="12" s="1"/>
  <c r="C21" i="12"/>
  <c r="H20" i="12"/>
  <c r="I20" i="12" s="1"/>
  <c r="C20" i="12"/>
  <c r="H19" i="12"/>
  <c r="I19" i="12" s="1"/>
  <c r="C19" i="12"/>
  <c r="H18" i="12"/>
  <c r="I18" i="12" s="1"/>
  <c r="C18" i="12"/>
  <c r="H17" i="12"/>
  <c r="I17" i="12" s="1"/>
  <c r="C17" i="12"/>
  <c r="H16" i="12"/>
  <c r="I16" i="12" s="1"/>
  <c r="C16" i="12"/>
  <c r="H15" i="12"/>
  <c r="I15" i="12" s="1"/>
  <c r="C15" i="12"/>
  <c r="G14" i="12"/>
  <c r="H14" i="12" s="1"/>
  <c r="I14" i="12" s="1"/>
  <c r="C14" i="12"/>
  <c r="E13" i="12"/>
  <c r="B13" i="12"/>
  <c r="I21" i="22"/>
  <c r="I20" i="22"/>
  <c r="I19" i="22"/>
  <c r="H17" i="22"/>
  <c r="I17" i="22" s="1"/>
  <c r="H16" i="22"/>
  <c r="C23" i="22"/>
  <c r="C22" i="22"/>
  <c r="C21" i="22"/>
  <c r="C20" i="22"/>
  <c r="C19" i="22"/>
  <c r="C17" i="22"/>
  <c r="C16" i="22"/>
  <c r="C14" i="22"/>
  <c r="G16" i="21"/>
  <c r="H16" i="21" s="1"/>
  <c r="I16" i="21" s="1"/>
  <c r="C16" i="21"/>
  <c r="G15" i="21"/>
  <c r="H15" i="21" s="1"/>
  <c r="I15" i="21" s="1"/>
  <c r="C15" i="21"/>
  <c r="H14" i="21"/>
  <c r="C14" i="21"/>
  <c r="E13" i="21"/>
  <c r="E12" i="21" s="1"/>
  <c r="B13" i="21"/>
  <c r="B12" i="21" s="1"/>
  <c r="C38" i="20"/>
  <c r="C36" i="20"/>
  <c r="C35" i="20"/>
  <c r="C34" i="20"/>
  <c r="C33" i="20"/>
  <c r="C32" i="20"/>
  <c r="C31" i="20"/>
  <c r="C30" i="20"/>
  <c r="C28" i="20"/>
  <c r="C27" i="20"/>
  <c r="C26" i="20"/>
  <c r="C25" i="20"/>
  <c r="C24" i="20"/>
  <c r="C23" i="20"/>
  <c r="C22" i="20"/>
  <c r="C21" i="20"/>
  <c r="C20" i="20"/>
  <c r="C18" i="20"/>
  <c r="C17" i="20"/>
  <c r="C16" i="20"/>
  <c r="C15" i="20"/>
  <c r="H14" i="20"/>
  <c r="C14" i="20"/>
  <c r="G14" i="17"/>
  <c r="H14" i="17" s="1"/>
  <c r="G53" i="17"/>
  <c r="H53" i="17" s="1"/>
  <c r="I53" i="17" s="1"/>
  <c r="C53" i="17"/>
  <c r="G52" i="17"/>
  <c r="H52" i="17" s="1"/>
  <c r="I52" i="17" s="1"/>
  <c r="C52" i="17"/>
  <c r="G51" i="17"/>
  <c r="H51" i="17" s="1"/>
  <c r="I51" i="17" s="1"/>
  <c r="C51" i="17"/>
  <c r="G50" i="17"/>
  <c r="H50" i="17" s="1"/>
  <c r="C50" i="17"/>
  <c r="G48" i="17"/>
  <c r="H48" i="17" s="1"/>
  <c r="I48" i="17" s="1"/>
  <c r="C48" i="17"/>
  <c r="G47" i="17"/>
  <c r="H47" i="17" s="1"/>
  <c r="I47" i="17" s="1"/>
  <c r="C47" i="17"/>
  <c r="G46" i="17"/>
  <c r="H46" i="17" s="1"/>
  <c r="I46" i="17" s="1"/>
  <c r="C46" i="17"/>
  <c r="G45" i="17"/>
  <c r="H45" i="17" s="1"/>
  <c r="I45" i="17" s="1"/>
  <c r="C45" i="17"/>
  <c r="G44" i="17"/>
  <c r="H44" i="17" s="1"/>
  <c r="I44" i="17" s="1"/>
  <c r="C44" i="17"/>
  <c r="G43" i="17"/>
  <c r="H43" i="17" s="1"/>
  <c r="I43" i="17" s="1"/>
  <c r="C43" i="17"/>
  <c r="G42" i="17"/>
  <c r="H42" i="17" s="1"/>
  <c r="I42" i="17" s="1"/>
  <c r="C42" i="17"/>
  <c r="G41" i="17"/>
  <c r="H41" i="17" s="1"/>
  <c r="I41" i="17" s="1"/>
  <c r="C41" i="17"/>
  <c r="G40" i="17"/>
  <c r="H40" i="17" s="1"/>
  <c r="I40" i="17" s="1"/>
  <c r="C40" i="17"/>
  <c r="G39" i="17"/>
  <c r="H39" i="17" s="1"/>
  <c r="I39" i="17" s="1"/>
  <c r="C39" i="17"/>
  <c r="G38" i="17"/>
  <c r="H38" i="17" s="1"/>
  <c r="I38" i="17" s="1"/>
  <c r="C38" i="17"/>
  <c r="G37" i="17"/>
  <c r="H37" i="17" s="1"/>
  <c r="C37" i="17"/>
  <c r="G35" i="17"/>
  <c r="H35" i="17" s="1"/>
  <c r="I35" i="17" s="1"/>
  <c r="C35" i="17"/>
  <c r="G34" i="17"/>
  <c r="H34" i="17" s="1"/>
  <c r="I34" i="17" s="1"/>
  <c r="C34" i="17"/>
  <c r="G33" i="17"/>
  <c r="H33" i="17" s="1"/>
  <c r="I33" i="17" s="1"/>
  <c r="C33" i="17"/>
  <c r="G32" i="17"/>
  <c r="H32" i="17" s="1"/>
  <c r="I32" i="17" s="1"/>
  <c r="C32" i="17"/>
  <c r="G31" i="17"/>
  <c r="H31" i="17" s="1"/>
  <c r="I31" i="17" s="1"/>
  <c r="C31" i="17"/>
  <c r="G30" i="17"/>
  <c r="H30" i="17" s="1"/>
  <c r="I30" i="17" s="1"/>
  <c r="C30" i="17"/>
  <c r="G29" i="17"/>
  <c r="H29" i="17" s="1"/>
  <c r="I29" i="17" s="1"/>
  <c r="C29" i="17"/>
  <c r="G28" i="17"/>
  <c r="H28" i="17" s="1"/>
  <c r="I28" i="17" s="1"/>
  <c r="C28" i="17"/>
  <c r="G27" i="17"/>
  <c r="H27" i="17" s="1"/>
  <c r="I27" i="17" s="1"/>
  <c r="C27" i="17"/>
  <c r="G26" i="17"/>
  <c r="H26" i="17" s="1"/>
  <c r="I26" i="17" s="1"/>
  <c r="C26" i="17"/>
  <c r="G25" i="17"/>
  <c r="H25" i="17" s="1"/>
  <c r="I25" i="17" s="1"/>
  <c r="C25" i="17"/>
  <c r="G24" i="17"/>
  <c r="H24" i="17" s="1"/>
  <c r="I24" i="17" s="1"/>
  <c r="C24" i="17"/>
  <c r="G23" i="17"/>
  <c r="H23" i="17" s="1"/>
  <c r="I23" i="17" s="1"/>
  <c r="C23" i="17"/>
  <c r="G22" i="17"/>
  <c r="H22" i="17" s="1"/>
  <c r="I22" i="17" s="1"/>
  <c r="C22" i="17"/>
  <c r="G21" i="17"/>
  <c r="H21" i="17" s="1"/>
  <c r="C21" i="17"/>
  <c r="G19" i="17"/>
  <c r="H19" i="17" s="1"/>
  <c r="I19" i="17" s="1"/>
  <c r="C19" i="17"/>
  <c r="G18" i="17"/>
  <c r="H18" i="17" s="1"/>
  <c r="I18" i="17" s="1"/>
  <c r="C18" i="17"/>
  <c r="G17" i="17"/>
  <c r="H17" i="17" s="1"/>
  <c r="I17" i="17" s="1"/>
  <c r="C17" i="17"/>
  <c r="G16" i="17"/>
  <c r="H16" i="17" s="1"/>
  <c r="I16" i="17" s="1"/>
  <c r="C16" i="17"/>
  <c r="G15" i="17"/>
  <c r="H15" i="17" s="1"/>
  <c r="I15" i="17" s="1"/>
  <c r="C15" i="17"/>
  <c r="C14" i="17"/>
  <c r="G77" i="16"/>
  <c r="E77" i="16"/>
  <c r="C77" i="16" s="1"/>
  <c r="G76" i="16"/>
  <c r="E76" i="16"/>
  <c r="G75" i="16"/>
  <c r="E75" i="16"/>
  <c r="C75" i="16" s="1"/>
  <c r="G74" i="16"/>
  <c r="E74" i="16"/>
  <c r="C74" i="16" s="1"/>
  <c r="G73" i="16"/>
  <c r="E73" i="16"/>
  <c r="C73" i="16" s="1"/>
  <c r="G72" i="16"/>
  <c r="E72" i="16"/>
  <c r="C72" i="16" s="1"/>
  <c r="G71" i="16"/>
  <c r="H71" i="16" s="1"/>
  <c r="C71" i="16"/>
  <c r="G69" i="16"/>
  <c r="E69" i="16"/>
  <c r="G68" i="16"/>
  <c r="E68" i="16"/>
  <c r="C68" i="16" s="1"/>
  <c r="G67" i="16"/>
  <c r="E67" i="16"/>
  <c r="G66" i="16"/>
  <c r="E66" i="16"/>
  <c r="C66" i="16" s="1"/>
  <c r="G65" i="16"/>
  <c r="E65" i="16"/>
  <c r="G64" i="16"/>
  <c r="E64" i="16"/>
  <c r="C64" i="16" s="1"/>
  <c r="G63" i="16"/>
  <c r="H63" i="16" s="1"/>
  <c r="I63" i="16" s="1"/>
  <c r="C63" i="16"/>
  <c r="G62" i="16"/>
  <c r="E62" i="16"/>
  <c r="C62" i="16" s="1"/>
  <c r="G61" i="16"/>
  <c r="E61" i="16"/>
  <c r="C61" i="16" s="1"/>
  <c r="G60" i="16"/>
  <c r="E60" i="16"/>
  <c r="C60" i="16" s="1"/>
  <c r="G59" i="16"/>
  <c r="E59" i="16"/>
  <c r="C59" i="16" s="1"/>
  <c r="G58" i="16"/>
  <c r="E58" i="16"/>
  <c r="G57" i="16"/>
  <c r="E57" i="16"/>
  <c r="C57" i="16" s="1"/>
  <c r="G56" i="16"/>
  <c r="H56" i="16" s="1"/>
  <c r="I56" i="16" s="1"/>
  <c r="C56" i="16"/>
  <c r="G55" i="16"/>
  <c r="E55" i="16"/>
  <c r="G54" i="16"/>
  <c r="E54" i="16"/>
  <c r="C54" i="16" s="1"/>
  <c r="G53" i="16"/>
  <c r="E53" i="16"/>
  <c r="D53" i="16"/>
  <c r="G51" i="16"/>
  <c r="E51" i="16"/>
  <c r="D51" i="16"/>
  <c r="G50" i="16"/>
  <c r="E50" i="16"/>
  <c r="D50" i="16"/>
  <c r="G49" i="16"/>
  <c r="E49" i="16"/>
  <c r="D49" i="16"/>
  <c r="G48" i="16"/>
  <c r="E48" i="16"/>
  <c r="C48" i="16" s="1"/>
  <c r="G47" i="16"/>
  <c r="E47" i="16"/>
  <c r="G46" i="16"/>
  <c r="E46" i="16"/>
  <c r="C46" i="16" s="1"/>
  <c r="G45" i="16"/>
  <c r="H45" i="16" s="1"/>
  <c r="I45" i="16" s="1"/>
  <c r="E45" i="16"/>
  <c r="C45" i="16" s="1"/>
  <c r="G44" i="16"/>
  <c r="E44" i="16"/>
  <c r="C44" i="16" s="1"/>
  <c r="G43" i="16"/>
  <c r="H43" i="16" s="1"/>
  <c r="I43" i="16" s="1"/>
  <c r="D43" i="16"/>
  <c r="C43" i="16" s="1"/>
  <c r="G42" i="16"/>
  <c r="E42" i="16"/>
  <c r="C42" i="16" s="1"/>
  <c r="G41" i="16"/>
  <c r="E41" i="16"/>
  <c r="C41" i="16" s="1"/>
  <c r="G40" i="16"/>
  <c r="E40" i="16"/>
  <c r="C40" i="16" s="1"/>
  <c r="G39" i="16"/>
  <c r="E39" i="16"/>
  <c r="C39" i="16" s="1"/>
  <c r="G38" i="16"/>
  <c r="H38" i="16" s="1"/>
  <c r="I38" i="16" s="1"/>
  <c r="C38" i="16"/>
  <c r="G37" i="16"/>
  <c r="E37" i="16"/>
  <c r="C37" i="16" s="1"/>
  <c r="G36" i="16"/>
  <c r="E36" i="16"/>
  <c r="G35" i="16"/>
  <c r="E35" i="16"/>
  <c r="C35" i="16" s="1"/>
  <c r="G34" i="16"/>
  <c r="E34" i="16"/>
  <c r="C34" i="16" s="1"/>
  <c r="G33" i="16"/>
  <c r="E33" i="16"/>
  <c r="C33" i="16" s="1"/>
  <c r="G32" i="16"/>
  <c r="E32" i="16"/>
  <c r="C32" i="16" s="1"/>
  <c r="G31" i="16"/>
  <c r="E31" i="16"/>
  <c r="C31" i="16" s="1"/>
  <c r="G30" i="16"/>
  <c r="E30" i="16"/>
  <c r="G29" i="16"/>
  <c r="E29" i="16"/>
  <c r="C29" i="16" s="1"/>
  <c r="G28" i="16"/>
  <c r="E28" i="16"/>
  <c r="C28" i="16" s="1"/>
  <c r="G27" i="16"/>
  <c r="E27" i="16"/>
  <c r="D27" i="16"/>
  <c r="G26" i="16"/>
  <c r="E26" i="16"/>
  <c r="D26" i="16"/>
  <c r="G25" i="16"/>
  <c r="E25" i="16"/>
  <c r="D25" i="16"/>
  <c r="G23" i="16"/>
  <c r="E23" i="16"/>
  <c r="C23" i="16" s="1"/>
  <c r="G22" i="16"/>
  <c r="E22" i="16"/>
  <c r="D22" i="16"/>
  <c r="G21" i="16"/>
  <c r="E21" i="16"/>
  <c r="D21" i="16"/>
  <c r="G20" i="16"/>
  <c r="E20" i="16"/>
  <c r="G19" i="16"/>
  <c r="E19" i="16"/>
  <c r="G18" i="16"/>
  <c r="E18" i="16"/>
  <c r="C18" i="16" s="1"/>
  <c r="G17" i="16"/>
  <c r="E17" i="16"/>
  <c r="D17" i="16"/>
  <c r="G16" i="16"/>
  <c r="E16" i="16"/>
  <c r="D16" i="16"/>
  <c r="G15" i="16"/>
  <c r="E15" i="16"/>
  <c r="D15" i="16"/>
  <c r="G14" i="16"/>
  <c r="E14" i="16"/>
  <c r="D14" i="16"/>
  <c r="G35" i="13"/>
  <c r="H35" i="13" s="1"/>
  <c r="I35" i="13" s="1"/>
  <c r="C35" i="13"/>
  <c r="G34" i="13"/>
  <c r="H34" i="13" s="1"/>
  <c r="I34" i="13" s="1"/>
  <c r="C34" i="13"/>
  <c r="G33" i="13"/>
  <c r="H33" i="13" s="1"/>
  <c r="C33" i="13"/>
  <c r="G32" i="13"/>
  <c r="H32" i="13" s="1"/>
  <c r="I32" i="13" s="1"/>
  <c r="C32" i="13"/>
  <c r="E31" i="13"/>
  <c r="B31" i="13"/>
  <c r="G30" i="13"/>
  <c r="H30" i="13" s="1"/>
  <c r="I30" i="13" s="1"/>
  <c r="C30" i="13"/>
  <c r="G29" i="13"/>
  <c r="H29" i="13" s="1"/>
  <c r="I29" i="13" s="1"/>
  <c r="C29" i="13"/>
  <c r="G28" i="13"/>
  <c r="H28" i="13" s="1"/>
  <c r="I28" i="13" s="1"/>
  <c r="C28" i="13"/>
  <c r="G27" i="13"/>
  <c r="H27" i="13" s="1"/>
  <c r="I27" i="13" s="1"/>
  <c r="C27" i="13"/>
  <c r="G26" i="13"/>
  <c r="H26" i="13" s="1"/>
  <c r="I26" i="13" s="1"/>
  <c r="C26" i="13"/>
  <c r="G25" i="13"/>
  <c r="H25" i="13" s="1"/>
  <c r="C25" i="13"/>
  <c r="E24" i="13"/>
  <c r="B24" i="13"/>
  <c r="G23" i="13"/>
  <c r="H23" i="13" s="1"/>
  <c r="I23" i="13" s="1"/>
  <c r="C23" i="13"/>
  <c r="G22" i="13"/>
  <c r="H22" i="13" s="1"/>
  <c r="I22" i="13" s="1"/>
  <c r="C22" i="13"/>
  <c r="G21" i="13"/>
  <c r="H21" i="13" s="1"/>
  <c r="I21" i="13" s="1"/>
  <c r="C21" i="13"/>
  <c r="G20" i="13"/>
  <c r="H20" i="13" s="1"/>
  <c r="I20" i="13" s="1"/>
  <c r="C20" i="13"/>
  <c r="G19" i="13"/>
  <c r="H19" i="13" s="1"/>
  <c r="I19" i="13" s="1"/>
  <c r="C19" i="13"/>
  <c r="G18" i="13"/>
  <c r="H18" i="13" s="1"/>
  <c r="I18" i="13" s="1"/>
  <c r="C18" i="13"/>
  <c r="G17" i="13"/>
  <c r="H17" i="13" s="1"/>
  <c r="I17" i="13" s="1"/>
  <c r="C17" i="13"/>
  <c r="G16" i="13"/>
  <c r="H16" i="13" s="1"/>
  <c r="I16" i="13" s="1"/>
  <c r="C16" i="13"/>
  <c r="G15" i="13"/>
  <c r="H15" i="13" s="1"/>
  <c r="I15" i="13" s="1"/>
  <c r="C15" i="13"/>
  <c r="H14" i="13"/>
  <c r="C14" i="13"/>
  <c r="E13" i="13"/>
  <c r="B13" i="13"/>
  <c r="H42" i="9"/>
  <c r="I42" i="9" s="1"/>
  <c r="C42" i="9"/>
  <c r="H41" i="9"/>
  <c r="I41" i="9" s="1"/>
  <c r="C41" i="9"/>
  <c r="H40" i="9"/>
  <c r="I40" i="9" s="1"/>
  <c r="C40" i="9"/>
  <c r="H39" i="9"/>
  <c r="I39" i="9" s="1"/>
  <c r="C39" i="9"/>
  <c r="H38" i="9"/>
  <c r="I38" i="9" s="1"/>
  <c r="C38" i="9"/>
  <c r="H37" i="9"/>
  <c r="I37" i="9" s="1"/>
  <c r="C37" i="9"/>
  <c r="H36" i="9"/>
  <c r="I36" i="9" s="1"/>
  <c r="C36" i="9"/>
  <c r="H35" i="9"/>
  <c r="I35" i="9" s="1"/>
  <c r="C35" i="9"/>
  <c r="H34" i="9"/>
  <c r="I34" i="9" s="1"/>
  <c r="C34" i="9"/>
  <c r="H33" i="9"/>
  <c r="I33" i="9" s="1"/>
  <c r="C33" i="9"/>
  <c r="H32" i="9"/>
  <c r="I32" i="9" s="1"/>
  <c r="C32" i="9"/>
  <c r="H31" i="9"/>
  <c r="I31" i="9" s="1"/>
  <c r="C31" i="9"/>
  <c r="H30" i="9"/>
  <c r="I30" i="9" s="1"/>
  <c r="C30" i="9"/>
  <c r="E29" i="9"/>
  <c r="D29" i="9"/>
  <c r="B29" i="9"/>
  <c r="H28" i="9"/>
  <c r="I28" i="9" s="1"/>
  <c r="C28" i="9"/>
  <c r="H27" i="9"/>
  <c r="I27" i="9" s="1"/>
  <c r="C27" i="9"/>
  <c r="H26" i="9"/>
  <c r="I26" i="9" s="1"/>
  <c r="C26" i="9"/>
  <c r="H25" i="9"/>
  <c r="I25" i="9" s="1"/>
  <c r="C25" i="9"/>
  <c r="H24" i="9"/>
  <c r="I24" i="9" s="1"/>
  <c r="C24" i="9"/>
  <c r="H23" i="9"/>
  <c r="I23" i="9" s="1"/>
  <c r="C23" i="9"/>
  <c r="H22" i="9"/>
  <c r="C22" i="9"/>
  <c r="E21" i="9"/>
  <c r="D21" i="9"/>
  <c r="B21" i="9"/>
  <c r="H20" i="9"/>
  <c r="I20" i="9" s="1"/>
  <c r="C20" i="9"/>
  <c r="H19" i="9"/>
  <c r="I19" i="9" s="1"/>
  <c r="C19" i="9"/>
  <c r="H18" i="9"/>
  <c r="I18" i="9" s="1"/>
  <c r="C18" i="9"/>
  <c r="H17" i="9"/>
  <c r="I17" i="9" s="1"/>
  <c r="C17" i="9"/>
  <c r="H16" i="9"/>
  <c r="I16" i="9" s="1"/>
  <c r="C16" i="9"/>
  <c r="H15" i="9"/>
  <c r="I15" i="9" s="1"/>
  <c r="C15" i="9"/>
  <c r="H14" i="9"/>
  <c r="C14" i="9"/>
  <c r="E13" i="9"/>
  <c r="B13" i="9"/>
  <c r="H25" i="7"/>
  <c r="H24" i="7" s="1"/>
  <c r="C25" i="7"/>
  <c r="H23" i="7"/>
  <c r="I23" i="7" s="1"/>
  <c r="C23" i="7"/>
  <c r="H22" i="7"/>
  <c r="I22" i="7" s="1"/>
  <c r="C22" i="7"/>
  <c r="H21" i="7"/>
  <c r="I21" i="7" s="1"/>
  <c r="C21" i="7"/>
  <c r="H20" i="7"/>
  <c r="I20" i="7" s="1"/>
  <c r="C20" i="7"/>
  <c r="H19" i="7"/>
  <c r="I19" i="7" s="1"/>
  <c r="C19" i="7"/>
  <c r="H18" i="7"/>
  <c r="I18" i="7" s="1"/>
  <c r="C18" i="7"/>
  <c r="H17" i="7"/>
  <c r="C17" i="7"/>
  <c r="H15" i="7"/>
  <c r="C15" i="7"/>
  <c r="I14" i="7"/>
  <c r="C14" i="7"/>
  <c r="H32" i="6"/>
  <c r="I32" i="6" s="1"/>
  <c r="C32" i="6"/>
  <c r="H31" i="6"/>
  <c r="C31" i="6"/>
  <c r="H29" i="6"/>
  <c r="I29" i="6" s="1"/>
  <c r="C29" i="6"/>
  <c r="H28" i="6"/>
  <c r="C28" i="6"/>
  <c r="H26" i="6"/>
  <c r="I26" i="6" s="1"/>
  <c r="C26" i="6"/>
  <c r="H25" i="6"/>
  <c r="I25" i="6" s="1"/>
  <c r="C25" i="6"/>
  <c r="H24" i="6"/>
  <c r="I24" i="6" s="1"/>
  <c r="C24" i="6"/>
  <c r="H23" i="6"/>
  <c r="I23" i="6" s="1"/>
  <c r="C23" i="6"/>
  <c r="H22" i="6"/>
  <c r="I22" i="6" s="1"/>
  <c r="C22" i="6"/>
  <c r="H21" i="6"/>
  <c r="I21" i="6" s="1"/>
  <c r="C21" i="6"/>
  <c r="H20" i="6"/>
  <c r="I20" i="6" s="1"/>
  <c r="C20" i="6"/>
  <c r="H19" i="6"/>
  <c r="I19" i="6" s="1"/>
  <c r="C19" i="6"/>
  <c r="H18" i="6"/>
  <c r="I18" i="6" s="1"/>
  <c r="C18" i="6"/>
  <c r="E17" i="6"/>
  <c r="H15" i="6"/>
  <c r="I15" i="6" s="1"/>
  <c r="C15" i="6"/>
  <c r="H14" i="6"/>
  <c r="C14" i="6"/>
  <c r="G83" i="5"/>
  <c r="H83" i="5" s="1"/>
  <c r="I83" i="5" s="1"/>
  <c r="C83" i="5"/>
  <c r="G82" i="5"/>
  <c r="H82" i="5" s="1"/>
  <c r="I82" i="5" s="1"/>
  <c r="C82" i="5"/>
  <c r="H81" i="5"/>
  <c r="I81" i="5" s="1"/>
  <c r="C81" i="5"/>
  <c r="G80" i="5"/>
  <c r="H80" i="5" s="1"/>
  <c r="I80" i="5" s="1"/>
  <c r="C80" i="5"/>
  <c r="G79" i="5"/>
  <c r="H79" i="5" s="1"/>
  <c r="I79" i="5" s="1"/>
  <c r="C79" i="5"/>
  <c r="G78" i="5"/>
  <c r="H78" i="5" s="1"/>
  <c r="I78" i="5" s="1"/>
  <c r="C78" i="5"/>
  <c r="H77" i="5"/>
  <c r="I77" i="5" s="1"/>
  <c r="G77" i="5"/>
  <c r="C77" i="5"/>
  <c r="G76" i="5"/>
  <c r="H76" i="5" s="1"/>
  <c r="I76" i="5" s="1"/>
  <c r="C76" i="5"/>
  <c r="G75" i="5"/>
  <c r="H75" i="5" s="1"/>
  <c r="I75" i="5" s="1"/>
  <c r="C75" i="5"/>
  <c r="G74" i="5"/>
  <c r="H74" i="5" s="1"/>
  <c r="I74" i="5" s="1"/>
  <c r="C74" i="5"/>
  <c r="G73" i="5"/>
  <c r="H73" i="5" s="1"/>
  <c r="I73" i="5" s="1"/>
  <c r="C73" i="5"/>
  <c r="G72" i="5"/>
  <c r="H72" i="5" s="1"/>
  <c r="I72" i="5" s="1"/>
  <c r="C72" i="5"/>
  <c r="G71" i="5"/>
  <c r="H71" i="5" s="1"/>
  <c r="I71" i="5" s="1"/>
  <c r="C71" i="5"/>
  <c r="G70" i="5"/>
  <c r="H70" i="5" s="1"/>
  <c r="I70" i="5" s="1"/>
  <c r="C70" i="5"/>
  <c r="G69" i="5"/>
  <c r="H69" i="5" s="1"/>
  <c r="I69" i="5" s="1"/>
  <c r="C69" i="5"/>
  <c r="G68" i="5"/>
  <c r="H68" i="5" s="1"/>
  <c r="I68" i="5" s="1"/>
  <c r="C68" i="5"/>
  <c r="G67" i="5"/>
  <c r="H67" i="5" s="1"/>
  <c r="I67" i="5" s="1"/>
  <c r="C67" i="5"/>
  <c r="G66" i="5"/>
  <c r="H66" i="5" s="1"/>
  <c r="I66" i="5" s="1"/>
  <c r="C66" i="5"/>
  <c r="G65" i="5"/>
  <c r="C65" i="5"/>
  <c r="B64" i="5"/>
  <c r="G63" i="5"/>
  <c r="H63" i="5" s="1"/>
  <c r="I63" i="5" s="1"/>
  <c r="C63" i="5"/>
  <c r="G62" i="5"/>
  <c r="H62" i="5" s="1"/>
  <c r="I62" i="5" s="1"/>
  <c r="C62" i="5"/>
  <c r="G61" i="5"/>
  <c r="H61" i="5" s="1"/>
  <c r="I61" i="5" s="1"/>
  <c r="C61" i="5"/>
  <c r="G60" i="5"/>
  <c r="H60" i="5" s="1"/>
  <c r="I60" i="5" s="1"/>
  <c r="C60" i="5"/>
  <c r="G59" i="5"/>
  <c r="H59" i="5" s="1"/>
  <c r="I59" i="5" s="1"/>
  <c r="C59" i="5"/>
  <c r="G58" i="5"/>
  <c r="H58" i="5" s="1"/>
  <c r="I58" i="5" s="1"/>
  <c r="C58" i="5"/>
  <c r="G57" i="5"/>
  <c r="H57" i="5" s="1"/>
  <c r="I57" i="5" s="1"/>
  <c r="C57" i="5"/>
  <c r="G56" i="5"/>
  <c r="H56" i="5" s="1"/>
  <c r="I56" i="5" s="1"/>
  <c r="C56" i="5"/>
  <c r="G55" i="5"/>
  <c r="H55" i="5" s="1"/>
  <c r="I55" i="5" s="1"/>
  <c r="C55" i="5"/>
  <c r="G54" i="5"/>
  <c r="H54" i="5" s="1"/>
  <c r="I54" i="5" s="1"/>
  <c r="C54" i="5"/>
  <c r="G53" i="5"/>
  <c r="H53" i="5" s="1"/>
  <c r="I53" i="5" s="1"/>
  <c r="C53" i="5"/>
  <c r="G52" i="5"/>
  <c r="H52" i="5" s="1"/>
  <c r="I52" i="5" s="1"/>
  <c r="C52" i="5"/>
  <c r="G51" i="5"/>
  <c r="H51" i="5" s="1"/>
  <c r="I51" i="5" s="1"/>
  <c r="C51" i="5"/>
  <c r="G50" i="5"/>
  <c r="H50" i="5" s="1"/>
  <c r="I50" i="5" s="1"/>
  <c r="C50" i="5"/>
  <c r="G49" i="5"/>
  <c r="H49" i="5" s="1"/>
  <c r="I49" i="5" s="1"/>
  <c r="C49" i="5"/>
  <c r="G48" i="5"/>
  <c r="H48" i="5" s="1"/>
  <c r="I48" i="5" s="1"/>
  <c r="C48" i="5"/>
  <c r="G47" i="5"/>
  <c r="H47" i="5" s="1"/>
  <c r="I47" i="5" s="1"/>
  <c r="C47" i="5"/>
  <c r="G46" i="5"/>
  <c r="H46" i="5" s="1"/>
  <c r="I46" i="5" s="1"/>
  <c r="C46" i="5"/>
  <c r="G45" i="5"/>
  <c r="C45" i="5"/>
  <c r="B44" i="5"/>
  <c r="G43" i="5"/>
  <c r="H43" i="5" s="1"/>
  <c r="I43" i="5" s="1"/>
  <c r="C43" i="5"/>
  <c r="G42" i="5"/>
  <c r="H42" i="5" s="1"/>
  <c r="I42" i="5" s="1"/>
  <c r="C42" i="5"/>
  <c r="G41" i="5"/>
  <c r="H41" i="5" s="1"/>
  <c r="I41" i="5" s="1"/>
  <c r="C41" i="5"/>
  <c r="G40" i="5"/>
  <c r="H40" i="5" s="1"/>
  <c r="I40" i="5" s="1"/>
  <c r="C40" i="5"/>
  <c r="G39" i="5"/>
  <c r="H39" i="5" s="1"/>
  <c r="I39" i="5" s="1"/>
  <c r="C39" i="5"/>
  <c r="G38" i="5"/>
  <c r="H38" i="5" s="1"/>
  <c r="I38" i="5" s="1"/>
  <c r="C38" i="5"/>
  <c r="G37" i="5"/>
  <c r="H37" i="5" s="1"/>
  <c r="I37" i="5" s="1"/>
  <c r="C37" i="5"/>
  <c r="G36" i="5"/>
  <c r="H36" i="5" s="1"/>
  <c r="I36" i="5" s="1"/>
  <c r="C36" i="5"/>
  <c r="G35" i="5"/>
  <c r="H35" i="5" s="1"/>
  <c r="I35" i="5" s="1"/>
  <c r="C35" i="5"/>
  <c r="G34" i="5"/>
  <c r="H34" i="5" s="1"/>
  <c r="I34" i="5" s="1"/>
  <c r="C34" i="5"/>
  <c r="G33" i="5"/>
  <c r="H33" i="5" s="1"/>
  <c r="I33" i="5" s="1"/>
  <c r="C33" i="5"/>
  <c r="G32" i="5"/>
  <c r="H32" i="5" s="1"/>
  <c r="I32" i="5" s="1"/>
  <c r="C32" i="5"/>
  <c r="G31" i="5"/>
  <c r="H31" i="5" s="1"/>
  <c r="I31" i="5" s="1"/>
  <c r="C31" i="5"/>
  <c r="G30" i="5"/>
  <c r="H30" i="5" s="1"/>
  <c r="I30" i="5" s="1"/>
  <c r="C30" i="5"/>
  <c r="G29" i="5"/>
  <c r="H29" i="5" s="1"/>
  <c r="I29" i="5" s="1"/>
  <c r="C29" i="5"/>
  <c r="G28" i="5"/>
  <c r="H28" i="5" s="1"/>
  <c r="I28" i="5" s="1"/>
  <c r="C28" i="5"/>
  <c r="G27" i="5"/>
  <c r="H27" i="5" s="1"/>
  <c r="I27" i="5" s="1"/>
  <c r="C27" i="5"/>
  <c r="G26" i="5"/>
  <c r="H26" i="5" s="1"/>
  <c r="I26" i="5" s="1"/>
  <c r="C26" i="5"/>
  <c r="G25" i="5"/>
  <c r="H25" i="5" s="1"/>
  <c r="I25" i="5" s="1"/>
  <c r="C25" i="5"/>
  <c r="G24" i="5"/>
  <c r="H24" i="5" s="1"/>
  <c r="I24" i="5" s="1"/>
  <c r="C24" i="5"/>
  <c r="G23" i="5"/>
  <c r="H23" i="5" s="1"/>
  <c r="I23" i="5" s="1"/>
  <c r="C23" i="5"/>
  <c r="G22" i="5"/>
  <c r="H22" i="5" s="1"/>
  <c r="I22" i="5" s="1"/>
  <c r="C22" i="5"/>
  <c r="G21" i="5"/>
  <c r="H21" i="5" s="1"/>
  <c r="I21" i="5" s="1"/>
  <c r="C21" i="5"/>
  <c r="G20" i="5"/>
  <c r="H20" i="5" s="1"/>
  <c r="I20" i="5" s="1"/>
  <c r="C20" i="5"/>
  <c r="G19" i="5"/>
  <c r="H19" i="5" s="1"/>
  <c r="I19" i="5" s="1"/>
  <c r="C19" i="5"/>
  <c r="G18" i="5"/>
  <c r="H18" i="5" s="1"/>
  <c r="I18" i="5" s="1"/>
  <c r="C18" i="5"/>
  <c r="G17" i="5"/>
  <c r="H17" i="5" s="1"/>
  <c r="C17" i="5"/>
  <c r="B16" i="5"/>
  <c r="G15" i="5"/>
  <c r="H15" i="5" s="1"/>
  <c r="I15" i="5" s="1"/>
  <c r="C15" i="5"/>
  <c r="H14" i="5"/>
  <c r="C14" i="5"/>
  <c r="B13" i="5"/>
  <c r="G42" i="4"/>
  <c r="H42" i="4" s="1"/>
  <c r="I42" i="4" s="1"/>
  <c r="C42" i="4"/>
  <c r="G41" i="4"/>
  <c r="H41" i="4" s="1"/>
  <c r="I41" i="4" s="1"/>
  <c r="C41" i="4"/>
  <c r="G40" i="4"/>
  <c r="H40" i="4" s="1"/>
  <c r="I40" i="4" s="1"/>
  <c r="C40" i="4"/>
  <c r="G39" i="4"/>
  <c r="H39" i="4" s="1"/>
  <c r="I39" i="4" s="1"/>
  <c r="C39" i="4"/>
  <c r="G38" i="4"/>
  <c r="C38" i="4"/>
  <c r="E37" i="4"/>
  <c r="B37" i="4"/>
  <c r="G36" i="4"/>
  <c r="H36" i="4" s="1"/>
  <c r="I36" i="4" s="1"/>
  <c r="C36" i="4"/>
  <c r="G35" i="4"/>
  <c r="H35" i="4" s="1"/>
  <c r="I35" i="4" s="1"/>
  <c r="C35" i="4"/>
  <c r="G34" i="4"/>
  <c r="H34" i="4" s="1"/>
  <c r="I34" i="4" s="1"/>
  <c r="C34" i="4"/>
  <c r="G33" i="4"/>
  <c r="H33" i="4" s="1"/>
  <c r="I33" i="4" s="1"/>
  <c r="C33" i="4"/>
  <c r="G32" i="4"/>
  <c r="H32" i="4" s="1"/>
  <c r="I32" i="4" s="1"/>
  <c r="C32" i="4"/>
  <c r="G31" i="4"/>
  <c r="H31" i="4" s="1"/>
  <c r="I31" i="4" s="1"/>
  <c r="C31" i="4"/>
  <c r="G30" i="4"/>
  <c r="H30" i="4" s="1"/>
  <c r="I30" i="4" s="1"/>
  <c r="C30" i="4"/>
  <c r="G29" i="4"/>
  <c r="H29" i="4" s="1"/>
  <c r="I29" i="4" s="1"/>
  <c r="C29" i="4"/>
  <c r="G28" i="4"/>
  <c r="C28" i="4"/>
  <c r="E27" i="4"/>
  <c r="B27" i="4"/>
  <c r="G26" i="4"/>
  <c r="H26" i="4" s="1"/>
  <c r="I26" i="4" s="1"/>
  <c r="C26" i="4"/>
  <c r="G25" i="4"/>
  <c r="H25" i="4" s="1"/>
  <c r="I25" i="4" s="1"/>
  <c r="C25" i="4"/>
  <c r="G24" i="4"/>
  <c r="H24" i="4" s="1"/>
  <c r="I24" i="4" s="1"/>
  <c r="C24" i="4"/>
  <c r="G23" i="4"/>
  <c r="C23" i="4"/>
  <c r="G22" i="4"/>
  <c r="H22" i="4" s="1"/>
  <c r="I22" i="4" s="1"/>
  <c r="C22" i="4"/>
  <c r="G21" i="4"/>
  <c r="H21" i="4" s="1"/>
  <c r="I21" i="4" s="1"/>
  <c r="C21" i="4"/>
  <c r="G20" i="4"/>
  <c r="H20" i="4" s="1"/>
  <c r="I20" i="4" s="1"/>
  <c r="C20" i="4"/>
  <c r="G19" i="4"/>
  <c r="H19" i="4" s="1"/>
  <c r="I19" i="4" s="1"/>
  <c r="C19" i="4"/>
  <c r="G18" i="4"/>
  <c r="H18" i="4" s="1"/>
  <c r="I18" i="4" s="1"/>
  <c r="C18" i="4"/>
  <c r="G17" i="4"/>
  <c r="H17" i="4" s="1"/>
  <c r="I17" i="4" s="1"/>
  <c r="C17" i="4"/>
  <c r="G16" i="4"/>
  <c r="H16" i="4" s="1"/>
  <c r="I16" i="4" s="1"/>
  <c r="C16" i="4"/>
  <c r="G15" i="4"/>
  <c r="H15" i="4" s="1"/>
  <c r="I15" i="4" s="1"/>
  <c r="C15" i="4"/>
  <c r="C14" i="4"/>
  <c r="E13" i="4"/>
  <c r="B13" i="4"/>
  <c r="C52" i="2"/>
  <c r="H52" i="2"/>
  <c r="I52" i="2" s="1"/>
  <c r="B22" i="2"/>
  <c r="B13" i="2"/>
  <c r="H46" i="2"/>
  <c r="I46" i="2" s="1"/>
  <c r="C46" i="2"/>
  <c r="H45" i="2"/>
  <c r="I45" i="2" s="1"/>
  <c r="C45" i="2"/>
  <c r="H44" i="2"/>
  <c r="I44" i="2" s="1"/>
  <c r="C44" i="2"/>
  <c r="H43" i="2"/>
  <c r="I43" i="2" s="1"/>
  <c r="C43" i="2"/>
  <c r="H20" i="2"/>
  <c r="I20" i="2" s="1"/>
  <c r="C20" i="2"/>
  <c r="E56" i="2"/>
  <c r="B56" i="2"/>
  <c r="C58" i="2"/>
  <c r="H58" i="2"/>
  <c r="I58" i="2" s="1"/>
  <c r="C59" i="2"/>
  <c r="H59" i="2"/>
  <c r="I59" i="2" s="1"/>
  <c r="B48" i="2"/>
  <c r="E48" i="2"/>
  <c r="H57" i="2"/>
  <c r="C57" i="2"/>
  <c r="C50" i="2"/>
  <c r="H50" i="2"/>
  <c r="I50" i="2" s="1"/>
  <c r="C51" i="2"/>
  <c r="H51" i="2"/>
  <c r="I51" i="2" s="1"/>
  <c r="C53" i="2"/>
  <c r="H53" i="2"/>
  <c r="I53" i="2" s="1"/>
  <c r="C54" i="2"/>
  <c r="H54" i="2"/>
  <c r="I54" i="2" s="1"/>
  <c r="C55" i="2"/>
  <c r="H55" i="2"/>
  <c r="I55" i="2" s="1"/>
  <c r="H49" i="2"/>
  <c r="C49" i="2"/>
  <c r="E22" i="2"/>
  <c r="H41" i="2"/>
  <c r="I41" i="2" s="1"/>
  <c r="H42" i="2"/>
  <c r="I42" i="2" s="1"/>
  <c r="H47" i="2"/>
  <c r="I47" i="2" s="1"/>
  <c r="C41" i="2"/>
  <c r="C42" i="2"/>
  <c r="C47" i="2"/>
  <c r="H36" i="2"/>
  <c r="I36" i="2" s="1"/>
  <c r="H37" i="2"/>
  <c r="I37" i="2" s="1"/>
  <c r="H38" i="2"/>
  <c r="I38" i="2" s="1"/>
  <c r="H39" i="2"/>
  <c r="I39" i="2" s="1"/>
  <c r="H40" i="2"/>
  <c r="I40" i="2" s="1"/>
  <c r="C37" i="2"/>
  <c r="C38" i="2"/>
  <c r="C39" i="2"/>
  <c r="C40" i="2"/>
  <c r="C33" i="2"/>
  <c r="H33" i="2"/>
  <c r="I33" i="2" s="1"/>
  <c r="C34" i="2"/>
  <c r="H34" i="2"/>
  <c r="I34" i="2" s="1"/>
  <c r="C35" i="2"/>
  <c r="H35" i="2"/>
  <c r="I35" i="2" s="1"/>
  <c r="C36" i="2"/>
  <c r="H25" i="2"/>
  <c r="I25" i="2" s="1"/>
  <c r="H26" i="2"/>
  <c r="I26" i="2" s="1"/>
  <c r="H27" i="2"/>
  <c r="I27" i="2" s="1"/>
  <c r="H28" i="2"/>
  <c r="I28" i="2" s="1"/>
  <c r="H29" i="2"/>
  <c r="I29" i="2" s="1"/>
  <c r="H30" i="2"/>
  <c r="I30" i="2" s="1"/>
  <c r="H31" i="2"/>
  <c r="I31" i="2" s="1"/>
  <c r="H32" i="2"/>
  <c r="I32" i="2" s="1"/>
  <c r="C25" i="2"/>
  <c r="C26" i="2"/>
  <c r="C27" i="2"/>
  <c r="C28" i="2"/>
  <c r="C29" i="2"/>
  <c r="C30" i="2"/>
  <c r="C31" i="2"/>
  <c r="C32" i="2"/>
  <c r="H24" i="2"/>
  <c r="I24" i="2" s="1"/>
  <c r="C24" i="2"/>
  <c r="H23" i="2"/>
  <c r="I23" i="2" s="1"/>
  <c r="C23" i="2"/>
  <c r="E13" i="2"/>
  <c r="C19" i="2"/>
  <c r="C21" i="2"/>
  <c r="H15" i="2"/>
  <c r="I15" i="2" s="1"/>
  <c r="H16" i="2"/>
  <c r="I16" i="2" s="1"/>
  <c r="H17" i="2"/>
  <c r="I17" i="2" s="1"/>
  <c r="H18" i="2"/>
  <c r="I18" i="2" s="1"/>
  <c r="H19" i="2"/>
  <c r="I19" i="2" s="1"/>
  <c r="H21" i="2"/>
  <c r="I21" i="2" s="1"/>
  <c r="H14" i="2"/>
  <c r="I14" i="2" s="1"/>
  <c r="C16" i="2"/>
  <c r="C15" i="2"/>
  <c r="C17" i="2"/>
  <c r="C18" i="2"/>
  <c r="C14" i="2"/>
  <c r="I14" i="20" l="1"/>
  <c r="I13" i="20" s="1"/>
  <c r="I12" i="20" s="1"/>
  <c r="E38" i="3" s="1"/>
  <c r="H13" i="20"/>
  <c r="H12" i="20" s="1"/>
  <c r="D38" i="3" s="1"/>
  <c r="H13" i="7"/>
  <c r="H12" i="7" s="1"/>
  <c r="H16" i="7"/>
  <c r="I13" i="37"/>
  <c r="I12" i="37" s="1"/>
  <c r="E31" i="3"/>
  <c r="E12" i="34"/>
  <c r="C30" i="3" s="1"/>
  <c r="B12" i="48"/>
  <c r="E12" i="48"/>
  <c r="C29" i="3" s="1"/>
  <c r="C26" i="3"/>
  <c r="H711" i="60"/>
  <c r="E654" i="60"/>
  <c r="H651" i="60"/>
  <c r="H650" i="60" s="1"/>
  <c r="E427" i="60"/>
  <c r="L414" i="54"/>
  <c r="L413" i="54" s="1"/>
  <c r="H536" i="54"/>
  <c r="K406" i="54"/>
  <c r="H309" i="54"/>
  <c r="H193" i="54"/>
  <c r="H26" i="57"/>
  <c r="B12" i="44"/>
  <c r="C10" i="3"/>
  <c r="I14" i="22"/>
  <c r="I13" i="22" s="1"/>
  <c r="I18" i="22"/>
  <c r="H16" i="5"/>
  <c r="H13" i="5"/>
  <c r="H17" i="6"/>
  <c r="H16" i="6" s="1"/>
  <c r="E16" i="6"/>
  <c r="E12" i="6" s="1"/>
  <c r="C36" i="3" s="1"/>
  <c r="I31" i="6"/>
  <c r="I30" i="6" s="1"/>
  <c r="H30" i="6"/>
  <c r="I28" i="6"/>
  <c r="I27" i="6" s="1"/>
  <c r="H27" i="6"/>
  <c r="I14" i="6"/>
  <c r="I13" i="6" s="1"/>
  <c r="H13" i="6"/>
  <c r="I37" i="17"/>
  <c r="I36" i="17" s="1"/>
  <c r="H36" i="17"/>
  <c r="I50" i="17"/>
  <c r="I49" i="17" s="1"/>
  <c r="H49" i="17"/>
  <c r="I14" i="17"/>
  <c r="I13" i="17" s="1"/>
  <c r="H13" i="17"/>
  <c r="I21" i="17"/>
  <c r="I20" i="17" s="1"/>
  <c r="H20" i="17"/>
  <c r="C20" i="28"/>
  <c r="H53" i="28"/>
  <c r="I53" i="28" s="1"/>
  <c r="H49" i="28"/>
  <c r="H64" i="28"/>
  <c r="I64" i="28" s="1"/>
  <c r="E48" i="28"/>
  <c r="H37" i="28"/>
  <c r="I37" i="28" s="1"/>
  <c r="H15" i="22"/>
  <c r="H12" i="22" s="1"/>
  <c r="D27" i="3" s="1"/>
  <c r="B12" i="42"/>
  <c r="H54" i="16"/>
  <c r="I54" i="16" s="1"/>
  <c r="C14" i="16"/>
  <c r="H76" i="16"/>
  <c r="I76" i="16" s="1"/>
  <c r="H17" i="16"/>
  <c r="I17" i="16" s="1"/>
  <c r="H31" i="16"/>
  <c r="I31" i="16" s="1"/>
  <c r="C50" i="16"/>
  <c r="H57" i="16"/>
  <c r="I57" i="16" s="1"/>
  <c r="H65" i="16"/>
  <c r="I65" i="16" s="1"/>
  <c r="C25" i="16"/>
  <c r="H36" i="16"/>
  <c r="I36" i="16" s="1"/>
  <c r="C51" i="16"/>
  <c r="H41" i="16"/>
  <c r="I41" i="16" s="1"/>
  <c r="C49" i="16"/>
  <c r="H66" i="16"/>
  <c r="I66" i="16" s="1"/>
  <c r="H30" i="16"/>
  <c r="I30" i="16" s="1"/>
  <c r="C17" i="16"/>
  <c r="I13" i="10"/>
  <c r="H13" i="10"/>
  <c r="I23" i="10"/>
  <c r="H23" i="10"/>
  <c r="I32" i="10"/>
  <c r="H32" i="10"/>
  <c r="H23" i="4"/>
  <c r="B12" i="12"/>
  <c r="C20" i="11"/>
  <c r="H96" i="11"/>
  <c r="I96" i="11" s="1"/>
  <c r="H76" i="11"/>
  <c r="I76" i="11" s="1"/>
  <c r="C87" i="11"/>
  <c r="C106" i="11"/>
  <c r="H31" i="11"/>
  <c r="I31" i="11" s="1"/>
  <c r="C79" i="11"/>
  <c r="H18" i="11"/>
  <c r="I18" i="11" s="1"/>
  <c r="C99" i="11"/>
  <c r="H47" i="11"/>
  <c r="I47" i="11" s="1"/>
  <c r="C63" i="11"/>
  <c r="H33" i="11"/>
  <c r="I33" i="11" s="1"/>
  <c r="C55" i="11"/>
  <c r="H17" i="11"/>
  <c r="I17" i="11" s="1"/>
  <c r="H35" i="11"/>
  <c r="I35" i="11" s="1"/>
  <c r="H49" i="11"/>
  <c r="I49" i="11" s="1"/>
  <c r="H98" i="11"/>
  <c r="I98" i="11" s="1"/>
  <c r="H14" i="11"/>
  <c r="I14" i="11" s="1"/>
  <c r="H90" i="11"/>
  <c r="I90" i="11" s="1"/>
  <c r="H29" i="11"/>
  <c r="I29" i="11" s="1"/>
  <c r="C82" i="11"/>
  <c r="H92" i="11"/>
  <c r="I92" i="11" s="1"/>
  <c r="C97" i="11"/>
  <c r="I117" i="52"/>
  <c r="I116" i="52" s="1"/>
  <c r="H116" i="52"/>
  <c r="I143" i="52"/>
  <c r="I142" i="52" s="1"/>
  <c r="H142" i="52"/>
  <c r="I19" i="52"/>
  <c r="I18" i="52" s="1"/>
  <c r="H18" i="52"/>
  <c r="I14" i="52"/>
  <c r="H13" i="52"/>
  <c r="I20" i="53"/>
  <c r="I19" i="53" s="1"/>
  <c r="H19" i="53"/>
  <c r="I68" i="53"/>
  <c r="I67" i="53" s="1"/>
  <c r="H67" i="53"/>
  <c r="I79" i="53"/>
  <c r="I78" i="53" s="1"/>
  <c r="H78" i="53"/>
  <c r="H13" i="53"/>
  <c r="H12" i="53" s="1"/>
  <c r="I13" i="35"/>
  <c r="H14" i="16"/>
  <c r="I14" i="16" s="1"/>
  <c r="C21" i="16"/>
  <c r="C27" i="16"/>
  <c r="H33" i="16"/>
  <c r="I33" i="16" s="1"/>
  <c r="H44" i="16"/>
  <c r="I44" i="16" s="1"/>
  <c r="H58" i="16"/>
  <c r="I58" i="16" s="1"/>
  <c r="H73" i="11"/>
  <c r="I73" i="11" s="1"/>
  <c r="H43" i="11"/>
  <c r="I43" i="11" s="1"/>
  <c r="B12" i="33"/>
  <c r="I712" i="60"/>
  <c r="I711" i="60" s="1"/>
  <c r="H72" i="11"/>
  <c r="I72" i="11" s="1"/>
  <c r="H16" i="11"/>
  <c r="I16" i="11" s="1"/>
  <c r="H39" i="11"/>
  <c r="I39" i="11" s="1"/>
  <c r="B12" i="28"/>
  <c r="B12" i="5"/>
  <c r="E12" i="5"/>
  <c r="H15" i="16"/>
  <c r="I15" i="16" s="1"/>
  <c r="H21" i="16"/>
  <c r="I21" i="16" s="1"/>
  <c r="H27" i="16"/>
  <c r="I27" i="16" s="1"/>
  <c r="H48" i="16"/>
  <c r="I48" i="16" s="1"/>
  <c r="H51" i="16"/>
  <c r="I51" i="16" s="1"/>
  <c r="H55" i="16"/>
  <c r="I55" i="16" s="1"/>
  <c r="H69" i="16"/>
  <c r="I69" i="16" s="1"/>
  <c r="C27" i="11"/>
  <c r="C109" i="11"/>
  <c r="H71" i="11"/>
  <c r="I71" i="11" s="1"/>
  <c r="C98" i="11"/>
  <c r="C103" i="11"/>
  <c r="H25" i="28"/>
  <c r="I25" i="28" s="1"/>
  <c r="B12" i="13"/>
  <c r="C16" i="16"/>
  <c r="H22" i="16"/>
  <c r="I22" i="16" s="1"/>
  <c r="H25" i="16"/>
  <c r="H59" i="16"/>
  <c r="I59" i="16" s="1"/>
  <c r="H73" i="16"/>
  <c r="I73" i="16" s="1"/>
  <c r="C93" i="11"/>
  <c r="H45" i="11"/>
  <c r="I45" i="11" s="1"/>
  <c r="H56" i="11"/>
  <c r="I56" i="11" s="1"/>
  <c r="C62" i="11"/>
  <c r="H156" i="54"/>
  <c r="H358" i="54"/>
  <c r="C19" i="11"/>
  <c r="H41" i="11"/>
  <c r="I41" i="11" s="1"/>
  <c r="B12" i="49"/>
  <c r="E12" i="13"/>
  <c r="C23" i="3" s="1"/>
  <c r="H16" i="16"/>
  <c r="I16" i="16" s="1"/>
  <c r="H26" i="16"/>
  <c r="I26" i="16" s="1"/>
  <c r="H47" i="16"/>
  <c r="I47" i="16" s="1"/>
  <c r="H53" i="16"/>
  <c r="H67" i="16"/>
  <c r="I67" i="16" s="1"/>
  <c r="H37" i="11"/>
  <c r="I37" i="11" s="1"/>
  <c r="H51" i="11"/>
  <c r="I51" i="11" s="1"/>
  <c r="H57" i="11"/>
  <c r="I57" i="11" s="1"/>
  <c r="C21" i="28"/>
  <c r="H369" i="54"/>
  <c r="E523" i="60"/>
  <c r="I25" i="7"/>
  <c r="I24" i="7" s="1"/>
  <c r="H19" i="16"/>
  <c r="I19" i="16" s="1"/>
  <c r="C30" i="11"/>
  <c r="H95" i="11"/>
  <c r="I95" i="11" s="1"/>
  <c r="C68" i="11"/>
  <c r="H28" i="11"/>
  <c r="I28" i="11" s="1"/>
  <c r="H59" i="11"/>
  <c r="I59" i="11" s="1"/>
  <c r="C81" i="11"/>
  <c r="E119" i="27"/>
  <c r="H17" i="28"/>
  <c r="I17" i="28" s="1"/>
  <c r="C17" i="28"/>
  <c r="C27" i="28"/>
  <c r="H27" i="28"/>
  <c r="I27" i="28" s="1"/>
  <c r="H81" i="45"/>
  <c r="H13" i="13"/>
  <c r="H18" i="28"/>
  <c r="I18" i="28" s="1"/>
  <c r="C18" i="28"/>
  <c r="H13" i="49"/>
  <c r="I15" i="49"/>
  <c r="I13" i="49" s="1"/>
  <c r="I16" i="52"/>
  <c r="C26" i="16"/>
  <c r="H37" i="16"/>
  <c r="I37" i="16" s="1"/>
  <c r="H40" i="16"/>
  <c r="I40" i="16" s="1"/>
  <c r="H77" i="16"/>
  <c r="I77" i="16" s="1"/>
  <c r="H83" i="11"/>
  <c r="I83" i="11" s="1"/>
  <c r="E86" i="27"/>
  <c r="E12" i="2"/>
  <c r="C24" i="3" s="1"/>
  <c r="B12" i="4"/>
  <c r="H46" i="16"/>
  <c r="I46" i="16" s="1"/>
  <c r="H49" i="16"/>
  <c r="I49" i="16" s="1"/>
  <c r="H61" i="16"/>
  <c r="I61" i="16" s="1"/>
  <c r="H64" i="16"/>
  <c r="I64" i="16" s="1"/>
  <c r="H91" i="11"/>
  <c r="I91" i="11" s="1"/>
  <c r="C60" i="11"/>
  <c r="B12" i="11"/>
  <c r="B13" i="26"/>
  <c r="B12" i="26" s="1"/>
  <c r="H34" i="16"/>
  <c r="I34" i="16" s="1"/>
  <c r="C21" i="11"/>
  <c r="E13" i="26"/>
  <c r="E12" i="26" s="1"/>
  <c r="E78" i="27"/>
  <c r="H46" i="28"/>
  <c r="I46" i="28" s="1"/>
  <c r="C46" i="28"/>
  <c r="C50" i="28"/>
  <c r="H50" i="28"/>
  <c r="I50" i="28" s="1"/>
  <c r="B12" i="2"/>
  <c r="E12" i="4"/>
  <c r="C19" i="3" s="1"/>
  <c r="H65" i="5"/>
  <c r="H29" i="16"/>
  <c r="I29" i="16" s="1"/>
  <c r="H35" i="16"/>
  <c r="I35" i="16" s="1"/>
  <c r="C53" i="16"/>
  <c r="H68" i="16"/>
  <c r="I68" i="16" s="1"/>
  <c r="H75" i="16"/>
  <c r="I75" i="16" s="1"/>
  <c r="C58" i="11"/>
  <c r="C14" i="11"/>
  <c r="B189" i="27"/>
  <c r="B207" i="27"/>
  <c r="H18" i="23"/>
  <c r="E74" i="27"/>
  <c r="E189" i="27"/>
  <c r="I16" i="45"/>
  <c r="I13" i="45" s="1"/>
  <c r="H13" i="45"/>
  <c r="H72" i="16"/>
  <c r="I72" i="16" s="1"/>
  <c r="C19" i="16"/>
  <c r="C22" i="16"/>
  <c r="H42" i="16"/>
  <c r="I42" i="16" s="1"/>
  <c r="E12" i="12"/>
  <c r="C107" i="11"/>
  <c r="C74" i="11"/>
  <c r="C70" i="11"/>
  <c r="C101" i="11"/>
  <c r="H16" i="28"/>
  <c r="I16" i="28" s="1"/>
  <c r="C16" i="28"/>
  <c r="H38" i="28"/>
  <c r="I38" i="28" s="1"/>
  <c r="L250" i="54"/>
  <c r="L249" i="54" s="1"/>
  <c r="H18" i="57"/>
  <c r="I18" i="57" s="1"/>
  <c r="H23" i="57"/>
  <c r="I23" i="57" s="1"/>
  <c r="H27" i="57"/>
  <c r="I27" i="57" s="1"/>
  <c r="H31" i="57"/>
  <c r="I31" i="57" s="1"/>
  <c r="H35" i="57"/>
  <c r="I35" i="57" s="1"/>
  <c r="H39" i="57"/>
  <c r="I39" i="57" s="1"/>
  <c r="H43" i="57"/>
  <c r="I43" i="57" s="1"/>
  <c r="H48" i="57"/>
  <c r="I48" i="57" s="1"/>
  <c r="H52" i="57"/>
  <c r="I52" i="57" s="1"/>
  <c r="H56" i="57"/>
  <c r="I56" i="57" s="1"/>
  <c r="H60" i="57"/>
  <c r="I60" i="57" s="1"/>
  <c r="H65" i="57"/>
  <c r="I65" i="57" s="1"/>
  <c r="H14" i="58"/>
  <c r="I14" i="58" s="1"/>
  <c r="H18" i="58"/>
  <c r="I18" i="58" s="1"/>
  <c r="H23" i="58"/>
  <c r="H27" i="58"/>
  <c r="I27" i="58" s="1"/>
  <c r="H31" i="58"/>
  <c r="I31" i="58" s="1"/>
  <c r="H35" i="58"/>
  <c r="I35" i="58" s="1"/>
  <c r="H39" i="58"/>
  <c r="I39" i="58" s="1"/>
  <c r="H43" i="58"/>
  <c r="I43" i="58" s="1"/>
  <c r="I47" i="58"/>
  <c r="H47" i="58"/>
  <c r="H51" i="58"/>
  <c r="I51" i="58" s="1"/>
  <c r="H55" i="58"/>
  <c r="I55" i="58" s="1"/>
  <c r="E388" i="60"/>
  <c r="H86" i="48"/>
  <c r="E12" i="49"/>
  <c r="H60" i="58"/>
  <c r="I60" i="58" s="1"/>
  <c r="H65" i="58"/>
  <c r="I65" i="58" s="1"/>
  <c r="H69" i="58"/>
  <c r="I69" i="58" s="1"/>
  <c r="H73" i="58"/>
  <c r="I73" i="58" s="1"/>
  <c r="H77" i="58"/>
  <c r="I77" i="58" s="1"/>
  <c r="H81" i="58"/>
  <c r="I81" i="58" s="1"/>
  <c r="H86" i="58"/>
  <c r="I86" i="58" s="1"/>
  <c r="H90" i="58"/>
  <c r="I90" i="58" s="1"/>
  <c r="H19" i="35"/>
  <c r="E12" i="44"/>
  <c r="I83" i="45"/>
  <c r="I81" i="45" s="1"/>
  <c r="H15" i="57"/>
  <c r="H20" i="57"/>
  <c r="I20" i="57" s="1"/>
  <c r="H24" i="57"/>
  <c r="I24" i="57" s="1"/>
  <c r="H28" i="57"/>
  <c r="I28" i="57" s="1"/>
  <c r="H32" i="57"/>
  <c r="I32" i="57" s="1"/>
  <c r="H36" i="57"/>
  <c r="I36" i="57" s="1"/>
  <c r="H40" i="57"/>
  <c r="I40" i="57" s="1"/>
  <c r="H44" i="57"/>
  <c r="I44" i="57" s="1"/>
  <c r="H49" i="57"/>
  <c r="I49" i="57" s="1"/>
  <c r="I53" i="57"/>
  <c r="H53" i="57"/>
  <c r="H57" i="57"/>
  <c r="I57" i="57" s="1"/>
  <c r="H61" i="57"/>
  <c r="I61" i="57" s="1"/>
  <c r="H66" i="57"/>
  <c r="I66" i="57" s="1"/>
  <c r="H15" i="58"/>
  <c r="I15" i="58" s="1"/>
  <c r="H19" i="58"/>
  <c r="I19" i="58" s="1"/>
  <c r="H24" i="58"/>
  <c r="I24" i="58" s="1"/>
  <c r="H28" i="58"/>
  <c r="I28" i="58" s="1"/>
  <c r="H32" i="58"/>
  <c r="I32" i="58" s="1"/>
  <c r="H36" i="58"/>
  <c r="I36" i="58" s="1"/>
  <c r="H40" i="58"/>
  <c r="I40" i="58" s="1"/>
  <c r="H44" i="58"/>
  <c r="I44" i="58" s="1"/>
  <c r="H48" i="58"/>
  <c r="I48" i="58" s="1"/>
  <c r="H52" i="58"/>
  <c r="I52" i="58" s="1"/>
  <c r="H56" i="58"/>
  <c r="I56" i="58" s="1"/>
  <c r="I530" i="60"/>
  <c r="I21" i="35"/>
  <c r="I19" i="35" s="1"/>
  <c r="H263" i="54"/>
  <c r="H62" i="58"/>
  <c r="H66" i="58"/>
  <c r="I66" i="58" s="1"/>
  <c r="H70" i="58"/>
  <c r="I70" i="58" s="1"/>
  <c r="H74" i="58"/>
  <c r="I74" i="58" s="1"/>
  <c r="H78" i="58"/>
  <c r="I78" i="58" s="1"/>
  <c r="H82" i="58"/>
  <c r="I82" i="58" s="1"/>
  <c r="H87" i="58"/>
  <c r="I87" i="58" s="1"/>
  <c r="H91" i="58"/>
  <c r="I91" i="58" s="1"/>
  <c r="I13" i="34"/>
  <c r="I87" i="48"/>
  <c r="I86" i="48" s="1"/>
  <c r="H121" i="49"/>
  <c r="H16" i="57"/>
  <c r="I16" i="57" s="1"/>
  <c r="H25" i="57"/>
  <c r="I25" i="57" s="1"/>
  <c r="H29" i="57"/>
  <c r="I29" i="57" s="1"/>
  <c r="H33" i="57"/>
  <c r="I33" i="57" s="1"/>
  <c r="H37" i="57"/>
  <c r="I37" i="57" s="1"/>
  <c r="H41" i="57"/>
  <c r="I41" i="57" s="1"/>
  <c r="H45" i="57"/>
  <c r="I45" i="57" s="1"/>
  <c r="H50" i="57"/>
  <c r="I50" i="57" s="1"/>
  <c r="H54" i="57"/>
  <c r="I54" i="57" s="1"/>
  <c r="I58" i="57"/>
  <c r="H58" i="57"/>
  <c r="H62" i="57"/>
  <c r="I62" i="57" s="1"/>
  <c r="H67" i="57"/>
  <c r="I67" i="57" s="1"/>
  <c r="H16" i="58"/>
  <c r="I16" i="58" s="1"/>
  <c r="H20" i="58"/>
  <c r="I20" i="58" s="1"/>
  <c r="H25" i="58"/>
  <c r="I25" i="58" s="1"/>
  <c r="H29" i="58"/>
  <c r="I29" i="58" s="1"/>
  <c r="H33" i="58"/>
  <c r="I33" i="58" s="1"/>
  <c r="H37" i="58"/>
  <c r="I37" i="58" s="1"/>
  <c r="I41" i="58"/>
  <c r="H41" i="58"/>
  <c r="H45" i="58"/>
  <c r="I45" i="58" s="1"/>
  <c r="H49" i="58"/>
  <c r="I49" i="58" s="1"/>
  <c r="I53" i="58"/>
  <c r="H53" i="58"/>
  <c r="H57" i="58"/>
  <c r="I57" i="58" s="1"/>
  <c r="E478" i="60"/>
  <c r="E201" i="27"/>
  <c r="H16" i="34"/>
  <c r="H13" i="35"/>
  <c r="H74" i="49"/>
  <c r="H58" i="58"/>
  <c r="I58" i="58" s="1"/>
  <c r="H63" i="58"/>
  <c r="I63" i="58" s="1"/>
  <c r="H67" i="58"/>
  <c r="I67" i="58" s="1"/>
  <c r="H71" i="58"/>
  <c r="I71" i="58" s="1"/>
  <c r="H75" i="58"/>
  <c r="I75" i="58" s="1"/>
  <c r="H79" i="58"/>
  <c r="I79" i="58" s="1"/>
  <c r="H83" i="58"/>
  <c r="I83" i="58" s="1"/>
  <c r="H88" i="58"/>
  <c r="I88" i="58" s="1"/>
  <c r="H92" i="58"/>
  <c r="I92" i="58" s="1"/>
  <c r="I242" i="60"/>
  <c r="H328" i="54"/>
  <c r="H415" i="54"/>
  <c r="H12" i="54" s="1"/>
  <c r="H17" i="57"/>
  <c r="I17" i="57" s="1"/>
  <c r="H22" i="57"/>
  <c r="I22" i="57" s="1"/>
  <c r="H30" i="57"/>
  <c r="I30" i="57" s="1"/>
  <c r="H34" i="57"/>
  <c r="I34" i="57" s="1"/>
  <c r="H38" i="57"/>
  <c r="I38" i="57" s="1"/>
  <c r="H42" i="57"/>
  <c r="I42" i="57" s="1"/>
  <c r="H46" i="57"/>
  <c r="I46" i="57" s="1"/>
  <c r="H51" i="57"/>
  <c r="I51" i="57" s="1"/>
  <c r="H55" i="57"/>
  <c r="I55" i="57" s="1"/>
  <c r="H59" i="57"/>
  <c r="I59" i="57" s="1"/>
  <c r="H64" i="57"/>
  <c r="H68" i="57"/>
  <c r="I68" i="57" s="1"/>
  <c r="H17" i="58"/>
  <c r="I17" i="58" s="1"/>
  <c r="H21" i="58"/>
  <c r="I21" i="58" s="1"/>
  <c r="H26" i="58"/>
  <c r="I26" i="58" s="1"/>
  <c r="H30" i="58"/>
  <c r="I30" i="58" s="1"/>
  <c r="H34" i="58"/>
  <c r="I34" i="58" s="1"/>
  <c r="H38" i="58"/>
  <c r="I38" i="58" s="1"/>
  <c r="H42" i="58"/>
  <c r="I42" i="58" s="1"/>
  <c r="H46" i="58"/>
  <c r="I46" i="58" s="1"/>
  <c r="H50" i="58"/>
  <c r="I50" i="58" s="1"/>
  <c r="H54" i="58"/>
  <c r="I54" i="58" s="1"/>
  <c r="E207" i="27"/>
  <c r="H472" i="54"/>
  <c r="H59" i="58"/>
  <c r="I59" i="58" s="1"/>
  <c r="H64" i="58"/>
  <c r="I64" i="58" s="1"/>
  <c r="H68" i="58"/>
  <c r="I68" i="58" s="1"/>
  <c r="I72" i="58"/>
  <c r="H72" i="58"/>
  <c r="H76" i="58"/>
  <c r="I76" i="58" s="1"/>
  <c r="H80" i="58"/>
  <c r="I80" i="58" s="1"/>
  <c r="H84" i="58"/>
  <c r="I84" i="58" s="1"/>
  <c r="H89" i="58"/>
  <c r="I89" i="58" s="1"/>
  <c r="H13" i="42"/>
  <c r="B159" i="27"/>
  <c r="E159" i="27"/>
  <c r="H202" i="27"/>
  <c r="H201" i="27" s="1"/>
  <c r="H96" i="27"/>
  <c r="B29" i="27"/>
  <c r="E29" i="27"/>
  <c r="B13" i="27"/>
  <c r="E13" i="27"/>
  <c r="H63" i="27"/>
  <c r="H132" i="27"/>
  <c r="B135" i="27"/>
  <c r="I63" i="27"/>
  <c r="H99" i="27"/>
  <c r="I96" i="27"/>
  <c r="H218" i="27"/>
  <c r="H71" i="27"/>
  <c r="H114" i="27"/>
  <c r="H148" i="27"/>
  <c r="I114" i="27"/>
  <c r="I218" i="27"/>
  <c r="B58" i="27"/>
  <c r="E135" i="27"/>
  <c r="D238" i="27"/>
  <c r="I195" i="27"/>
  <c r="H190" i="27"/>
  <c r="I99" i="27"/>
  <c r="F238" i="27"/>
  <c r="H24" i="27"/>
  <c r="I75" i="27"/>
  <c r="I74" i="27" s="1"/>
  <c r="H91" i="27"/>
  <c r="I148" i="27"/>
  <c r="I136" i="27"/>
  <c r="H152" i="27"/>
  <c r="G238" i="27"/>
  <c r="B95" i="27"/>
  <c r="I152" i="27"/>
  <c r="H59" i="27"/>
  <c r="E95" i="27"/>
  <c r="H186" i="27"/>
  <c r="H212" i="27"/>
  <c r="H51" i="27"/>
  <c r="I71" i="27"/>
  <c r="I141" i="27"/>
  <c r="I186" i="27"/>
  <c r="I202" i="27"/>
  <c r="I201" i="27" s="1"/>
  <c r="H75" i="27"/>
  <c r="H74" i="27" s="1"/>
  <c r="I132" i="27"/>
  <c r="E58" i="27"/>
  <c r="H87" i="27"/>
  <c r="I59" i="27"/>
  <c r="H160" i="27"/>
  <c r="I20" i="26"/>
  <c r="I19" i="26" s="1"/>
  <c r="H19" i="26"/>
  <c r="I181" i="60"/>
  <c r="I180" i="60" s="1"/>
  <c r="E415" i="60"/>
  <c r="E502" i="60"/>
  <c r="I517" i="60"/>
  <c r="E717" i="60"/>
  <c r="H530" i="60"/>
  <c r="E491" i="60"/>
  <c r="I623" i="60"/>
  <c r="I648" i="60"/>
  <c r="I634" i="60" s="1"/>
  <c r="I633" i="60" s="1"/>
  <c r="H634" i="60"/>
  <c r="H633" i="60" s="1"/>
  <c r="I458" i="60"/>
  <c r="I457" i="60" s="1"/>
  <c r="H457" i="60"/>
  <c r="I497" i="60"/>
  <c r="I492" i="60" s="1"/>
  <c r="H492" i="60"/>
  <c r="I609" i="60"/>
  <c r="I327" i="60"/>
  <c r="H597" i="60"/>
  <c r="H242" i="60"/>
  <c r="I577" i="60"/>
  <c r="I486" i="60"/>
  <c r="I724" i="60"/>
  <c r="E395" i="60"/>
  <c r="E535" i="60"/>
  <c r="E576" i="60"/>
  <c r="E708" i="60"/>
  <c r="H471" i="60"/>
  <c r="E152" i="60"/>
  <c r="E593" i="60"/>
  <c r="H715" i="60"/>
  <c r="H708" i="60" s="1"/>
  <c r="H577" i="60"/>
  <c r="E13" i="60"/>
  <c r="I718" i="60"/>
  <c r="I410" i="60"/>
  <c r="H724" i="60"/>
  <c r="H559" i="60"/>
  <c r="I575" i="60"/>
  <c r="I570" i="60" s="1"/>
  <c r="I569" i="60" s="1"/>
  <c r="H570" i="60"/>
  <c r="H569" i="60" s="1"/>
  <c r="H402" i="60"/>
  <c r="H91" i="60"/>
  <c r="H90" i="60" s="1"/>
  <c r="I538" i="60"/>
  <c r="I536" i="60" s="1"/>
  <c r="H536" i="60"/>
  <c r="H602" i="60"/>
  <c r="I603" i="60"/>
  <c r="I602" i="60" s="1"/>
  <c r="H678" i="60"/>
  <c r="H107" i="60"/>
  <c r="I107" i="60" s="1"/>
  <c r="I106" i="60" s="1"/>
  <c r="I173" i="60"/>
  <c r="I172" i="60" s="1"/>
  <c r="H167" i="60"/>
  <c r="I167" i="60" s="1"/>
  <c r="I708" i="60"/>
  <c r="I656" i="60"/>
  <c r="I680" i="60"/>
  <c r="H504" i="60"/>
  <c r="H680" i="60"/>
  <c r="H623" i="60"/>
  <c r="H188" i="60"/>
  <c r="I189" i="60"/>
  <c r="H319" i="60"/>
  <c r="I588" i="60"/>
  <c r="H501" i="60"/>
  <c r="H52" i="60"/>
  <c r="H51" i="60" s="1"/>
  <c r="H394" i="60"/>
  <c r="I394" i="60" s="1"/>
  <c r="I392" i="60" s="1"/>
  <c r="H657" i="60"/>
  <c r="I657" i="60" s="1"/>
  <c r="E187" i="60"/>
  <c r="H429" i="60"/>
  <c r="I429" i="60" s="1"/>
  <c r="E257" i="60"/>
  <c r="H410" i="60"/>
  <c r="I651" i="60"/>
  <c r="I650" i="60" s="1"/>
  <c r="E105" i="60"/>
  <c r="E317" i="60"/>
  <c r="I351" i="60"/>
  <c r="E456" i="60"/>
  <c r="E608" i="60"/>
  <c r="H302" i="60"/>
  <c r="I302" i="60" s="1"/>
  <c r="I301" i="60" s="1"/>
  <c r="H542" i="60"/>
  <c r="L412" i="54"/>
  <c r="L411" i="54" s="1"/>
  <c r="K411" i="54"/>
  <c r="L489" i="54"/>
  <c r="K470" i="54"/>
  <c r="H384" i="54"/>
  <c r="L365" i="54"/>
  <c r="H169" i="54"/>
  <c r="K405" i="54"/>
  <c r="H13" i="54"/>
  <c r="H440" i="54"/>
  <c r="L432" i="54"/>
  <c r="L430" i="54" s="1"/>
  <c r="K430" i="54"/>
  <c r="L436" i="54"/>
  <c r="L434" i="54" s="1"/>
  <c r="L433" i="54" s="1"/>
  <c r="K434" i="54"/>
  <c r="K433" i="54" s="1"/>
  <c r="L265" i="54"/>
  <c r="L264" i="54" s="1"/>
  <c r="K264" i="54"/>
  <c r="L306" i="54"/>
  <c r="L305" i="54" s="1"/>
  <c r="K305" i="54"/>
  <c r="L347" i="54"/>
  <c r="L383" i="54"/>
  <c r="K380" i="54"/>
  <c r="K379" i="54" s="1"/>
  <c r="L475" i="54"/>
  <c r="L473" i="54" s="1"/>
  <c r="K473" i="54"/>
  <c r="K416" i="54"/>
  <c r="L417" i="54"/>
  <c r="L416" i="54" s="1"/>
  <c r="K441" i="54"/>
  <c r="L442" i="54"/>
  <c r="L441" i="54" s="1"/>
  <c r="L505" i="54"/>
  <c r="L501" i="54" s="1"/>
  <c r="K501" i="54"/>
  <c r="L183" i="54"/>
  <c r="K246" i="54"/>
  <c r="L247" i="54"/>
  <c r="L246" i="54" s="1"/>
  <c r="H467" i="54"/>
  <c r="L325" i="54"/>
  <c r="K166" i="54"/>
  <c r="K330" i="54"/>
  <c r="K359" i="54"/>
  <c r="L478" i="54"/>
  <c r="L380" i="54"/>
  <c r="L379" i="54" s="1"/>
  <c r="K148" i="54"/>
  <c r="H320" i="54"/>
  <c r="L407" i="54"/>
  <c r="L406" i="54" s="1"/>
  <c r="H296" i="54"/>
  <c r="L359" i="54"/>
  <c r="H405" i="54"/>
  <c r="H485" i="54"/>
  <c r="K113" i="54"/>
  <c r="K258" i="54"/>
  <c r="K293" i="54"/>
  <c r="K520" i="54"/>
  <c r="K519" i="54" s="1"/>
  <c r="K122" i="54"/>
  <c r="H112" i="54"/>
  <c r="H248" i="54"/>
  <c r="I26" i="57"/>
  <c r="E12" i="9"/>
  <c r="C9" i="3" s="1"/>
  <c r="C29" i="9"/>
  <c r="H13" i="9"/>
  <c r="C21" i="9"/>
  <c r="B12" i="9"/>
  <c r="H268" i="44"/>
  <c r="I597" i="44"/>
  <c r="H685" i="44"/>
  <c r="I685" i="44"/>
  <c r="I562" i="43"/>
  <c r="I25" i="13"/>
  <c r="I24" i="13" s="1"/>
  <c r="H24" i="13"/>
  <c r="I71" i="16"/>
  <c r="H56" i="2"/>
  <c r="I57" i="2"/>
  <c r="I56" i="2" s="1"/>
  <c r="I29" i="9"/>
  <c r="I13" i="2"/>
  <c r="I17" i="6"/>
  <c r="I16" i="6" s="1"/>
  <c r="H31" i="13"/>
  <c r="I33" i="13"/>
  <c r="I31" i="13" s="1"/>
  <c r="I22" i="2"/>
  <c r="I49" i="2"/>
  <c r="I48" i="2" s="1"/>
  <c r="H48" i="2"/>
  <c r="I14" i="5"/>
  <c r="I13" i="5" s="1"/>
  <c r="I25" i="16"/>
  <c r="H21" i="9"/>
  <c r="I22" i="9"/>
  <c r="I21" i="9" s="1"/>
  <c r="H23" i="11"/>
  <c r="I23" i="11" s="1"/>
  <c r="C23" i="11"/>
  <c r="H28" i="4"/>
  <c r="I17" i="7"/>
  <c r="I16" i="7" s="1"/>
  <c r="I14" i="9"/>
  <c r="I13" i="9" s="1"/>
  <c r="I14" i="13"/>
  <c r="I13" i="13" s="1"/>
  <c r="E70" i="16"/>
  <c r="H60" i="16"/>
  <c r="I60" i="16" s="1"/>
  <c r="H39" i="16"/>
  <c r="I39" i="16" s="1"/>
  <c r="H32" i="16"/>
  <c r="I32" i="16" s="1"/>
  <c r="H74" i="16"/>
  <c r="I74" i="16" s="1"/>
  <c r="H23" i="16"/>
  <c r="I23" i="16" s="1"/>
  <c r="H18" i="16"/>
  <c r="I18" i="16" s="1"/>
  <c r="H20" i="16"/>
  <c r="I20" i="16" s="1"/>
  <c r="C36" i="16"/>
  <c r="C47" i="16"/>
  <c r="C58" i="16"/>
  <c r="H62" i="16"/>
  <c r="I62" i="16" s="1"/>
  <c r="C69" i="16"/>
  <c r="C76" i="16"/>
  <c r="H88" i="11"/>
  <c r="I88" i="11" s="1"/>
  <c r="C88" i="11"/>
  <c r="I35" i="27"/>
  <c r="H35" i="27"/>
  <c r="I190" i="27"/>
  <c r="H15" i="11"/>
  <c r="I15" i="11" s="1"/>
  <c r="C15" i="11"/>
  <c r="H14" i="4"/>
  <c r="E24" i="16"/>
  <c r="I14" i="23"/>
  <c r="I13" i="23" s="1"/>
  <c r="H13" i="23"/>
  <c r="H36" i="11"/>
  <c r="I36" i="11" s="1"/>
  <c r="C36" i="11"/>
  <c r="H40" i="11"/>
  <c r="I40" i="11" s="1"/>
  <c r="C40" i="11"/>
  <c r="H44" i="11"/>
  <c r="I44" i="11" s="1"/>
  <c r="C44" i="11"/>
  <c r="H48" i="11"/>
  <c r="I48" i="11" s="1"/>
  <c r="C48" i="11"/>
  <c r="H52" i="11"/>
  <c r="I52" i="11" s="1"/>
  <c r="C52" i="11"/>
  <c r="I51" i="27"/>
  <c r="I120" i="27"/>
  <c r="H120" i="27"/>
  <c r="I17" i="5"/>
  <c r="I16" i="5" s="1"/>
  <c r="I15" i="7"/>
  <c r="I13" i="7" s="1"/>
  <c r="C30" i="16"/>
  <c r="C65" i="16"/>
  <c r="C67" i="16"/>
  <c r="E24" i="11"/>
  <c r="I14" i="26"/>
  <c r="I13" i="26" s="1"/>
  <c r="I12" i="26" s="1"/>
  <c r="H14" i="26"/>
  <c r="H13" i="26" s="1"/>
  <c r="H12" i="26" s="1"/>
  <c r="I177" i="27"/>
  <c r="H208" i="27"/>
  <c r="I208" i="27"/>
  <c r="I14" i="33"/>
  <c r="I13" i="33" s="1"/>
  <c r="H13" i="33"/>
  <c r="H13" i="2"/>
  <c r="I49" i="28"/>
  <c r="H29" i="9"/>
  <c r="E52" i="16"/>
  <c r="I16" i="22"/>
  <c r="I15" i="22" s="1"/>
  <c r="I12" i="22" s="1"/>
  <c r="E27" i="3" s="1"/>
  <c r="I13" i="12"/>
  <c r="H24" i="23"/>
  <c r="H26" i="11"/>
  <c r="I26" i="11" s="1"/>
  <c r="C26" i="11"/>
  <c r="I66" i="11"/>
  <c r="H110" i="11"/>
  <c r="I110" i="11" s="1"/>
  <c r="C110" i="11"/>
  <c r="H128" i="27"/>
  <c r="I128" i="27"/>
  <c r="H22" i="2"/>
  <c r="H38" i="4"/>
  <c r="H28" i="16"/>
  <c r="I28" i="16" s="1"/>
  <c r="C15" i="16"/>
  <c r="C55" i="16"/>
  <c r="I25" i="12"/>
  <c r="E13" i="11"/>
  <c r="I14" i="27"/>
  <c r="H14" i="27"/>
  <c r="I30" i="27"/>
  <c r="H30" i="27"/>
  <c r="I68" i="27"/>
  <c r="H68" i="27"/>
  <c r="H198" i="27"/>
  <c r="I198" i="27"/>
  <c r="I24" i="23"/>
  <c r="H45" i="5"/>
  <c r="H44" i="5" s="1"/>
  <c r="I53" i="16"/>
  <c r="E13" i="16"/>
  <c r="E12" i="16" s="1"/>
  <c r="C22" i="3" s="1"/>
  <c r="I14" i="21"/>
  <c r="I13" i="21" s="1"/>
  <c r="I12" i="21" s="1"/>
  <c r="H13" i="21"/>
  <c r="H12" i="21" s="1"/>
  <c r="H82" i="12"/>
  <c r="I83" i="12"/>
  <c r="I82" i="12" s="1"/>
  <c r="H45" i="23"/>
  <c r="I46" i="23"/>
  <c r="I45" i="23" s="1"/>
  <c r="H34" i="11"/>
  <c r="I34" i="11" s="1"/>
  <c r="C34" i="11"/>
  <c r="H38" i="11"/>
  <c r="I38" i="11" s="1"/>
  <c r="C38" i="11"/>
  <c r="H42" i="11"/>
  <c r="I42" i="11" s="1"/>
  <c r="C42" i="11"/>
  <c r="H46" i="11"/>
  <c r="I46" i="11" s="1"/>
  <c r="C46" i="11"/>
  <c r="H50" i="11"/>
  <c r="I50" i="11" s="1"/>
  <c r="C50" i="11"/>
  <c r="H54" i="11"/>
  <c r="I54" i="11" s="1"/>
  <c r="C54" i="11"/>
  <c r="E80" i="11"/>
  <c r="I108" i="27"/>
  <c r="H108" i="27"/>
  <c r="C20" i="16"/>
  <c r="H13" i="12"/>
  <c r="H53" i="12"/>
  <c r="I53" i="12" s="1"/>
  <c r="I66" i="12"/>
  <c r="I65" i="12" s="1"/>
  <c r="H65" i="12"/>
  <c r="H94" i="11"/>
  <c r="I94" i="11" s="1"/>
  <c r="H69" i="11"/>
  <c r="I69" i="11" s="1"/>
  <c r="E64" i="11"/>
  <c r="C69" i="11"/>
  <c r="H77" i="11"/>
  <c r="I77" i="11" s="1"/>
  <c r="C77" i="11"/>
  <c r="I79" i="27"/>
  <c r="I78" i="27" s="1"/>
  <c r="H79" i="27"/>
  <c r="H78" i="27" s="1"/>
  <c r="C85" i="11"/>
  <c r="H75" i="11"/>
  <c r="I75" i="11" s="1"/>
  <c r="H67" i="11"/>
  <c r="I67" i="11" s="1"/>
  <c r="H22" i="11"/>
  <c r="I22" i="11" s="1"/>
  <c r="H25" i="11"/>
  <c r="H61" i="11"/>
  <c r="I61" i="11" s="1"/>
  <c r="C78" i="11"/>
  <c r="I82" i="11"/>
  <c r="C92" i="11"/>
  <c r="C100" i="11"/>
  <c r="C102" i="11"/>
  <c r="C104" i="11"/>
  <c r="I24" i="27"/>
  <c r="I87" i="27"/>
  <c r="I91" i="27"/>
  <c r="H136" i="27"/>
  <c r="H141" i="27"/>
  <c r="I212" i="27"/>
  <c r="H22" i="28"/>
  <c r="I22" i="28" s="1"/>
  <c r="H47" i="28"/>
  <c r="I47" i="28" s="1"/>
  <c r="C51" i="28"/>
  <c r="C66" i="11"/>
  <c r="I160" i="27"/>
  <c r="E13" i="28"/>
  <c r="I30" i="28"/>
  <c r="H45" i="28"/>
  <c r="I45" i="28" s="1"/>
  <c r="H54" i="28"/>
  <c r="I54" i="28" s="1"/>
  <c r="I61" i="28"/>
  <c r="I59" i="28" s="1"/>
  <c r="H18" i="33"/>
  <c r="H13" i="34"/>
  <c r="H12" i="34" s="1"/>
  <c r="B12" i="43"/>
  <c r="I19" i="23"/>
  <c r="I18" i="23" s="1"/>
  <c r="H177" i="27"/>
  <c r="I17" i="34"/>
  <c r="I16" i="34" s="1"/>
  <c r="E28" i="28"/>
  <c r="C34" i="28"/>
  <c r="C41" i="28"/>
  <c r="I13" i="44"/>
  <c r="I268" i="44"/>
  <c r="H13" i="44"/>
  <c r="H562" i="43"/>
  <c r="H18" i="49"/>
  <c r="H13" i="48"/>
  <c r="I14" i="48"/>
  <c r="I13" i="48" s="1"/>
  <c r="H597" i="44"/>
  <c r="I51" i="48"/>
  <c r="I48" i="48" s="1"/>
  <c r="H48" i="48"/>
  <c r="H46" i="45"/>
  <c r="I46" i="45" s="1"/>
  <c r="I33" i="45" s="1"/>
  <c r="E33" i="45"/>
  <c r="E12" i="45" s="1"/>
  <c r="C17" i="3" s="1"/>
  <c r="C46" i="45"/>
  <c r="K161" i="54"/>
  <c r="K177" i="54"/>
  <c r="L177" i="54" s="1"/>
  <c r="L173" i="54" s="1"/>
  <c r="K208" i="54"/>
  <c r="L208" i="54" s="1"/>
  <c r="L251" i="54"/>
  <c r="K319" i="54"/>
  <c r="L319" i="54" s="1"/>
  <c r="K447" i="54"/>
  <c r="I76" i="49"/>
  <c r="I74" i="49" s="1"/>
  <c r="I14" i="53"/>
  <c r="L206" i="54"/>
  <c r="L286" i="54"/>
  <c r="L281" i="54" s="1"/>
  <c r="K281" i="54"/>
  <c r="I22" i="49"/>
  <c r="I18" i="49" s="1"/>
  <c r="I124" i="49"/>
  <c r="I121" i="49" s="1"/>
  <c r="L14" i="54"/>
  <c r="L269" i="54"/>
  <c r="L266" i="54" s="1"/>
  <c r="K266" i="54"/>
  <c r="K371" i="54"/>
  <c r="K403" i="54"/>
  <c r="L403" i="54" s="1"/>
  <c r="L399" i="54" s="1"/>
  <c r="K14" i="54"/>
  <c r="K159" i="54"/>
  <c r="K189" i="54"/>
  <c r="K539" i="54"/>
  <c r="L539" i="54" s="1"/>
  <c r="L537" i="54" s="1"/>
  <c r="L258" i="54"/>
  <c r="K77" i="54"/>
  <c r="L78" i="54"/>
  <c r="L77" i="54" s="1"/>
  <c r="L95" i="54"/>
  <c r="K95" i="54"/>
  <c r="L122" i="54"/>
  <c r="L154" i="54"/>
  <c r="L153" i="54" s="1"/>
  <c r="K153" i="54"/>
  <c r="K40" i="54"/>
  <c r="K197" i="54"/>
  <c r="L197" i="54" s="1"/>
  <c r="K347" i="54"/>
  <c r="L149" i="54"/>
  <c r="L148" i="54" s="1"/>
  <c r="K182" i="54"/>
  <c r="K183" i="54"/>
  <c r="L195" i="54"/>
  <c r="K251" i="54"/>
  <c r="L294" i="54"/>
  <c r="L293" i="54" s="1"/>
  <c r="L316" i="54"/>
  <c r="K315" i="54"/>
  <c r="K365" i="54"/>
  <c r="K358" i="54" s="1"/>
  <c r="L486" i="54"/>
  <c r="L523" i="54"/>
  <c r="L520" i="54" s="1"/>
  <c r="L519" i="54" s="1"/>
  <c r="I14" i="57"/>
  <c r="K300" i="54"/>
  <c r="L303" i="54"/>
  <c r="L302" i="54" s="1"/>
  <c r="K302" i="54"/>
  <c r="K375" i="54"/>
  <c r="L114" i="54"/>
  <c r="L113" i="54" s="1"/>
  <c r="K172" i="54"/>
  <c r="K192" i="54"/>
  <c r="J191" i="54"/>
  <c r="J190" i="54" s="1"/>
  <c r="K323" i="54"/>
  <c r="L323" i="54" s="1"/>
  <c r="K483" i="54"/>
  <c r="K482" i="54" s="1"/>
  <c r="L484" i="54"/>
  <c r="L483" i="54" s="1"/>
  <c r="L482" i="54" s="1"/>
  <c r="K509" i="54"/>
  <c r="K235" i="54"/>
  <c r="K311" i="54"/>
  <c r="K331" i="54"/>
  <c r="L332" i="54"/>
  <c r="L331" i="54" s="1"/>
  <c r="L419" i="54"/>
  <c r="L418" i="54" s="1"/>
  <c r="K418" i="54"/>
  <c r="K452" i="54"/>
  <c r="K537" i="54"/>
  <c r="K541" i="54"/>
  <c r="I258" i="60"/>
  <c r="K297" i="54"/>
  <c r="L298" i="54"/>
  <c r="L297" i="54" s="1"/>
  <c r="K469" i="54"/>
  <c r="K492" i="54"/>
  <c r="K386" i="54"/>
  <c r="K478" i="54"/>
  <c r="L322" i="54"/>
  <c r="I188" i="60"/>
  <c r="H252" i="60"/>
  <c r="C26" i="57"/>
  <c r="I230" i="60"/>
  <c r="H233" i="60"/>
  <c r="I233" i="60" s="1"/>
  <c r="I664" i="60"/>
  <c r="I663" i="60" s="1"/>
  <c r="H663" i="60"/>
  <c r="I52" i="60"/>
  <c r="I51" i="60" s="1"/>
  <c r="H165" i="60"/>
  <c r="I166" i="60"/>
  <c r="I165" i="60" s="1"/>
  <c r="H150" i="60"/>
  <c r="H258" i="60"/>
  <c r="H249" i="60"/>
  <c r="I249" i="60" s="1"/>
  <c r="I245" i="60" s="1"/>
  <c r="I432" i="60"/>
  <c r="H443" i="60"/>
  <c r="I444" i="60"/>
  <c r="I443" i="60" s="1"/>
  <c r="H417" i="60"/>
  <c r="H173" i="60"/>
  <c r="H172" i="60" s="1"/>
  <c r="H181" i="60"/>
  <c r="H180" i="60" s="1"/>
  <c r="H195" i="60"/>
  <c r="I196" i="60"/>
  <c r="I195" i="60" s="1"/>
  <c r="I398" i="60"/>
  <c r="I396" i="60" s="1"/>
  <c r="H396" i="60"/>
  <c r="H117" i="60"/>
  <c r="I118" i="60"/>
  <c r="I117" i="60" s="1"/>
  <c r="H154" i="60"/>
  <c r="E241" i="60"/>
  <c r="H15" i="60"/>
  <c r="H186" i="60"/>
  <c r="H425" i="60"/>
  <c r="I471" i="60"/>
  <c r="I390" i="60"/>
  <c r="I389" i="60" s="1"/>
  <c r="H389" i="60"/>
  <c r="I402" i="60"/>
  <c r="H327" i="60"/>
  <c r="I319" i="60"/>
  <c r="I318" i="60" s="1"/>
  <c r="H318" i="60"/>
  <c r="H379" i="60"/>
  <c r="H351" i="60"/>
  <c r="I559" i="60"/>
  <c r="H527" i="60"/>
  <c r="H696" i="60"/>
  <c r="H480" i="60"/>
  <c r="H517" i="60"/>
  <c r="E679" i="60"/>
  <c r="H718" i="60"/>
  <c r="H588" i="60"/>
  <c r="H609" i="60"/>
  <c r="I13" i="42"/>
  <c r="I597" i="60"/>
  <c r="H486" i="60"/>
  <c r="I16" i="42"/>
  <c r="E20" i="42"/>
  <c r="E12" i="42" s="1"/>
  <c r="C25" i="3" s="1"/>
  <c r="H16" i="42"/>
  <c r="I12" i="7" l="1"/>
  <c r="H12" i="17"/>
  <c r="D34" i="3" s="1"/>
  <c r="H59" i="28"/>
  <c r="I12" i="34"/>
  <c r="H12" i="48"/>
  <c r="H456" i="60"/>
  <c r="K415" i="54"/>
  <c r="K248" i="54"/>
  <c r="L405" i="54"/>
  <c r="L204" i="54"/>
  <c r="I65" i="5"/>
  <c r="I64" i="5" s="1"/>
  <c r="H64" i="5"/>
  <c r="H12" i="6"/>
  <c r="D36" i="3" s="1"/>
  <c r="I12" i="6"/>
  <c r="E36" i="3" s="1"/>
  <c r="I12" i="17"/>
  <c r="E34" i="3" s="1"/>
  <c r="I28" i="28"/>
  <c r="H12" i="35"/>
  <c r="D30" i="3" s="1"/>
  <c r="I12" i="35"/>
  <c r="H12" i="49"/>
  <c r="I12" i="48"/>
  <c r="E29" i="3" s="1"/>
  <c r="H12" i="13"/>
  <c r="D23" i="3" s="1"/>
  <c r="H12" i="10"/>
  <c r="I23" i="4"/>
  <c r="I80" i="11"/>
  <c r="I12" i="45"/>
  <c r="E17" i="3" s="1"/>
  <c r="H33" i="45"/>
  <c r="H12" i="45" s="1"/>
  <c r="D17" i="3" s="1"/>
  <c r="H12" i="52"/>
  <c r="D14" i="3" s="1"/>
  <c r="I13" i="52"/>
  <c r="I13" i="53"/>
  <c r="I12" i="53" s="1"/>
  <c r="H207" i="27"/>
  <c r="I159" i="27"/>
  <c r="L315" i="54"/>
  <c r="I52" i="16"/>
  <c r="H63" i="57"/>
  <c r="I395" i="60"/>
  <c r="H13" i="57"/>
  <c r="I47" i="57"/>
  <c r="I12" i="49"/>
  <c r="I608" i="60"/>
  <c r="H61" i="58"/>
  <c r="I15" i="57"/>
  <c r="I13" i="57" s="1"/>
  <c r="H22" i="58"/>
  <c r="L248" i="54"/>
  <c r="I62" i="58"/>
  <c r="I61" i="58" s="1"/>
  <c r="I23" i="58"/>
  <c r="I22" i="58" s="1"/>
  <c r="H12" i="9"/>
  <c r="D9" i="3" s="1"/>
  <c r="H189" i="27"/>
  <c r="I189" i="27"/>
  <c r="I64" i="57"/>
  <c r="I63" i="57" s="1"/>
  <c r="H13" i="58"/>
  <c r="H19" i="57"/>
  <c r="H85" i="58"/>
  <c r="I13" i="58"/>
  <c r="I207" i="27"/>
  <c r="I119" i="27"/>
  <c r="I19" i="57"/>
  <c r="I85" i="58"/>
  <c r="H47" i="57"/>
  <c r="I86" i="27"/>
  <c r="H159" i="27"/>
  <c r="H86" i="27"/>
  <c r="H119" i="27"/>
  <c r="H58" i="27"/>
  <c r="H29" i="27"/>
  <c r="H13" i="27"/>
  <c r="I29" i="27"/>
  <c r="I13" i="27"/>
  <c r="H95" i="27"/>
  <c r="E12" i="27"/>
  <c r="E238" i="27" s="1"/>
  <c r="I58" i="27"/>
  <c r="I135" i="27"/>
  <c r="H135" i="27"/>
  <c r="H106" i="60"/>
  <c r="I576" i="60"/>
  <c r="H608" i="60"/>
  <c r="I226" i="60"/>
  <c r="H245" i="60"/>
  <c r="H593" i="60"/>
  <c r="I593" i="60"/>
  <c r="I317" i="60"/>
  <c r="I91" i="60"/>
  <c r="I90" i="60" s="1"/>
  <c r="H717" i="60"/>
  <c r="I717" i="60"/>
  <c r="H655" i="60"/>
  <c r="H654" i="60" s="1"/>
  <c r="H428" i="60"/>
  <c r="H427" i="60" s="1"/>
  <c r="H576" i="60"/>
  <c r="I428" i="60"/>
  <c r="I388" i="60"/>
  <c r="I542" i="60"/>
  <c r="I541" i="60" s="1"/>
  <c r="I535" i="60" s="1"/>
  <c r="H541" i="60"/>
  <c r="H535" i="60" s="1"/>
  <c r="E12" i="60"/>
  <c r="C12" i="3" s="1"/>
  <c r="H301" i="60"/>
  <c r="H226" i="60"/>
  <c r="H187" i="60" s="1"/>
  <c r="I678" i="60"/>
  <c r="I670" i="60" s="1"/>
  <c r="I669" i="60" s="1"/>
  <c r="H670" i="60"/>
  <c r="H669" i="60" s="1"/>
  <c r="H395" i="60"/>
  <c r="H392" i="60"/>
  <c r="H388" i="60" s="1"/>
  <c r="I501" i="60"/>
  <c r="I500" i="60" s="1"/>
  <c r="I491" i="60" s="1"/>
  <c r="H500" i="60"/>
  <c r="H491" i="60" s="1"/>
  <c r="I655" i="60"/>
  <c r="I654" i="60" s="1"/>
  <c r="I504" i="60"/>
  <c r="I503" i="60" s="1"/>
  <c r="I502" i="60" s="1"/>
  <c r="H503" i="60"/>
  <c r="H502" i="60" s="1"/>
  <c r="K472" i="54"/>
  <c r="L358" i="54"/>
  <c r="L263" i="54"/>
  <c r="L112" i="54"/>
  <c r="K173" i="54"/>
  <c r="K112" i="54"/>
  <c r="K263" i="54"/>
  <c r="L415" i="54"/>
  <c r="K329" i="54"/>
  <c r="K328" i="54" s="1"/>
  <c r="L330" i="54"/>
  <c r="L329" i="54" s="1"/>
  <c r="L328" i="54" s="1"/>
  <c r="L321" i="54"/>
  <c r="L320" i="54" s="1"/>
  <c r="L166" i="54"/>
  <c r="L165" i="54" s="1"/>
  <c r="K165" i="54"/>
  <c r="L472" i="54"/>
  <c r="H12" i="43"/>
  <c r="D10" i="3" s="1"/>
  <c r="I257" i="60"/>
  <c r="K310" i="54"/>
  <c r="K309" i="54" s="1"/>
  <c r="L311" i="54"/>
  <c r="L310" i="54" s="1"/>
  <c r="L309" i="54" s="1"/>
  <c r="K204" i="54"/>
  <c r="I12" i="44"/>
  <c r="I64" i="11"/>
  <c r="H52" i="16"/>
  <c r="I95" i="27"/>
  <c r="I480" i="60"/>
  <c r="I479" i="60" s="1"/>
  <c r="I478" i="60" s="1"/>
  <c r="H479" i="60"/>
  <c r="H478" i="60" s="1"/>
  <c r="H14" i="60"/>
  <c r="H13" i="60" s="1"/>
  <c r="I15" i="60"/>
  <c r="I14" i="60" s="1"/>
  <c r="I13" i="60" s="1"/>
  <c r="K385" i="54"/>
  <c r="L386" i="54"/>
  <c r="L385" i="54" s="1"/>
  <c r="L384" i="54" s="1"/>
  <c r="K191" i="54"/>
  <c r="K190" i="54" s="1"/>
  <c r="L192" i="54"/>
  <c r="L191" i="54" s="1"/>
  <c r="L190" i="54" s="1"/>
  <c r="K374" i="54"/>
  <c r="L375" i="54"/>
  <c r="L374" i="54" s="1"/>
  <c r="K160" i="54"/>
  <c r="L161" i="54"/>
  <c r="L160" i="54" s="1"/>
  <c r="E12" i="28"/>
  <c r="C32" i="3" s="1"/>
  <c r="I48" i="28"/>
  <c r="H13" i="16"/>
  <c r="H20" i="42"/>
  <c r="H12" i="42" s="1"/>
  <c r="D25" i="3" s="1"/>
  <c r="I20" i="42"/>
  <c r="I12" i="42" s="1"/>
  <c r="E25" i="3" s="1"/>
  <c r="I456" i="60"/>
  <c r="I417" i="60"/>
  <c r="I416" i="60" s="1"/>
  <c r="H416" i="60"/>
  <c r="I150" i="60"/>
  <c r="I145" i="60" s="1"/>
  <c r="I105" i="60" s="1"/>
  <c r="H145" i="60"/>
  <c r="H251" i="60"/>
  <c r="I252" i="60"/>
  <c r="I251" i="60" s="1"/>
  <c r="I241" i="60" s="1"/>
  <c r="I187" i="60"/>
  <c r="L452" i="54"/>
  <c r="L451" i="54" s="1"/>
  <c r="L450" i="54" s="1"/>
  <c r="K451" i="54"/>
  <c r="K450" i="54" s="1"/>
  <c r="L172" i="54"/>
  <c r="L170" i="54" s="1"/>
  <c r="K170" i="54"/>
  <c r="L40" i="54"/>
  <c r="L39" i="54" s="1"/>
  <c r="L13" i="54" s="1"/>
  <c r="K39" i="54"/>
  <c r="K13" i="54" s="1"/>
  <c r="K399" i="54"/>
  <c r="E12" i="11"/>
  <c r="C18" i="3" s="1"/>
  <c r="I13" i="28"/>
  <c r="I12" i="28" s="1"/>
  <c r="E32" i="3" s="1"/>
  <c r="H48" i="28"/>
  <c r="H70" i="16"/>
  <c r="I696" i="60"/>
  <c r="I694" i="60" s="1"/>
  <c r="I679" i="60" s="1"/>
  <c r="H694" i="60"/>
  <c r="H679" i="60" s="1"/>
  <c r="L189" i="54"/>
  <c r="L187" i="54" s="1"/>
  <c r="L186" i="54" s="1"/>
  <c r="K187" i="54"/>
  <c r="K186" i="54" s="1"/>
  <c r="H12" i="44"/>
  <c r="I13" i="11"/>
  <c r="I38" i="4"/>
  <c r="H37" i="4"/>
  <c r="I37" i="4" s="1"/>
  <c r="H13" i="28"/>
  <c r="H12" i="2"/>
  <c r="D24" i="3" s="1"/>
  <c r="H13" i="4"/>
  <c r="I14" i="4"/>
  <c r="I13" i="4" s="1"/>
  <c r="I12" i="13"/>
  <c r="E23" i="3" s="1"/>
  <c r="I70" i="16"/>
  <c r="I425" i="60"/>
  <c r="I424" i="60" s="1"/>
  <c r="H424" i="60"/>
  <c r="K491" i="54"/>
  <c r="L492" i="54"/>
  <c r="L491" i="54" s="1"/>
  <c r="K468" i="54"/>
  <c r="K467" i="54" s="1"/>
  <c r="L469" i="54"/>
  <c r="L468" i="54" s="1"/>
  <c r="L467" i="54" s="1"/>
  <c r="K234" i="54"/>
  <c r="L235" i="54"/>
  <c r="L234" i="54" s="1"/>
  <c r="H17" i="33"/>
  <c r="H12" i="33" s="1"/>
  <c r="D26" i="3" s="1"/>
  <c r="I18" i="33"/>
  <c r="I17" i="33" s="1"/>
  <c r="I12" i="33" s="1"/>
  <c r="E26" i="3" s="1"/>
  <c r="H13" i="11"/>
  <c r="H24" i="12"/>
  <c r="H12" i="12" s="1"/>
  <c r="H526" i="60"/>
  <c r="H523" i="60" s="1"/>
  <c r="I527" i="60"/>
  <c r="I526" i="60" s="1"/>
  <c r="I523" i="60" s="1"/>
  <c r="H378" i="60"/>
  <c r="H377" i="60" s="1"/>
  <c r="I379" i="60"/>
  <c r="I378" i="60" s="1"/>
  <c r="I377" i="60" s="1"/>
  <c r="I154" i="60"/>
  <c r="I153" i="60" s="1"/>
  <c r="I152" i="60" s="1"/>
  <c r="H153" i="60"/>
  <c r="H152" i="60" s="1"/>
  <c r="H257" i="60"/>
  <c r="K299" i="54"/>
  <c r="K296" i="54" s="1"/>
  <c r="L300" i="54"/>
  <c r="L299" i="54" s="1"/>
  <c r="L296" i="54" s="1"/>
  <c r="L194" i="54"/>
  <c r="K370" i="54"/>
  <c r="L371" i="54"/>
  <c r="L370" i="54" s="1"/>
  <c r="I24" i="12"/>
  <c r="I12" i="12" s="1"/>
  <c r="I12" i="43"/>
  <c r="E10" i="3" s="1"/>
  <c r="H12" i="23"/>
  <c r="D37" i="3" s="1"/>
  <c r="I12" i="9"/>
  <c r="E9" i="3" s="1"/>
  <c r="I427" i="60"/>
  <c r="K321" i="54"/>
  <c r="K320" i="54" s="1"/>
  <c r="L159" i="54"/>
  <c r="L157" i="54" s="1"/>
  <c r="K157" i="54"/>
  <c r="L447" i="54"/>
  <c r="L446" i="54" s="1"/>
  <c r="L440" i="54" s="1"/>
  <c r="K446" i="54"/>
  <c r="K440" i="54" s="1"/>
  <c r="H80" i="11"/>
  <c r="H28" i="28"/>
  <c r="I12" i="23"/>
  <c r="E37" i="3" s="1"/>
  <c r="H24" i="16"/>
  <c r="H317" i="60"/>
  <c r="I186" i="60"/>
  <c r="I185" i="60" s="1"/>
  <c r="I184" i="60" s="1"/>
  <c r="H185" i="60"/>
  <c r="H184" i="60" s="1"/>
  <c r="H105" i="60"/>
  <c r="L541" i="54"/>
  <c r="L540" i="54" s="1"/>
  <c r="L536" i="54" s="1"/>
  <c r="K540" i="54"/>
  <c r="K536" i="54" s="1"/>
  <c r="L509" i="54"/>
  <c r="L508" i="54" s="1"/>
  <c r="L507" i="54" s="1"/>
  <c r="K508" i="54"/>
  <c r="K507" i="54" s="1"/>
  <c r="K180" i="54"/>
  <c r="L182" i="54"/>
  <c r="L180" i="54" s="1"/>
  <c r="K194" i="54"/>
  <c r="H24" i="11"/>
  <c r="I25" i="11"/>
  <c r="I24" i="11" s="1"/>
  <c r="I45" i="5"/>
  <c r="I44" i="5" s="1"/>
  <c r="I12" i="5" s="1"/>
  <c r="H64" i="11"/>
  <c r="B12" i="27"/>
  <c r="B238" i="27" s="1"/>
  <c r="H27" i="4"/>
  <c r="I27" i="4" s="1"/>
  <c r="I28" i="4"/>
  <c r="I24" i="16"/>
  <c r="I12" i="2"/>
  <c r="E24" i="3" s="1"/>
  <c r="E30" i="3" l="1"/>
  <c r="D29" i="3"/>
  <c r="I12" i="10"/>
  <c r="E20" i="3" s="1"/>
  <c r="D20" i="3"/>
  <c r="C13" i="3"/>
  <c r="C8" i="3"/>
  <c r="L156" i="54"/>
  <c r="H12" i="16"/>
  <c r="D22" i="3" s="1"/>
  <c r="I12" i="52"/>
  <c r="E14" i="3" s="1"/>
  <c r="I12" i="57"/>
  <c r="H12" i="57"/>
  <c r="I12" i="58"/>
  <c r="H12" i="58"/>
  <c r="C238" i="27"/>
  <c r="H12" i="27"/>
  <c r="H241" i="60"/>
  <c r="K193" i="54"/>
  <c r="L369" i="54"/>
  <c r="K369" i="54"/>
  <c r="K156" i="54"/>
  <c r="H12" i="28"/>
  <c r="D32" i="3" s="1"/>
  <c r="I12" i="27"/>
  <c r="E13" i="3" s="1"/>
  <c r="L193" i="54"/>
  <c r="K169" i="54"/>
  <c r="L169" i="54"/>
  <c r="I12" i="11"/>
  <c r="E18" i="3" s="1"/>
  <c r="I13" i="16"/>
  <c r="I12" i="16" s="1"/>
  <c r="E22" i="3" s="1"/>
  <c r="H12" i="5"/>
  <c r="H12" i="11"/>
  <c r="D18" i="3" s="1"/>
  <c r="H415" i="60"/>
  <c r="H12" i="60" s="1"/>
  <c r="H12" i="4"/>
  <c r="I415" i="60"/>
  <c r="I12" i="60" s="1"/>
  <c r="K384" i="54"/>
  <c r="I12" i="4" l="1"/>
  <c r="E19" i="3" s="1"/>
  <c r="D19" i="3"/>
  <c r="H238" i="27"/>
  <c r="D13" i="3"/>
  <c r="E12" i="3"/>
  <c r="D11" i="3"/>
  <c r="E11" i="3"/>
  <c r="D12" i="3"/>
  <c r="I238" i="27"/>
  <c r="E8" i="3" l="1"/>
  <c r="D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F8" authorId="0" shapeId="0" xr:uid="{98188CDF-6548-4C98-95AA-D56B8D83A5EF}">
      <text>
        <r>
          <rPr>
            <b/>
            <sz val="9"/>
            <color indexed="81"/>
            <rFont val="Tahoma"/>
            <family val="2"/>
          </rPr>
          <t>Liene Ābola:</t>
        </r>
        <r>
          <rPr>
            <sz val="9"/>
            <color indexed="81"/>
            <rFont val="Tahoma"/>
            <family val="2"/>
          </rPr>
          <t xml:space="preserve">
Atalgojums atbilstoši nostrādajām stundā no 9.novemba - par 119 stundām</t>
        </r>
      </text>
    </comment>
    <comment ref="G8" authorId="0" shapeId="0" xr:uid="{A18283FE-56BE-4D08-917B-194881345E3D}">
      <text>
        <r>
          <rPr>
            <b/>
            <sz val="9"/>
            <color indexed="81"/>
            <rFont val="Tahoma"/>
            <family val="2"/>
          </rPr>
          <t>Liene Ābola:</t>
        </r>
        <r>
          <rPr>
            <sz val="9"/>
            <color indexed="81"/>
            <rFont val="Tahoma"/>
            <family val="2"/>
          </rPr>
          <t xml:space="preserve">
atalgojums atbilstoī nostrādām 119 stundām/ 119 stundām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Liesma Jankovska</author>
  </authors>
  <commentList>
    <comment ref="I17" authorId="0" shapeId="0" xr:uid="{00000000-0006-0000-2200-000001000000}">
      <text>
        <r>
          <rPr>
            <b/>
            <sz val="9"/>
            <color indexed="81"/>
            <rFont val="Tahoma"/>
            <family val="2"/>
            <charset val="186"/>
          </rPr>
          <t>Liesma Jankovska:</t>
        </r>
        <r>
          <rPr>
            <sz val="9"/>
            <color indexed="81"/>
            <rFont val="Tahoma"/>
            <family val="2"/>
            <charset val="186"/>
          </rPr>
          <t xml:space="preserve">
sasniedzis pensijas vecumu
</t>
        </r>
      </text>
    </comment>
    <comment ref="I37" authorId="0" shapeId="0" xr:uid="{00000000-0006-0000-2200-000002000000}">
      <text>
        <r>
          <rPr>
            <b/>
            <sz val="9"/>
            <color indexed="81"/>
            <rFont val="Tahoma"/>
            <family val="2"/>
            <charset val="186"/>
          </rPr>
          <t>Liesma Jankovska:</t>
        </r>
        <r>
          <rPr>
            <sz val="9"/>
            <color indexed="81"/>
            <rFont val="Tahoma"/>
            <family val="2"/>
            <charset val="186"/>
          </rPr>
          <t xml:space="preserve">
sasniedzis pensijas vecumu</t>
        </r>
      </text>
    </comment>
    <comment ref="I52" authorId="0" shapeId="0" xr:uid="{00000000-0006-0000-2200-000003000000}">
      <text>
        <r>
          <rPr>
            <b/>
            <sz val="9"/>
            <color indexed="81"/>
            <rFont val="Tahoma"/>
            <family val="2"/>
            <charset val="186"/>
          </rPr>
          <t>Liesma Jankovska:</t>
        </r>
        <r>
          <rPr>
            <sz val="9"/>
            <color indexed="81"/>
            <rFont val="Tahoma"/>
            <family val="2"/>
            <charset val="186"/>
          </rPr>
          <t xml:space="preserve">
sasniedzis pensijas vecumu</t>
        </r>
      </text>
    </comment>
    <comment ref="I60" authorId="0" shapeId="0" xr:uid="{00000000-0006-0000-2200-000004000000}">
      <text>
        <r>
          <rPr>
            <b/>
            <sz val="9"/>
            <color indexed="81"/>
            <rFont val="Tahoma"/>
            <family val="2"/>
            <charset val="186"/>
          </rPr>
          <t>Liesma Jankovska:</t>
        </r>
        <r>
          <rPr>
            <sz val="9"/>
            <color indexed="81"/>
            <rFont val="Tahoma"/>
            <family val="2"/>
            <charset val="186"/>
          </rPr>
          <t xml:space="preserve">
sasniedzis pensijas vecumu
</t>
        </r>
      </text>
    </comment>
    <comment ref="I79" authorId="0" shapeId="0" xr:uid="{00000000-0006-0000-2200-000005000000}">
      <text>
        <r>
          <rPr>
            <b/>
            <sz val="9"/>
            <color indexed="81"/>
            <rFont val="Tahoma"/>
            <family val="2"/>
            <charset val="186"/>
          </rPr>
          <t>Liesma Jankovska:</t>
        </r>
        <r>
          <rPr>
            <sz val="9"/>
            <color indexed="81"/>
            <rFont val="Tahoma"/>
            <family val="2"/>
            <charset val="186"/>
          </rPr>
          <t xml:space="preserve">
sasniedzis pensijas vecumu</t>
        </r>
      </text>
    </comment>
    <comment ref="I88" authorId="0" shapeId="0" xr:uid="{00000000-0006-0000-2200-000006000000}">
      <text>
        <r>
          <rPr>
            <b/>
            <sz val="9"/>
            <color indexed="81"/>
            <rFont val="Tahoma"/>
            <family val="2"/>
            <charset val="186"/>
          </rPr>
          <t>Liesma Jankovska:</t>
        </r>
        <r>
          <rPr>
            <sz val="9"/>
            <color indexed="81"/>
            <rFont val="Tahoma"/>
            <family val="2"/>
            <charset val="186"/>
          </rPr>
          <t xml:space="preserve">
sasniedzis pensijas vecumu</t>
        </r>
      </text>
    </comment>
    <comment ref="I107" authorId="0" shapeId="0" xr:uid="{00000000-0006-0000-2200-000007000000}">
      <text>
        <r>
          <rPr>
            <b/>
            <sz val="9"/>
            <color indexed="81"/>
            <rFont val="Tahoma"/>
            <family val="2"/>
            <charset val="186"/>
          </rPr>
          <t>Liesma Jankovska:</t>
        </r>
        <r>
          <rPr>
            <sz val="9"/>
            <color indexed="81"/>
            <rFont val="Tahoma"/>
            <family val="2"/>
            <charset val="186"/>
          </rPr>
          <t xml:space="preserve">
sasniedzis pensijas vecumu
</t>
        </r>
      </text>
    </comment>
    <comment ref="I111" authorId="0" shapeId="0" xr:uid="{00000000-0006-0000-2200-000008000000}">
      <text>
        <r>
          <rPr>
            <b/>
            <sz val="9"/>
            <color indexed="81"/>
            <rFont val="Tahoma"/>
            <family val="2"/>
            <charset val="186"/>
          </rPr>
          <t>Liesma Jankovska:</t>
        </r>
        <r>
          <rPr>
            <sz val="9"/>
            <color indexed="81"/>
            <rFont val="Tahoma"/>
            <family val="2"/>
            <charset val="186"/>
          </rPr>
          <t xml:space="preserve">
sasniedzis pensijas vecumu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31" authorId="0" shapeId="0" xr:uid="{68037299-3575-4434-A9DB-650360DA79B5}">
      <text>
        <r>
          <rPr>
            <b/>
            <sz val="9"/>
            <color indexed="81"/>
            <rFont val="Tahoma"/>
            <family val="2"/>
          </rPr>
          <t>Liene Ābola:</t>
        </r>
        <r>
          <rPr>
            <sz val="9"/>
            <color indexed="81"/>
            <rFont val="Tahoma"/>
            <family val="2"/>
          </rPr>
          <t xml:space="preserve">
Samazinātais VSAOI- 21.31%</t>
        </r>
      </text>
    </comment>
    <comment ref="I34" authorId="0" shapeId="0" xr:uid="{4D569FD6-E846-4C9E-84AF-E8ED5CF9DD8F}">
      <text>
        <r>
          <rPr>
            <b/>
            <sz val="9"/>
            <color indexed="81"/>
            <rFont val="Tahoma"/>
            <family val="2"/>
          </rPr>
          <t>Liene Ābola:</t>
        </r>
        <r>
          <rPr>
            <sz val="9"/>
            <color indexed="81"/>
            <rFont val="Tahoma"/>
            <family val="2"/>
          </rPr>
          <t xml:space="preserve">
Samazinātais VSAOI- 21.31%</t>
        </r>
      </text>
    </comment>
    <comment ref="I38" authorId="0" shapeId="0" xr:uid="{705C0A37-22AB-4788-999F-E11770F706F7}">
      <text>
        <r>
          <rPr>
            <b/>
            <sz val="9"/>
            <color indexed="81"/>
            <rFont val="Tahoma"/>
            <family val="2"/>
          </rPr>
          <t>Liene Ābola:</t>
        </r>
        <r>
          <rPr>
            <sz val="9"/>
            <color indexed="81"/>
            <rFont val="Tahoma"/>
            <family val="2"/>
          </rPr>
          <t xml:space="preserve">
Samazinātais VSAOI- 21.31%</t>
        </r>
      </text>
    </comment>
    <comment ref="I42" authorId="0" shapeId="0" xr:uid="{60E1107D-61EB-42BA-984B-39E1E07A32CB}">
      <text>
        <r>
          <rPr>
            <b/>
            <sz val="9"/>
            <color indexed="81"/>
            <rFont val="Tahoma"/>
            <family val="2"/>
          </rPr>
          <t>Liene Ābola:</t>
        </r>
        <r>
          <rPr>
            <sz val="9"/>
            <color indexed="81"/>
            <rFont val="Tahoma"/>
            <family val="2"/>
          </rPr>
          <t xml:space="preserve">
Samazinātais VSAOI- 21.31%</t>
        </r>
      </text>
    </comment>
    <comment ref="I55" authorId="0" shapeId="0" xr:uid="{8DE1EC41-6CB5-4F05-89A2-1DD79397F0AB}">
      <text>
        <r>
          <rPr>
            <b/>
            <sz val="9"/>
            <color indexed="81"/>
            <rFont val="Tahoma"/>
            <family val="2"/>
          </rPr>
          <t>Liene Ābola:</t>
        </r>
        <r>
          <rPr>
            <sz val="9"/>
            <color indexed="81"/>
            <rFont val="Tahoma"/>
            <family val="2"/>
          </rPr>
          <t xml:space="preserve">
Samazinātais VSAOI- 21.31%</t>
        </r>
      </text>
    </comment>
    <comment ref="I63" authorId="0" shapeId="0" xr:uid="{1DA7B29D-B855-416F-9DEA-F01F5D05F340}">
      <text>
        <r>
          <rPr>
            <b/>
            <sz val="9"/>
            <color indexed="81"/>
            <rFont val="Tahoma"/>
            <family val="2"/>
          </rPr>
          <t>Liene Ābola:</t>
        </r>
        <r>
          <rPr>
            <sz val="9"/>
            <color indexed="81"/>
            <rFont val="Tahoma"/>
            <family val="2"/>
          </rPr>
          <t xml:space="preserve">
Samazinātais VSAOI- 21.31%</t>
        </r>
      </text>
    </comment>
    <comment ref="I98" authorId="0" shapeId="0" xr:uid="{5C8E1599-62E6-4B64-BBC7-42C59135C016}">
      <text>
        <r>
          <rPr>
            <b/>
            <sz val="9"/>
            <color indexed="81"/>
            <rFont val="Tahoma"/>
            <family val="2"/>
          </rPr>
          <t>Liene Ābola:</t>
        </r>
        <r>
          <rPr>
            <sz val="9"/>
            <color indexed="81"/>
            <rFont val="Tahoma"/>
            <family val="2"/>
          </rPr>
          <t xml:space="preserve">
Samazinātais VSAOI- 21.31%</t>
        </r>
      </text>
    </comment>
    <comment ref="I107" authorId="0" shapeId="0" xr:uid="{DF91D25F-48EC-4093-B068-4B38E4E85E24}">
      <text>
        <r>
          <rPr>
            <b/>
            <sz val="9"/>
            <color indexed="81"/>
            <rFont val="Tahoma"/>
            <family val="2"/>
          </rPr>
          <t>Liene Ābola:</t>
        </r>
        <r>
          <rPr>
            <sz val="9"/>
            <color indexed="81"/>
            <rFont val="Tahoma"/>
            <family val="2"/>
          </rPr>
          <t xml:space="preserve">
Samazinātais VSAOI- 21.31%</t>
        </r>
      </text>
    </comment>
    <comment ref="I110" authorId="0" shapeId="0" xr:uid="{C25FB985-113D-4B23-BD27-B0520C9FA833}">
      <text>
        <r>
          <rPr>
            <b/>
            <sz val="9"/>
            <color indexed="81"/>
            <rFont val="Tahoma"/>
            <family val="2"/>
          </rPr>
          <t>Liene Ābola:</t>
        </r>
        <r>
          <rPr>
            <sz val="9"/>
            <color indexed="81"/>
            <rFont val="Tahoma"/>
            <family val="2"/>
          </rPr>
          <t xml:space="preserve">
Samazinātais VSAOI- 21.31%</t>
        </r>
      </text>
    </comment>
    <comment ref="I120" authorId="0" shapeId="0" xr:uid="{7A70DCA8-9D8C-4CCB-8982-54BB512FBD78}">
      <text>
        <r>
          <rPr>
            <b/>
            <sz val="9"/>
            <color indexed="81"/>
            <rFont val="Tahoma"/>
            <family val="2"/>
          </rPr>
          <t>Liene Ābola:</t>
        </r>
        <r>
          <rPr>
            <sz val="9"/>
            <color indexed="81"/>
            <rFont val="Tahoma"/>
            <family val="2"/>
          </rPr>
          <t xml:space="preserve">
Samazinātais VSAOI- 21.31%</t>
        </r>
      </text>
    </comment>
    <comment ref="I128" authorId="0" shapeId="0" xr:uid="{02295005-38FD-41F2-A767-8B7206C6717B}">
      <text>
        <r>
          <rPr>
            <b/>
            <sz val="9"/>
            <color indexed="81"/>
            <rFont val="Tahoma"/>
            <family val="2"/>
          </rPr>
          <t>Liene Ābola:</t>
        </r>
        <r>
          <rPr>
            <sz val="9"/>
            <color indexed="81"/>
            <rFont val="Tahoma"/>
            <family val="2"/>
          </rPr>
          <t xml:space="preserve">
Samazinātais VSAOI- 21.31%</t>
        </r>
      </text>
    </comment>
    <comment ref="I135" authorId="0" shapeId="0" xr:uid="{5521BED4-F611-469B-A68A-5A8461EF21D6}">
      <text>
        <r>
          <rPr>
            <b/>
            <sz val="9"/>
            <color indexed="81"/>
            <rFont val="Tahoma"/>
            <family val="2"/>
          </rPr>
          <t>Liene Ābola:</t>
        </r>
        <r>
          <rPr>
            <sz val="9"/>
            <color indexed="81"/>
            <rFont val="Tahoma"/>
            <family val="2"/>
          </rPr>
          <t xml:space="preserve">
Samazinātais VSAOI- 21.31%</t>
        </r>
      </text>
    </comment>
    <comment ref="I137" authorId="0" shapeId="0" xr:uid="{09750331-6683-4B1E-9E61-F6284D116A3B}">
      <text>
        <r>
          <rPr>
            <b/>
            <sz val="9"/>
            <color indexed="81"/>
            <rFont val="Tahoma"/>
            <family val="2"/>
          </rPr>
          <t>Liene Ābola:</t>
        </r>
        <r>
          <rPr>
            <sz val="9"/>
            <color indexed="81"/>
            <rFont val="Tahoma"/>
            <family val="2"/>
          </rPr>
          <t xml:space="preserve">
Samazinātais VSAOI- 21.31%</t>
        </r>
      </text>
    </comment>
    <comment ref="I142" authorId="0" shapeId="0" xr:uid="{DF7C029C-75AB-4139-B700-8E41EF551724}">
      <text>
        <r>
          <rPr>
            <b/>
            <sz val="9"/>
            <color indexed="81"/>
            <rFont val="Tahoma"/>
            <family val="2"/>
          </rPr>
          <t>Liene Ābola:</t>
        </r>
        <r>
          <rPr>
            <sz val="9"/>
            <color indexed="81"/>
            <rFont val="Tahoma"/>
            <family val="2"/>
          </rPr>
          <t xml:space="preserve">
Samazinātais VSAOI- 21.31%</t>
        </r>
      </text>
    </comment>
    <comment ref="I146" authorId="0" shapeId="0" xr:uid="{B8D864E2-DB61-4F25-80E0-DF09E8485C50}">
      <text>
        <r>
          <rPr>
            <b/>
            <sz val="9"/>
            <color indexed="81"/>
            <rFont val="Tahoma"/>
            <family val="2"/>
          </rPr>
          <t>Liene Ābola:</t>
        </r>
        <r>
          <rPr>
            <sz val="9"/>
            <color indexed="81"/>
            <rFont val="Tahoma"/>
            <family val="2"/>
          </rPr>
          <t xml:space="preserve">
Samazinātais VSAOI- 21.31%</t>
        </r>
      </text>
    </comment>
    <comment ref="I151" authorId="0" shapeId="0" xr:uid="{5D57E0F0-DF29-4575-A11E-BC6BDAC5EC71}">
      <text>
        <r>
          <rPr>
            <b/>
            <sz val="9"/>
            <color indexed="81"/>
            <rFont val="Tahoma"/>
            <family val="2"/>
          </rPr>
          <t>Liene Ābola:</t>
        </r>
        <r>
          <rPr>
            <sz val="9"/>
            <color indexed="81"/>
            <rFont val="Tahoma"/>
            <family val="2"/>
          </rPr>
          <t xml:space="preserve">
Samazinātais VSAOI- 21.31%</t>
        </r>
      </text>
    </comment>
    <comment ref="I156" authorId="0" shapeId="0" xr:uid="{553B13D9-ADF8-47C9-B15F-6DFB370FB8FF}">
      <text>
        <r>
          <rPr>
            <b/>
            <sz val="9"/>
            <color indexed="81"/>
            <rFont val="Tahoma"/>
            <family val="2"/>
          </rPr>
          <t>Liene Ābola:</t>
        </r>
        <r>
          <rPr>
            <sz val="9"/>
            <color indexed="81"/>
            <rFont val="Tahoma"/>
            <family val="2"/>
          </rPr>
          <t xml:space="preserve">
Samazinātais VSAOI- 21.31%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D9" authorId="0" shapeId="0" xr:uid="{A4E965A7-A2D4-4686-BECA-792C613D5D61}">
      <text>
        <r>
          <rPr>
            <b/>
            <sz val="9"/>
            <color indexed="81"/>
            <rFont val="Tahoma"/>
            <family val="2"/>
          </rPr>
          <t>Liene Ābola:</t>
        </r>
        <r>
          <rPr>
            <sz val="9"/>
            <color indexed="81"/>
            <rFont val="Tahoma"/>
            <family val="2"/>
          </rPr>
          <t xml:space="preserve">
no 9.nov - 31.dec 277 stundas (119+158)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19" authorId="0" shapeId="0" xr:uid="{9BC8DC97-2D84-40B5-8AD5-6ADE14544CD1}">
      <text>
        <r>
          <rPr>
            <b/>
            <sz val="9"/>
            <color indexed="81"/>
            <rFont val="Tahoma"/>
            <family val="2"/>
          </rPr>
          <t>Liene Ābola:</t>
        </r>
        <r>
          <rPr>
            <sz val="9"/>
            <color indexed="81"/>
            <rFont val="Tahoma"/>
            <family val="2"/>
          </rPr>
          <t xml:space="preserve">
Samazināts VSAOI 21.31%</t>
        </r>
      </text>
    </comment>
    <comment ref="I22" authorId="0" shapeId="0" xr:uid="{C5939A13-94CC-4F40-899F-8E6F16D18BF4}">
      <text>
        <r>
          <rPr>
            <b/>
            <sz val="9"/>
            <color indexed="81"/>
            <rFont val="Tahoma"/>
            <family val="2"/>
          </rPr>
          <t>Liene Ābola:</t>
        </r>
        <r>
          <rPr>
            <sz val="9"/>
            <color indexed="81"/>
            <rFont val="Tahoma"/>
            <family val="2"/>
          </rPr>
          <t xml:space="preserve">
Samazināts VSAOI 21.31%</t>
        </r>
      </text>
    </comment>
    <comment ref="I24" authorId="0" shapeId="0" xr:uid="{9F92818B-5C7B-4360-B401-5FDF5CCF4C68}">
      <text>
        <r>
          <rPr>
            <b/>
            <sz val="9"/>
            <color indexed="81"/>
            <rFont val="Tahoma"/>
            <family val="2"/>
          </rPr>
          <t>Liene Ābola:</t>
        </r>
        <r>
          <rPr>
            <sz val="9"/>
            <color indexed="81"/>
            <rFont val="Tahoma"/>
            <family val="2"/>
          </rPr>
          <t xml:space="preserve">
Samazināts VSAOI 21.31%</t>
        </r>
      </text>
    </comment>
    <comment ref="I31" authorId="0" shapeId="0" xr:uid="{7E52C0AD-2FC0-461D-B78C-5BE49C782656}">
      <text>
        <r>
          <rPr>
            <b/>
            <sz val="9"/>
            <color indexed="81"/>
            <rFont val="Tahoma"/>
            <family val="2"/>
          </rPr>
          <t>Liene Ābola:</t>
        </r>
        <r>
          <rPr>
            <sz val="9"/>
            <color indexed="81"/>
            <rFont val="Tahoma"/>
            <family val="2"/>
          </rPr>
          <t xml:space="preserve">
Samazināts VSAOI 21.31%</t>
        </r>
      </text>
    </comment>
    <comment ref="I69" authorId="0" shapeId="0" xr:uid="{EEA0BDA6-09C1-4788-AB48-5A0E592EEBE4}">
      <text>
        <r>
          <rPr>
            <b/>
            <sz val="9"/>
            <color indexed="81"/>
            <rFont val="Tahoma"/>
            <family val="2"/>
          </rPr>
          <t>Liene Ābola:</t>
        </r>
        <r>
          <rPr>
            <sz val="9"/>
            <color indexed="81"/>
            <rFont val="Tahoma"/>
            <family val="2"/>
          </rPr>
          <t xml:space="preserve">
Samazināts VSAOI 21.31%</t>
        </r>
      </text>
    </comment>
    <comment ref="I97" authorId="0" shapeId="0" xr:uid="{7B61C570-56EB-48D1-81DF-FB9F02A14118}">
      <text>
        <r>
          <rPr>
            <b/>
            <sz val="9"/>
            <color indexed="81"/>
            <rFont val="Tahoma"/>
            <family val="2"/>
          </rPr>
          <t>Liene Ābola:</t>
        </r>
        <r>
          <rPr>
            <sz val="9"/>
            <color indexed="81"/>
            <rFont val="Tahoma"/>
            <family val="2"/>
          </rPr>
          <t xml:space="preserve">
Samazināts VSAOI 21.31%</t>
        </r>
      </text>
    </comment>
    <comment ref="I101" authorId="0" shapeId="0" xr:uid="{BED52ACB-1E24-4D08-AF82-32C9CFDC8F26}">
      <text>
        <r>
          <rPr>
            <b/>
            <sz val="9"/>
            <color indexed="81"/>
            <rFont val="Tahoma"/>
            <family val="2"/>
          </rPr>
          <t>Liene Ābola:</t>
        </r>
        <r>
          <rPr>
            <sz val="9"/>
            <color indexed="81"/>
            <rFont val="Tahoma"/>
            <family val="2"/>
          </rPr>
          <t xml:space="preserve">
Samazināts VSAOI 21.31%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G8" authorId="0" shapeId="0" xr:uid="{1D5E9FCD-A44A-4768-B583-FE9B4A368F51}">
      <text>
        <r>
          <rPr>
            <b/>
            <sz val="9"/>
            <color indexed="81"/>
            <rFont val="Tahoma"/>
            <family val="2"/>
          </rPr>
          <t>Liene Ābola:</t>
        </r>
        <r>
          <rPr>
            <sz val="9"/>
            <color indexed="81"/>
            <rFont val="Tahoma"/>
            <family val="2"/>
          </rPr>
          <t xml:space="preserve">
stundas likme tiek noteikta vienāda visam gadam, tas ir: pamatalga / vid. stundu skaitu 2020.g. 166.83 (40 st. darba nedēļai), 145.92 (35 st. darba nedēļai radioloģ. nod.)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F8" authorId="0" shapeId="0" xr:uid="{89209F63-F35D-4EA4-A313-6A823D9858D0}">
      <text>
        <r>
          <rPr>
            <b/>
            <sz val="9"/>
            <color indexed="81"/>
            <rFont val="Tahoma"/>
            <family val="2"/>
          </rPr>
          <t>Liene Ābola:</t>
        </r>
        <r>
          <rPr>
            <sz val="9"/>
            <color indexed="81"/>
            <rFont val="Tahoma"/>
            <family val="2"/>
          </rPr>
          <t xml:space="preserve">
Atalgojums atbilstoši nostrādātajam 1019 stundām</t>
        </r>
      </text>
    </comment>
    <comment ref="G8" authorId="0" shapeId="0" xr:uid="{8A7069B6-2031-41FE-A7E1-2CA64A00F4CD}">
      <text>
        <r>
          <rPr>
            <b/>
            <sz val="9"/>
            <color indexed="81"/>
            <rFont val="Tahoma"/>
            <family val="2"/>
          </rPr>
          <t>Liene Ābola:</t>
        </r>
        <r>
          <rPr>
            <sz val="9"/>
            <color indexed="81"/>
            <rFont val="Tahoma"/>
            <family val="2"/>
          </rPr>
          <t xml:space="preserve">
Atalgojums atbilstoši nostrādātajām 119 stundām/119 stundas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F8" authorId="0" shapeId="0" xr:uid="{773C11D2-A378-4B9A-85EA-87D4D54B3729}">
      <text>
        <r>
          <rPr>
            <b/>
            <sz val="9"/>
            <color indexed="81"/>
            <rFont val="Tahoma"/>
            <family val="2"/>
          </rPr>
          <t>Liene Ābola:</t>
        </r>
        <r>
          <rPr>
            <sz val="9"/>
            <color indexed="81"/>
            <rFont val="Tahoma"/>
            <family val="2"/>
          </rPr>
          <t xml:space="preserve">
Mēnešalga atbilstosi slodzei</t>
        </r>
      </text>
    </comment>
    <comment ref="D9" authorId="0" shapeId="0" xr:uid="{17B54E84-20EF-4C74-956E-5A63710CAA35}">
      <text>
        <r>
          <rPr>
            <b/>
            <sz val="9"/>
            <color indexed="81"/>
            <rFont val="Tahoma"/>
            <family val="2"/>
          </rPr>
          <t>Liene Ābola:</t>
        </r>
        <r>
          <rPr>
            <sz val="9"/>
            <color indexed="81"/>
            <rFont val="Tahoma"/>
            <family val="2"/>
          </rPr>
          <t xml:space="preserve">
Dažiem darbiniekiem decembra mēnesī līdz normalam darba laikam ir norādītās mazāk par 158 stundām, jo šie darbinieki strādā nepilnu slodzi un minētās stundas ir norādītas atbilstoši slodzes lielumam uz kuru viņi ir nodarbināti.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E9" authorId="0" shapeId="0" xr:uid="{717C5CBA-CDC1-49AF-810C-5BF6D355B641}">
      <text>
        <r>
          <rPr>
            <b/>
            <sz val="9"/>
            <color indexed="81"/>
            <rFont val="Tahoma"/>
            <family val="2"/>
          </rPr>
          <t>Liene Ābola:</t>
        </r>
        <r>
          <rPr>
            <sz val="9"/>
            <color indexed="81"/>
            <rFont val="Tahoma"/>
            <family val="2"/>
          </rPr>
          <t xml:space="preserve">
Virsstundas radušās pēc 09.11.2020</t>
        </r>
      </text>
    </comment>
    <comment ref="I19" authorId="0" shapeId="0" xr:uid="{22842471-8E29-4233-8340-81B59E88D20E}">
      <text>
        <r>
          <rPr>
            <b/>
            <sz val="9"/>
            <color indexed="81"/>
            <rFont val="Tahoma"/>
            <family val="2"/>
          </rPr>
          <t>Liene Ābola:</t>
        </r>
        <r>
          <rPr>
            <sz val="9"/>
            <color indexed="81"/>
            <rFont val="Tahoma"/>
            <family val="2"/>
          </rPr>
          <t xml:space="preserve">
Samazinātais VSAOI 21,31%</t>
        </r>
      </text>
    </comment>
    <comment ref="I20" authorId="0" shapeId="0" xr:uid="{5F2EB8E7-675D-46E2-854B-2E7BBBB71972}">
      <text>
        <r>
          <rPr>
            <b/>
            <sz val="9"/>
            <color indexed="81"/>
            <rFont val="Tahoma"/>
            <family val="2"/>
          </rPr>
          <t>Liene Ābola:</t>
        </r>
        <r>
          <rPr>
            <sz val="9"/>
            <color indexed="81"/>
            <rFont val="Tahoma"/>
            <family val="2"/>
          </rPr>
          <t xml:space="preserve">
Samazinātais VSAOI 21,31%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Liene Ābola</author>
  </authors>
  <commentList>
    <comment ref="I27" authorId="0" shapeId="0" xr:uid="{CA1904C0-4D3B-43B7-9A8D-8835D0D72253}">
      <text>
        <r>
          <rPr>
            <b/>
            <sz val="9"/>
            <color indexed="81"/>
            <rFont val="Tahoma"/>
            <family val="2"/>
          </rPr>
          <t>Liene Ābola:</t>
        </r>
        <r>
          <rPr>
            <sz val="9"/>
            <color indexed="81"/>
            <rFont val="Tahoma"/>
            <family val="2"/>
          </rPr>
          <t xml:space="preserve">
Samazināts VSAOI</t>
        </r>
      </text>
    </comment>
    <comment ref="I39" authorId="0" shapeId="0" xr:uid="{5EA391B7-B610-4C32-BF1B-821015BCD7E5}">
      <text>
        <r>
          <rPr>
            <b/>
            <sz val="9"/>
            <color indexed="81"/>
            <rFont val="Tahoma"/>
            <family val="2"/>
          </rPr>
          <t>Liene Ābola:</t>
        </r>
        <r>
          <rPr>
            <sz val="9"/>
            <color indexed="81"/>
            <rFont val="Tahoma"/>
            <family val="2"/>
          </rPr>
          <t xml:space="preserve">
Samazināts VSAOI</t>
        </r>
      </text>
    </comment>
    <comment ref="I42" authorId="0" shapeId="0" xr:uid="{5CD6E4C2-C44E-4AF9-A1F0-0D0E8CEB11E1}">
      <text>
        <r>
          <rPr>
            <b/>
            <sz val="9"/>
            <color indexed="81"/>
            <rFont val="Tahoma"/>
            <family val="2"/>
          </rPr>
          <t>Liene Ābola:</t>
        </r>
        <r>
          <rPr>
            <sz val="9"/>
            <color indexed="81"/>
            <rFont val="Tahoma"/>
            <family val="2"/>
          </rPr>
          <t xml:space="preserve">
Samazināts VSAOI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Evija Iesaliņa</author>
    <author>Liene Ābola</author>
  </authors>
  <commentList>
    <comment ref="G8" authorId="0" shapeId="0" xr:uid="{A809BA5F-C617-49A7-B497-6D68D0D71884}">
      <text>
        <r>
          <rPr>
            <sz val="9"/>
            <color indexed="81"/>
            <rFont val="Tahoma"/>
            <family val="2"/>
            <charset val="186"/>
          </rPr>
          <t xml:space="preserve">
</t>
        </r>
        <r>
          <rPr>
            <sz val="14"/>
            <color indexed="81"/>
            <rFont val="Tahoma"/>
            <family val="2"/>
            <charset val="186"/>
          </rPr>
          <t>gada vidējais h skaits</t>
        </r>
      </text>
    </comment>
    <comment ref="I59" authorId="1" shapeId="0" xr:uid="{A0771C24-F3D7-497C-9056-766D42E8DCB2}">
      <text>
        <r>
          <rPr>
            <b/>
            <sz val="9"/>
            <color indexed="81"/>
            <rFont val="Tahoma"/>
            <family val="2"/>
          </rPr>
          <t>Liene Ābola:</t>
        </r>
        <r>
          <rPr>
            <sz val="9"/>
            <color indexed="81"/>
            <rFont val="Tahoma"/>
            <family val="2"/>
          </rPr>
          <t xml:space="preserve">
Samazināts VSAOI</t>
        </r>
      </text>
    </comment>
    <comment ref="I60" authorId="1" shapeId="0" xr:uid="{3F60074D-C2B7-48DE-93F7-79C0EE584823}">
      <text>
        <r>
          <rPr>
            <b/>
            <sz val="9"/>
            <color indexed="81"/>
            <rFont val="Tahoma"/>
            <family val="2"/>
          </rPr>
          <t>Liene Ābola:</t>
        </r>
        <r>
          <rPr>
            <sz val="9"/>
            <color indexed="81"/>
            <rFont val="Tahoma"/>
            <family val="2"/>
          </rPr>
          <t xml:space="preserve">
Samazināts VSAOI</t>
        </r>
      </text>
    </comment>
    <comment ref="I65" authorId="1" shapeId="0" xr:uid="{F0B11D87-C171-4802-B610-6B3F1EB89950}">
      <text>
        <r>
          <rPr>
            <b/>
            <sz val="9"/>
            <color indexed="81"/>
            <rFont val="Tahoma"/>
            <family val="2"/>
          </rPr>
          <t>Liene Ābola:</t>
        </r>
        <r>
          <rPr>
            <sz val="9"/>
            <color indexed="81"/>
            <rFont val="Tahoma"/>
            <family val="2"/>
          </rPr>
          <t xml:space="preserve">
Samazināts VSAOI</t>
        </r>
      </text>
    </comment>
    <comment ref="I67" authorId="1" shapeId="0" xr:uid="{B8AC1DBF-B705-47B0-B829-FB23770DBFA8}">
      <text>
        <r>
          <rPr>
            <b/>
            <sz val="9"/>
            <color indexed="81"/>
            <rFont val="Tahoma"/>
            <family val="2"/>
          </rPr>
          <t>Liene Ābola:</t>
        </r>
        <r>
          <rPr>
            <sz val="9"/>
            <color indexed="81"/>
            <rFont val="Tahoma"/>
            <family val="2"/>
          </rPr>
          <t xml:space="preserve">
Samazināts VSAOI</t>
        </r>
      </text>
    </comment>
    <comment ref="I68" authorId="1" shapeId="0" xr:uid="{71F1DAFB-BE60-4F14-82F3-4036CAF3F0BA}">
      <text>
        <r>
          <rPr>
            <b/>
            <sz val="9"/>
            <color indexed="81"/>
            <rFont val="Tahoma"/>
            <family val="2"/>
          </rPr>
          <t>Liene Ābola:</t>
        </r>
        <r>
          <rPr>
            <sz val="9"/>
            <color indexed="81"/>
            <rFont val="Tahoma"/>
            <family val="2"/>
          </rPr>
          <t xml:space="preserve">
Samazināts VSAOI</t>
        </r>
      </text>
    </comment>
    <comment ref="I72" authorId="1" shapeId="0" xr:uid="{FA0C7594-5F73-4795-AADC-F06D35B8492F}">
      <text>
        <r>
          <rPr>
            <b/>
            <sz val="9"/>
            <color indexed="81"/>
            <rFont val="Tahoma"/>
            <family val="2"/>
          </rPr>
          <t>Liene Ābola:</t>
        </r>
        <r>
          <rPr>
            <sz val="9"/>
            <color indexed="81"/>
            <rFont val="Tahoma"/>
            <family val="2"/>
          </rPr>
          <t xml:space="preserve">
Samazināts VSAOI</t>
        </r>
      </text>
    </comment>
    <comment ref="I75" authorId="1" shapeId="0" xr:uid="{B1F30F15-92D5-45B3-9344-74B88A9AA802}">
      <text>
        <r>
          <rPr>
            <b/>
            <sz val="9"/>
            <color indexed="81"/>
            <rFont val="Tahoma"/>
            <family val="2"/>
          </rPr>
          <t>Liene Ābola:</t>
        </r>
        <r>
          <rPr>
            <sz val="9"/>
            <color indexed="81"/>
            <rFont val="Tahoma"/>
            <family val="2"/>
          </rPr>
          <t xml:space="preserve">
Samazināts VSAOI</t>
        </r>
      </text>
    </comment>
    <comment ref="I80" authorId="1" shapeId="0" xr:uid="{4A6F0FD6-4311-4912-8EBE-678220008C2A}">
      <text>
        <r>
          <rPr>
            <b/>
            <sz val="9"/>
            <color indexed="81"/>
            <rFont val="Tahoma"/>
            <family val="2"/>
          </rPr>
          <t>Liene Ābola:</t>
        </r>
        <r>
          <rPr>
            <sz val="9"/>
            <color indexed="81"/>
            <rFont val="Tahoma"/>
            <family val="2"/>
          </rPr>
          <t xml:space="preserve">
Samazināts VSAOI</t>
        </r>
      </text>
    </comment>
    <comment ref="I94" authorId="1" shapeId="0" xr:uid="{B1773852-F0D6-4076-A51B-37F8071211D4}">
      <text>
        <r>
          <rPr>
            <b/>
            <sz val="9"/>
            <color indexed="81"/>
            <rFont val="Tahoma"/>
            <family val="2"/>
          </rPr>
          <t>Liene Ābola:</t>
        </r>
        <r>
          <rPr>
            <sz val="9"/>
            <color indexed="81"/>
            <rFont val="Tahoma"/>
            <family val="2"/>
          </rPr>
          <t xml:space="preserve">
Samazināts VSAOI</t>
        </r>
      </text>
    </comment>
  </commentList>
</comments>
</file>

<file path=xl/sharedStrings.xml><?xml version="1.0" encoding="utf-8"?>
<sst xmlns="http://schemas.openxmlformats.org/spreadsheetml/2006/main" count="9435" uniqueCount="1640">
  <si>
    <t>KOPĀ</t>
  </si>
  <si>
    <t>Piezīmes</t>
  </si>
  <si>
    <t>Piemērs</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</si>
  <si>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</si>
  <si>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t>Izdevumi  par virsstundām kopā ar VSOAI, EUR</t>
  </si>
  <si>
    <t xml:space="preserve"> Darba stundas  normālā darba laika  ietvaros:</t>
  </si>
  <si>
    <t>Mēnešalga no kuras rēķina stundas likmi</t>
  </si>
  <si>
    <t>* Iesniedzot datus pārskatam katrai ārstniecības iestādei jānodrošina, ka ikmēneša darba laika uzskaites tabelē, kura tiek apsiprināta ar iestādes vadītāja parakstu, ir iespējams izsekot Jūsu iesniegtai informācijai - darbinieka saistībai ar Covid-19</t>
  </si>
  <si>
    <t>Nodarbināto skaits mēnesī</t>
  </si>
  <si>
    <t xml:space="preserve">** apakšpozīcijās sniedz atsevišķu informāciju par katru nodarbināto, kurš ir strādājis virsstundas sakarā ar Latvijā izsludināto ārkārtējo situāciju ar mērķi ierobežot Covid-19 izplatību </t>
  </si>
  <si>
    <t>Apmaksājamais laiks mēnesī, stundas (tai skaitā summētā darba laika ietvaros)</t>
  </si>
  <si>
    <t>Apmaksājamā 100% piemaksa par nostrādātām virsstundām virs normālā  darba laika  (tai skaitā summētā darba laika ietvaros)</t>
  </si>
  <si>
    <t>7=8+9</t>
  </si>
  <si>
    <t>14=13 + VSOAI</t>
  </si>
  <si>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</si>
  <si>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virsstundas - virs  normālā darba laika, kas saistītas ar darbu  ar Covid-19</t>
  </si>
  <si>
    <t>novembrī  -  119  stundas (ņemot vērā laika periodu no 9.novembra - 30.novembrim)</t>
  </si>
  <si>
    <t xml:space="preserve"> decembrī -  158 stundas</t>
  </si>
  <si>
    <t>Pārskats par  darba veicējiem (ārstniecības personām) , virs normālā darba laika nostrādātām stundām, apmaksājamām stundām un izdevumiem, sakarā ar Latvijā izsludināto ārkārtējo situāciju ar mērķi ierobežot Covid-19 izplatību no 2020.gada 9.novembra *</t>
  </si>
  <si>
    <t>Kopā**</t>
  </si>
  <si>
    <t>* Atbilstoši 2020.gada 6.novembra MK rīkojuma Nr.655 "Par ārkārtējās situācijas izsludināšanu" 9.punktam tiek atļauts papildus virsstundu darbs un virsstundu darba apmaksai nepieciešamos papildu finanšu līdzekļus var pieprasīt no valsts budžeta programmas 02.00.00 "Līdzekļi neparedzētiem gadījumiem"</t>
  </si>
  <si>
    <r>
      <t xml:space="preserve">  līdz normālam darba laikam </t>
    </r>
    <r>
      <rPr>
        <vertAlign val="superscript"/>
        <sz val="13"/>
        <rFont val="Times New Roman"/>
        <family val="1"/>
        <charset val="186"/>
      </rPr>
      <t>1</t>
    </r>
  </si>
  <si>
    <r>
      <t>Stundas likme (aprēķināta atbilstoši mēnešalgai vai darba līgumā noteiktā stundas likme)</t>
    </r>
    <r>
      <rPr>
        <vertAlign val="superscript"/>
        <sz val="13"/>
        <rFont val="Times New Roman"/>
        <family val="1"/>
        <charset val="186"/>
      </rPr>
      <t>2</t>
    </r>
  </si>
  <si>
    <t>Ārsti, zobārsti  un funkcionālie speciālisti, kopā, tai skaitā:***</t>
  </si>
  <si>
    <t>Ārstniecības un pacientu aprūpes personas un funkcionālo speciālistu asistenti, kopā, tai skaitā:***</t>
  </si>
  <si>
    <t>Ārstniecības un pacientu aprūpes atbalsta personas, māsu palīgi, zobārstu aistenti, kopā, tai skaitā:***</t>
  </si>
  <si>
    <t>Pārējie darbinieki, kuri tieši iesaistīti darbā ar Covid-19, kopā, tai skaitā:***</t>
  </si>
  <si>
    <r>
      <t>Iestādes nosaukums:</t>
    </r>
    <r>
      <rPr>
        <b/>
        <sz val="13"/>
        <color theme="1"/>
        <rFont val="Times New Roman"/>
        <family val="1"/>
        <charset val="186"/>
      </rPr>
      <t xml:space="preserve"> SIA "Balvu un Gulbenes slimnīcu apvienība"</t>
    </r>
  </si>
  <si>
    <t xml:space="preserve">Ārsts </t>
  </si>
  <si>
    <t>Ārsta palīgs</t>
  </si>
  <si>
    <t>Medicīnas māsa</t>
  </si>
  <si>
    <t>Māsu palīgs</t>
  </si>
  <si>
    <t>Sanitārs</t>
  </si>
  <si>
    <t>Iestādes vadītājs Alīda Vāne</t>
  </si>
  <si>
    <t>Izpildītājs: galvenā grāmatvede Aiga Bēka</t>
  </si>
  <si>
    <t>Tālr. 64473713</t>
  </si>
  <si>
    <t>…</t>
  </si>
  <si>
    <t>vecāka medmasa</t>
  </si>
  <si>
    <t>garīgās veselibas aprūpes māsa</t>
  </si>
  <si>
    <t>medicīnas māsa</t>
  </si>
  <si>
    <t>medicinas māsa</t>
  </si>
  <si>
    <t>garīgas veselības aprupes māsa</t>
  </si>
  <si>
    <t>garīgās veselības aprūpes māsa</t>
  </si>
  <si>
    <t>māsu paligs</t>
  </si>
  <si>
    <t>saimn.māsa</t>
  </si>
  <si>
    <t>sanitāri</t>
  </si>
  <si>
    <t>Iestādes vadītājs ____________________ (paraksts)</t>
  </si>
  <si>
    <t>I.Ķiece</t>
  </si>
  <si>
    <t>Izpildītājs V.Akone</t>
  </si>
  <si>
    <t>Tālr.67080171</t>
  </si>
  <si>
    <t>ārsts-radiologs</t>
  </si>
  <si>
    <t>ārsts -psihiatrs</t>
  </si>
  <si>
    <t>garīgās veselības aprūpes  māsa</t>
  </si>
  <si>
    <t>garīgas veselibas aprūpes māsa</t>
  </si>
  <si>
    <t>garīgas veselības aprūpes māsa</t>
  </si>
  <si>
    <t>medicnas māsa</t>
  </si>
  <si>
    <t>mdicīnas māsa</t>
  </si>
  <si>
    <t>garīgās veselības apūpes māsa</t>
  </si>
  <si>
    <t>māsu palīgs</t>
  </si>
  <si>
    <t>sanitārs</t>
  </si>
  <si>
    <t>aprūpētajs</t>
  </si>
  <si>
    <t>Iestādes vadītājs I.Ķiece (paraksts)</t>
  </si>
  <si>
    <t>Izpildītājs v.Akone</t>
  </si>
  <si>
    <t>Vaivaru Ambulatorās rehabilitācijas klīnikas vadītāja (fizioterapeits)</t>
  </si>
  <si>
    <r>
      <t>Medicīnas māsa</t>
    </r>
    <r>
      <rPr>
        <sz val="13"/>
        <color rgb="FF00B0F0"/>
        <rFont val="Times New Roman"/>
        <family val="1"/>
        <charset val="186"/>
      </rPr>
      <t/>
    </r>
  </si>
  <si>
    <t>Virsmāsa</t>
  </si>
  <si>
    <t>Ārstniecības un pacientu aprūpes atbalsta personas, māsu palīgi, zobārstu asistenti, kopā, tai skaitā:***</t>
  </si>
  <si>
    <r>
      <t xml:space="preserve">Māsu palīgs </t>
    </r>
    <r>
      <rPr>
        <sz val="13"/>
        <color rgb="FF00B0F0"/>
        <rFont val="Times New Roman"/>
        <family val="1"/>
        <charset val="186"/>
      </rPr>
      <t/>
    </r>
  </si>
  <si>
    <t>Drošības dienesta vadītājs</t>
  </si>
  <si>
    <t>Vaivaru Ambulatorās rehabilitācijas klīnikas koordinatore</t>
  </si>
  <si>
    <t xml:space="preserve">Medicīnas māsa </t>
  </si>
  <si>
    <t xml:space="preserve">Māsu palīgs </t>
  </si>
  <si>
    <t>Pārskats par darba veicējiem (ārstniecības personām), virs normālā darba laika nostrādātām stundām, apmaksājamām stundām un izdevumiem, sakarā ar Latvijā izsludināto ārkārtējo situāciju ar mērķi ierobežot Covid-19 izplatību no 2020.gada 9.novembra *</t>
  </si>
  <si>
    <t>Apmaksājamā 100% piemaksa par nostrādātām virsstundām virs normālā darba laika (tai skaitā summētā darba laika ietvaros)</t>
  </si>
  <si>
    <t>Izdevumi par virsstundām kopā ar VSOAI, EUR</t>
  </si>
  <si>
    <t>Ārsts infektologs-hepatologs</t>
  </si>
  <si>
    <t>Galvenās māsas vietnieks internajā aprūpē</t>
  </si>
  <si>
    <t>Galvenās māsas vietnieks ķirurģiskajā aprūpē</t>
  </si>
  <si>
    <t>Galvenās māsas vietnieks neatliekamajā un vispārīgajā aprūpē</t>
  </si>
  <si>
    <t>Ārsta epidemiologa palīgs</t>
  </si>
  <si>
    <t>Vecākā infekciju kontroles māsa</t>
  </si>
  <si>
    <t>Ambulatorā infekciju kontroles māsa</t>
  </si>
  <si>
    <t>Atbildīgā medicīnas māsa</t>
  </si>
  <si>
    <t>Darba aizsardzības un ugunsdrošības nodaļas vadītājs</t>
  </si>
  <si>
    <t>Vecākais darba aizsardzības speciālists</t>
  </si>
  <si>
    <t>Vecākais veselības aprūpes datu analītiķis</t>
  </si>
  <si>
    <t>Veselības aprūpes datu analītiķis</t>
  </si>
  <si>
    <t>Vecākais kvalitātes vadības speciālists</t>
  </si>
  <si>
    <t>Darba stundas normālā darba laika ietvaros:</t>
  </si>
  <si>
    <t>novembrī - 119 stundas (ņemot vērā laika periodu no 9.novembra - 30.novembrim)</t>
  </si>
  <si>
    <t>decembrī - 158 stundas</t>
  </si>
  <si>
    <t>Pārskats par  darba veicējiem (ārstniecības personām) , virs normālā darba laika nostrādātām stundām, apmaksājamām stundām un izdevumiem, sakarā ar Latvijā izsludināto ārkārtējo situāciju ar mērķi ierobežot Covid-19 izplatību no 2020.gada 9.novembra * (mēnešalgas darbiniekiem).</t>
  </si>
  <si>
    <t xml:space="preserve">Iestādes nosaukums: SIA “Rīgas Austrumu klīniskās universitātes slimnīca” </t>
  </si>
  <si>
    <r>
      <t>Stundas likme (aprēķināta atbilstoši mēnešalgai vai darba līgumā noteiktā stundas likme)</t>
    </r>
    <r>
      <rPr>
        <vertAlign val="superscript"/>
        <sz val="11"/>
        <rFont val="Times New Roman"/>
        <family val="1"/>
        <charset val="186"/>
      </rPr>
      <t>2</t>
    </r>
  </si>
  <si>
    <r>
      <t xml:space="preserve">  līdz normālam darba laikam </t>
    </r>
    <r>
      <rPr>
        <vertAlign val="superscript"/>
        <sz val="11"/>
        <rFont val="Times New Roman"/>
        <family val="1"/>
        <charset val="186"/>
      </rPr>
      <t>1</t>
    </r>
  </si>
  <si>
    <t>Laboratorijas ārsts</t>
  </si>
  <si>
    <t>Laboratorijas speciālists</t>
  </si>
  <si>
    <t>Laboratorijas speciālists (stažieris)</t>
  </si>
  <si>
    <t>Biomedicīnas laborants</t>
  </si>
  <si>
    <t>Vecākais biomedicīnas laborants</t>
  </si>
  <si>
    <t>Reģistrators</t>
  </si>
  <si>
    <t>Medicīnas ierīču daļas vadītājs</t>
  </si>
  <si>
    <t>Biomedicīnas laboranta palīgs</t>
  </si>
  <si>
    <t>Vecākais medicīnisko gāzu tehniķis</t>
  </si>
  <si>
    <t>Galvenais statistiķis LIC</t>
  </si>
  <si>
    <t>Vecākais statistikas datu bāzes analītiķis (amb.sektors un NVD līgumattiecības)</t>
  </si>
  <si>
    <t>Vecākais statistikas datu bāzes administrators</t>
  </si>
  <si>
    <t>Izpildītājs : V.Romāne</t>
  </si>
  <si>
    <t>Tālr.: 67042928</t>
  </si>
  <si>
    <t>Dežūranesteziologs Nr.1</t>
  </si>
  <si>
    <t>Dežūranesteziologs Nr.2</t>
  </si>
  <si>
    <t>Dežūranesteziologs Nr.3</t>
  </si>
  <si>
    <t>Dežūranesteziologs Nr.4</t>
  </si>
  <si>
    <t>Dežūrķirurgs Nr.1</t>
  </si>
  <si>
    <t>Dežūrpediatrs Nr.1</t>
  </si>
  <si>
    <t>Dežūrpediatrs Nr.2</t>
  </si>
  <si>
    <t>Dežūrinternists Nr1</t>
  </si>
  <si>
    <t>Dežūrginekologs Nr1</t>
  </si>
  <si>
    <t>Neatliekamās medicīnas ārsta palīgs Nr.1</t>
  </si>
  <si>
    <t>Neatliekamās medicīnas ārsta palīgs Nr.2</t>
  </si>
  <si>
    <t>Neatliekamās medicīnas ārsta palīgs Nr.3</t>
  </si>
  <si>
    <t>Neatliekamās medicīnas ārsta palīgs Nr.4</t>
  </si>
  <si>
    <t>Neatliekamās medicīnas ārsta palīgs Nr.5</t>
  </si>
  <si>
    <t>Neatliekamās medicīnas ārsta palīgs Nr.6</t>
  </si>
  <si>
    <t>Medicīnas māsa Nr.1</t>
  </si>
  <si>
    <t>Medicīnas māsa Nr.2</t>
  </si>
  <si>
    <t>Medicīnas māsas palīgs Nr.1</t>
  </si>
  <si>
    <t>Medicīnas māsas palīgs Nr.2</t>
  </si>
  <si>
    <t>Medicīnas māsas palīgs Nr.3</t>
  </si>
  <si>
    <t>Izpildītājs  ekonomiste Ligita Kļaviņa</t>
  </si>
  <si>
    <t>Tālr.64807046</t>
  </si>
  <si>
    <t>Ķirurgs (ordinators) ārsts stažieris</t>
  </si>
  <si>
    <t xml:space="preserve">Ginekologs-dežūrārsts   </t>
  </si>
  <si>
    <t xml:space="preserve">Neonatologs-dežūrārsts </t>
  </si>
  <si>
    <t xml:space="preserve">Anesteziologs - reanimatologs (dežūrārsts) </t>
  </si>
  <si>
    <t xml:space="preserve">nternists-dežūrārsts </t>
  </si>
  <si>
    <t xml:space="preserve">Ķirurgs-dežūrārsts  </t>
  </si>
  <si>
    <t xml:space="preserve">Ķirurģijas māsa                           </t>
  </si>
  <si>
    <t>vecmāte</t>
  </si>
  <si>
    <t>bērnu māsa</t>
  </si>
  <si>
    <t>Internās aprūpes māsa</t>
  </si>
  <si>
    <t xml:space="preserve">Radiologa asistenti (RTG) </t>
  </si>
  <si>
    <t xml:space="preserve">Biomedicīnas laboranti   </t>
  </si>
  <si>
    <t>Intensīvās terapijas un anestēzijas māsa</t>
  </si>
  <si>
    <t>Operāciju māsa</t>
  </si>
  <si>
    <t>Ārsta palīgs uzņemšanā</t>
  </si>
  <si>
    <t>māsu palīgs ķirurģijā</t>
  </si>
  <si>
    <t>māsu palīgs dzemd. Nod.</t>
  </si>
  <si>
    <t>māsu palīgs Iekšķīgo slim. Nod.</t>
  </si>
  <si>
    <t>māsu palīgs Anestez.-reanimat. Nod.</t>
  </si>
  <si>
    <t>māsu palīgs operāciju zālē</t>
  </si>
  <si>
    <t>māsu palīgs uzņemšanā</t>
  </si>
  <si>
    <t xml:space="preserve">Klientu un pacientu reģistratori (dežūras)        </t>
  </si>
  <si>
    <t>sanitārs ķirurģija</t>
  </si>
  <si>
    <t>sanitārs dzemdību nod.</t>
  </si>
  <si>
    <t>sanitārs Iekšķīgo slim. nod.</t>
  </si>
  <si>
    <t>sanitārs Anestez.-reanim. nod.</t>
  </si>
  <si>
    <t>sanitārs operāciju zālē</t>
  </si>
  <si>
    <t>sanitārs Covid nod. (ambulat. Bl.)</t>
  </si>
  <si>
    <t>sanitārs uzņemšanā (dienas)</t>
  </si>
  <si>
    <t>Apkopēja</t>
  </si>
  <si>
    <t>Pavārs</t>
  </si>
  <si>
    <t xml:space="preserve">Maiņas vecākais pavārs </t>
  </si>
  <si>
    <t>Trauku mazgātāja</t>
  </si>
  <si>
    <t>virtuves darbinieks</t>
  </si>
  <si>
    <r>
      <rPr>
        <vertAlign val="superscript"/>
        <sz val="14"/>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 Skaidrojums - dežūrpersonālam, kuriem ir summētais darba laiks, stundas likme tiek noteikta vienāda visam gadam, tas ir: pamatalga / vid. stundu skaitu 2020.g. 166.83 (40 st. darba nedēļai), 145.92 (35 st. darba nedēļai radioloģ. nod.)</t>
    </r>
  </si>
  <si>
    <t>Iestādes vadītājs ____________________Valdes priekšsēdētājs Egons Liepiņš</t>
  </si>
  <si>
    <t>Izpildītājs: finanšu direktore Daina Zadinane</t>
  </si>
  <si>
    <t>Tālr.29269965</t>
  </si>
  <si>
    <t>e-pasts: daina.zadinane@jurmalasslimnica.lv</t>
  </si>
  <si>
    <t>Pārskats par  darba veicējiem (ārstniecības personām), virs normālā darba laika nostrādātām stundām, apmaksājamām stundām un izdevumiem, sakarā ar Latvijā izsludināto ārkārtējo situāciju ar mērķi ierobežot Covid-19 izplatību no 2020.gada 9.novembra *</t>
  </si>
  <si>
    <t>virsmāsa - medmāsa Covid nod</t>
  </si>
  <si>
    <t>sanitārs uzņemšanā</t>
  </si>
  <si>
    <t>ārsts  dežūrpediatrs</t>
  </si>
  <si>
    <t>ārsts dežūrķirurgs</t>
  </si>
  <si>
    <t>ārsts ķirurgs</t>
  </si>
  <si>
    <t>ārsts internists dežūrās</t>
  </si>
  <si>
    <t>māsas palīgs</t>
  </si>
  <si>
    <t>Iestādes vadītājs ____________________ Ingūna Liepa</t>
  </si>
  <si>
    <t>Tālr. 27458739</t>
  </si>
  <si>
    <t>Izpildītājs: Grāmatvedības un ekonomikas daļas vadītāja - Galvenā grāmatvede Iveta Lange</t>
  </si>
  <si>
    <t>Vecmāte</t>
  </si>
  <si>
    <t>Izpildītājs: D.Maksimoviča</t>
  </si>
  <si>
    <t>Tālr.67011252</t>
  </si>
  <si>
    <t>Traumatologs-ortopēds</t>
  </si>
  <si>
    <t>Nodaļas vadītajs</t>
  </si>
  <si>
    <t>Ārsts - stažieris</t>
  </si>
  <si>
    <t>Sporta ārsts</t>
  </si>
  <si>
    <t>Anesteziologs reanimatologs</t>
  </si>
  <si>
    <t>Ārstniecība nodaļas vadītājs</t>
  </si>
  <si>
    <t>Virsmasa</t>
  </si>
  <si>
    <t>Ķirurģijas apr.māsa</t>
  </si>
  <si>
    <t>Intens.terapijas un aprūpes māsa</t>
  </si>
  <si>
    <t>Radiologa asistents</t>
  </si>
  <si>
    <t>Operācijas māsa</t>
  </si>
  <si>
    <t>Saimniecības māsa</t>
  </si>
  <si>
    <t>Māsas palīgs</t>
  </si>
  <si>
    <t>Pacientu reģistrators</t>
  </si>
  <si>
    <t>Garderobists</t>
  </si>
  <si>
    <t xml:space="preserve">dežūrķirugs </t>
  </si>
  <si>
    <t xml:space="preserve">internists </t>
  </si>
  <si>
    <t xml:space="preserve">dežūrtraumatologs </t>
  </si>
  <si>
    <t>anesteziologs, reanimatologs</t>
  </si>
  <si>
    <t xml:space="preserve">anesteziologs, reanimatologs </t>
  </si>
  <si>
    <t xml:space="preserve">māsa </t>
  </si>
  <si>
    <t>māsa</t>
  </si>
  <si>
    <t xml:space="preserve">radiologa asistents </t>
  </si>
  <si>
    <t xml:space="preserve">māsas palīgs </t>
  </si>
  <si>
    <t xml:space="preserve">sanitāre </t>
  </si>
  <si>
    <t>Izpildītājs D. Grāviņa</t>
  </si>
  <si>
    <t>Tālr. 63122210</t>
  </si>
  <si>
    <t>Nodaļas vadītājs, psihiatrs</t>
  </si>
  <si>
    <t>Psihiatrs</t>
  </si>
  <si>
    <t>Garīgās veselības aprūpes māsa 1</t>
  </si>
  <si>
    <t>Garīgās veselības aprūpes māsa 2</t>
  </si>
  <si>
    <t>Garīgās veselības aprūpes māsa3</t>
  </si>
  <si>
    <t>Garīgās veselības aprūpes māsa4</t>
  </si>
  <si>
    <t>Garīgās veselības aprūpes māsa5</t>
  </si>
  <si>
    <t>Garīgās veselības aprūpes māsa6</t>
  </si>
  <si>
    <t>Garīgās veselības aprūpes māsa7</t>
  </si>
  <si>
    <t>Garīgās veselības aprūpes māsa8</t>
  </si>
  <si>
    <t>Garīgās veselības aprūpes māsa9</t>
  </si>
  <si>
    <t>Garīgās veselības aprūpes māsa10</t>
  </si>
  <si>
    <t>Garīgās veselības aprūpes māsa11</t>
  </si>
  <si>
    <t>Garīgās veselības aprūpes māsa12</t>
  </si>
  <si>
    <t>Garīgās veselības aprūpes māsa13</t>
  </si>
  <si>
    <t>Garīgās veselības aprūpes māsa14</t>
  </si>
  <si>
    <t>Garīgās veselības aprūpes māsa15</t>
  </si>
  <si>
    <t>Garīgās veselības aprūpes māsa16</t>
  </si>
  <si>
    <t>Garīgās veselības aprūpes māsa17</t>
  </si>
  <si>
    <t>Garīgās veselības aprūpes māsa18</t>
  </si>
  <si>
    <t>Garīgās veselības aprūpes māsa19</t>
  </si>
  <si>
    <t>Garīgās veselības aprūpes māsa20</t>
  </si>
  <si>
    <t>Garīgās veselības aprūpes māsa21</t>
  </si>
  <si>
    <t>Garīgās veselības aprūpes māsa22</t>
  </si>
  <si>
    <t>Garīgās veselības aprūpes māsa23</t>
  </si>
  <si>
    <t>Garīgās veselības aprūpes māsa24</t>
  </si>
  <si>
    <t>Garīgās veselības aprūpes māsa25</t>
  </si>
  <si>
    <t>Garīgās veselības aprūpes māsa26</t>
  </si>
  <si>
    <t>Garīgās veselības aprūpes māsa27</t>
  </si>
  <si>
    <t>Garīgās veselības aprūpes māsa28</t>
  </si>
  <si>
    <t>Garīgās veselības aprūpes māsa29</t>
  </si>
  <si>
    <t>Garīgās veselības aprūpes māsa30</t>
  </si>
  <si>
    <t>Garīgās veselības aprūpes māsa31</t>
  </si>
  <si>
    <t>Garīgās veselības aprūpes māsa32</t>
  </si>
  <si>
    <t>Garīgās veselības aprūpes māsa33</t>
  </si>
  <si>
    <t>Garīgās veselības aprūpes māsa34</t>
  </si>
  <si>
    <t>Garīgās veselības aprūpes māsa35</t>
  </si>
  <si>
    <t>Garīgās veselības aprūpes māsa36</t>
  </si>
  <si>
    <t>Garīgās veselības aprūpes māsa37</t>
  </si>
  <si>
    <t>Garīgās veselības aprūpes māsa38</t>
  </si>
  <si>
    <t>Garīgās veselības aprūpes māsa39</t>
  </si>
  <si>
    <t>Māsas palīgs1</t>
  </si>
  <si>
    <t>Māsas palīgs2</t>
  </si>
  <si>
    <t>Māsas palīgs3</t>
  </si>
  <si>
    <t>Māsas palīgs4</t>
  </si>
  <si>
    <t>Māsas palīgs5</t>
  </si>
  <si>
    <t>Māsas palīgs6</t>
  </si>
  <si>
    <t>Māsas palīgs7</t>
  </si>
  <si>
    <t>Māsas palīgs8</t>
  </si>
  <si>
    <t>Māsas palīgs9</t>
  </si>
  <si>
    <t>Māsas palīgs10</t>
  </si>
  <si>
    <t>Māsas palīgs11</t>
  </si>
  <si>
    <t>Māsas palīgs12</t>
  </si>
  <si>
    <t>Māsas palīgs13</t>
  </si>
  <si>
    <t>Māsas palīgs14</t>
  </si>
  <si>
    <t>Māsas palīgs15</t>
  </si>
  <si>
    <t>Māsas palīgs16</t>
  </si>
  <si>
    <t>Māsas palīgs17</t>
  </si>
  <si>
    <t>Māsas palīgs18</t>
  </si>
  <si>
    <t>Māsas palīgs19</t>
  </si>
  <si>
    <t>Māsas palīgs20</t>
  </si>
  <si>
    <t>Māsas palīgs21</t>
  </si>
  <si>
    <t>Māsas palīgs22</t>
  </si>
  <si>
    <t>Māsas palīgs23</t>
  </si>
  <si>
    <t>Māsas palīgs24</t>
  </si>
  <si>
    <t>Māsas palīgs25</t>
  </si>
  <si>
    <t>Māsas palīgs26</t>
  </si>
  <si>
    <t>Māsas palīgs27</t>
  </si>
  <si>
    <t>Māsas palīgs28</t>
  </si>
  <si>
    <t>Māsas palīgs29</t>
  </si>
  <si>
    <t>Māsas palīgs30</t>
  </si>
  <si>
    <t>Māsas palīgs31</t>
  </si>
  <si>
    <t>Māsas palīgs32</t>
  </si>
  <si>
    <t>Māsas palīgs33</t>
  </si>
  <si>
    <t>Māsas palīgs34</t>
  </si>
  <si>
    <t>Māsas palīgs35</t>
  </si>
  <si>
    <t>Sanitārs1</t>
  </si>
  <si>
    <t>Sanitārs2</t>
  </si>
  <si>
    <t>Sanitārs3</t>
  </si>
  <si>
    <t>Sanitārs4</t>
  </si>
  <si>
    <t>Sanitārs5</t>
  </si>
  <si>
    <t xml:space="preserve">   -Stundas likme aprēķināta saskaņā ar Valsts un pašvaldību institūciju amatpersonu un darbinieku atlīdzības likuma 14. pantu (11)... ja amatpersonai (darbiniekam) ir noteikts summētais darba laiks, stundas algas likmi aprēķina, dalot attiecīgajai amatpersonai (darbiniekam) noteikto mēnešalgas apmēru ar attiecīgā kalendāra gada vidējo darba stundu skaitu mēnesī.</t>
  </si>
  <si>
    <t>VSIA "Daugavpils psihoneiroloģiskā slimnīca" valdes priekšsēdētāja: (paraksts*)</t>
  </si>
  <si>
    <t>Sarmīte Ķikuste</t>
  </si>
  <si>
    <t>* Dokuments ir parakstīts ar drošu elektronisko parakstu un satur laika zīmogu, dokumenta parakstīšanas datums ir pēdējā pievienotā droša elektroniskā paraksta un tā laika zīmoga datums.</t>
  </si>
  <si>
    <t>Izpildītājs:
L.Krupeņko, 
tālr.65402262</t>
  </si>
  <si>
    <t>Ārsts internists</t>
  </si>
  <si>
    <t>Ārsts traumatologs</t>
  </si>
  <si>
    <t>Ārsts ķirurgs</t>
  </si>
  <si>
    <t>Medicīnas māsu palīgs</t>
  </si>
  <si>
    <t>Sanitāre</t>
  </si>
  <si>
    <t>Iestādes vadītājs ____________________ Mirdza Brazovska</t>
  </si>
  <si>
    <t>Prokūrists                                                   Sandra Drozdovska</t>
  </si>
  <si>
    <t>Izpildītājs Irēna Barovska</t>
  </si>
  <si>
    <t>Tālr. 63923543</t>
  </si>
  <si>
    <t>Iestādes vadītājs ____________________ (paraksts) Nellija Kleinberga</t>
  </si>
  <si>
    <t>Izpildītājs Laura Metla</t>
  </si>
  <si>
    <t>Tālr. 63881051</t>
  </si>
  <si>
    <r>
      <t xml:space="preserve">Iestādes nosaukums: </t>
    </r>
    <r>
      <rPr>
        <b/>
        <sz val="13"/>
        <color theme="1"/>
        <rFont val="Times New Roman"/>
        <family val="1"/>
        <charset val="186"/>
      </rPr>
      <t>VSIA ''Piejūras slimnīca''</t>
    </r>
  </si>
  <si>
    <t>Garīgās veselības aprūpes māsa</t>
  </si>
  <si>
    <t>Māsas palīgs Nr.1</t>
  </si>
  <si>
    <t>Māsas palīgs Nr. 2</t>
  </si>
  <si>
    <t>Sanitārs Nr. 1</t>
  </si>
  <si>
    <t>Sanitārs Nr.2</t>
  </si>
  <si>
    <t>Sanitārs Nr.3</t>
  </si>
  <si>
    <t>Galvenā māsa</t>
  </si>
  <si>
    <t>Biroja admninistratore</t>
  </si>
  <si>
    <t>VSIA ''Piejūras slimnīca''  valdes priekšsēdētājs  ___________________________ A.BĒRZIŅŠ</t>
  </si>
  <si>
    <t>Izpildītājs: D.Verze,</t>
  </si>
  <si>
    <t>Tālr. 63407411</t>
  </si>
  <si>
    <t>ārsts stažieris</t>
  </si>
  <si>
    <t>audiologopēds</t>
  </si>
  <si>
    <t>ergoterapeits</t>
  </si>
  <si>
    <t>fizioterapeits</t>
  </si>
  <si>
    <t xml:space="preserve">māsu palīgs </t>
  </si>
  <si>
    <t>audzinātāja</t>
  </si>
  <si>
    <t>klīniskais psihologs</t>
  </si>
  <si>
    <t>138 stundas ( 7 stundu darba diena)</t>
  </si>
  <si>
    <t>Infekciju nodaļa(35 stundas nedēļā)</t>
  </si>
  <si>
    <t>Infektoloģijas māsa</t>
  </si>
  <si>
    <t>4.7400</t>
  </si>
  <si>
    <t>5.3770</t>
  </si>
  <si>
    <t>ANESTEZIOLOĢIJAS UN INTENSĪVĀS TERAPIJAS NODAĻA(35 stundas nedēļā)</t>
  </si>
  <si>
    <t>Anesteziologs, reanimatologs (dežūrārsts)</t>
  </si>
  <si>
    <t>9.0480</t>
  </si>
  <si>
    <t xml:space="preserve">Intensīvās terapijas un anestēzijas māsa </t>
  </si>
  <si>
    <t>4.9840</t>
  </si>
  <si>
    <t>5.8180</t>
  </si>
  <si>
    <t>3.9450</t>
  </si>
  <si>
    <t>Anestezioloģijas un intensīvās terapijas nodaļa - Talsu filiāles</t>
  </si>
  <si>
    <t>5.3771</t>
  </si>
  <si>
    <t>DZEMDĪBU UN GINEKOLOĢIJAS BLOKS</t>
  </si>
  <si>
    <t>Ginekologs, dzemdību speciālists (dež.ārsts)</t>
  </si>
  <si>
    <t>IEKŠĶĪGO SLIMĪBU NODAĻA</t>
  </si>
  <si>
    <t>Internists (dežūrārsts)</t>
  </si>
  <si>
    <t>7.3860</t>
  </si>
  <si>
    <t>7.3861</t>
  </si>
  <si>
    <t>6.5020</t>
  </si>
  <si>
    <t>Iekšķīgo slimību nodaļa - Talsu filiāles</t>
  </si>
  <si>
    <t>Terapijas māsa (dež.māsa)</t>
  </si>
  <si>
    <t>4.8850</t>
  </si>
  <si>
    <t>KARDIOLOĢIJAS NODAĻA</t>
  </si>
  <si>
    <t>Kardiologs</t>
  </si>
  <si>
    <t>Medicīnas māsa (dež.māsa)</t>
  </si>
  <si>
    <t>Ķirurģijas nodaļa un dienas stacionārs - Talsu filiāles</t>
  </si>
  <si>
    <t>4.3060</t>
  </si>
  <si>
    <t>NEIROLOĢIJAS NODAĻA</t>
  </si>
  <si>
    <t>Neirologs (dežūrārsts)</t>
  </si>
  <si>
    <t>7.3862</t>
  </si>
  <si>
    <t>5.3310</t>
  </si>
  <si>
    <t>4.8220</t>
  </si>
  <si>
    <t>UZŅEMŠANAS NODAĻA</t>
  </si>
  <si>
    <t>PALIATĪVĀS APRŪPES NODAĻA</t>
  </si>
  <si>
    <t>TRAUMATOLOĢIJAS NODAĻA</t>
  </si>
  <si>
    <t>7.3863</t>
  </si>
  <si>
    <t>Uzņemšanas nodaļa- Talsu filiāles</t>
  </si>
  <si>
    <t>Dežūrārsts</t>
  </si>
  <si>
    <t>Valdes priekšsēdētājs</t>
  </si>
  <si>
    <t>_______________________</t>
  </si>
  <si>
    <t>J.Lācis</t>
  </si>
  <si>
    <t xml:space="preserve">Sagatavoja                 </t>
  </si>
  <si>
    <t>N.Ozoliņa</t>
  </si>
  <si>
    <t>t.63620985</t>
  </si>
  <si>
    <t xml:space="preserve">virsstundas - virs  normālā darba laika, kas saistītas ar darbu  ar Covid-19*** </t>
  </si>
  <si>
    <r>
      <rPr>
        <vertAlign val="superscript"/>
        <sz val="11"/>
        <rFont val="Times New Roman"/>
        <family val="1"/>
        <charset val="186"/>
      </rPr>
      <t>1</t>
    </r>
    <r>
      <rPr>
        <sz val="1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</si>
  <si>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1"/>
        <rFont val="Times New Roman"/>
        <family val="1"/>
        <charset val="186"/>
      </rPr>
      <t>2</t>
    </r>
    <r>
      <rPr>
        <sz val="11"/>
        <rFont val="Times New Roman"/>
        <family val="1"/>
        <charset val="186"/>
      </rPr>
      <t xml:space="preserve"> Ja stundas likmes aprēķināšanai netiek izmantota "Piemērā" norādītā formula, lūdzam sniegt skaidrojumu, kā tiek noteikta stundas likme</t>
    </r>
  </si>
  <si>
    <r>
      <t xml:space="preserve">  līdz normālam darba laikam </t>
    </r>
    <r>
      <rPr>
        <vertAlign val="superscript"/>
        <sz val="12"/>
        <rFont val="Times New Roman"/>
        <family val="1"/>
        <charset val="186"/>
      </rPr>
      <t>1</t>
    </r>
  </si>
  <si>
    <t>Anesteziologs</t>
  </si>
  <si>
    <t>Internists</t>
  </si>
  <si>
    <t>Pediatrs</t>
  </si>
  <si>
    <t>Ķirurgs</t>
  </si>
  <si>
    <t>Māsa</t>
  </si>
  <si>
    <t>Radiogrāfers</t>
  </si>
  <si>
    <t>Radiologa assistents</t>
  </si>
  <si>
    <t>Autovadītājs</t>
  </si>
  <si>
    <t>Liftniece</t>
  </si>
  <si>
    <t>Sētnieks</t>
  </si>
  <si>
    <t>valdes priekšsēdētājs L.Zariņš</t>
  </si>
  <si>
    <t>Izpildītājs: Valentina Agijeviča</t>
  </si>
  <si>
    <t>Tālr. 63781147</t>
  </si>
  <si>
    <t>Ķirurģijas māsa</t>
  </si>
  <si>
    <t>Psihiatrs, nodaļas vadītājs</t>
  </si>
  <si>
    <t>Rezidents</t>
  </si>
  <si>
    <t>GVA māsa</t>
  </si>
  <si>
    <t>Procedūru māsa</t>
  </si>
  <si>
    <t>Virsmāsas vietniece</t>
  </si>
  <si>
    <t>Darba terapeits</t>
  </si>
  <si>
    <t>Saimniecības pārzinis (nodaļā)</t>
  </si>
  <si>
    <t>Sociālais mentors</t>
  </si>
  <si>
    <t>Izpildītājs L.Jankovska</t>
  </si>
  <si>
    <t>Tālr.63007500</t>
  </si>
  <si>
    <t>Māsas palīgs (saimniecības jaut.)</t>
  </si>
  <si>
    <t>Iestādes vadītājs:</t>
  </si>
  <si>
    <t>Valdes priekšsēdētāja</t>
  </si>
  <si>
    <t>Izpildītājs: L.Krupeņko</t>
  </si>
  <si>
    <t>Tālr.65402262</t>
  </si>
  <si>
    <t>ārsts</t>
  </si>
  <si>
    <t>Iestādes vadītājs ____________________ Agris Rozenfelds</t>
  </si>
  <si>
    <t>Izpildītājs   Vineta Šteigmane</t>
  </si>
  <si>
    <t>Tālr. 63374004</t>
  </si>
  <si>
    <r>
      <t>Iestādes nosaukums</t>
    </r>
    <r>
      <rPr>
        <b/>
        <sz val="13"/>
        <color theme="1"/>
        <rFont val="Times New Roman"/>
        <family val="1"/>
        <charset val="186"/>
      </rPr>
      <t>: SIA "Krāslavas slimnīca"</t>
    </r>
  </si>
  <si>
    <t>medmāsa</t>
  </si>
  <si>
    <t>Stundas likme tiek rēķināta: algas likme dalīta ar 166,83 (gada vid.stundu skaitu pie summētā darba laika)</t>
  </si>
  <si>
    <r>
      <t xml:space="preserve">Izpildītājs: </t>
    </r>
    <r>
      <rPr>
        <b/>
        <i/>
        <sz val="13"/>
        <color theme="1"/>
        <rFont val="Times New Roman"/>
        <family val="1"/>
        <charset val="186"/>
      </rPr>
      <t>Ilma Smuļko</t>
    </r>
  </si>
  <si>
    <r>
      <t xml:space="preserve">Tālr. </t>
    </r>
    <r>
      <rPr>
        <b/>
        <i/>
        <sz val="13"/>
        <color theme="1"/>
        <rFont val="Times New Roman"/>
        <family val="1"/>
        <charset val="186"/>
      </rPr>
      <t>65681675</t>
    </r>
  </si>
  <si>
    <t>Dainis Širovs</t>
  </si>
  <si>
    <t>Izpildītājs: Marina Barancova</t>
  </si>
  <si>
    <t>Tālr.65046161</t>
  </si>
  <si>
    <t>Dežūrārsts - pediatrs</t>
  </si>
  <si>
    <r>
      <t xml:space="preserve">Iestādes nosaukums: </t>
    </r>
    <r>
      <rPr>
        <b/>
        <sz val="14"/>
        <color theme="1"/>
        <rFont val="Times New Roman"/>
        <family val="1"/>
        <charset val="186"/>
      </rPr>
      <t>SIA "Kuldīgas slimnīca"</t>
    </r>
  </si>
  <si>
    <t>statistiķe</t>
  </si>
  <si>
    <t>Iestādes vadītājs U.Muskovs</t>
  </si>
  <si>
    <t>Dokuments ir parakstīts ar drošo elektronisko parakstu un satur laika zīmogu</t>
  </si>
  <si>
    <t>Izpildītājs I.Pūce</t>
  </si>
  <si>
    <t>Tālr.64202607</t>
  </si>
  <si>
    <r>
      <t>Iestādes vadītājs Santa Markova</t>
    </r>
    <r>
      <rPr>
        <i/>
        <sz val="13"/>
        <color theme="1"/>
        <rFont val="Times New Roman"/>
        <family val="1"/>
        <charset val="186"/>
      </rPr>
      <t xml:space="preserve"> /elektroniski parakstīts/</t>
    </r>
  </si>
  <si>
    <t>Izpildītājs E.Kāposts</t>
  </si>
  <si>
    <t>Tālr. 67069738</t>
  </si>
  <si>
    <t>Izpildītājs Ieva Eihenberga-Baumerte</t>
  </si>
  <si>
    <t>Tālr. 23279097</t>
  </si>
  <si>
    <t>Izpildītājs L.Petrovska</t>
  </si>
  <si>
    <t>Tālr.67147288</t>
  </si>
  <si>
    <t>Izpildītājs I.Laksberga</t>
  </si>
  <si>
    <t>Tālr.64024968</t>
  </si>
  <si>
    <t>Apmaksājamā 100% piemaksa par nostrādātām virsstundām virs normālā  darba laika (tai skaitā summētā darba laika ietvaros)</t>
  </si>
  <si>
    <t>virsstundas - virs  normālā darba laika, kas saistītas ar darbu ar Covid-19</t>
  </si>
  <si>
    <t>Ārsti, zobārsti un funkcionālie speciālisti, kopā, tai skaitā:***</t>
  </si>
  <si>
    <t>Atbildīgais ārsts anesteziologs, reanimatologs</t>
  </si>
  <si>
    <t>Atbildīgais ārsts speciālists (diennakts postenis)</t>
  </si>
  <si>
    <t>Ārsts anesteziologs, reanimatologs</t>
  </si>
  <si>
    <t>Ārsts endokrinologs</t>
  </si>
  <si>
    <t>Ārsts ginekologs, dzemdību speciālists</t>
  </si>
  <si>
    <t>Ārsts internists (dežūrām)</t>
  </si>
  <si>
    <t>Ārsts kardiologs</t>
  </si>
  <si>
    <t>Ārsts ķirurgs (dežūrām)</t>
  </si>
  <si>
    <t>Ārsts nefrologs</t>
  </si>
  <si>
    <t>Ārsts neiroķirurgs (dežūrām)</t>
  </si>
  <si>
    <t>Ārsts neirologs</t>
  </si>
  <si>
    <t>Ārsts neonatologs</t>
  </si>
  <si>
    <t>Ārsts neonatologs (IT)</t>
  </si>
  <si>
    <t>Ārsts otolaringologs</t>
  </si>
  <si>
    <t>Ārsts pneimonologs</t>
  </si>
  <si>
    <t>Ārsts sirds ķirurgs</t>
  </si>
  <si>
    <t>Ārsts speciālists</t>
  </si>
  <si>
    <t>Ārsts stažieris</t>
  </si>
  <si>
    <t>Neatliekamās medicīnas ārsts</t>
  </si>
  <si>
    <t>Radiologs</t>
  </si>
  <si>
    <t>Ambulatorā dienesta ārsta palīgs</t>
  </si>
  <si>
    <t>Ambulatorās aprūpes māsa</t>
  </si>
  <si>
    <t>Anestēzijas, intensīvās un neatliekamās aprūpes māsa</t>
  </si>
  <si>
    <t>Ārsta palīgs (feldšeris)</t>
  </si>
  <si>
    <t>Bērnu aprūpes māsa</t>
  </si>
  <si>
    <t>Bērnu aprūpes māsa (IT)</t>
  </si>
  <si>
    <t>Diabēta aprūpes māsa</t>
  </si>
  <si>
    <t>Ķirurģiskās aprūpes māsa</t>
  </si>
  <si>
    <t>Neatliekamās medicīnas ārsta palīgs</t>
  </si>
  <si>
    <t>Onkoloģiskās aprūpes māsa</t>
  </si>
  <si>
    <t>Atbildīgais sanitārs-transportētājs</t>
  </si>
  <si>
    <t>Automobiļa vadītājs</t>
  </si>
  <si>
    <t>Klientu apkalpošanas speciālists</t>
  </si>
  <si>
    <t>Medicīnas asistents</t>
  </si>
  <si>
    <t>Sanitārs neatliekamajā palīdzībā</t>
  </si>
  <si>
    <t>Sanitārs-transportētājs</t>
  </si>
  <si>
    <t>Uzkopšanas speciālists</t>
  </si>
  <si>
    <t>Vecākais tehniskais darbinieks</t>
  </si>
  <si>
    <t>Vecākais uzkopšanas speciālists</t>
  </si>
  <si>
    <r>
      <rPr>
        <vertAlign val="superscript"/>
        <sz val="12"/>
        <color theme="1"/>
        <rFont val="Times New Roman"/>
        <family val="1"/>
        <charset val="186"/>
      </rPr>
      <t>1</t>
    </r>
    <r>
      <rPr>
        <sz val="12"/>
        <color theme="1"/>
        <rFont val="Times New Roman"/>
        <family val="1"/>
        <charset val="186"/>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</si>
  <si>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t>Izpildītājs</t>
  </si>
  <si>
    <t>Tālr.</t>
  </si>
  <si>
    <t>Galvenais ārsts</t>
  </si>
  <si>
    <t>Galvenā ārsta vietnieks</t>
  </si>
  <si>
    <t>Vadītājs ārsts neirologs</t>
  </si>
  <si>
    <t>Fizikālās un rehabilitācijas medicīnas māsa</t>
  </si>
  <si>
    <t>Nieru aizstājterapijas un nefroloģiskās aprūpes MĀSA</t>
  </si>
  <si>
    <t>Farmaceits</t>
  </si>
  <si>
    <t>Farmaceita asistents</t>
  </si>
  <si>
    <t>nodaļas vadītājs</t>
  </si>
  <si>
    <t>vecākais darba aizsardzības speciālists</t>
  </si>
  <si>
    <t>vecākais veselības aprūpes datu analītiķis</t>
  </si>
  <si>
    <t>Informācijas sistēmu administrators</t>
  </si>
  <si>
    <t>Informācijas tehnoloģiju speciālists</t>
  </si>
  <si>
    <t>Vecākais klientu apkalpošanas speciālists</t>
  </si>
  <si>
    <t>Nodaļas vadītājs</t>
  </si>
  <si>
    <t>Daļas vadītājs</t>
  </si>
  <si>
    <t>Saimniecības pārzinis</t>
  </si>
  <si>
    <t>Vecākais grāmatvedis</t>
  </si>
  <si>
    <t>Grāmatvedis</t>
  </si>
  <si>
    <t>Iepirkumu procesu koordinators</t>
  </si>
  <si>
    <t>Vecākais personāla speciālists</t>
  </si>
  <si>
    <t>Cilvēkresursu datu analītiķis</t>
  </si>
  <si>
    <t>Tehniskais darbinieks</t>
  </si>
  <si>
    <t>Vecākais klientu apkalpošanas speciālists NMC</t>
  </si>
  <si>
    <t>NMPUN dežūrnodrošinājuma ārsts 1</t>
  </si>
  <si>
    <t>NMPUN dežūrnodrošinājuma ārsts 2</t>
  </si>
  <si>
    <t>NMPUN dežūrnodrošinājuma ārsts 3</t>
  </si>
  <si>
    <t>NMPUN dežūrnodrošinājuma ārsts 4</t>
  </si>
  <si>
    <t>NMPUN dežūrnodrošinājuma ārsts 5</t>
  </si>
  <si>
    <t>NMPUN dežūrnodrošinājuma ārsts 6</t>
  </si>
  <si>
    <t>NMPUN dežūrnodrošinājuma ārsts 7</t>
  </si>
  <si>
    <t>NMPUN dežūrnodrošinājuma ārsts 8</t>
  </si>
  <si>
    <t>NMPUN dežūrnodrošinājuma ārsts 9</t>
  </si>
  <si>
    <t>NMPUN dežūrnodrošinājuma ārsts 10</t>
  </si>
  <si>
    <t>NMPUN dežūrnodrošinājuma ārsts 11</t>
  </si>
  <si>
    <t>NMPUN dežūrnodrošinājuma ārsts 12</t>
  </si>
  <si>
    <t>NMPUN dežūrnodrošinājuma ārsts 13</t>
  </si>
  <si>
    <t>NMPUN dežūrnodrošinājuma ārsts 14</t>
  </si>
  <si>
    <t>NMPUN dežūrnodrošinājuma ārsts 15</t>
  </si>
  <si>
    <t>NMPUN dežūrnodrošinājuma ārsts 16</t>
  </si>
  <si>
    <t>NMPUN dežūrnodrošinājuma ārsts 17</t>
  </si>
  <si>
    <t>NMPUN dežūrnodrošinājuma ārsts 18</t>
  </si>
  <si>
    <t>NMPUN dežūrnodrošinājuma ārsts 19</t>
  </si>
  <si>
    <t>NMPUN māsa 1</t>
  </si>
  <si>
    <t>NMPUN māsa 2</t>
  </si>
  <si>
    <t>NMPUN māsa 3</t>
  </si>
  <si>
    <t>NMPUN māsa 4</t>
  </si>
  <si>
    <t>NMPUN māsa 5</t>
  </si>
  <si>
    <t>NMPUN māsa 6</t>
  </si>
  <si>
    <t>NMPUN māsa 7</t>
  </si>
  <si>
    <t>Infekcijas nod  māsa 1</t>
  </si>
  <si>
    <t>Infekcijas nod  māsa 2</t>
  </si>
  <si>
    <t>Infekcijas nod  māsa 3</t>
  </si>
  <si>
    <t>Infekcijas nod  māsa 4</t>
  </si>
  <si>
    <t>Infekcijas nod  māsa 5</t>
  </si>
  <si>
    <t>Terapijas nod māsa 1</t>
  </si>
  <si>
    <t>Terapijas nod māsa 2</t>
  </si>
  <si>
    <t>Terapijas nod māsa 3</t>
  </si>
  <si>
    <t>Terapijas nod māsa 4</t>
  </si>
  <si>
    <t>Terapijas nod māsa 5</t>
  </si>
  <si>
    <t>Terapijas nod māsa 6</t>
  </si>
  <si>
    <t>Terapijas nod māsa 7</t>
  </si>
  <si>
    <t>Terapijas nod māsa 8</t>
  </si>
  <si>
    <t>Terapijas nod māsa 9</t>
  </si>
  <si>
    <t>Terapijas nod māsa 10</t>
  </si>
  <si>
    <t>Terapijas nod māsa 11</t>
  </si>
  <si>
    <t>Terapijas nod māsa 12</t>
  </si>
  <si>
    <t>Terapijas nod māsa 13</t>
  </si>
  <si>
    <t>Terapijas nod māsa 14</t>
  </si>
  <si>
    <t>Anest un int ter nod māsa 1</t>
  </si>
  <si>
    <t>Anest un int ter nod māsa 2</t>
  </si>
  <si>
    <t>Anest un int ter nod māsa 3</t>
  </si>
  <si>
    <t>Anest un int ter nod māsa 4</t>
  </si>
  <si>
    <t>Anest un int ter nod māsa 5</t>
  </si>
  <si>
    <t>Anest un int ter nod māsa 6</t>
  </si>
  <si>
    <t>Anest un int ter nod māsa 7</t>
  </si>
  <si>
    <t>Anest un int ter nod māsa 8</t>
  </si>
  <si>
    <t>Anest un int ter nod māsa 9</t>
  </si>
  <si>
    <t>Anest un int ter nod māsa 10</t>
  </si>
  <si>
    <t>Anest un int ter nod māsa 11</t>
  </si>
  <si>
    <t>Anest un int ter nod māsa 12</t>
  </si>
  <si>
    <t>Anest un int ter nod māsa 13</t>
  </si>
  <si>
    <t>Tranzītnodaļas māsa (ķ) 1</t>
  </si>
  <si>
    <t>Tranzītnodaļas māsa (ķ) 2</t>
  </si>
  <si>
    <t>Tranzītnodaļas māsa (n) 4</t>
  </si>
  <si>
    <t>Tranzītnodaļas māsa (tr) 5</t>
  </si>
  <si>
    <t>Tranzītnodaļas māsa (tr) 6</t>
  </si>
  <si>
    <t>Tranzītnodaļas māsa (tr) 7</t>
  </si>
  <si>
    <t>Tranzītnodaļas māsa (tr) 8</t>
  </si>
  <si>
    <t>Tranzītnodaļas māsa (tr) 9</t>
  </si>
  <si>
    <t>NMPUN māsu palīgs 1</t>
  </si>
  <si>
    <t>NMPUN māsu palīgs 2</t>
  </si>
  <si>
    <t>NMPUN māsu palīgs 3</t>
  </si>
  <si>
    <t>NMPUN māsu palīgs 4</t>
  </si>
  <si>
    <t>NMPUN māsu palīgs 5</t>
  </si>
  <si>
    <t>NMPUN māsu palīgs 6</t>
  </si>
  <si>
    <t>NMPUN māsu palīgs 7</t>
  </si>
  <si>
    <t>NMPUN māsu palīgs 8</t>
  </si>
  <si>
    <t>NMPUN sanitārs 1</t>
  </si>
  <si>
    <t>NMPUN sanitārs 2</t>
  </si>
  <si>
    <t>Terapijas nod māsu palīgs 1</t>
  </si>
  <si>
    <t>Terapijas nod māsu palīgs 2</t>
  </si>
  <si>
    <t>Terapijas nod sanitārs 1</t>
  </si>
  <si>
    <t>Anest un int ter nod māsu pal 1</t>
  </si>
  <si>
    <t>Anest un int ter nod māsu pal 2</t>
  </si>
  <si>
    <t>Tranzītnodaļas māsu palīgs (b) 1</t>
  </si>
  <si>
    <t>Tranzītnodaļas māsu palīgs (ķ) 2</t>
  </si>
  <si>
    <t>Tranzītnodaļas māsu palīgs (ķ) 3</t>
  </si>
  <si>
    <t>Tranzītnodaļas māsu palīgs (tr) 4</t>
  </si>
  <si>
    <t>Tranzītnodaļas māsu palīgs (tr) 5</t>
  </si>
  <si>
    <t>Tranzītnodaļas māsu palīgs (tr) 6</t>
  </si>
  <si>
    <t>Tranzītnodaļas māsu palīgs (tr) 7</t>
  </si>
  <si>
    <t>Tranzītnodaļas sanitārs (tr) 1</t>
  </si>
  <si>
    <t>Atbilstoši  SIA "Rēzeknes slimnīca"   izstrādātajai kārtībai - stundas likmi  aprēķina, darbiniekam noteikto mēneša darba algu dalot ar attiecīgā kalendāra gada vidējo darba stundu skaitu mēnesī.</t>
  </si>
  <si>
    <t xml:space="preserve">Valdes priekšsšedētājs ____________________ (paraksts)    </t>
  </si>
  <si>
    <t xml:space="preserve">Valdes loceklis____________________ (paraksts)    </t>
  </si>
  <si>
    <t xml:space="preserve">Izpildītājs: V.Viļuma </t>
  </si>
  <si>
    <t>Tālr. 64622329</t>
  </si>
  <si>
    <t xml:space="preserve">Garīgās veselības aprūpes māsa </t>
  </si>
  <si>
    <t xml:space="preserve">Māsas palīgs </t>
  </si>
  <si>
    <t xml:space="preserve">Sanitārs </t>
  </si>
  <si>
    <t xml:space="preserve">Nod.Saimn.pārzinis </t>
  </si>
  <si>
    <t>Iestādes vadītājs ____________________I.Ģile</t>
  </si>
  <si>
    <t>Izpildītājs Agrita Mežaraupe</t>
  </si>
  <si>
    <t>Tālr.65229448</t>
  </si>
  <si>
    <t>Ārsts</t>
  </si>
  <si>
    <t>Med.reģistrātors</t>
  </si>
  <si>
    <t>Auto vadītājs</t>
  </si>
  <si>
    <t>Dezinfektors</t>
  </si>
  <si>
    <t>Iestādes vadītājs - A.Ķipurs</t>
  </si>
  <si>
    <t>Izpildītājs- Valija Altenberga</t>
  </si>
  <si>
    <t>Tālr.63030112</t>
  </si>
  <si>
    <t>Medicīnas māsa ar maģistra grādu</t>
  </si>
  <si>
    <r>
      <t>Stundas likme (aprēķināta atbilstoši mēnešalgai vai darba līgumā noteiktā stundas likme)</t>
    </r>
    <r>
      <rPr>
        <vertAlign val="superscript"/>
        <sz val="12"/>
        <rFont val="Times New Roman"/>
        <family val="1"/>
        <charset val="186"/>
      </rPr>
      <t>2</t>
    </r>
  </si>
  <si>
    <t>Centrālā slimnīca "Uzņemšanas nodaļa"</t>
  </si>
  <si>
    <t>Sofoija</t>
  </si>
  <si>
    <t>Černiševa</t>
  </si>
  <si>
    <t xml:space="preserve">Olga </t>
  </si>
  <si>
    <t>Lazareva</t>
  </si>
  <si>
    <t>Ginekologs</t>
  </si>
  <si>
    <t>Kristaps</t>
  </si>
  <si>
    <t>Rozenfelds</t>
  </si>
  <si>
    <t>Elita</t>
  </si>
  <si>
    <t>Grunda</t>
  </si>
  <si>
    <t>Arnolds</t>
  </si>
  <si>
    <t>Lavrinovičs</t>
  </si>
  <si>
    <t>Arkādijs</t>
  </si>
  <si>
    <t>Semeņenko</t>
  </si>
  <si>
    <t>Kardiolog</t>
  </si>
  <si>
    <t>Kazimirs</t>
  </si>
  <si>
    <t>Drobysh</t>
  </si>
  <si>
    <t>Traumatologs</t>
  </si>
  <si>
    <t>Iļja</t>
  </si>
  <si>
    <t>Ratiani</t>
  </si>
  <si>
    <t>Yury</t>
  </si>
  <si>
    <t>Barysau</t>
  </si>
  <si>
    <t>Andrejs</t>
  </si>
  <si>
    <t>Pupkevičs</t>
  </si>
  <si>
    <t>Jurijs</t>
  </si>
  <si>
    <t>Meļihovs</t>
  </si>
  <si>
    <t>Sergejs</t>
  </si>
  <si>
    <t>Bogomolovs</t>
  </si>
  <si>
    <t>Igors</t>
  </si>
  <si>
    <t>Trofaila</t>
  </si>
  <si>
    <t>Tatjana</t>
  </si>
  <si>
    <t>Artajeva</t>
  </si>
  <si>
    <t>Spartaks</t>
  </si>
  <si>
    <t xml:space="preserve">Aleksandrs          </t>
  </si>
  <si>
    <t xml:space="preserve">Fjodorovs                     </t>
  </si>
  <si>
    <t xml:space="preserve">Jeļena              </t>
  </si>
  <si>
    <t xml:space="preserve">Grigorjeva                    </t>
  </si>
  <si>
    <t xml:space="preserve">Mārtiņš             </t>
  </si>
  <si>
    <t xml:space="preserve">Krievāns                      </t>
  </si>
  <si>
    <t xml:space="preserve">Maksims             </t>
  </si>
  <si>
    <t xml:space="preserve">Petrakovs                     </t>
  </si>
  <si>
    <t xml:space="preserve">Sergejs             </t>
  </si>
  <si>
    <t xml:space="preserve">Popadins                      </t>
  </si>
  <si>
    <t xml:space="preserve">Liene               </t>
  </si>
  <si>
    <t xml:space="preserve">Skrinda                       </t>
  </si>
  <si>
    <t xml:space="preserve">Rihards             </t>
  </si>
  <si>
    <t xml:space="preserve">Starinskis                    </t>
  </si>
  <si>
    <t xml:space="preserve">Antons              </t>
  </si>
  <si>
    <t xml:space="preserve">Zakalkins                     </t>
  </si>
  <si>
    <t xml:space="preserve">Černihovičs                   </t>
  </si>
  <si>
    <t>Inga</t>
  </si>
  <si>
    <t>Krumplevska</t>
  </si>
  <si>
    <t>Jeļena</t>
  </si>
  <si>
    <t>Stankeviča</t>
  </si>
  <si>
    <t>Oksana</t>
  </si>
  <si>
    <t>Trifonova</t>
  </si>
  <si>
    <t>Svetlana</t>
  </si>
  <si>
    <t>Kokina</t>
  </si>
  <si>
    <t>Rita</t>
  </si>
  <si>
    <t>Mihejeva</t>
  </si>
  <si>
    <t>Daļiševska</t>
  </si>
  <si>
    <t>Anita</t>
  </si>
  <si>
    <t>Gurdiša</t>
  </si>
  <si>
    <t>Kauzova</t>
  </si>
  <si>
    <t>Anžeļika</t>
  </si>
  <si>
    <t>Baranovska</t>
  </si>
  <si>
    <t>Margarita</t>
  </si>
  <si>
    <t>Šaitere</t>
  </si>
  <si>
    <t xml:space="preserve">Larisa </t>
  </si>
  <si>
    <t>Artamonova</t>
  </si>
  <si>
    <t>Taraškeviča</t>
  </si>
  <si>
    <t>Olga</t>
  </si>
  <si>
    <t>Minkeviča</t>
  </si>
  <si>
    <t>Ināra</t>
  </si>
  <si>
    <t>Novicka</t>
  </si>
  <si>
    <t>Dorofejeva</t>
  </si>
  <si>
    <t>Jekaterīna</t>
  </si>
  <si>
    <t>Vasiļjeva</t>
  </si>
  <si>
    <t>Irina</t>
  </si>
  <si>
    <t>Karkovska</t>
  </si>
  <si>
    <t>Alehno</t>
  </si>
  <si>
    <t>Kristina</t>
  </si>
  <si>
    <t>Novičenoka</t>
  </si>
  <si>
    <t>Jūlija</t>
  </si>
  <si>
    <t>Rumjanceva</t>
  </si>
  <si>
    <t>Pavlova</t>
  </si>
  <si>
    <t>Bareika</t>
  </si>
  <si>
    <t>Inna</t>
  </si>
  <si>
    <t>Gabrāne</t>
  </si>
  <si>
    <t>Ludmila</t>
  </si>
  <si>
    <t>Karasjova</t>
  </si>
  <si>
    <t>Irēna</t>
  </si>
  <si>
    <t>Širjakova</t>
  </si>
  <si>
    <t>Reģina</t>
  </si>
  <si>
    <t>Šukstule</t>
  </si>
  <si>
    <t xml:space="preserve">Lida </t>
  </si>
  <si>
    <t>Zaletilo</t>
  </si>
  <si>
    <t>Aleksandra</t>
  </si>
  <si>
    <t>Smirnova</t>
  </si>
  <si>
    <t>Andiņa</t>
  </si>
  <si>
    <t>Taļmane</t>
  </si>
  <si>
    <t>Jasjukeviča</t>
  </si>
  <si>
    <t>Karīna</t>
  </si>
  <si>
    <t>Voitkeviča</t>
  </si>
  <si>
    <t>Nadežda</t>
  </si>
  <si>
    <t>Širokova</t>
  </si>
  <si>
    <t>Alīna</t>
  </si>
  <si>
    <t>Kuzmicka</t>
  </si>
  <si>
    <t xml:space="preserve">Viktorija           </t>
  </si>
  <si>
    <t xml:space="preserve">Girucka                       </t>
  </si>
  <si>
    <t>Karina</t>
  </si>
  <si>
    <t>Jezerska</t>
  </si>
  <si>
    <t>Zoia</t>
  </si>
  <si>
    <t>Ukraincevs</t>
  </si>
  <si>
    <t>Alla</t>
  </si>
  <si>
    <t>Grigorjeva</t>
  </si>
  <si>
    <t>Jankovska</t>
  </si>
  <si>
    <t>Ruboviča</t>
  </si>
  <si>
    <t>Garijs</t>
  </si>
  <si>
    <t>Poļinkovskis</t>
  </si>
  <si>
    <t>Lomako</t>
  </si>
  <si>
    <t>Ilze</t>
  </si>
  <si>
    <t>Novikova</t>
  </si>
  <si>
    <t>Desetnika</t>
  </si>
  <si>
    <t>Drozdovska</t>
  </si>
  <si>
    <t>Antoņina</t>
  </si>
  <si>
    <t>Spruģe</t>
  </si>
  <si>
    <t>Nataļja</t>
  </si>
  <si>
    <t>Ovčiņņikova</t>
  </si>
  <si>
    <t>Raisa</t>
  </si>
  <si>
    <t>Mazura</t>
  </si>
  <si>
    <t>Galina</t>
  </si>
  <si>
    <t>Naron</t>
  </si>
  <si>
    <t>Zoja</t>
  </si>
  <si>
    <t>Ivanova</t>
  </si>
  <si>
    <t>Ribakovs</t>
  </si>
  <si>
    <t>Lazdovska</t>
  </si>
  <si>
    <t>Tuziks</t>
  </si>
  <si>
    <t>Pranchenko</t>
  </si>
  <si>
    <t>Vladislavs</t>
  </si>
  <si>
    <t>Kovzelis</t>
  </si>
  <si>
    <t>Zaičikova</t>
  </si>
  <si>
    <t>Panasjuka</t>
  </si>
  <si>
    <t>Ārstniecības iestādes klientu reģistratore</t>
  </si>
  <si>
    <t>Diāna</t>
  </si>
  <si>
    <t>Isajeva</t>
  </si>
  <si>
    <t>Jaruļeviča</t>
  </si>
  <si>
    <t>Skrinda</t>
  </si>
  <si>
    <t>Kislaja</t>
  </si>
  <si>
    <t>Informācijas ievadīšanas operators</t>
  </si>
  <si>
    <t>Arturs</t>
  </si>
  <si>
    <t>Vetrovs</t>
  </si>
  <si>
    <t>Krāvējs</t>
  </si>
  <si>
    <t>Kuliņš</t>
  </si>
  <si>
    <t>Oļģerts</t>
  </si>
  <si>
    <t>Voitihovičs</t>
  </si>
  <si>
    <t>Pāvels</t>
  </si>
  <si>
    <t>Parfjonovs</t>
  </si>
  <si>
    <t>Gunārs</t>
  </si>
  <si>
    <t>Zvīgulis</t>
  </si>
  <si>
    <t>Anestezioloģijas un intensīvās terapijas nodaļa</t>
  </si>
  <si>
    <t>Anatolijs</t>
  </si>
  <si>
    <t>Turonoks</t>
  </si>
  <si>
    <t xml:space="preserve">Anesteziologs un reanimatologs </t>
  </si>
  <si>
    <t>Aleksandrs</t>
  </si>
  <si>
    <t>Čunčulis</t>
  </si>
  <si>
    <t>Anesteziologs un reanimatologs</t>
  </si>
  <si>
    <t>Šolkova</t>
  </si>
  <si>
    <t>Nazarova</t>
  </si>
  <si>
    <t>Daņila</t>
  </si>
  <si>
    <t>Garbuzs</t>
  </si>
  <si>
    <t>Artūrs</t>
  </si>
  <si>
    <t>Tjurins</t>
  </si>
  <si>
    <t>Vinogradova</t>
  </si>
  <si>
    <t>Zamjatins</t>
  </si>
  <si>
    <t>Larisa</t>
  </si>
  <si>
    <t>Titarenko</t>
  </si>
  <si>
    <t>Vecākā medicīnas māsa</t>
  </si>
  <si>
    <t>Gaļina</t>
  </si>
  <si>
    <t>Gadžijeva</t>
  </si>
  <si>
    <t>Udalova</t>
  </si>
  <si>
    <t>Lisjaka</t>
  </si>
  <si>
    <t>Diana</t>
  </si>
  <si>
    <t>Semjonova</t>
  </si>
  <si>
    <t>Konstantinova</t>
  </si>
  <si>
    <t>AITN aprūpes māsa</t>
  </si>
  <si>
    <t>Žanna</t>
  </si>
  <si>
    <t>Dmitrijeva</t>
  </si>
  <si>
    <t>Kravceviča</t>
  </si>
  <si>
    <t>Kļadere</t>
  </si>
  <si>
    <t>Cernomordaja</t>
  </si>
  <si>
    <t>Anastasija</t>
  </si>
  <si>
    <t>Karpekina</t>
  </si>
  <si>
    <t>Fomenko</t>
  </si>
  <si>
    <t>Veronika</t>
  </si>
  <si>
    <t>Meinerte</t>
  </si>
  <si>
    <t>Natālija</t>
  </si>
  <si>
    <t>Pilinoviča</t>
  </si>
  <si>
    <t>Ilona</t>
  </si>
  <si>
    <t>Aņisimova</t>
  </si>
  <si>
    <t>Radzeviča</t>
  </si>
  <si>
    <t>Anna</t>
  </si>
  <si>
    <t>Duļķeviča</t>
  </si>
  <si>
    <t>Oļesja</t>
  </si>
  <si>
    <t>Vorslava</t>
  </si>
  <si>
    <t>Platače</t>
  </si>
  <si>
    <t>Vorobjova</t>
  </si>
  <si>
    <t>Brigita</t>
  </si>
  <si>
    <t>Vera</t>
  </si>
  <si>
    <t>Efremkina</t>
  </si>
  <si>
    <t>Tatiana</t>
  </si>
  <si>
    <t>Parfena</t>
  </si>
  <si>
    <t>Uļitina</t>
  </si>
  <si>
    <t>Pučkova</t>
  </si>
  <si>
    <t>Jegorova</t>
  </si>
  <si>
    <t>Janīna</t>
  </si>
  <si>
    <t>Juzefoviča</t>
  </si>
  <si>
    <t>Saveļjeva</t>
  </si>
  <si>
    <t>Hemodialīzes dienas stacionārs</t>
  </si>
  <si>
    <t>Ārsti, zobārsti  un funkcionālie speciālisti, kopā, tai skaitā sadalījumā pa amatiem:</t>
  </si>
  <si>
    <t>Anesteziologs un reanimatologs-daļas vadītājs</t>
  </si>
  <si>
    <t>Natalija</t>
  </si>
  <si>
    <t>Bidzina</t>
  </si>
  <si>
    <t>Nefrologs</t>
  </si>
  <si>
    <t>Ludviga</t>
  </si>
  <si>
    <t>Biezā</t>
  </si>
  <si>
    <t>Jakovļeva</t>
  </si>
  <si>
    <t>Regina</t>
  </si>
  <si>
    <t>Tsiunel</t>
  </si>
  <si>
    <t>Sultanova</t>
  </si>
  <si>
    <t>Bogdane</t>
  </si>
  <si>
    <t>Stepanova</t>
  </si>
  <si>
    <t>Valentīna</t>
  </si>
  <si>
    <t>Sudņika</t>
  </si>
  <si>
    <t>Māsas palīgs (ar mat. atbildību)</t>
  </si>
  <si>
    <t>Terapijas nodaļa</t>
  </si>
  <si>
    <t>Eduards</t>
  </si>
  <si>
    <t>Golubevs</t>
  </si>
  <si>
    <t>Halina</t>
  </si>
  <si>
    <t>Daļecka</t>
  </si>
  <si>
    <t>Internists/Endokrinologs</t>
  </si>
  <si>
    <t>Kristīne</t>
  </si>
  <si>
    <t>Agafonova</t>
  </si>
  <si>
    <t>Lohanova</t>
  </si>
  <si>
    <t>Šelkovska</t>
  </si>
  <si>
    <t>Marčenko</t>
  </si>
  <si>
    <t>Katerina</t>
  </si>
  <si>
    <t>Kazakova</t>
  </si>
  <si>
    <t>Švedova</t>
  </si>
  <si>
    <t>Prohovska</t>
  </si>
  <si>
    <t>Oboļeviča</t>
  </si>
  <si>
    <t>Klīniskā Laboratorija</t>
  </si>
  <si>
    <t>Renate</t>
  </si>
  <si>
    <t>Lūcija</t>
  </si>
  <si>
    <t>Vaidaševiča</t>
  </si>
  <si>
    <t>Patologanatomijas nodaļa</t>
  </si>
  <si>
    <t>Maļuhina</t>
  </si>
  <si>
    <t>Dzemdību nodaļa</t>
  </si>
  <si>
    <t>Pustovoitova</t>
  </si>
  <si>
    <t>Ginekologs,dzemdību speciālists,nodaļas vadītāja</t>
  </si>
  <si>
    <t>Šipova</t>
  </si>
  <si>
    <t>Ginekologs,dzemdību speciālists</t>
  </si>
  <si>
    <t>Lavrinoviča</t>
  </si>
  <si>
    <t>Kuzina</t>
  </si>
  <si>
    <t>Fomina</t>
  </si>
  <si>
    <t>Ginekologs,dzemdību speciālists(dežurslodze)</t>
  </si>
  <si>
    <t>Boriss</t>
  </si>
  <si>
    <t>Lapidus</t>
  </si>
  <si>
    <t>Oleinikova</t>
  </si>
  <si>
    <t>Viktorija</t>
  </si>
  <si>
    <t>Kovaļevska</t>
  </si>
  <si>
    <t>Golunova</t>
  </si>
  <si>
    <t>Staņislava</t>
  </si>
  <si>
    <t>Lukjanska</t>
  </si>
  <si>
    <t>Jana</t>
  </si>
  <si>
    <t>Priedīte</t>
  </si>
  <si>
    <t>Gončarenko</t>
  </si>
  <si>
    <t>Natalia</t>
  </si>
  <si>
    <t>Mikhaylova</t>
  </si>
  <si>
    <t>Vita</t>
  </si>
  <si>
    <t>Papsuja</t>
  </si>
  <si>
    <t>Žharska</t>
  </si>
  <si>
    <t>Raminta</t>
  </si>
  <si>
    <t>Kiseļova</t>
  </si>
  <si>
    <t>Renāte</t>
  </si>
  <si>
    <t>Znotiņa</t>
  </si>
  <si>
    <t>Juhņeviča</t>
  </si>
  <si>
    <t>Mančinska</t>
  </si>
  <si>
    <t>Vlasova</t>
  </si>
  <si>
    <t>Iveta</t>
  </si>
  <si>
    <t>Žilvinska</t>
  </si>
  <si>
    <t>Vasiļišina</t>
  </si>
  <si>
    <t>Čerkune</t>
  </si>
  <si>
    <t>Aina</t>
  </si>
  <si>
    <t>Vagale</t>
  </si>
  <si>
    <t>Ženija</t>
  </si>
  <si>
    <t>Jakimova</t>
  </si>
  <si>
    <t>Bogdanova</t>
  </si>
  <si>
    <t>Ganuleviča</t>
  </si>
  <si>
    <t>Vaivodiša</t>
  </si>
  <si>
    <t>Gluhova</t>
  </si>
  <si>
    <t>Leonarda</t>
  </si>
  <si>
    <t>Vasilieva</t>
  </si>
  <si>
    <t>Koško</t>
  </si>
  <si>
    <t>Zanna</t>
  </si>
  <si>
    <t>Smilgina</t>
  </si>
  <si>
    <t>Grishchenko</t>
  </si>
  <si>
    <t>Ņikiforova</t>
  </si>
  <si>
    <t>Molotkova</t>
  </si>
  <si>
    <t>Dina</t>
  </si>
  <si>
    <t>Čudare</t>
  </si>
  <si>
    <t>Liāna</t>
  </si>
  <si>
    <t>Sidoreviča</t>
  </si>
  <si>
    <t>Iskanderova</t>
  </si>
  <si>
    <t>Mihailova</t>
  </si>
  <si>
    <t>Lonska</t>
  </si>
  <si>
    <t>Fedosejeva</t>
  </si>
  <si>
    <t>Andžela</t>
  </si>
  <si>
    <t>Tanana</t>
  </si>
  <si>
    <t>Zinaida</t>
  </si>
  <si>
    <t>Zamišļajeva</t>
  </si>
  <si>
    <t>Artemjeva</t>
  </si>
  <si>
    <t>Antonova</t>
  </si>
  <si>
    <t>Lune</t>
  </si>
  <si>
    <t>Semenova</t>
  </si>
  <si>
    <t>Narkoloģijas nodaļa</t>
  </si>
  <si>
    <t>Laskejeviča</t>
  </si>
  <si>
    <t>Narkologs (dežūrslodze)</t>
  </si>
  <si>
    <t>Ļaskeviča</t>
  </si>
  <si>
    <t>Marija</t>
  </si>
  <si>
    <t>Sokolova</t>
  </si>
  <si>
    <t>Pitkeviča</t>
  </si>
  <si>
    <t>Čerņavska</t>
  </si>
  <si>
    <t>Garīgās aprūpes māsa</t>
  </si>
  <si>
    <t>Kolaiko</t>
  </si>
  <si>
    <t>Truškina</t>
  </si>
  <si>
    <t>Valdis</t>
  </si>
  <si>
    <t>Jankovskis</t>
  </si>
  <si>
    <t>Jānis</t>
  </si>
  <si>
    <t>Dudelis</t>
  </si>
  <si>
    <t xml:space="preserve">"Plaušu slimību un tuberkulozes centrs" </t>
  </si>
  <si>
    <t>Pupiņa</t>
  </si>
  <si>
    <t>Nodaļas vadītājs - internists</t>
  </si>
  <si>
    <t xml:space="preserve"> 2006</t>
  </si>
  <si>
    <t>Česlava</t>
  </si>
  <si>
    <t>Mikulāne</t>
  </si>
  <si>
    <t xml:space="preserve"> 2140</t>
  </si>
  <si>
    <t>Kuksenok</t>
  </si>
  <si>
    <t>Valentina</t>
  </si>
  <si>
    <t xml:space="preserve"> 2142</t>
  </si>
  <si>
    <t>Moroza</t>
  </si>
  <si>
    <t xml:space="preserve"> 2205</t>
  </si>
  <si>
    <t>Veļičko</t>
  </si>
  <si>
    <t xml:space="preserve">Lidija </t>
  </si>
  <si>
    <t>Jukša</t>
  </si>
  <si>
    <t xml:space="preserve">Ludmila </t>
  </si>
  <si>
    <t>Konovalova</t>
  </si>
  <si>
    <t>Andrjuškeviča</t>
  </si>
  <si>
    <t xml:space="preserve">Ilona </t>
  </si>
  <si>
    <t>Desjatnika</t>
  </si>
  <si>
    <t>Aleksejeva</t>
  </si>
  <si>
    <t>Ambrosova</t>
  </si>
  <si>
    <t xml:space="preserve">Tatjana </t>
  </si>
  <si>
    <t>Šaraka</t>
  </si>
  <si>
    <t>Petkeviča</t>
  </si>
  <si>
    <t>Inta</t>
  </si>
  <si>
    <t>Orbidāne</t>
  </si>
  <si>
    <t xml:space="preserve"> 3078</t>
  </si>
  <si>
    <t>Elena</t>
  </si>
  <si>
    <t>Sinitsa</t>
  </si>
  <si>
    <t xml:space="preserve"> 3130</t>
  </si>
  <si>
    <t>Vanda</t>
  </si>
  <si>
    <t xml:space="preserve">Marīte </t>
  </si>
  <si>
    <t>Teivāne</t>
  </si>
  <si>
    <t>41719</t>
  </si>
  <si>
    <t>Ņina</t>
  </si>
  <si>
    <t>Rakicka</t>
  </si>
  <si>
    <t>41894</t>
  </si>
  <si>
    <t>Inese</t>
  </si>
  <si>
    <t>Celitāne</t>
  </si>
  <si>
    <t>Žilko</t>
  </si>
  <si>
    <t>Lubova</t>
  </si>
  <si>
    <t>Smuļko</t>
  </si>
  <si>
    <t>Kužele</t>
  </si>
  <si>
    <t>Dūdele</t>
  </si>
  <si>
    <t>Terentjeva</t>
  </si>
  <si>
    <t>"Plaušu slimību un tuberkulozes centrs"  Aprūpes nodaļa</t>
  </si>
  <si>
    <t>10312</t>
  </si>
  <si>
    <t>Oļegs</t>
  </si>
  <si>
    <t>Grigors</t>
  </si>
  <si>
    <t>Internists-nodaļā vadītājs</t>
  </si>
  <si>
    <t>Gasperoviča</t>
  </si>
  <si>
    <t xml:space="preserve"> 2210</t>
  </si>
  <si>
    <t>Grigorčika</t>
  </si>
  <si>
    <t>41957</t>
  </si>
  <si>
    <t>Kristīna</t>
  </si>
  <si>
    <t>Ērgle</t>
  </si>
  <si>
    <t>42202</t>
  </si>
  <si>
    <t>Mjagkova</t>
  </si>
  <si>
    <t>Marina</t>
  </si>
  <si>
    <t>Ščerbina</t>
  </si>
  <si>
    <t>41717</t>
  </si>
  <si>
    <t>41884</t>
  </si>
  <si>
    <t>Baisicka</t>
  </si>
  <si>
    <t>"Plaušu slimību un tuberkulozes centrs"  Infekciju nodaļa</t>
  </si>
  <si>
    <t>Eiženija</t>
  </si>
  <si>
    <t>Infektologs-nodaļas vadītājs</t>
  </si>
  <si>
    <t>Jukšinska</t>
  </si>
  <si>
    <t>Infektologs</t>
  </si>
  <si>
    <t>Zaiceva</t>
  </si>
  <si>
    <t xml:space="preserve">Juris </t>
  </si>
  <si>
    <t>Volčeks</t>
  </si>
  <si>
    <t xml:space="preserve">Anna </t>
  </si>
  <si>
    <t>Kostenko</t>
  </si>
  <si>
    <t>Karpoviča</t>
  </si>
  <si>
    <t>Aldona</t>
  </si>
  <si>
    <t>Govorkova</t>
  </si>
  <si>
    <t>Lebedeva</t>
  </si>
  <si>
    <t>"Plaušu slimību un tuberkulozes centrs" Paliatīvās aprūpes nodaļa</t>
  </si>
  <si>
    <t>Galoha</t>
  </si>
  <si>
    <t>Ņesterenko</t>
  </si>
  <si>
    <t>Franciška</t>
  </si>
  <si>
    <t>Kardioloģijas nodaļa</t>
  </si>
  <si>
    <t>20368</t>
  </si>
  <si>
    <t>Lilija</t>
  </si>
  <si>
    <t>Vasiļenkova</t>
  </si>
  <si>
    <t>20485</t>
  </si>
  <si>
    <t>Sivačova</t>
  </si>
  <si>
    <t>Seiliša</t>
  </si>
  <si>
    <t>Jelena</t>
  </si>
  <si>
    <t>Blakunova</t>
  </si>
  <si>
    <t>Leonoviča</t>
  </si>
  <si>
    <t>Renāta</t>
  </si>
  <si>
    <t xml:space="preserve"> Jermaļonoka</t>
  </si>
  <si>
    <t>Maculeviča</t>
  </si>
  <si>
    <t>Emma</t>
  </si>
  <si>
    <t>Vanidovska</t>
  </si>
  <si>
    <t>Petrova</t>
  </si>
  <si>
    <t>Gabrena</t>
  </si>
  <si>
    <t>Natalja</t>
  </si>
  <si>
    <t xml:space="preserve">Marina </t>
  </si>
  <si>
    <t>Aleksejeva-Stroka</t>
  </si>
  <si>
    <t>Puško</t>
  </si>
  <si>
    <t>30106</t>
  </si>
  <si>
    <t>Nikolajeva</t>
  </si>
  <si>
    <t>30743</t>
  </si>
  <si>
    <t>Ija</t>
  </si>
  <si>
    <t>Nesinova</t>
  </si>
  <si>
    <t>30839</t>
  </si>
  <si>
    <t>Katerīna</t>
  </si>
  <si>
    <t>Žuļina</t>
  </si>
  <si>
    <t>30841</t>
  </si>
  <si>
    <t>Bondarenko</t>
  </si>
  <si>
    <t>41420</t>
  </si>
  <si>
    <t>Cešeiko</t>
  </si>
  <si>
    <t>40767</t>
  </si>
  <si>
    <t>Kirsanova</t>
  </si>
  <si>
    <t>Žuravļva</t>
  </si>
  <si>
    <t>Škļaruka</t>
  </si>
  <si>
    <t>Grebeņuka</t>
  </si>
  <si>
    <t xml:space="preserve">Irina </t>
  </si>
  <si>
    <t>Jureviča</t>
  </si>
  <si>
    <t>Bērnu nodaļa</t>
  </si>
  <si>
    <t>Papsujevičs</t>
  </si>
  <si>
    <t>Pediatrs-nodaļas vadītājs</t>
  </si>
  <si>
    <t>Jolanta</t>
  </si>
  <si>
    <t>Valpētere</t>
  </si>
  <si>
    <t>Silova</t>
  </si>
  <si>
    <t>Vladimirs</t>
  </si>
  <si>
    <t>Oleinikovs</t>
  </si>
  <si>
    <t>Paradnika</t>
  </si>
  <si>
    <t>Aļona</t>
  </si>
  <si>
    <t>Rubine</t>
  </si>
  <si>
    <t>Medunecka</t>
  </si>
  <si>
    <t>Onkoloģijas nodaļa</t>
  </si>
  <si>
    <t>Jekaterina</t>
  </si>
  <si>
    <t>Kočujevska</t>
  </si>
  <si>
    <t>Ņevjadomska</t>
  </si>
  <si>
    <t>Biriņa</t>
  </si>
  <si>
    <t>Kudeiko</t>
  </si>
  <si>
    <t>Tarasova</t>
  </si>
  <si>
    <t>Šeršņova</t>
  </si>
  <si>
    <t>Onkoķirurģijas nodaļa</t>
  </si>
  <si>
    <t>Bergmane</t>
  </si>
  <si>
    <t>Žaneta</t>
  </si>
  <si>
    <t>Dimitrijeva</t>
  </si>
  <si>
    <t>Inesa</t>
  </si>
  <si>
    <t>Sazoņika</t>
  </si>
  <si>
    <t>Operāciju bloks</t>
  </si>
  <si>
    <t>Kolodinska</t>
  </si>
  <si>
    <t>Brik</t>
  </si>
  <si>
    <t>Garoza</t>
  </si>
  <si>
    <t>Nonna</t>
  </si>
  <si>
    <t>Operacīju māsa</t>
  </si>
  <si>
    <t>Orlovska</t>
  </si>
  <si>
    <t xml:space="preserve">Jelena </t>
  </si>
  <si>
    <t>Papina</t>
  </si>
  <si>
    <t>Kovaļčuka</t>
  </si>
  <si>
    <t>Yurchenok</t>
  </si>
  <si>
    <t>Kubecka</t>
  </si>
  <si>
    <t>Laura</t>
  </si>
  <si>
    <t>Zaikovska</t>
  </si>
  <si>
    <t>Marīte</t>
  </si>
  <si>
    <t>Krieviņa</t>
  </si>
  <si>
    <t>Bogačkina</t>
  </si>
  <si>
    <t>Truboviča</t>
  </si>
  <si>
    <t>Vilcāne</t>
  </si>
  <si>
    <t>Ozerska</t>
  </si>
  <si>
    <t>Golovko</t>
  </si>
  <si>
    <t>Bološko</t>
  </si>
  <si>
    <t>Fedotova</t>
  </si>
  <si>
    <t>Plānveida īslaicīgas ķir.nodaļa</t>
  </si>
  <si>
    <t>Murane</t>
  </si>
  <si>
    <t>Ārsta palīdze</t>
  </si>
  <si>
    <t>Jasinska</t>
  </si>
  <si>
    <t>Mendrike</t>
  </si>
  <si>
    <t>Fjodorova</t>
  </si>
  <si>
    <t>Aleksandr</t>
  </si>
  <si>
    <t>Ņikiforovs</t>
  </si>
  <si>
    <t>Neiroloģijas nodaļa</t>
  </si>
  <si>
    <t>Sergeis</t>
  </si>
  <si>
    <t>Pudulis</t>
  </si>
  <si>
    <t>Ingrida</t>
  </si>
  <si>
    <t>Nipane</t>
  </si>
  <si>
    <t>Starčikova</t>
  </si>
  <si>
    <t>Filipova</t>
  </si>
  <si>
    <t>Kirjanova</t>
  </si>
  <si>
    <t>Jurgelane</t>
  </si>
  <si>
    <t>Strautiņa</t>
  </si>
  <si>
    <t>Migliņa</t>
  </si>
  <si>
    <t>Špaka</t>
  </si>
  <si>
    <t>Jeļiseieva</t>
  </si>
  <si>
    <t>oksana</t>
  </si>
  <si>
    <t>Kotlova</t>
  </si>
  <si>
    <t>Ribakova</t>
  </si>
  <si>
    <t>Inara</t>
  </si>
  <si>
    <t>Kreipāne</t>
  </si>
  <si>
    <t>Ivonna</t>
  </si>
  <si>
    <t>Nosareva</t>
  </si>
  <si>
    <t xml:space="preserve">Fizikālās terapijas nodaļa </t>
  </si>
  <si>
    <t>Fizioterapeits</t>
  </si>
  <si>
    <t>Ineta</t>
  </si>
  <si>
    <t>Borska</t>
  </si>
  <si>
    <t>Kļimenkova</t>
  </si>
  <si>
    <t>Matašova</t>
  </si>
  <si>
    <t>Žunda</t>
  </si>
  <si>
    <t>3.ķirurģijas nodaļa</t>
  </si>
  <si>
    <t>Lija</t>
  </si>
  <si>
    <t>Birjukova</t>
  </si>
  <si>
    <t>Morozova</t>
  </si>
  <si>
    <t>Solovjova</t>
  </si>
  <si>
    <t>Ģermanoviča</t>
  </si>
  <si>
    <t>Nina</t>
  </si>
  <si>
    <t>Purplevch</t>
  </si>
  <si>
    <t>Ziņepa</t>
  </si>
  <si>
    <t>Piļāne</t>
  </si>
  <si>
    <t>Nikitina</t>
  </si>
  <si>
    <t>Ivanovska</t>
  </si>
  <si>
    <t>Guļtjajeva</t>
  </si>
  <si>
    <t>Užule</t>
  </si>
  <si>
    <t xml:space="preserve"> Raisa</t>
  </si>
  <si>
    <t>Antonina</t>
  </si>
  <si>
    <t>Velta</t>
  </si>
  <si>
    <t>Gerdele</t>
  </si>
  <si>
    <t>Gedroice</t>
  </si>
  <si>
    <t>Maria</t>
  </si>
  <si>
    <t>Kozyreva</t>
  </si>
  <si>
    <t>Paļina</t>
  </si>
  <si>
    <t>Maļinovska</t>
  </si>
  <si>
    <t>Radilolga asistents</t>
  </si>
  <si>
    <t>Pavlovska</t>
  </si>
  <si>
    <t>Afanaseviča</t>
  </si>
  <si>
    <t>Elvira</t>
  </si>
  <si>
    <t>Kovina</t>
  </si>
  <si>
    <t>Angiografījas un sirds labor.</t>
  </si>
  <si>
    <t>Pikta</t>
  </si>
  <si>
    <t>Ārija</t>
  </si>
  <si>
    <t>Siratjonoka</t>
  </si>
  <si>
    <t>Māsas palīdze</t>
  </si>
  <si>
    <t>Uroloģijas nod.</t>
  </si>
  <si>
    <t>Valpetere</t>
  </si>
  <si>
    <t>Leonora</t>
  </si>
  <si>
    <t>Kudeika</t>
  </si>
  <si>
    <t>Divakova</t>
  </si>
  <si>
    <t>Regīna</t>
  </si>
  <si>
    <t>Gavrilova</t>
  </si>
  <si>
    <t>Želēznaja</t>
  </si>
  <si>
    <t>Lapteva</t>
  </si>
  <si>
    <t>Centralizētā sterilizācijas nodaļa</t>
  </si>
  <si>
    <t>Trapša</t>
  </si>
  <si>
    <t>Traumatoloģijas un ortopēdijas nodaļa</t>
  </si>
  <si>
    <t>Viktors</t>
  </si>
  <si>
    <t xml:space="preserve">Kļimecs                       </t>
  </si>
  <si>
    <t>Traumatologs-ortopēds, nodaļas vad.</t>
  </si>
  <si>
    <t>Finogejevs</t>
  </si>
  <si>
    <t>Romanovskis</t>
  </si>
  <si>
    <t>Pēteris</t>
  </si>
  <si>
    <t xml:space="preserve">Ļoļāns                        </t>
  </si>
  <si>
    <t>Girucka</t>
  </si>
  <si>
    <t xml:space="preserve">Ivanova                       </t>
  </si>
  <si>
    <t xml:space="preserve">Valentīna           </t>
  </si>
  <si>
    <t xml:space="preserve">Kuplova-Oginska               </t>
  </si>
  <si>
    <t xml:space="preserve">Linkeviča                     </t>
  </si>
  <si>
    <t xml:space="preserve">Saikovska                     </t>
  </si>
  <si>
    <t>Maija</t>
  </si>
  <si>
    <t xml:space="preserve">Vasiļjeva                     </t>
  </si>
  <si>
    <t>Filoņenko</t>
  </si>
  <si>
    <t xml:space="preserve">Svetlana            </t>
  </si>
  <si>
    <t xml:space="preserve">Vasina                        </t>
  </si>
  <si>
    <t>Dzintra</t>
  </si>
  <si>
    <t>Bēzkalne</t>
  </si>
  <si>
    <t>Ira</t>
  </si>
  <si>
    <t>Kamole</t>
  </si>
  <si>
    <t xml:space="preserve">Nadežda             </t>
  </si>
  <si>
    <t xml:space="preserve">Kuzmina                       </t>
  </si>
  <si>
    <t xml:space="preserve">Kuļešova                      </t>
  </si>
  <si>
    <t xml:space="preserve">Nataļja             </t>
  </si>
  <si>
    <t>Avlasina</t>
  </si>
  <si>
    <t>Bicāne</t>
  </si>
  <si>
    <t>Vecākais autovadītājs</t>
  </si>
  <si>
    <t>Ivanovs</t>
  </si>
  <si>
    <t>Transporta daļa vadītājs</t>
  </si>
  <si>
    <t>Andrejevs</t>
  </si>
  <si>
    <t>Ēvalds</t>
  </si>
  <si>
    <t>Desetniks</t>
  </si>
  <si>
    <t>Genādijs</t>
  </si>
  <si>
    <t>Tadeušs</t>
  </si>
  <si>
    <t>Rožanskis</t>
  </si>
  <si>
    <t>ladislavs</t>
  </si>
  <si>
    <t>Žurņa</t>
  </si>
  <si>
    <t>Skladovs</t>
  </si>
  <si>
    <t>Petrovs</t>
  </si>
  <si>
    <t>Vorslavs</t>
  </si>
  <si>
    <t>Virtuves bloks</t>
  </si>
  <si>
    <t>Afanasjevs</t>
  </si>
  <si>
    <t>Savicka</t>
  </si>
  <si>
    <t>Liubov</t>
  </si>
  <si>
    <t>Siļivanova</t>
  </si>
  <si>
    <t>Polgina</t>
  </si>
  <si>
    <t>Bufetes kalpotājs</t>
  </si>
  <si>
    <t>Sergejeva</t>
  </si>
  <si>
    <t>Filimonova</t>
  </si>
  <si>
    <t>Fedyash</t>
  </si>
  <si>
    <t>Leokādija</t>
  </si>
  <si>
    <t>Vērdiņa</t>
  </si>
  <si>
    <t>Subbota</t>
  </si>
  <si>
    <t>Severina</t>
  </si>
  <si>
    <t>Cirse</t>
  </si>
  <si>
    <t>Jūlia</t>
  </si>
  <si>
    <t>Hmeļņicka</t>
  </si>
  <si>
    <t>krāvējs</t>
  </si>
  <si>
    <t>Centra poliklinika</t>
  </si>
  <si>
    <t>Nitiša</t>
  </si>
  <si>
    <t>Goršelatova</t>
  </si>
  <si>
    <t>Isate</t>
  </si>
  <si>
    <t>ivanova</t>
  </si>
  <si>
    <t>Butova</t>
  </si>
  <si>
    <t>Cveka</t>
  </si>
  <si>
    <t>Lukjanova</t>
  </si>
  <si>
    <r>
      <rPr>
        <vertAlign val="superscript"/>
        <sz val="12"/>
        <color theme="1"/>
        <rFont val="Times New Roman"/>
        <family val="1"/>
        <charset val="186"/>
      </rPr>
      <t>2</t>
    </r>
    <r>
      <rPr>
        <sz val="12"/>
        <color theme="1"/>
        <rFont val="Times New Roman"/>
        <family val="1"/>
        <charset val="186"/>
      </rPr>
      <t xml:space="preserve"> Ja stundas likmes aprēķināšanai netiek izmantota "Piemērā" norādītā formula, lūdzam sniegt skaidrojumu, kā tiek noteikta stundas likme</t>
    </r>
  </si>
  <si>
    <t>Izpildītājs: V.Čible</t>
  </si>
  <si>
    <t>Tālr. 654 05304</t>
  </si>
  <si>
    <t>ANESTEZIOLOGS, REANIMATOLOGS</t>
  </si>
  <si>
    <t>ĶIRURGS</t>
  </si>
  <si>
    <t>TRAUMATOLOGS, ORTOPĒDS</t>
  </si>
  <si>
    <t>UROLOGS</t>
  </si>
  <si>
    <t>Veselības aprūpes vadības ĀRSTS</t>
  </si>
  <si>
    <t>NEIROLOGS</t>
  </si>
  <si>
    <t>INTERNISTS</t>
  </si>
  <si>
    <t>Intensīvās terapijas un anestēzijas MĀSA</t>
  </si>
  <si>
    <t>Ķirurģijas MĀSA</t>
  </si>
  <si>
    <t>Medicīnas MĀSA</t>
  </si>
  <si>
    <t>Ginekoloģijas MĀSA</t>
  </si>
  <si>
    <t>Infektoloģijas MĀSA</t>
  </si>
  <si>
    <t>Neiroloģijas MĀSA</t>
  </si>
  <si>
    <t>Operāciju MĀSA</t>
  </si>
  <si>
    <t>Terapijas MĀSA</t>
  </si>
  <si>
    <t>Uroloģijas MĀSA</t>
  </si>
  <si>
    <t>MĀSAS PALĪGS</t>
  </si>
  <si>
    <t>Iestādes vadītājs ____________________ valdes priekšsēdētāja M.Meļņikova</t>
  </si>
  <si>
    <t>Galv.grāmatvede G.Dābola</t>
  </si>
  <si>
    <r>
      <t xml:space="preserve">Iestādes nosaukums: </t>
    </r>
    <r>
      <rPr>
        <b/>
        <sz val="13"/>
        <color theme="1"/>
        <rFont val="Times New Roman"/>
        <family val="1"/>
        <charset val="186"/>
      </rPr>
      <t>SIA "Liepājas reģionālā slimnīca"</t>
    </r>
  </si>
  <si>
    <t>Neatliekamās palīdzības māsa</t>
  </si>
  <si>
    <t>Traumatoloģijas un ortopēdijas māsa</t>
  </si>
  <si>
    <t>Medicīnas statistiķis</t>
  </si>
  <si>
    <t>decembrī -  158 stundas</t>
  </si>
  <si>
    <t>Iestādes vadītājs: ____________________ (paraksts)</t>
  </si>
  <si>
    <t>Ārsts ginekologs dzemdību speciālists</t>
  </si>
  <si>
    <t>Ārsts infektologs</t>
  </si>
  <si>
    <t>Pārskats par  darba veicējiem (ārstniecības personām) , virs normālā darba laika nostrādātām stundām, apmaksājamām stundām un izdevumiem, sakarā ar Latvijā izsludināto ārkārtējo situāciju ar mērķi ierobežot Covid-19 izplatību no 2020.gada decembra *</t>
  </si>
  <si>
    <t>Bērnu ķirurgs</t>
  </si>
  <si>
    <t>Ginekoloģs (vecākais)</t>
  </si>
  <si>
    <t>Ginekologs, dzemdību speciālists</t>
  </si>
  <si>
    <t>Ķirurgs (vecākais)</t>
  </si>
  <si>
    <t>Pediatrs - nodaļas vadītājs</t>
  </si>
  <si>
    <t>Pediatrs (vecākais)</t>
  </si>
  <si>
    <t>Traumatologs ortopēds - nodaļas vadītājs</t>
  </si>
  <si>
    <t>Traumatologs ortopēds</t>
  </si>
  <si>
    <t>Anesteziologs un reanimatologs (vecākais)</t>
  </si>
  <si>
    <t>Biomedicīnas laborante</t>
  </si>
  <si>
    <t>Mikrobioloģijas Laboratorija</t>
  </si>
  <si>
    <t>Mikrobioloģijas laboratorijas vadītājs</t>
  </si>
  <si>
    <t>Neonatologs (vecākais)</t>
  </si>
  <si>
    <t>Neonatologs</t>
  </si>
  <si>
    <t>Narkologs - nodaļas vadītājs</t>
  </si>
  <si>
    <t>Masieris</t>
  </si>
  <si>
    <t>Māsas palīgs (ar materiālo atbildību)</t>
  </si>
  <si>
    <t>"Plaušu slimību un tuberkulozes centrs"  Infekcijas nodaļa</t>
  </si>
  <si>
    <t>Internists - nodaļas vadītājs</t>
  </si>
  <si>
    <t>"Plaušu slimību un tuberkulozes centrs"  Intensīvās terapijas nodaļa</t>
  </si>
  <si>
    <t>"Plaušu slimību un tuberkulozes centrs"  Uzņemšanas nodaļa</t>
  </si>
  <si>
    <t>Pneimonologs</t>
  </si>
  <si>
    <t>Ķirurgs (onkoloģijas)</t>
  </si>
  <si>
    <t>Neirologs(vecākais)</t>
  </si>
  <si>
    <t>Neirologs</t>
  </si>
  <si>
    <t>1.ķirurģijas nodaļa</t>
  </si>
  <si>
    <t>2.ķirurģijas nodaļa</t>
  </si>
  <si>
    <t>Ķirurgs - nodaļas vadītājs</t>
  </si>
  <si>
    <t>Asins sagatavošanas nodaļa</t>
  </si>
  <si>
    <t>Diagnostikas nodaļas endoskopiskā daļa</t>
  </si>
  <si>
    <t>Ārsts endoskopists gastrointestinālajā endoskopijā - daļas vadītājs</t>
  </si>
  <si>
    <t>Radiologs - diagnosts</t>
  </si>
  <si>
    <t>Anesteziologs, reanimatologs</t>
  </si>
  <si>
    <t>Atbildīgais ķirurgs</t>
  </si>
  <si>
    <t>Ārsts (dežūrām)</t>
  </si>
  <si>
    <t>Ārsts stažieris/ anesteziologs, reanimatologs</t>
  </si>
  <si>
    <t>Ārsts stažieris/dežūrārsts</t>
  </si>
  <si>
    <t>Ārsts stažieris/dežūrkardiologs</t>
  </si>
  <si>
    <t>Ārsts stažieris/ginekologs</t>
  </si>
  <si>
    <t>Ārsts stažieris/ķirurgs</t>
  </si>
  <si>
    <t>Ārsts stažieris/neirologs</t>
  </si>
  <si>
    <t>Ārsts stažieris/radiologs diagnosts</t>
  </si>
  <si>
    <t>Ārsts stažieris/reanimatologs, anesteziologs</t>
  </si>
  <si>
    <t>Ārsts stažieris/traumatologs</t>
  </si>
  <si>
    <t>Ārsts stažieris/urologs</t>
  </si>
  <si>
    <t>Ārsts-stažieris</t>
  </si>
  <si>
    <t>Bakterioloģijas daļas vadītājs - laboratorijas ārsts</t>
  </si>
  <si>
    <t>Dežūrdienesta daļas vadītājs - laboratorijas speciālists</t>
  </si>
  <si>
    <t>Dežūrkardiologs</t>
  </si>
  <si>
    <t>Dežūrķirurgs</t>
  </si>
  <si>
    <t>Infekciju uzraudzības dienesta vadītājs</t>
  </si>
  <si>
    <t>Infektologs (antimikrobiālo līdzekļu pielietošanas speciālists)</t>
  </si>
  <si>
    <t>Klīniskās diagnostikas centra vadītājs</t>
  </si>
  <si>
    <t>Molekulārās diagnostikas daļas vadītājs - laboratorijas speciālists</t>
  </si>
  <si>
    <t>Neatliekamās palīdzības ārsts</t>
  </si>
  <si>
    <t>Nefrologs, internists</t>
  </si>
  <si>
    <t>Neiroķirurgs</t>
  </si>
  <si>
    <t>Nodaļas vadītājs-ārsts infektologs</t>
  </si>
  <si>
    <t>Nodaļas vadītājs-ārsts radiologs</t>
  </si>
  <si>
    <t>Oftalmologs</t>
  </si>
  <si>
    <t>Paraugu pieņemšanas, reģistrācijas un loģistikas daļas vadītājs</t>
  </si>
  <si>
    <t>Radiologs diagnosts</t>
  </si>
  <si>
    <t>Rezidents/anesteziologa, reanimatologa specialitātē</t>
  </si>
  <si>
    <t>Rezidents/asinsvadu ķirurga specialitātē</t>
  </si>
  <si>
    <t>Rezidents/endokrinologa specialitātē</t>
  </si>
  <si>
    <t>Rezidents/gastroenterologa specialitātē</t>
  </si>
  <si>
    <t>Rezidents/ginekologa, dzemdību speciālista specialitātē</t>
  </si>
  <si>
    <t>Rezidents/ģimenes ārsta specialitātē</t>
  </si>
  <si>
    <t>Rezidents/infektologa specialitātē</t>
  </si>
  <si>
    <t>Rezidents/internista specialitātē</t>
  </si>
  <si>
    <t>Rezidents/ķirurga specialitātē</t>
  </si>
  <si>
    <t>Rezidents/laboratorijas ārsta specialitātē</t>
  </si>
  <si>
    <t>Rezidents/neatliekamās palīdzības ārsta specialitātē</t>
  </si>
  <si>
    <t>Rezidents/neirologa specialitātē</t>
  </si>
  <si>
    <t>Rezidents/onkologa ķīmijterapeita specialitātē</t>
  </si>
  <si>
    <t>Rezidents/pneimonologa specialitātē</t>
  </si>
  <si>
    <t>Rezidents/radiologa specialitātē</t>
  </si>
  <si>
    <t>Rezidents/reimatologa specialitātē</t>
  </si>
  <si>
    <t>Rezidents/traumatologa, ortopēda specialitātē</t>
  </si>
  <si>
    <t>Sekvencēšanas daļas vadītājs - laboratorijas speciālists</t>
  </si>
  <si>
    <t>Traumatologs, ortopēds</t>
  </si>
  <si>
    <t>Urologs</t>
  </si>
  <si>
    <t>Ķirurģiskās aprūpes māsa (t.sk.darbam intensīvajā palātā)</t>
  </si>
  <si>
    <t>Medicīnas māsa ( t.sk.darbam intensīvajā palātā )</t>
  </si>
  <si>
    <t>Neatliekamās medicīnas ārsta palīgs/feldšeris</t>
  </si>
  <si>
    <t>Nieru aizstājterapijas un nefroloģiskās aprūpes māsa</t>
  </si>
  <si>
    <t>Vecākais radiologa asistents</t>
  </si>
  <si>
    <t>Ārstniecības iestādes klientu un pacientu reģistrators</t>
  </si>
  <si>
    <t>Klientu apkalpošanas speciālists (darbs ar kases aparātu)</t>
  </si>
  <si>
    <t>Kurjers</t>
  </si>
  <si>
    <t>Medicīnas asistents (otrā līmeņa)</t>
  </si>
  <si>
    <t>Medicīnas asistents (pirmā līmeņa)</t>
  </si>
  <si>
    <t>Medicīnas asistents (trešā līmeņa)</t>
  </si>
  <si>
    <t>Medicīniskās palīdzības autovadītājs</t>
  </si>
  <si>
    <t>Medicīnisko iekārtu tehniķis</t>
  </si>
  <si>
    <t>Sanitārs/slimnieku kopējs</t>
  </si>
  <si>
    <t>Vecākais reģistrators</t>
  </si>
  <si>
    <t>VSIA "Paula Stradiņa klīniskā universitātes slimnīca"</t>
  </si>
  <si>
    <t xml:space="preserve">SIA “Rīgas Austrumu klīniskās universitātes slimnīca” </t>
  </si>
  <si>
    <t>SIA "Liepājas reģionālā slimnīca"</t>
  </si>
  <si>
    <t>SIA "Daugavpils reģionālā slimnīca"</t>
  </si>
  <si>
    <t>SIA "Ziemeļkurzemes reģionālā slimnīca"</t>
  </si>
  <si>
    <t>SIA Jelgavas pilsētas slimnīca</t>
  </si>
  <si>
    <t>SIA Vidzemes slimnīca</t>
  </si>
  <si>
    <t>SIA Jēkabpils reģionālā slimnīca</t>
  </si>
  <si>
    <t>SIA Rēzeknes slimnīca</t>
  </si>
  <si>
    <t>SIA Jūrmalas slimnīca</t>
  </si>
  <si>
    <t>VSIA "Rīgas psihiatrijas un narkoloģijas centrs"</t>
  </si>
  <si>
    <t>SIA "Madonas slimnīca"</t>
  </si>
  <si>
    <t>Rīgas dzemdību nams</t>
  </si>
  <si>
    <t>SIA "Rīgas 2.slimnīca"</t>
  </si>
  <si>
    <t>SIA Cēsu Klīnika</t>
  </si>
  <si>
    <t>SIA "Balvu un Gulbenes slimnīcu apvienība"</t>
  </si>
  <si>
    <t>SIA "Limbažu slimnīca"</t>
  </si>
  <si>
    <t>SIA Saldus medicīnas centrs</t>
  </si>
  <si>
    <t>VSIA "Piejūras slimnīca"</t>
  </si>
  <si>
    <t>VSIA „Daugavpils psihoneiroloģiskā slimnīca”</t>
  </si>
  <si>
    <t>VSIA "Slimnīca "Ģintermuiža"</t>
  </si>
  <si>
    <t>SIA "Krāslavas slimnīca"</t>
  </si>
  <si>
    <t>SIA "Ogres rajona slimnīca"</t>
  </si>
  <si>
    <t>SIA "Dobeles un apkārtnes slimnīca"</t>
  </si>
  <si>
    <t>SIA Kuldīgas slimnīca</t>
  </si>
  <si>
    <t>SIA Tukuma slimnīca</t>
  </si>
  <si>
    <t>VSIA "Nacionālais rehabilitācijas centrs "Vaivari""</t>
  </si>
  <si>
    <t>VSIA "Bērnu psihoneiroloģiskā slimnīca "AINAŽI""</t>
  </si>
  <si>
    <t>Ārsts onkologs-ķirurgs</t>
  </si>
  <si>
    <t>Ārsts stažieris/dežūrķirurgs</t>
  </si>
  <si>
    <t>Hepatologs (COVID)</t>
  </si>
  <si>
    <t>Imūnhematoloģijas daļas vadītājs - laboratorijas ārsts</t>
  </si>
  <si>
    <t>Radiologs-diagnosts</t>
  </si>
  <si>
    <t>Rezidents/hematologa specialitātē</t>
  </si>
  <si>
    <t>Rezidents/plastikas ķirurga specialitātē</t>
  </si>
  <si>
    <t>Rezidents/radiologa diagnosta specialitātē</t>
  </si>
  <si>
    <t>Rezidents/radiologa terapeita specialitātē</t>
  </si>
  <si>
    <t>Transfuziologs</t>
  </si>
  <si>
    <t>Administrators</t>
  </si>
  <si>
    <t>Galvenais statistiķis</t>
  </si>
  <si>
    <t>Klientu apkalpošanas operators</t>
  </si>
  <si>
    <t>Klientu norēķinu speciālists</t>
  </si>
  <si>
    <t>Statistikas datu bāzes analītiķis</t>
  </si>
  <si>
    <t>Telpu apkopējs nodaļā/palātās</t>
  </si>
  <si>
    <t>Vecākais medicīnas teksta redaktora operators</t>
  </si>
  <si>
    <t>Vecākais parādu uzskaites speciālistis</t>
  </si>
  <si>
    <t xml:space="preserve">Pārskats par darba veicējiem (ārstniecības personām), virs normālā darba laika nostrādātām stundām, apmaksājamām stundām un izdevumiem, sakarā ar Latvijā izsludināto ārkārtējo situāciju ar mērķi ierobežot Covid-19 izplatību no 2020.gada 9.novembra </t>
  </si>
  <si>
    <r>
      <t>Iestādes nosaukums:</t>
    </r>
    <r>
      <rPr>
        <b/>
        <sz val="13"/>
        <color theme="1"/>
        <rFont val="Times New Roman"/>
        <family val="1"/>
      </rPr>
      <t xml:space="preserve"> VSIA "Paula Stradiņa klīniskā universitātes slimnīca"</t>
    </r>
  </si>
  <si>
    <r>
      <t xml:space="preserve">Iestādes nosaukums: </t>
    </r>
    <r>
      <rPr>
        <b/>
        <sz val="13"/>
        <color theme="1"/>
        <rFont val="Times New Roman"/>
        <family val="1"/>
      </rPr>
      <t>VSIA "Paula Stradiņa klīniskā universitātes slimnīca"</t>
    </r>
  </si>
  <si>
    <r>
      <rPr>
        <sz val="11"/>
        <rFont val="Times New Roman"/>
        <family val="1"/>
      </rPr>
      <t xml:space="preserve">Iestādes nosaukums: </t>
    </r>
    <r>
      <rPr>
        <b/>
        <sz val="11"/>
        <rFont val="Times New Roman"/>
        <family val="1"/>
        <charset val="186"/>
      </rPr>
      <t xml:space="preserve">SIA “Rīgas Austrumu klīniskās universitātes slimnīca” </t>
    </r>
  </si>
  <si>
    <r>
      <t xml:space="preserve">Iestādes nosaukums:  </t>
    </r>
    <r>
      <rPr>
        <b/>
        <sz val="12"/>
        <color theme="1"/>
        <rFont val="Times New Roman"/>
        <family val="1"/>
      </rPr>
      <t>SIA "Daugavpils reģionālā slimnīca"</t>
    </r>
  </si>
  <si>
    <r>
      <rPr>
        <b/>
        <sz val="12"/>
        <rFont val="Times New Roman"/>
        <family val="1"/>
      </rPr>
      <t>Diagnostiskās radioloģijas nodaļa</t>
    </r>
    <r>
      <rPr>
        <sz val="12"/>
        <rFont val="Times New Roman"/>
        <family val="1"/>
      </rPr>
      <t xml:space="preserve"> </t>
    </r>
  </si>
  <si>
    <r>
      <rPr>
        <b/>
        <sz val="12"/>
        <rFont val="Times New Roman"/>
        <family val="1"/>
      </rPr>
      <t>Transporta daļa</t>
    </r>
    <r>
      <rPr>
        <sz val="12"/>
        <rFont val="Times New Roman"/>
        <family val="1"/>
      </rPr>
      <t xml:space="preserve"> </t>
    </r>
  </si>
  <si>
    <r>
      <t>Stundas likme (aprēķināta atbilstoši mēnešalgai vai darba līgumā noteiktā stundas likme)</t>
    </r>
    <r>
      <rPr>
        <vertAlign val="superscript"/>
        <sz val="12"/>
        <rFont val="Times New Roman"/>
        <family val="1"/>
      </rPr>
      <t>2</t>
    </r>
  </si>
  <si>
    <r>
      <t xml:space="preserve">  līdz normālam darba laikam </t>
    </r>
    <r>
      <rPr>
        <vertAlign val="superscript"/>
        <sz val="12"/>
        <rFont val="Times New Roman"/>
        <family val="1"/>
      </rPr>
      <t>1</t>
    </r>
  </si>
  <si>
    <r>
      <rPr>
        <vertAlign val="superscript"/>
        <sz val="12"/>
        <color theme="1"/>
        <rFont val="Times New Roman"/>
        <family val="1"/>
      </rPr>
      <t>1</t>
    </r>
    <r>
      <rPr>
        <sz val="12"/>
        <color theme="1"/>
        <rFont val="Times New Roman"/>
        <family val="1"/>
      </rPr>
      <t xml:space="preserve">  Normālais darba laiks (stundās) atbilstoši  darba dienu skaitam pārskata mēnesī ar dienas darba laiku, kas nepārsniedz 8 stundas. Izņemot ārstniecības personām, kuru darbs saistīts ar īpašu risku un  ja viņi šajā darbā ir nodarbināti ne mazāk kā 50 procentus no normālā dienas vai nedēļas darba laika, ir noteikta septiņu stundu darba  diena vai 35 stundu darba nedēļa (Darba Likuma 131.pants)</t>
    </r>
  </si>
  <si>
    <r>
      <rPr>
        <vertAlign val="superscript"/>
        <sz val="12"/>
        <color theme="1"/>
        <rFont val="Times New Roman"/>
        <family val="1"/>
      </rPr>
      <t>2</t>
    </r>
    <r>
      <rPr>
        <sz val="12"/>
        <color theme="1"/>
        <rFont val="Times New Roman"/>
        <family val="1"/>
      </rPr>
      <t xml:space="preserve"> Ja stundas likmes aprēķināšanai netiek izmantota "Piemērā" norādītā formula, lūdzam sniegt skaidrojumu, kā tiek noteikta stundas likme</t>
    </r>
  </si>
  <si>
    <r>
      <rPr>
        <sz val="13"/>
        <color theme="1"/>
        <rFont val="Times New Roman"/>
        <family val="1"/>
      </rPr>
      <t xml:space="preserve">Iestādes nosaukums: </t>
    </r>
    <r>
      <rPr>
        <b/>
        <sz val="13"/>
        <color theme="1"/>
        <rFont val="Times New Roman"/>
        <family val="1"/>
        <charset val="186"/>
      </rPr>
      <t xml:space="preserve"> SIA "Ziemeļkurzemes reģionālā slimnīca"</t>
    </r>
  </si>
  <si>
    <t>* SIA "Ziemeļkurzemes reģionālā slimnīca" personāls strādā summētu darba laiku (saskaņā ar noslēgto koplīgumu un darba līgumiem), kas nozīmē, ka darbinieki strādā 6 darba dienas nedēļā. Tas ir  35 stundas nedeļ.ā jeb 139 stundas novembrī personalm ar kaitīgumu</t>
  </si>
  <si>
    <r>
      <t>Stundas likme (aprēķināta atbilstoši mēnešalgai vai darba līgumā noteiktā stundas likme)</t>
    </r>
    <r>
      <rPr>
        <vertAlign val="superscript"/>
        <sz val="11"/>
        <rFont val="Times New Roman"/>
        <family val="1"/>
      </rPr>
      <t>2</t>
    </r>
  </si>
  <si>
    <t>* SIA "Ziemeļkurzemes reģionālā slimnīca" personāls strādā summētu darba laiku (saskaņā ar noslēgto koplīgumu un darba līgumiem), kas nozīmē, ka darbinieki strādā 6 darba dienas nedēļā. Tas ir 40 stundas nedēļā jeb 153 stundas decembrī personālam bez kaitīguma, un 35 stundas nedeļā jeb 133 stundas decembrī personalm ar kaitīgumu</t>
  </si>
  <si>
    <r>
      <t xml:space="preserve">Iestādes nosaukums: </t>
    </r>
    <r>
      <rPr>
        <b/>
        <sz val="13"/>
        <color theme="1"/>
        <rFont val="Times New Roman"/>
        <family val="1"/>
      </rPr>
      <t>Jelgavas pilsētas slimnīca, SIA</t>
    </r>
  </si>
  <si>
    <r>
      <rPr>
        <sz val="13"/>
        <color theme="1"/>
        <rFont val="Times New Roman"/>
        <family val="1"/>
      </rPr>
      <t xml:space="preserve">Iestādes nosaukums:  </t>
    </r>
    <r>
      <rPr>
        <b/>
        <sz val="13"/>
        <color theme="1"/>
        <rFont val="Times New Roman"/>
        <family val="1"/>
        <charset val="186"/>
      </rPr>
      <t>Vidzemes slimnīca SIA</t>
    </r>
  </si>
  <si>
    <r>
      <rPr>
        <sz val="13"/>
        <color theme="1"/>
        <rFont val="Times New Roman"/>
        <family val="1"/>
      </rPr>
      <t>Iestādes nosaukums:</t>
    </r>
    <r>
      <rPr>
        <b/>
        <sz val="13"/>
        <color theme="1"/>
        <rFont val="Times New Roman"/>
        <family val="1"/>
        <charset val="186"/>
      </rPr>
      <t xml:space="preserve">  Vidzemes slimnīca SIA</t>
    </r>
  </si>
  <si>
    <r>
      <t xml:space="preserve">Iestādes nosaukums:  </t>
    </r>
    <r>
      <rPr>
        <b/>
        <sz val="13"/>
        <color theme="1"/>
        <rFont val="Times New Roman"/>
        <family val="1"/>
      </rPr>
      <t>SIA JĒKABPILS REĢIONĀLĀ SLIMNĪCA</t>
    </r>
  </si>
  <si>
    <r>
      <t>Stundas likme (aprēķināta atbilstoši mēnešalgai vai darba līgumā noteiktā stundas likme)</t>
    </r>
    <r>
      <rPr>
        <vertAlign val="superscript"/>
        <sz val="13"/>
        <rFont val="Times New Roman"/>
        <family val="1"/>
      </rPr>
      <t>2</t>
    </r>
  </si>
  <si>
    <r>
      <t xml:space="preserve">  līdz normālam darba laikam </t>
    </r>
    <r>
      <rPr>
        <vertAlign val="superscript"/>
        <sz val="13"/>
        <rFont val="Times New Roman"/>
        <family val="1"/>
      </rPr>
      <t>1</t>
    </r>
  </si>
  <si>
    <r>
      <t xml:space="preserve">Iestādes nosaukums: </t>
    </r>
    <r>
      <rPr>
        <b/>
        <sz val="13"/>
        <color theme="1"/>
        <rFont val="Times New Roman"/>
        <family val="1"/>
      </rPr>
      <t>SIA</t>
    </r>
    <r>
      <rPr>
        <sz val="13"/>
        <color theme="1"/>
        <rFont val="Times New Roman"/>
        <family val="1"/>
        <charset val="186"/>
      </rPr>
      <t xml:space="preserve"> "</t>
    </r>
    <r>
      <rPr>
        <b/>
        <sz val="13"/>
        <color theme="1"/>
        <rFont val="Times New Roman"/>
        <family val="1"/>
        <charset val="186"/>
      </rPr>
      <t>Rēzeknes slimnīca"</t>
    </r>
  </si>
  <si>
    <r>
      <t>Iestādes nosaukums:</t>
    </r>
    <r>
      <rPr>
        <b/>
        <sz val="13"/>
        <color theme="1"/>
        <rFont val="Times New Roman"/>
        <family val="1"/>
      </rPr>
      <t xml:space="preserve">  SIA JŪRMALAS SLIMNĪCA</t>
    </r>
  </si>
  <si>
    <t>*** - virsstundām pielietota formula - virsstundas / 30 dienas * 22 dienas, izņemot dažiem darbiniekiem, kuriem virsstundas veidojas pēc 9.11.2020.</t>
  </si>
  <si>
    <r>
      <t xml:space="preserve">Iestādes nosaukums:  </t>
    </r>
    <r>
      <rPr>
        <b/>
        <sz val="13"/>
        <color theme="1"/>
        <rFont val="Times New Roman"/>
        <family val="1"/>
      </rPr>
      <t>SIA JŪRMALAS SLIMNĪCA</t>
    </r>
  </si>
  <si>
    <r>
      <rPr>
        <sz val="13"/>
        <color theme="1"/>
        <rFont val="Times New Roman"/>
        <family val="1"/>
      </rPr>
      <t xml:space="preserve">Iestādes nosaukums: </t>
    </r>
    <r>
      <rPr>
        <b/>
        <sz val="13"/>
        <color theme="1"/>
        <rFont val="Times New Roman"/>
        <family val="1"/>
        <charset val="186"/>
      </rPr>
      <t>VSIA " Rīgas psihiatrijas un narkoloģijas centrs"</t>
    </r>
  </si>
  <si>
    <r>
      <t>Iestādes nosaukums</t>
    </r>
    <r>
      <rPr>
        <b/>
        <sz val="13"/>
        <color theme="1"/>
        <rFont val="Times New Roman"/>
        <family val="1"/>
      </rPr>
      <t>: VSIA Rīga spsihiatrijas un narkoloģijas centrs</t>
    </r>
  </si>
  <si>
    <r>
      <t xml:space="preserve">Iestādes nosaukums:  </t>
    </r>
    <r>
      <rPr>
        <b/>
        <sz val="13"/>
        <color theme="1"/>
        <rFont val="Times New Roman"/>
        <family val="1"/>
      </rPr>
      <t>SIA "Madonas slimnīca"</t>
    </r>
  </si>
  <si>
    <r>
      <t xml:space="preserve">Iestādes nosaukums: </t>
    </r>
    <r>
      <rPr>
        <b/>
        <sz val="13"/>
        <color theme="1"/>
        <rFont val="Times New Roman"/>
        <family val="1"/>
      </rPr>
      <t>Rīgas Dzemdību nams, SIA</t>
    </r>
  </si>
  <si>
    <r>
      <t xml:space="preserve">Iestādes nosaukums:  </t>
    </r>
    <r>
      <rPr>
        <b/>
        <sz val="13"/>
        <color theme="1"/>
        <rFont val="Times New Roman"/>
        <family val="1"/>
      </rPr>
      <t>Rīgas 2.slimnīca SIA</t>
    </r>
  </si>
  <si>
    <t>*Stundas likme aprēķināta, dalot mēnešalgu ar vidējo normstundu skaitu decembrī un novembrī - 158.5</t>
  </si>
  <si>
    <r>
      <t xml:space="preserve">Iestādes nosaukums: </t>
    </r>
    <r>
      <rPr>
        <b/>
        <sz val="13"/>
        <color theme="1"/>
        <rFont val="Times New Roman"/>
        <family val="1"/>
      </rPr>
      <t>SIA Cēsu klīnika</t>
    </r>
  </si>
  <si>
    <r>
      <t xml:space="preserve">Iestādes nosaukums: </t>
    </r>
    <r>
      <rPr>
        <b/>
        <sz val="13"/>
        <color theme="1"/>
        <rFont val="Times New Roman"/>
        <family val="1"/>
      </rPr>
      <t xml:space="preserve"> SIA Limbažu slimnīca</t>
    </r>
  </si>
  <si>
    <r>
      <t xml:space="preserve">Iestādes nosaukums:  </t>
    </r>
    <r>
      <rPr>
        <b/>
        <sz val="13"/>
        <color theme="1"/>
        <rFont val="Times New Roman"/>
        <family val="1"/>
      </rPr>
      <t>SIA Saldus medicīnas centrs</t>
    </r>
  </si>
  <si>
    <r>
      <t xml:space="preserve">Iestādes nosaukums: </t>
    </r>
    <r>
      <rPr>
        <b/>
        <sz val="13"/>
        <color theme="1"/>
        <rFont val="Times New Roman"/>
        <family val="1"/>
      </rPr>
      <t>SIA Saldus medicīnas centrs</t>
    </r>
  </si>
  <si>
    <r>
      <t xml:space="preserve">Iestādes nosaukums: </t>
    </r>
    <r>
      <rPr>
        <b/>
        <sz val="13"/>
        <color theme="1"/>
        <rFont val="Times New Roman"/>
        <family val="1"/>
      </rPr>
      <t>VSIA „Daugavpils psihoneiroloģiskā slimnīca”</t>
    </r>
  </si>
  <si>
    <t>Garīgās veselības aprūpes MĀSA</t>
  </si>
  <si>
    <t>MĀSA (Medicīnas MĀSA)</t>
  </si>
  <si>
    <t xml:space="preserve">Saimniecības pārzinis </t>
  </si>
  <si>
    <t>SANITĀRS</t>
  </si>
  <si>
    <t xml:space="preserve">Sociālais MENTORS </t>
  </si>
  <si>
    <r>
      <t xml:space="preserve">Iestādes nosaukums: </t>
    </r>
    <r>
      <rPr>
        <b/>
        <sz val="13"/>
        <color theme="1"/>
        <rFont val="Times New Roman"/>
        <family val="1"/>
      </rPr>
      <t>VSIA "Slimnīca "Ģintermuiža""</t>
    </r>
  </si>
  <si>
    <r>
      <rPr>
        <vertAlign val="superscript"/>
        <sz val="14"/>
        <color theme="1"/>
        <rFont val="Times New Roman"/>
        <family val="1"/>
      </rPr>
      <t>2</t>
    </r>
    <r>
      <rPr>
        <sz val="12"/>
        <color theme="1"/>
        <rFont val="Times New Roman"/>
        <family val="1"/>
      </rPr>
      <t xml:space="preserve"> Ja stundas likmes aprēķināšanai netiek izmantota "Piemērā" norādītā formula, lūdzam sniegt skaidrojumu, kā tiek noteikta stundas likme</t>
    </r>
  </si>
  <si>
    <r>
      <t xml:space="preserve">Iestādes nosaukums:  </t>
    </r>
    <r>
      <rPr>
        <b/>
        <sz val="13"/>
        <color theme="1"/>
        <rFont val="Times New Roman"/>
        <family val="1"/>
      </rPr>
      <t>VSIA "Slimnīca "Ģintermuiža""</t>
    </r>
  </si>
  <si>
    <r>
      <t xml:space="preserve">Iestādes nosaukums:  </t>
    </r>
    <r>
      <rPr>
        <b/>
        <sz val="13"/>
        <color theme="1"/>
        <rFont val="Times New Roman"/>
        <family val="1"/>
      </rPr>
      <t>SIA "Krāslavas slimnīca"</t>
    </r>
  </si>
  <si>
    <r>
      <t>Iestādes nosaukums:</t>
    </r>
    <r>
      <rPr>
        <b/>
        <sz val="13"/>
        <color theme="1"/>
        <rFont val="Times New Roman"/>
        <family val="1"/>
      </rPr>
      <t xml:space="preserve"> SIA "Ogres rajona slimnīca"</t>
    </r>
  </si>
  <si>
    <r>
      <t xml:space="preserve">Iestādes nosaukums:  </t>
    </r>
    <r>
      <rPr>
        <b/>
        <sz val="13"/>
        <color theme="1"/>
        <rFont val="Times New Roman"/>
        <family val="1"/>
      </rPr>
      <t>SIA "Dobeles un apkārtnes slimnīca"</t>
    </r>
  </si>
  <si>
    <r>
      <t xml:space="preserve">Iestādes nosaukums: </t>
    </r>
    <r>
      <rPr>
        <b/>
        <sz val="13"/>
        <color theme="1"/>
        <rFont val="Times New Roman"/>
        <family val="1"/>
      </rPr>
      <t>SIA "Kuldīgas slimnīca"</t>
    </r>
  </si>
  <si>
    <r>
      <t xml:space="preserve">Iestādes nosaukums: </t>
    </r>
    <r>
      <rPr>
        <b/>
        <sz val="13"/>
        <color theme="1"/>
        <rFont val="Times New Roman"/>
        <family val="1"/>
      </rPr>
      <t xml:space="preserve"> SIA Tukuma slimnīca</t>
    </r>
  </si>
  <si>
    <r>
      <t xml:space="preserve">Iestādes nosaukums: </t>
    </r>
    <r>
      <rPr>
        <b/>
        <sz val="13"/>
        <color theme="1"/>
        <rFont val="Times New Roman"/>
        <family val="1"/>
      </rPr>
      <t xml:space="preserve"> VSIA "Aknīstes psihoneiroloģiskā slimnīca"</t>
    </r>
  </si>
  <si>
    <t>Fizikālās un rehabilitācijas medicīnas ārste</t>
  </si>
  <si>
    <r>
      <t>Iestādes nosaukums:</t>
    </r>
    <r>
      <rPr>
        <b/>
        <sz val="13"/>
        <color theme="1"/>
        <rFont val="Times New Roman"/>
        <family val="1"/>
      </rPr>
      <t xml:space="preserve">  VSIA "Nacionālais rehabilitācijas centrs "Vaivari""</t>
    </r>
  </si>
  <si>
    <r>
      <t xml:space="preserve">Iestādes nosaukums: </t>
    </r>
    <r>
      <rPr>
        <b/>
        <sz val="13"/>
        <color theme="1"/>
        <rFont val="Times New Roman"/>
        <family val="1"/>
      </rPr>
      <t xml:space="preserve"> VSIA "Nacionālais rehabilitācijas centrs "Vaivari""</t>
    </r>
  </si>
  <si>
    <t>*VSIA "Nacionālais rehabilitācijas centrs "Vaivari" atbilstoši Darba koplīgumam pirms svētku diena ir saīsināta par divām stundām - decembrī 23.12. un 30.12. un decembra norma ir 156 stundas.</t>
  </si>
  <si>
    <r>
      <t xml:space="preserve">Iestādes nosaukums:  </t>
    </r>
    <r>
      <rPr>
        <b/>
        <sz val="13"/>
        <color theme="1"/>
        <rFont val="Times New Roman"/>
        <family val="1"/>
      </rPr>
      <t>VSIA  "Bērnu psihoneiroloģiskā slimnīca "AINAŽI""</t>
    </r>
  </si>
  <si>
    <r>
      <t xml:space="preserve">Iestādes nosaukums:  </t>
    </r>
    <r>
      <rPr>
        <b/>
        <sz val="13"/>
        <color theme="1"/>
        <rFont val="Times New Roman"/>
        <family val="1"/>
      </rPr>
      <t>SIA "Bausaks slimnīca"</t>
    </r>
  </si>
  <si>
    <t>rezidents (neatliekamās medicīnas ārsts)</t>
  </si>
  <si>
    <t>rezidents (neonatologs)</t>
  </si>
  <si>
    <t>rezidents (ķirurgs)</t>
  </si>
  <si>
    <t>rezidents (pediatrs)</t>
  </si>
  <si>
    <t>rezidents (anesteziologs, reanimatologs)</t>
  </si>
  <si>
    <t>rezidents (ginekologs, dzemdību speciālists)</t>
  </si>
  <si>
    <t>rezidents (traumatologs, ortopēds)</t>
  </si>
  <si>
    <t>rezidents (neirologs)</t>
  </si>
  <si>
    <t>virsārsts</t>
  </si>
  <si>
    <t>neonatologs</t>
  </si>
  <si>
    <t>internists</t>
  </si>
  <si>
    <t>neatliekamās medicīnas ārsts</t>
  </si>
  <si>
    <t>ķirurgs</t>
  </si>
  <si>
    <t>neirologs</t>
  </si>
  <si>
    <t>traumatologs, ortopēds</t>
  </si>
  <si>
    <t>kardiologs</t>
  </si>
  <si>
    <t>pediatrs</t>
  </si>
  <si>
    <t>ginekologs, dzemdību speciālists</t>
  </si>
  <si>
    <t>neatliekamās medicīniskās palīdzības un pacientu uzņemšanas nodaļas virsārsts</t>
  </si>
  <si>
    <t>ķirurģiskās aprūpes māsa</t>
  </si>
  <si>
    <t>ķirurģijas māsa</t>
  </si>
  <si>
    <t>terapijas māsa</t>
  </si>
  <si>
    <t>hemodialīzes un nieru transplantācijas māsa</t>
  </si>
  <si>
    <t>neiroloģijas māsa</t>
  </si>
  <si>
    <t>intensīvās terapijas un anestēzijas māsa</t>
  </si>
  <si>
    <t>ambulatorās aprūpes māsa</t>
  </si>
  <si>
    <t>virsmāsa</t>
  </si>
  <si>
    <t>ginekoloģijas māsa</t>
  </si>
  <si>
    <t>neatliekamās palīdzības māsa</t>
  </si>
  <si>
    <t>vecākā māsa</t>
  </si>
  <si>
    <t>operāciju māsa</t>
  </si>
  <si>
    <t>internās aprūpes māsa</t>
  </si>
  <si>
    <t>bērnu aprūpes māsa</t>
  </si>
  <si>
    <t>ārsta palīgs</t>
  </si>
  <si>
    <t>vecākā vecmāte</t>
  </si>
  <si>
    <t>biomedicīnas laborants</t>
  </si>
  <si>
    <t>medicīnas māsa - masieris</t>
  </si>
  <si>
    <t>radiologa asistents</t>
  </si>
  <si>
    <t>vecākais radiogrāfers</t>
  </si>
  <si>
    <t>reģistrators</t>
  </si>
  <si>
    <t>pavārs</t>
  </si>
  <si>
    <t>maiņas vecākais pavārs</t>
  </si>
  <si>
    <t>virtuves strādnieks</t>
  </si>
  <si>
    <t>apkopējs</t>
  </si>
  <si>
    <t>automobiļa vadītājs</t>
  </si>
  <si>
    <t>palīgstrādnieks</t>
  </si>
  <si>
    <t>apsardzes darbinieks</t>
  </si>
  <si>
    <t>sterilizācijas tehniskais darbinieks</t>
  </si>
  <si>
    <t>veļas mazgātavas operators</t>
  </si>
  <si>
    <t>Virsstundas - virs  normālā darba laika, kas saistītas ar darbu  ar Covid-19</t>
  </si>
  <si>
    <t>Apmaksājamā 100% piemaksa par nostrādātām virsstundām virs normālā  darba laika, EUR  (tai skaitā summētā darba laika ietvaros)</t>
  </si>
  <si>
    <t>VSIA "Aknīstes psihoneiroloģiskā slimnīca"</t>
  </si>
  <si>
    <t>SIA "Bauskas slimnīca"</t>
  </si>
  <si>
    <t>2020.gada Novembris, Decembris KOPĀ</t>
  </si>
  <si>
    <r>
      <rPr>
        <sz val="11"/>
        <color theme="1"/>
        <rFont val="Times New Roman"/>
        <family val="1"/>
      </rPr>
      <t>Pārskata mēnesis:</t>
    </r>
    <r>
      <rPr>
        <b/>
        <sz val="11"/>
        <color theme="1"/>
        <rFont val="Times New Roman"/>
        <family val="1"/>
      </rPr>
      <t>2020.gada No</t>
    </r>
    <r>
      <rPr>
        <b/>
        <sz val="11"/>
        <color theme="1"/>
        <rFont val="Times New Roman"/>
        <family val="1"/>
        <charset val="186"/>
      </rPr>
      <t>vembris</t>
    </r>
  </si>
  <si>
    <r>
      <t xml:space="preserve">Pārskata mēnesis :  </t>
    </r>
    <r>
      <rPr>
        <b/>
        <sz val="13"/>
        <color theme="1"/>
        <rFont val="Times New Roman"/>
        <family val="1"/>
      </rPr>
      <t xml:space="preserve"> 2020.gada Novembri, Decembris (summētais darba laiks)</t>
    </r>
  </si>
  <si>
    <r>
      <t xml:space="preserve">Pārskata mēnesis: </t>
    </r>
    <r>
      <rPr>
        <b/>
        <sz val="13"/>
        <color theme="1"/>
        <rFont val="Times New Roman"/>
        <family val="1"/>
      </rPr>
      <t>2020.gada Novembris</t>
    </r>
  </si>
  <si>
    <r>
      <t>Pārskata mēnesis:</t>
    </r>
    <r>
      <rPr>
        <b/>
        <sz val="13"/>
        <color theme="1"/>
        <rFont val="Times New Roman"/>
        <family val="1"/>
      </rPr>
      <t xml:space="preserve"> 2020.gada Decembris</t>
    </r>
  </si>
  <si>
    <r>
      <t>Pārskata mēnesis:</t>
    </r>
    <r>
      <rPr>
        <b/>
        <sz val="13"/>
        <color theme="1"/>
        <rFont val="Times New Roman"/>
        <family val="1"/>
      </rPr>
      <t xml:space="preserve"> 2020.gada </t>
    </r>
    <r>
      <rPr>
        <sz val="13"/>
        <color theme="1"/>
        <rFont val="Times New Roman"/>
        <family val="1"/>
        <charset val="186"/>
      </rPr>
      <t>N</t>
    </r>
    <r>
      <rPr>
        <b/>
        <sz val="13"/>
        <color theme="1"/>
        <rFont val="Times New Roman"/>
        <family val="1"/>
        <charset val="186"/>
      </rPr>
      <t>ovembris</t>
    </r>
  </si>
  <si>
    <r>
      <t xml:space="preserve">Pārskata mēnesis: </t>
    </r>
    <r>
      <rPr>
        <b/>
        <sz val="13"/>
        <color theme="1"/>
        <rFont val="Times New Roman"/>
        <family val="1"/>
      </rPr>
      <t>2020.gada</t>
    </r>
    <r>
      <rPr>
        <sz val="13"/>
        <color theme="1"/>
        <rFont val="Times New Roman"/>
        <family val="1"/>
        <charset val="186"/>
      </rPr>
      <t xml:space="preserve"> </t>
    </r>
    <r>
      <rPr>
        <b/>
        <sz val="13"/>
        <color theme="1"/>
        <rFont val="Times New Roman"/>
        <family val="1"/>
        <charset val="186"/>
      </rPr>
      <t>Decembris</t>
    </r>
  </si>
  <si>
    <r>
      <t>Pārskata mēnesis:</t>
    </r>
    <r>
      <rPr>
        <b/>
        <sz val="12"/>
        <color theme="1"/>
        <rFont val="Times New Roman"/>
        <family val="1"/>
      </rPr>
      <t xml:space="preserve"> 2020.gada  Decembris</t>
    </r>
  </si>
  <si>
    <r>
      <t>Pārskata mēnesis:</t>
    </r>
    <r>
      <rPr>
        <b/>
        <sz val="13"/>
        <color theme="1"/>
        <rFont val="Times New Roman"/>
        <family val="1"/>
      </rPr>
      <t xml:space="preserve"> 2020.gada </t>
    </r>
    <r>
      <rPr>
        <b/>
        <sz val="13"/>
        <color theme="1"/>
        <rFont val="Times New Roman"/>
        <family val="1"/>
        <charset val="186"/>
      </rPr>
      <t xml:space="preserve">Novembris </t>
    </r>
  </si>
  <si>
    <r>
      <t>Pārskata mēnesis :</t>
    </r>
    <r>
      <rPr>
        <b/>
        <sz val="13"/>
        <color theme="1"/>
        <rFont val="Times New Roman"/>
        <family val="1"/>
      </rPr>
      <t xml:space="preserve"> 2020.gada Novembris</t>
    </r>
  </si>
  <si>
    <r>
      <rPr>
        <sz val="13"/>
        <color theme="1"/>
        <rFont val="Times New Roman"/>
        <family val="1"/>
      </rPr>
      <t>Pārskata mēnesis</t>
    </r>
    <r>
      <rPr>
        <b/>
        <sz val="13"/>
        <color theme="1"/>
        <rFont val="Times New Roman"/>
        <family val="1"/>
        <charset val="186"/>
      </rPr>
      <t>:  2020.gada Novembris</t>
    </r>
  </si>
  <si>
    <r>
      <t xml:space="preserve">Pārskata mēnesis:  </t>
    </r>
    <r>
      <rPr>
        <b/>
        <sz val="13"/>
        <color theme="1"/>
        <rFont val="Times New Roman"/>
        <family val="1"/>
      </rPr>
      <t>2020.gada</t>
    </r>
    <r>
      <rPr>
        <sz val="13"/>
        <color theme="1"/>
        <rFont val="Times New Roman"/>
        <family val="1"/>
        <charset val="186"/>
      </rPr>
      <t xml:space="preserve"> </t>
    </r>
    <r>
      <rPr>
        <b/>
        <sz val="13"/>
        <color theme="1"/>
        <rFont val="Times New Roman"/>
        <family val="1"/>
      </rPr>
      <t>Novembris, Decembris</t>
    </r>
  </si>
  <si>
    <r>
      <t xml:space="preserve">Pārskata mēnesis: </t>
    </r>
    <r>
      <rPr>
        <b/>
        <sz val="13"/>
        <color theme="1"/>
        <rFont val="Times New Roman"/>
        <family val="1"/>
        <charset val="186"/>
      </rPr>
      <t>2020.gada Decembris</t>
    </r>
  </si>
  <si>
    <r>
      <t xml:space="preserve">Pārskata mēnesis: </t>
    </r>
    <r>
      <rPr>
        <b/>
        <sz val="13"/>
        <color theme="1"/>
        <rFont val="Times New Roman"/>
        <family val="1"/>
      </rPr>
      <t>2020.gada novembris</t>
    </r>
  </si>
  <si>
    <r>
      <t xml:space="preserve">Pārskata mēnesis: </t>
    </r>
    <r>
      <rPr>
        <b/>
        <sz val="13"/>
        <color theme="1"/>
        <rFont val="Times New Roman"/>
        <family val="1"/>
      </rPr>
      <t xml:space="preserve"> 2020.gada Decembris</t>
    </r>
  </si>
  <si>
    <r>
      <t xml:space="preserve">Pārskata mēnesis: </t>
    </r>
    <r>
      <rPr>
        <b/>
        <sz val="13"/>
        <color theme="1"/>
        <rFont val="Times New Roman"/>
        <family val="1"/>
      </rPr>
      <t>2020.gada Decembris</t>
    </r>
  </si>
  <si>
    <r>
      <t xml:space="preserve">Pārskata mēnesis: </t>
    </r>
    <r>
      <rPr>
        <b/>
        <sz val="13"/>
        <color theme="1"/>
        <rFont val="Times New Roman"/>
        <family val="1"/>
      </rPr>
      <t>2020.gada Novembris, Decembris</t>
    </r>
  </si>
  <si>
    <r>
      <t xml:space="preserve">Pārskata mēnesis: </t>
    </r>
    <r>
      <rPr>
        <b/>
        <sz val="13"/>
        <color theme="1"/>
        <rFont val="Times New Roman"/>
        <family val="1"/>
      </rPr>
      <t xml:space="preserve"> 2020.gada Novembris</t>
    </r>
  </si>
  <si>
    <r>
      <t xml:space="preserve">Pārskata mēnesis: </t>
    </r>
    <r>
      <rPr>
        <b/>
        <sz val="13"/>
        <color theme="1"/>
        <rFont val="Times New Roman"/>
        <family val="1"/>
      </rPr>
      <t>2020.gada</t>
    </r>
    <r>
      <rPr>
        <sz val="13"/>
        <color theme="1"/>
        <rFont val="Times New Roman"/>
        <family val="1"/>
        <charset val="186"/>
      </rPr>
      <t xml:space="preserve"> </t>
    </r>
    <r>
      <rPr>
        <b/>
        <sz val="13"/>
        <color theme="1"/>
        <rFont val="Times New Roman"/>
        <family val="1"/>
      </rPr>
      <t>Novembris, Decembris</t>
    </r>
  </si>
  <si>
    <r>
      <t>Pārskata mēnesi:</t>
    </r>
    <r>
      <rPr>
        <b/>
        <sz val="13"/>
        <color theme="1"/>
        <rFont val="Times New Roman"/>
        <family val="1"/>
      </rPr>
      <t xml:space="preserve"> 2020.gada Decembris    </t>
    </r>
  </si>
  <si>
    <r>
      <t>Pārskata mēnesis</t>
    </r>
    <r>
      <rPr>
        <b/>
        <sz val="13"/>
        <color theme="1"/>
        <rFont val="Times New Roman"/>
        <family val="1"/>
      </rPr>
      <t>: 2020.gada Novembris</t>
    </r>
  </si>
  <si>
    <r>
      <t xml:space="preserve">Pārskata mēnesis: </t>
    </r>
    <r>
      <rPr>
        <b/>
        <sz val="13"/>
        <color theme="1"/>
        <rFont val="Times New Roman"/>
        <family val="1"/>
      </rPr>
      <t>2020.gada</t>
    </r>
    <r>
      <rPr>
        <sz val="13"/>
        <color theme="1"/>
        <rFont val="Times New Roman"/>
        <family val="1"/>
        <charset val="186"/>
      </rPr>
      <t xml:space="preserve"> </t>
    </r>
    <r>
      <rPr>
        <b/>
        <sz val="13"/>
        <color theme="1"/>
        <rFont val="Times New Roman"/>
        <family val="1"/>
      </rPr>
      <t>D</t>
    </r>
    <r>
      <rPr>
        <b/>
        <sz val="13"/>
        <color theme="1"/>
        <rFont val="Times New Roman"/>
        <family val="1"/>
        <charset val="186"/>
      </rPr>
      <t>ecembris</t>
    </r>
  </si>
  <si>
    <r>
      <t>Pārskata mēnesis:</t>
    </r>
    <r>
      <rPr>
        <b/>
        <sz val="13"/>
        <color theme="1"/>
        <rFont val="Times New Roman"/>
        <family val="1"/>
      </rPr>
      <t xml:space="preserve"> 2020.gada Novembris</t>
    </r>
  </si>
  <si>
    <r>
      <t xml:space="preserve">Pārskata mēnesis: </t>
    </r>
    <r>
      <rPr>
        <b/>
        <sz val="13"/>
        <color theme="1"/>
        <rFont val="Times New Roman"/>
        <family val="1"/>
      </rPr>
      <t>2020.gada</t>
    </r>
    <r>
      <rPr>
        <sz val="13"/>
        <color theme="1"/>
        <rFont val="Times New Roman"/>
        <family val="1"/>
        <charset val="186"/>
      </rPr>
      <t xml:space="preserve"> </t>
    </r>
    <r>
      <rPr>
        <b/>
        <sz val="13"/>
        <color theme="1"/>
        <rFont val="Times New Roman"/>
        <family val="1"/>
      </rPr>
      <t>Novembris</t>
    </r>
  </si>
  <si>
    <r>
      <t xml:space="preserve">Pārskata mēnesis: </t>
    </r>
    <r>
      <rPr>
        <b/>
        <sz val="13"/>
        <color theme="1"/>
        <rFont val="Times New Roman"/>
        <family val="1"/>
      </rPr>
      <t>2020.gada  Decembris</t>
    </r>
  </si>
  <si>
    <r>
      <t>Pārskata mēnesis:</t>
    </r>
    <r>
      <rPr>
        <b/>
        <sz val="13"/>
        <color theme="1"/>
        <rFont val="Times New Roman"/>
        <family val="1"/>
      </rPr>
      <t xml:space="preserve"> 2020.gada</t>
    </r>
    <r>
      <rPr>
        <sz val="13"/>
        <color theme="1"/>
        <rFont val="Times New Roman"/>
        <family val="1"/>
        <charset val="186"/>
      </rPr>
      <t xml:space="preserve">  </t>
    </r>
    <r>
      <rPr>
        <b/>
        <sz val="13"/>
        <color theme="1"/>
        <rFont val="Times New Roman"/>
        <family val="1"/>
      </rPr>
      <t>Novembris</t>
    </r>
  </si>
  <si>
    <r>
      <t xml:space="preserve">Pārskata mēnesis: </t>
    </r>
    <r>
      <rPr>
        <b/>
        <sz val="13"/>
        <color theme="1"/>
        <rFont val="Times New Roman"/>
        <family val="1"/>
      </rPr>
      <t>2020.gada</t>
    </r>
    <r>
      <rPr>
        <sz val="13"/>
        <color theme="1"/>
        <rFont val="Times New Roman"/>
        <family val="1"/>
        <charset val="186"/>
      </rPr>
      <t xml:space="preserve"> </t>
    </r>
    <r>
      <rPr>
        <b/>
        <sz val="14"/>
        <color theme="1"/>
        <rFont val="Times New Roman"/>
        <family val="1"/>
        <charset val="186"/>
      </rPr>
      <t>Decembris</t>
    </r>
  </si>
  <si>
    <r>
      <t xml:space="preserve">Pārskata mēnesis :  </t>
    </r>
    <r>
      <rPr>
        <b/>
        <sz val="13"/>
        <color theme="1"/>
        <rFont val="Times New Roman"/>
        <family val="1"/>
      </rPr>
      <t>2020.gada Decembris</t>
    </r>
  </si>
  <si>
    <r>
      <t xml:space="preserve">Pārskata mēnesis: </t>
    </r>
    <r>
      <rPr>
        <b/>
        <sz val="13"/>
        <color theme="1"/>
        <rFont val="Times New Roman"/>
        <family val="1"/>
      </rPr>
      <t>2020.gada  Novembris, Decembris</t>
    </r>
  </si>
  <si>
    <r>
      <rPr>
        <i/>
        <sz val="13"/>
        <color theme="1"/>
        <rFont val="Times New Roman"/>
        <family val="1"/>
      </rPr>
      <t>2.pielikums</t>
    </r>
    <r>
      <rPr>
        <sz val="13"/>
        <color theme="1"/>
        <rFont val="Times New Roman"/>
        <family val="1"/>
      </rPr>
      <t xml:space="preserve"> MK rīkojuma projekta “Par finanšu līdzekļu piešķiršanu no valsts budžeta programmas “Līdzekļi neparedzētiem gadījumiem”” anotācijai</t>
    </r>
  </si>
  <si>
    <r>
      <rPr>
        <i/>
        <sz val="13"/>
        <color theme="1"/>
        <rFont val="Times New Roman"/>
        <family val="1"/>
      </rPr>
      <t>2.1.pielikums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</si>
  <si>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2.2.pielikums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</si>
  <si>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2.3.pielikums</t>
    </r>
    <r>
      <rPr>
        <sz val="13"/>
        <color theme="1"/>
        <rFont val="Times New Roman"/>
        <family val="1"/>
        <charset val="186"/>
      </rPr>
      <t xml:space="preserve"> MK rīkojuma projekta “Par finanšu līdzekļu piešķiršanu no valsts budžeta programmas “Līdzekļi neparedzētiem gadījumiem”” anotācijai</t>
    </r>
  </si>
  <si>
    <r>
      <t xml:space="preserve">2.4.pielikums </t>
    </r>
    <r>
      <rPr>
        <sz val="13"/>
        <color theme="1"/>
        <rFont val="Times New Roman"/>
        <family val="1"/>
      </rPr>
      <t>MK rīkojuma projekta “Par finanšu līdzekļu piešķiršanu no valsts budžeta programmas “Līdzekļi neparedzētiem gadījumiem”” anotācijai</t>
    </r>
  </si>
  <si>
    <r>
      <rPr>
        <i/>
        <sz val="13"/>
        <color theme="1"/>
        <rFont val="Times New Roman"/>
        <family val="1"/>
      </rPr>
      <t>2.5.pielikums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</si>
  <si>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2.6.pielikums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</si>
  <si>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2"/>
        <color theme="1"/>
        <rFont val="Times New Roman"/>
        <family val="1"/>
      </rPr>
      <t>2.8.pielikums</t>
    </r>
    <r>
      <rPr>
        <sz val="12"/>
        <color theme="1"/>
        <rFont val="Times New Roman"/>
        <family val="1"/>
      </rPr>
      <t xml:space="preserve"> MK rīkojuma projekta “Par finanšu līdzekļu piešķiršanu no valsts budžeta programmas “Līdzekļi neparedzētiem gadījumiem”” anotācijai</t>
    </r>
  </si>
  <si>
    <r>
      <rPr>
        <i/>
        <sz val="13"/>
        <color theme="1"/>
        <rFont val="Times New Roman"/>
        <family val="1"/>
      </rPr>
      <t xml:space="preserve">2.9.pielikums </t>
    </r>
    <r>
      <rPr>
        <sz val="13"/>
        <color theme="1"/>
        <rFont val="Times New Roman"/>
        <family val="1"/>
        <charset val="186"/>
      </rPr>
      <t>MK rīkojuma projekta “Par finanšu līdzekļu piešķiršanu no valsts budžeta programmas “Līdzekļi neparedzētiem gadījumiem”” anotācijai</t>
    </r>
  </si>
  <si>
    <r>
      <rPr>
        <sz val="13"/>
        <color theme="1"/>
        <rFont val="Times New Roman"/>
        <family val="1"/>
      </rPr>
      <t xml:space="preserve">Iestādes nosaukums:  </t>
    </r>
    <r>
      <rPr>
        <b/>
        <sz val="13"/>
        <color theme="1"/>
        <rFont val="Times New Roman"/>
        <family val="1"/>
      </rPr>
      <t>SIA "Ziemeļkurzemes reģionālā slimnīca"</t>
    </r>
  </si>
  <si>
    <r>
      <t xml:space="preserve">Pārskata mēnesis: </t>
    </r>
    <r>
      <rPr>
        <b/>
        <sz val="13"/>
        <color theme="1"/>
        <rFont val="Times New Roman"/>
        <family val="1"/>
      </rPr>
      <t xml:space="preserve">2020.gada Decembris </t>
    </r>
  </si>
  <si>
    <r>
      <rPr>
        <i/>
        <sz val="13"/>
        <color theme="1"/>
        <rFont val="Times New Roman"/>
        <family val="1"/>
      </rPr>
      <t xml:space="preserve">2.10.pielikums </t>
    </r>
    <r>
      <rPr>
        <sz val="13"/>
        <color theme="1"/>
        <rFont val="Times New Roman"/>
        <family val="1"/>
      </rPr>
      <t>MK rīkojuma projekta “Par finanšu līdzekļu piešķiršanu no valsts budžeta programmas “Līdzekļi neparedzētiem gadījumiem”” anotācijai</t>
    </r>
  </si>
  <si>
    <r>
      <rPr>
        <i/>
        <sz val="13"/>
        <color theme="1"/>
        <rFont val="Times New Roman"/>
        <family val="1"/>
      </rPr>
      <t>2.11.pielikums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</si>
  <si>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2.12.pielikums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</si>
  <si>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2.13.pielikums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</si>
  <si>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2.14.pielikums</t>
    </r>
    <r>
      <rPr>
        <sz val="13"/>
        <color theme="1"/>
        <rFont val="Times New Roman"/>
        <family val="1"/>
        <charset val="186"/>
      </rPr>
      <t xml:space="preserve"> MK rīkojuma projekta “Par finanšu līdzekļu piešķiršanu no valsts budžeta programmas “Līdzekļi neparedzētiem gadījumiem”” anotācijai</t>
    </r>
  </si>
  <si>
    <r>
      <rPr>
        <sz val="13"/>
        <color theme="1"/>
        <rFont val="Times New Roman"/>
        <family val="1"/>
      </rPr>
      <t xml:space="preserve">Pārskata mēnesis: </t>
    </r>
    <r>
      <rPr>
        <b/>
        <sz val="13"/>
        <color theme="1"/>
        <rFont val="Times New Roman"/>
        <family val="1"/>
      </rPr>
      <t xml:space="preserve">2020.gada </t>
    </r>
    <r>
      <rPr>
        <b/>
        <sz val="13"/>
        <color theme="1"/>
        <rFont val="Times New Roman"/>
        <family val="1"/>
        <charset val="186"/>
      </rPr>
      <t>Decembris</t>
    </r>
  </si>
  <si>
    <r>
      <rPr>
        <i/>
        <sz val="13"/>
        <color theme="1"/>
        <rFont val="Times New Roman"/>
        <family val="1"/>
      </rPr>
      <t>2.15.pielikums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</si>
  <si>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2.16.pielikums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</si>
  <si>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2.17.pielikums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</si>
  <si>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2.18.pielikums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</si>
  <si>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2.19.pielikums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</si>
  <si>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2.20.pielikums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</si>
  <si>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2.21.pielikums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</si>
  <si>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2.22.pielikums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</si>
  <si>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2.23.pielikums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</si>
  <si>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2.24.pielikums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</si>
  <si>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2.25.pielikums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</si>
  <si>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2.26.pielikums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</si>
  <si>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2.27.pielikums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</si>
  <si>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2.28.pielikums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</si>
  <si>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2.29.pielikums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</si>
  <si>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2.30.pielikums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</si>
  <si>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2.31.pielikums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</si>
  <si>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2.32.pielikums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</si>
  <si>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 xml:space="preserve">2.33.pielikums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</si>
  <si>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2.34.pielikums </t>
    </r>
    <r>
      <rPr>
        <sz val="13"/>
        <color theme="1"/>
        <rFont val="Times New Roman"/>
        <family val="1"/>
      </rPr>
      <t>MK rīkojuma projekta “Par finanšu līdzekļu piešķiršanu no valsts budžeta programmas “Līdzekļi neparedzētiem gadījumiem”” anotācijai</t>
    </r>
  </si>
  <si>
    <r>
      <rPr>
        <i/>
        <sz val="13"/>
        <color theme="1"/>
        <rFont val="Times New Roman"/>
        <family val="1"/>
      </rPr>
      <t xml:space="preserve">2.35.pielikums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</si>
  <si>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2.36.pielikums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</si>
  <si>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 xml:space="preserve">2.37.pielikums </t>
    </r>
    <r>
      <rPr>
        <sz val="13"/>
        <color theme="1"/>
        <rFont val="Times New Roman"/>
        <family val="1"/>
        <charset val="186"/>
      </rPr>
      <t>MK rīkojuma projekta “Par finanšu līdzekļu piešķiršanu no valsts budžeta programmas “Līdzekļi neparedzētiem gadījumiem”” anotācijai</t>
    </r>
  </si>
  <si>
    <r>
      <rPr>
        <i/>
        <sz val="13"/>
        <color theme="1"/>
        <rFont val="Times New Roman"/>
        <family val="1"/>
      </rPr>
      <t>2.38.pielikums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</si>
  <si>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2.39.pielikums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</si>
  <si>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2.40.pielikums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</si>
  <si>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2.41.pielikums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</si>
  <si>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2.42.pielikums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</si>
  <si>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2.43.pielikums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</si>
  <si>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2.44.pielikums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</si>
  <si>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2.45.pielikums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</si>
  <si>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2.46.pielikums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</si>
  <si>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2.48.pielikums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</si>
  <si>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2.47.pielikums</t>
    </r>
    <r>
      <rPr>
        <sz val="13"/>
        <color theme="1"/>
        <rFont val="Times New Roman"/>
        <family val="1"/>
        <charset val="186"/>
      </rPr>
      <t xml:space="preserve"> MK rīkojuma projekta “Par finanšu līdzekļu piešķiršanu no valsts budžeta programmas “Līdzekļi neparedzētiem gadījumiem”” anotācijai</t>
    </r>
  </si>
  <si>
    <r>
      <rPr>
        <i/>
        <sz val="13"/>
        <color theme="1"/>
        <rFont val="Times New Roman"/>
        <family val="1"/>
      </rPr>
      <t>2.7.pielikums</t>
    </r>
    <r>
      <rPr>
        <sz val="13"/>
        <color theme="1"/>
        <rFont val="Times New Roman"/>
        <family val="1"/>
      </rPr>
      <t xml:space="preserve"> MK rīkojuma projekta “Par finanšu līdzekļu piešķiršanu no valsts budžeta programmas “Līdzekļi neparedzētiem gadījumiem”” anotācijai</t>
    </r>
  </si>
  <si>
    <r>
      <t xml:space="preserve">Iestādes nosaukums:  </t>
    </r>
    <r>
      <rPr>
        <b/>
        <sz val="13"/>
        <color theme="1"/>
        <rFont val="Times New Roman"/>
        <family val="1"/>
      </rPr>
      <t>SIA "Daugavpils reģionālā slimnīca"</t>
    </r>
  </si>
  <si>
    <r>
      <t xml:space="preserve">Pārskata mēnesis: </t>
    </r>
    <r>
      <rPr>
        <b/>
        <sz val="13"/>
        <color theme="1"/>
        <rFont val="Times New Roman"/>
        <family val="1"/>
      </rPr>
      <t xml:space="preserve"> 2020.gada Novembris </t>
    </r>
  </si>
  <si>
    <t>Apmaksājamā 100% piemaksa par nostrādātām virsstundām virs normālā  darba laika  (tai skaitā summētā darba laika ietvaros) *</t>
  </si>
  <si>
    <t>*SIA "Jēkabpils reģionālās slimnīca" sniegtajā skaidrojumā ikmēneša samaksu par nostrādātātajām stundām katram darbiniekam ik mēnesi slimnīca veica no sava budžeta, papildus tiek pieprasīta tā daļa, kas darbiniekam jāpiemaksā 1 stundas likmes āpmērā pēc izlīdzināšanas perioda beigām tām stundām, kas nostrādātas šai periodā kā virsstundas.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</si>
</sst>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
    <numFmt numFmtId="167" formatCode="0.0"/>
    <numFmt numFmtId="168" formatCode="0.000"/>
    <numFmt numFmtId="169" formatCode="0.000000"/>
  </numFmts>
  <fonts count="95" x14ac:knownFonts="1">
    <font>
      <sz val="11"/>
      <color theme="1"/>
      <name val="Calibri"/>
      <family val="2"/>
      <charset val="186"/>
      <scheme val="minor"/>
    </font>
    <font>
      <b/>
      <sz val="13"/>
      <color theme="1"/>
      <name val="Times New Roman"/>
      <family val="1"/>
      <charset val="186"/>
    </font>
    <font>
      <sz val="13"/>
      <color theme="1"/>
      <name val="Times New Roman"/>
      <family val="1"/>
      <charset val="186"/>
    </font>
    <font>
      <i/>
      <sz val="13"/>
      <color theme="1"/>
      <name val="Times New Roman"/>
      <family val="1"/>
      <charset val="186"/>
    </font>
    <font>
      <sz val="12"/>
      <color theme="1"/>
      <name val="Times New Roman"/>
      <family val="1"/>
      <charset val="186"/>
    </font>
    <font>
      <u/>
      <sz val="12"/>
      <color theme="1"/>
      <name val="Times New Roman"/>
      <family val="1"/>
      <charset val="186"/>
    </font>
    <font>
      <vertAlign val="superscript"/>
      <sz val="12"/>
      <color theme="1"/>
      <name val="Times New Roman"/>
      <family val="1"/>
      <charset val="186"/>
    </font>
    <font>
      <i/>
      <sz val="12"/>
      <color theme="1"/>
      <name val="Times New Roman"/>
      <family val="1"/>
      <charset val="186"/>
    </font>
    <font>
      <b/>
      <sz val="13"/>
      <color rgb="FFFF0000"/>
      <name val="Times New Roman"/>
      <family val="1"/>
      <charset val="186"/>
    </font>
    <font>
      <sz val="12"/>
      <color rgb="FFFF0000"/>
      <name val="Times New Roman"/>
      <family val="1"/>
      <charset val="186"/>
    </font>
    <font>
      <b/>
      <sz val="12"/>
      <color rgb="FFFF0000"/>
      <name val="Times New Roman"/>
      <family val="1"/>
      <charset val="186"/>
    </font>
    <font>
      <sz val="11"/>
      <color rgb="FF000000"/>
      <name val="Calibri"/>
      <family val="2"/>
      <charset val="186"/>
      <scheme val="minor"/>
    </font>
    <font>
      <vertAlign val="superscript"/>
      <sz val="14"/>
      <color theme="1"/>
      <name val="Times New Roman"/>
      <family val="1"/>
      <charset val="186"/>
    </font>
    <font>
      <sz val="13"/>
      <name val="Times New Roman"/>
      <family val="1"/>
      <charset val="186"/>
    </font>
    <font>
      <i/>
      <sz val="13"/>
      <name val="Times New Roman"/>
      <family val="1"/>
      <charset val="186"/>
    </font>
    <font>
      <vertAlign val="superscript"/>
      <sz val="13"/>
      <name val="Times New Roman"/>
      <family val="1"/>
      <charset val="186"/>
    </font>
    <font>
      <sz val="12"/>
      <name val="Times New Roman"/>
      <family val="1"/>
      <charset val="186"/>
    </font>
    <font>
      <sz val="11"/>
      <name val="Calibri"/>
      <family val="2"/>
      <charset val="186"/>
      <scheme val="minor"/>
    </font>
    <font>
      <sz val="13"/>
      <color rgb="FF00B0F0"/>
      <name val="Times New Roman"/>
      <family val="1"/>
      <charset val="186"/>
    </font>
    <font>
      <b/>
      <sz val="11"/>
      <name val="Times New Roman"/>
      <family val="1"/>
      <charset val="186"/>
    </font>
    <font>
      <sz val="11"/>
      <color theme="1"/>
      <name val="Times New Roman"/>
      <family val="1"/>
      <charset val="186"/>
    </font>
    <font>
      <sz val="11"/>
      <name val="Times New Roman"/>
      <family val="1"/>
      <charset val="186"/>
    </font>
    <font>
      <vertAlign val="superscript"/>
      <sz val="11"/>
      <name val="Times New Roman"/>
      <family val="1"/>
      <charset val="186"/>
    </font>
    <font>
      <i/>
      <sz val="11"/>
      <name val="Times New Roman"/>
      <family val="1"/>
      <charset val="186"/>
    </font>
    <font>
      <b/>
      <sz val="11"/>
      <color theme="1"/>
      <name val="Times New Roman"/>
      <family val="1"/>
      <charset val="186"/>
    </font>
    <font>
      <b/>
      <sz val="13"/>
      <name val="Times New Roman"/>
      <family val="1"/>
      <charset val="186"/>
    </font>
    <font>
      <b/>
      <sz val="12"/>
      <name val="Times New Roman"/>
      <family val="1"/>
      <charset val="186"/>
    </font>
    <font>
      <sz val="11"/>
      <color indexed="8"/>
      <name val="Calibri"/>
      <family val="2"/>
      <charset val="186"/>
    </font>
    <font>
      <b/>
      <i/>
      <sz val="13"/>
      <color theme="1"/>
      <name val="Times New Roman"/>
      <family val="1"/>
      <charset val="186"/>
    </font>
    <font>
      <i/>
      <sz val="14"/>
      <name val="Times New Roman"/>
      <family val="1"/>
      <charset val="186"/>
    </font>
    <font>
      <sz val="12"/>
      <name val="Arial"/>
      <family val="2"/>
      <charset val="186"/>
    </font>
    <font>
      <b/>
      <sz val="12"/>
      <color theme="1"/>
      <name val="Times New Roman"/>
      <family val="1"/>
      <charset val="186"/>
    </font>
    <font>
      <sz val="9"/>
      <color indexed="81"/>
      <name val="Tahoma"/>
      <family val="2"/>
      <charset val="186"/>
    </font>
    <font>
      <sz val="14"/>
      <color indexed="81"/>
      <name val="Tahoma"/>
      <family val="2"/>
      <charset val="186"/>
    </font>
    <font>
      <sz val="14"/>
      <name val="Times New Roman"/>
      <family val="1"/>
      <charset val="186"/>
    </font>
    <font>
      <sz val="11"/>
      <color theme="1"/>
      <name val="Calibri"/>
      <family val="2"/>
      <charset val="186"/>
      <scheme val="minor"/>
    </font>
    <font>
      <i/>
      <sz val="11"/>
      <color theme="1"/>
      <name val="Times New Roman"/>
      <family val="1"/>
      <charset val="186"/>
    </font>
    <font>
      <b/>
      <sz val="11"/>
      <color rgb="FFFF0000"/>
      <name val="Times New Roman"/>
      <family val="1"/>
      <charset val="186"/>
    </font>
    <font>
      <sz val="11"/>
      <color theme="0"/>
      <name val="Times New Roman"/>
      <family val="1"/>
      <charset val="186"/>
    </font>
    <font>
      <i/>
      <sz val="13"/>
      <color rgb="FFFF0000"/>
      <name val="Times New Roman"/>
      <family val="1"/>
      <charset val="186"/>
    </font>
    <font>
      <u/>
      <sz val="11"/>
      <name val="Times New Roman"/>
      <family val="1"/>
      <charset val="186"/>
    </font>
    <font>
      <i/>
      <sz val="12"/>
      <name val="Times New Roman"/>
      <family val="1"/>
      <charset val="186"/>
    </font>
    <font>
      <vertAlign val="superscript"/>
      <sz val="12"/>
      <name val="Times New Roman"/>
      <family val="1"/>
      <charset val="186"/>
    </font>
    <font>
      <sz val="8"/>
      <color theme="1"/>
      <name val="Times New Roman"/>
      <family val="1"/>
      <charset val="186"/>
    </font>
    <font>
      <b/>
      <sz val="11"/>
      <color theme="1"/>
      <name val="Calibri"/>
      <family val="2"/>
      <charset val="186"/>
      <scheme val="minor"/>
    </font>
    <font>
      <sz val="13"/>
      <color theme="1"/>
      <name val="Calibri"/>
      <family val="2"/>
      <charset val="186"/>
      <scheme val="minor"/>
    </font>
    <font>
      <sz val="10"/>
      <name val="Times New Roman"/>
      <family val="1"/>
      <charset val="186"/>
    </font>
    <font>
      <b/>
      <sz val="9"/>
      <color indexed="81"/>
      <name val="Tahoma"/>
      <family val="2"/>
      <charset val="186"/>
    </font>
    <font>
      <b/>
      <i/>
      <u/>
      <sz val="12"/>
      <color theme="1"/>
      <name val="Times New Roman"/>
      <family val="1"/>
      <charset val="204"/>
    </font>
    <font>
      <b/>
      <sz val="14"/>
      <color theme="1"/>
      <name val="Times New Roman"/>
      <family val="1"/>
      <charset val="186"/>
    </font>
    <font>
      <sz val="9"/>
      <name val="Times New Roman"/>
      <family val="1"/>
      <charset val="186"/>
    </font>
    <font>
      <b/>
      <sz val="14"/>
      <color theme="9" tint="-0.249977111117893"/>
      <name val="Times New Roman"/>
      <family val="1"/>
      <charset val="186"/>
    </font>
    <font>
      <sz val="16"/>
      <color theme="1"/>
      <name val="Times New Roman"/>
      <family val="1"/>
      <charset val="186"/>
    </font>
    <font>
      <sz val="11"/>
      <color theme="1"/>
      <name val="Calibri"/>
      <family val="2"/>
      <scheme val="minor"/>
    </font>
    <font>
      <sz val="12"/>
      <color indexed="8"/>
      <name val="Times New Roman"/>
      <family val="1"/>
      <charset val="186"/>
    </font>
    <font>
      <sz val="12"/>
      <color rgb="FF000000"/>
      <name val="Times New Roman"/>
      <family val="1"/>
      <charset val="186"/>
    </font>
    <font>
      <sz val="10"/>
      <name val="Arial"/>
      <family val="2"/>
      <charset val="186"/>
    </font>
    <font>
      <sz val="13"/>
      <color theme="1"/>
      <name val="Calibri"/>
      <family val="2"/>
      <charset val="186"/>
    </font>
    <font>
      <sz val="13"/>
      <color rgb="FFFF0000"/>
      <name val="Times New Roman"/>
      <family val="1"/>
      <charset val="186"/>
    </font>
    <font>
      <sz val="12"/>
      <color rgb="FF000000"/>
      <name val="Times New Roman"/>
      <family val="1"/>
    </font>
    <font>
      <b/>
      <sz val="13"/>
      <name val="Times New Roman"/>
      <family val="1"/>
    </font>
    <font>
      <b/>
      <sz val="13"/>
      <color theme="1"/>
      <name val="Times New Roman"/>
      <family val="1"/>
    </font>
    <font>
      <sz val="11"/>
      <name val="Times New Roman"/>
      <family val="1"/>
    </font>
    <font>
      <b/>
      <sz val="11"/>
      <name val="Times New Roman"/>
      <family val="1"/>
    </font>
    <font>
      <sz val="11"/>
      <color theme="1"/>
      <name val="Times New Roman"/>
      <family val="1"/>
    </font>
    <font>
      <b/>
      <sz val="11"/>
      <color theme="1"/>
      <name val="Times New Roman"/>
      <family val="1"/>
    </font>
    <font>
      <sz val="13"/>
      <color theme="1"/>
      <name val="Times New Roman"/>
      <family val="1"/>
    </font>
    <font>
      <b/>
      <sz val="12"/>
      <color theme="1"/>
      <name val="Times New Roman"/>
      <family val="1"/>
    </font>
    <font>
      <i/>
      <sz val="12"/>
      <color theme="1"/>
      <name val="Times New Roman"/>
      <family val="1"/>
    </font>
    <font>
      <b/>
      <sz val="12"/>
      <name val="Times New Roman"/>
      <family val="1"/>
    </font>
    <font>
      <sz val="12"/>
      <color theme="1"/>
      <name val="Times New Roman"/>
      <family val="1"/>
    </font>
    <font>
      <sz val="12"/>
      <name val="Times New Roman"/>
      <family val="1"/>
    </font>
    <font>
      <b/>
      <sz val="12"/>
      <color rgb="FFFF0000"/>
      <name val="Times New Roman"/>
      <family val="1"/>
    </font>
    <font>
      <vertAlign val="superscript"/>
      <sz val="12"/>
      <name val="Times New Roman"/>
      <family val="1"/>
    </font>
    <font>
      <sz val="12"/>
      <color rgb="FFFF0000"/>
      <name val="Times New Roman"/>
      <family val="1"/>
    </font>
    <font>
      <u/>
      <sz val="12"/>
      <color theme="1"/>
      <name val="Times New Roman"/>
      <family val="1"/>
    </font>
    <font>
      <vertAlign val="superscript"/>
      <sz val="12"/>
      <color theme="1"/>
      <name val="Times New Roman"/>
      <family val="1"/>
    </font>
    <font>
      <vertAlign val="superscript"/>
      <sz val="11"/>
      <name val="Times New Roman"/>
      <family val="1"/>
    </font>
    <font>
      <sz val="11"/>
      <color theme="0"/>
      <name val="Times New Roman"/>
      <family val="1"/>
    </font>
    <font>
      <i/>
      <sz val="11"/>
      <name val="Times New Roman"/>
      <family val="1"/>
    </font>
    <font>
      <b/>
      <sz val="11"/>
      <color rgb="FFFF0000"/>
      <name val="Times New Roman"/>
      <family val="1"/>
    </font>
    <font>
      <sz val="9"/>
      <color indexed="81"/>
      <name val="Tahoma"/>
      <family val="2"/>
    </font>
    <font>
      <b/>
      <sz val="9"/>
      <color indexed="81"/>
      <name val="Tahoma"/>
      <family val="2"/>
    </font>
    <font>
      <sz val="13"/>
      <name val="Times New Roman"/>
      <family val="1"/>
    </font>
    <font>
      <vertAlign val="superscript"/>
      <sz val="13"/>
      <name val="Times New Roman"/>
      <family val="1"/>
    </font>
    <font>
      <i/>
      <sz val="13"/>
      <name val="Times New Roman"/>
      <family val="1"/>
    </font>
    <font>
      <sz val="10"/>
      <name val="Times New Roman"/>
      <family val="1"/>
    </font>
    <font>
      <sz val="14"/>
      <color theme="1"/>
      <name val="Times New Roman"/>
      <family val="1"/>
    </font>
    <font>
      <b/>
      <sz val="13"/>
      <color rgb="FFFF0000"/>
      <name val="Times New Roman"/>
      <family val="1"/>
    </font>
    <font>
      <vertAlign val="superscript"/>
      <sz val="14"/>
      <color theme="1"/>
      <name val="Times New Roman"/>
      <family val="1"/>
    </font>
    <font>
      <sz val="11"/>
      <color rgb="FF000000"/>
      <name val="Times New Roman"/>
      <family val="1"/>
    </font>
    <font>
      <b/>
      <i/>
      <sz val="14"/>
      <name val="Times New Roman"/>
      <family val="1"/>
    </font>
    <font>
      <sz val="13"/>
      <color rgb="FFFF0000"/>
      <name val="Times New Roman"/>
      <family val="1"/>
    </font>
    <font>
      <b/>
      <i/>
      <sz val="13"/>
      <color theme="1"/>
      <name val="Times New Roman"/>
      <family val="1"/>
    </font>
    <font>
      <i/>
      <sz val="13"/>
      <color theme="1"/>
      <name val="Times New Roman"/>
      <family val="1"/>
    </font>
  </fonts>
  <fills count="10">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0" fillId="0" borderId="0"/>
    <xf numFmtId="0" fontId="35" fillId="0" borderId="0"/>
    <xf numFmtId="0" fontId="53" fillId="0" borderId="0"/>
    <xf numFmtId="0" fontId="56" fillId="0" borderId="0"/>
  </cellStyleXfs>
  <cellXfs count="732">
    <xf numFmtId="0" fontId="0" fillId="0" borderId="0" xfId="0"/>
    <xf numFmtId="0" fontId="1" fillId="0" borderId="0" xfId="0" applyFont="1"/>
    <xf numFmtId="0" fontId="2" fillId="0" borderId="0" xfId="0" applyFont="1"/>
    <xf numFmtId="0" fontId="1" fillId="2" borderId="1" xfId="0" applyFont="1" applyFill="1" applyBorder="1" applyAlignment="1">
      <alignment horizontal="right"/>
    </xf>
    <xf numFmtId="3" fontId="1" fillId="2" borderId="1" xfId="0" applyNumberFormat="1" applyFont="1" applyFill="1" applyBorder="1"/>
    <xf numFmtId="4" fontId="1" fillId="2" borderId="1" xfId="0" applyNumberFormat="1" applyFont="1" applyFill="1" applyBorder="1"/>
    <xf numFmtId="4" fontId="2" fillId="0" borderId="1" xfId="0" applyNumberFormat="1" applyFont="1" applyBorder="1"/>
    <xf numFmtId="0" fontId="4" fillId="0" borderId="1" xfId="0" applyFont="1" applyBorder="1" applyAlignment="1">
      <alignment horizontal="center" vertical="center" wrapText="1"/>
    </xf>
    <xf numFmtId="0" fontId="3" fillId="0" borderId="1" xfId="0" applyFont="1" applyBorder="1" applyAlignment="1">
      <alignment horizontal="left" wrapText="1"/>
    </xf>
    <xf numFmtId="4" fontId="3" fillId="0" borderId="1" xfId="0" applyNumberFormat="1" applyFont="1" applyBorder="1"/>
    <xf numFmtId="4" fontId="3" fillId="0" borderId="1" xfId="0" applyNumberFormat="1" applyFont="1" applyFill="1" applyBorder="1"/>
    <xf numFmtId="0" fontId="5" fillId="0" borderId="0" xfId="0" applyFont="1"/>
    <xf numFmtId="0" fontId="4" fillId="0" borderId="0" xfId="0" applyFont="1"/>
    <xf numFmtId="0" fontId="8" fillId="0" borderId="0" xfId="0" applyFont="1" applyAlignment="1">
      <alignment horizontal="center"/>
    </xf>
    <xf numFmtId="0" fontId="8" fillId="0" borderId="4" xfId="0" applyFont="1" applyBorder="1" applyAlignment="1">
      <alignment horizontal="center"/>
    </xf>
    <xf numFmtId="4" fontId="2" fillId="0" borderId="0" xfId="0" applyNumberFormat="1" applyFont="1"/>
    <xf numFmtId="0" fontId="4" fillId="0" borderId="0" xfId="0" applyFont="1" applyAlignment="1">
      <alignment horizontal="left"/>
    </xf>
    <xf numFmtId="0" fontId="11" fillId="0" borderId="0" xfId="0" applyFont="1" applyAlignment="1">
      <alignment vertical="center" wrapText="1"/>
    </xf>
    <xf numFmtId="0" fontId="4" fillId="0" borderId="0" xfId="0" applyFont="1" applyAlignment="1">
      <alignment horizontal="left"/>
    </xf>
    <xf numFmtId="0" fontId="13" fillId="0" borderId="1" xfId="0" applyFont="1" applyBorder="1" applyAlignment="1">
      <alignment horizontal="left" wrapText="1"/>
    </xf>
    <xf numFmtId="0" fontId="9" fillId="0" borderId="0" xfId="0" applyFont="1"/>
    <xf numFmtId="3" fontId="2" fillId="0" borderId="1" xfId="0" applyNumberFormat="1" applyFont="1" applyBorder="1"/>
    <xf numFmtId="3" fontId="2" fillId="0" borderId="0" xfId="0" applyNumberFormat="1" applyFont="1"/>
    <xf numFmtId="3" fontId="3" fillId="0" borderId="1" xfId="0" applyNumberFormat="1" applyFont="1" applyBorder="1"/>
    <xf numFmtId="0" fontId="13" fillId="0" borderId="5" xfId="0" applyFont="1" applyFill="1" applyBorder="1" applyAlignment="1">
      <alignment horizontal="left" wrapText="1"/>
    </xf>
    <xf numFmtId="3" fontId="1" fillId="0" borderId="1" xfId="0" applyNumberFormat="1" applyFont="1" applyBorder="1"/>
    <xf numFmtId="4" fontId="1" fillId="0" borderId="1" xfId="0" applyNumberFormat="1" applyFont="1" applyBorder="1"/>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 fillId="2" borderId="14" xfId="0" applyFont="1" applyFill="1" applyBorder="1" applyAlignment="1">
      <alignment horizontal="right"/>
    </xf>
    <xf numFmtId="3" fontId="1" fillId="2" borderId="3" xfId="0" applyNumberFormat="1" applyFont="1" applyFill="1" applyBorder="1"/>
    <xf numFmtId="4" fontId="1" fillId="2" borderId="3" xfId="0" applyNumberFormat="1" applyFont="1" applyFill="1" applyBorder="1"/>
    <xf numFmtId="4" fontId="1" fillId="2" borderId="15" xfId="0" applyNumberFormat="1" applyFont="1" applyFill="1" applyBorder="1"/>
    <xf numFmtId="0" fontId="13" fillId="0" borderId="9" xfId="0" applyFont="1" applyBorder="1" applyAlignment="1">
      <alignment horizontal="left" wrapText="1"/>
    </xf>
    <xf numFmtId="4" fontId="2" fillId="0" borderId="1" xfId="0" applyNumberFormat="1" applyFont="1" applyFill="1" applyBorder="1"/>
    <xf numFmtId="4" fontId="2" fillId="0" borderId="10" xfId="0" applyNumberFormat="1" applyFont="1" applyBorder="1"/>
    <xf numFmtId="0" fontId="2" fillId="0" borderId="9" xfId="0" applyFont="1" applyBorder="1" applyAlignment="1">
      <alignment horizontal="left" wrapText="1"/>
    </xf>
    <xf numFmtId="0" fontId="2" fillId="0" borderId="16" xfId="0" applyFont="1" applyBorder="1"/>
    <xf numFmtId="0" fontId="16" fillId="0" borderId="0" xfId="0" applyFont="1"/>
    <xf numFmtId="0" fontId="13" fillId="0" borderId="0" xfId="0" applyFont="1"/>
    <xf numFmtId="0" fontId="16" fillId="0" borderId="0" xfId="0" applyFont="1" applyAlignment="1">
      <alignment horizontal="left"/>
    </xf>
    <xf numFmtId="0" fontId="17" fillId="0" borderId="0" xfId="0" applyFont="1" applyAlignment="1">
      <alignmen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0" xfId="0" applyFont="1" applyAlignment="1">
      <alignment wrapText="1"/>
    </xf>
    <xf numFmtId="3" fontId="2" fillId="3" borderId="1" xfId="0" applyNumberFormat="1" applyFont="1" applyFill="1" applyBorder="1"/>
    <xf numFmtId="4" fontId="2" fillId="3" borderId="1" xfId="0" applyNumberFormat="1" applyFont="1" applyFill="1" applyBorder="1"/>
    <xf numFmtId="4" fontId="13" fillId="3" borderId="1" xfId="0" applyNumberFormat="1" applyFont="1" applyFill="1" applyBorder="1"/>
    <xf numFmtId="3" fontId="13" fillId="3" borderId="1" xfId="0" applyNumberFormat="1" applyFont="1" applyFill="1" applyBorder="1"/>
    <xf numFmtId="3" fontId="1" fillId="4" borderId="1" xfId="0" applyNumberFormat="1" applyFont="1" applyFill="1" applyBorder="1"/>
    <xf numFmtId="4" fontId="1" fillId="4" borderId="1" xfId="0" applyNumberFormat="1" applyFont="1" applyFill="1" applyBorder="1"/>
    <xf numFmtId="164" fontId="2" fillId="0" borderId="1" xfId="0" applyNumberFormat="1" applyFont="1" applyBorder="1"/>
    <xf numFmtId="0" fontId="20" fillId="0" borderId="0" xfId="0" applyFont="1"/>
    <xf numFmtId="0" fontId="25" fillId="0" borderId="1" xfId="0" applyFont="1" applyBorder="1" applyAlignment="1">
      <alignment horizontal="left" wrapText="1"/>
    </xf>
    <xf numFmtId="0" fontId="2" fillId="0" borderId="0" xfId="0" applyFont="1" applyFill="1"/>
    <xf numFmtId="0" fontId="8" fillId="0" borderId="4" xfId="0" applyFont="1" applyFill="1" applyBorder="1" applyAlignment="1">
      <alignment horizontal="center"/>
    </xf>
    <xf numFmtId="0" fontId="8" fillId="0" borderId="0" xfId="0" applyFont="1" applyFill="1" applyAlignment="1">
      <alignment horizontal="center"/>
    </xf>
    <xf numFmtId="0" fontId="20" fillId="0" borderId="2" xfId="0" applyFont="1" applyBorder="1" applyAlignment="1">
      <alignment horizontal="center" vertical="center" wrapText="1"/>
    </xf>
    <xf numFmtId="0" fontId="20" fillId="0" borderId="2" xfId="0" applyFont="1" applyFill="1" applyBorder="1" applyAlignment="1">
      <alignment horizontal="center" vertical="center" wrapText="1"/>
    </xf>
    <xf numFmtId="0" fontId="26" fillId="0" borderId="1" xfId="0" applyFont="1" applyBorder="1" applyAlignment="1">
      <alignment horizontal="left" wrapText="1"/>
    </xf>
    <xf numFmtId="0" fontId="27" fillId="0" borderId="1" xfId="0" applyFont="1" applyBorder="1" applyAlignment="1">
      <alignment horizontal="left" wrapText="1"/>
    </xf>
    <xf numFmtId="0" fontId="27" fillId="3" borderId="1" xfId="0" applyFont="1" applyFill="1" applyBorder="1" applyAlignment="1">
      <alignment horizontal="left" wrapText="1"/>
    </xf>
    <xf numFmtId="0" fontId="13" fillId="0" borderId="0" xfId="0" applyFont="1" applyBorder="1" applyAlignment="1">
      <alignment horizontal="left" wrapText="1"/>
    </xf>
    <xf numFmtId="3" fontId="3" fillId="0" borderId="0" xfId="0" applyNumberFormat="1" applyFont="1" applyBorder="1"/>
    <xf numFmtId="3" fontId="3" fillId="0" borderId="0" xfId="0" applyNumberFormat="1" applyFont="1" applyFill="1" applyBorder="1"/>
    <xf numFmtId="4" fontId="2" fillId="0" borderId="0" xfId="0" applyNumberFormat="1" applyFont="1" applyFill="1" applyBorder="1"/>
    <xf numFmtId="4" fontId="3" fillId="0" borderId="0" xfId="0" applyNumberFormat="1" applyFont="1" applyFill="1" applyBorder="1"/>
    <xf numFmtId="0" fontId="4" fillId="0" borderId="0" xfId="0" applyFont="1" applyFill="1"/>
    <xf numFmtId="0" fontId="2" fillId="3" borderId="0" xfId="0" applyFont="1" applyFill="1"/>
    <xf numFmtId="0" fontId="20" fillId="3" borderId="2" xfId="0" applyFont="1" applyFill="1" applyBorder="1" applyAlignment="1">
      <alignment horizontal="center" vertical="center" wrapText="1"/>
    </xf>
    <xf numFmtId="3" fontId="3" fillId="3" borderId="0" xfId="0" applyNumberFormat="1" applyFont="1" applyFill="1" applyBorder="1"/>
    <xf numFmtId="4" fontId="2" fillId="0" borderId="0" xfId="0" applyNumberFormat="1" applyFont="1" applyBorder="1"/>
    <xf numFmtId="0" fontId="4" fillId="3" borderId="0" xfId="0" applyFont="1" applyFill="1"/>
    <xf numFmtId="0" fontId="11" fillId="3" borderId="0" xfId="0" applyFont="1" applyFill="1" applyAlignment="1">
      <alignment vertical="center" wrapText="1"/>
    </xf>
    <xf numFmtId="4" fontId="2" fillId="0" borderId="1" xfId="0" applyNumberFormat="1" applyFont="1" applyBorder="1" applyAlignment="1">
      <alignment horizontal="right"/>
    </xf>
    <xf numFmtId="3" fontId="1" fillId="2" borderId="1" xfId="0" applyNumberFormat="1" applyFont="1" applyFill="1" applyBorder="1" applyAlignment="1">
      <alignment horizontal="center"/>
    </xf>
    <xf numFmtId="0" fontId="4" fillId="0" borderId="1" xfId="0" applyFont="1" applyBorder="1"/>
    <xf numFmtId="4" fontId="1" fillId="0" borderId="0" xfId="0" applyNumberFormat="1" applyFont="1"/>
    <xf numFmtId="49" fontId="0" fillId="3" borderId="18" xfId="0" applyNumberFormat="1" applyFill="1" applyBorder="1" applyAlignment="1">
      <alignment horizontal="left"/>
    </xf>
    <xf numFmtId="3" fontId="1" fillId="3" borderId="1" xfId="0" applyNumberFormat="1" applyFont="1" applyFill="1" applyBorder="1"/>
    <xf numFmtId="3" fontId="2" fillId="3" borderId="1" xfId="0" applyNumberFormat="1" applyFont="1" applyFill="1" applyBorder="1" applyAlignment="1">
      <alignment horizontal="right"/>
    </xf>
    <xf numFmtId="49" fontId="0" fillId="3" borderId="17" xfId="0" applyNumberFormat="1" applyFill="1" applyBorder="1" applyAlignment="1">
      <alignment horizontal="left"/>
    </xf>
    <xf numFmtId="4" fontId="2" fillId="3" borderId="1" xfId="0" applyNumberFormat="1" applyFont="1" applyFill="1" applyBorder="1" applyAlignment="1">
      <alignment horizontal="right"/>
    </xf>
    <xf numFmtId="4" fontId="25" fillId="0" borderId="1" xfId="0" applyNumberFormat="1" applyFont="1" applyBorder="1"/>
    <xf numFmtId="49" fontId="0" fillId="0" borderId="1" xfId="0" applyNumberFormat="1" applyBorder="1" applyAlignment="1">
      <alignment horizontal="left"/>
    </xf>
    <xf numFmtId="0" fontId="26" fillId="0" borderId="0" xfId="1" applyFont="1" applyAlignment="1">
      <alignment vertical="center" wrapText="1"/>
    </xf>
    <xf numFmtId="0" fontId="26" fillId="0" borderId="0" xfId="1" applyFont="1" applyAlignment="1">
      <alignment vertical="center"/>
    </xf>
    <xf numFmtId="0" fontId="21" fillId="0" borderId="0" xfId="1" applyFont="1" applyAlignment="1">
      <alignment vertical="center"/>
    </xf>
    <xf numFmtId="0" fontId="21" fillId="0" borderId="0" xfId="1" applyFont="1" applyAlignment="1">
      <alignment vertical="center" wrapText="1"/>
    </xf>
    <xf numFmtId="0" fontId="20" fillId="0" borderId="0" xfId="0" applyFont="1" applyAlignment="1">
      <alignment wrapText="1"/>
    </xf>
    <xf numFmtId="165" fontId="2" fillId="0" borderId="0" xfId="0" applyNumberFormat="1" applyFont="1"/>
    <xf numFmtId="165" fontId="4" fillId="0" borderId="1" xfId="0" applyNumberFormat="1" applyFont="1" applyBorder="1" applyAlignment="1">
      <alignment horizontal="center" vertical="center" wrapText="1"/>
    </xf>
    <xf numFmtId="165" fontId="4" fillId="0" borderId="0" xfId="0" applyNumberFormat="1" applyFont="1"/>
    <xf numFmtId="165" fontId="11" fillId="0" borderId="0" xfId="0" applyNumberFormat="1" applyFont="1" applyAlignment="1">
      <alignment vertical="center" wrapText="1"/>
    </xf>
    <xf numFmtId="3" fontId="1" fillId="6" borderId="1" xfId="0" applyNumberFormat="1" applyFont="1" applyFill="1" applyBorder="1"/>
    <xf numFmtId="0" fontId="14" fillId="0" borderId="1" xfId="0" applyFont="1" applyBorder="1" applyAlignment="1">
      <alignment horizontal="left" wrapText="1"/>
    </xf>
    <xf numFmtId="0" fontId="34" fillId="0" borderId="0" xfId="0" applyFont="1"/>
    <xf numFmtId="0" fontId="13" fillId="3" borderId="17" xfId="0" applyFont="1" applyFill="1" applyBorder="1" applyAlignment="1">
      <alignment horizontal="left" wrapText="1"/>
    </xf>
    <xf numFmtId="3" fontId="2" fillId="0" borderId="1" xfId="0" applyNumberFormat="1" applyFont="1" applyFill="1" applyBorder="1"/>
    <xf numFmtId="4" fontId="13" fillId="0" borderId="1" xfId="0" applyNumberFormat="1" applyFont="1" applyFill="1" applyBorder="1"/>
    <xf numFmtId="0" fontId="9" fillId="5" borderId="0" xfId="0" applyFont="1" applyFill="1" applyAlignment="1">
      <alignment horizontal="left"/>
    </xf>
    <xf numFmtId="0" fontId="9" fillId="5" borderId="0" xfId="0" applyFont="1" applyFill="1"/>
    <xf numFmtId="0" fontId="20" fillId="0" borderId="0" xfId="0" applyFont="1" applyBorder="1"/>
    <xf numFmtId="0" fontId="24" fillId="0" borderId="0" xfId="0" applyFont="1" applyBorder="1"/>
    <xf numFmtId="0" fontId="24" fillId="0" borderId="0" xfId="0" applyFont="1"/>
    <xf numFmtId="0" fontId="37" fillId="0" borderId="0" xfId="0" applyFont="1" applyAlignment="1">
      <alignment horizontal="center"/>
    </xf>
    <xf numFmtId="0" fontId="24" fillId="2" borderId="1" xfId="0" applyFont="1" applyFill="1" applyBorder="1" applyAlignment="1">
      <alignment horizontal="right"/>
    </xf>
    <xf numFmtId="3" fontId="24" fillId="2" borderId="1" xfId="0" applyNumberFormat="1" applyFont="1" applyFill="1" applyBorder="1"/>
    <xf numFmtId="0" fontId="21" fillId="0" borderId="1" xfId="0" applyFont="1" applyBorder="1" applyAlignment="1">
      <alignment horizontal="left" wrapText="1"/>
    </xf>
    <xf numFmtId="3" fontId="24" fillId="0" borderId="1" xfId="0" applyNumberFormat="1" applyFont="1" applyBorder="1"/>
    <xf numFmtId="3" fontId="20" fillId="0" borderId="1" xfId="0" applyNumberFormat="1" applyFont="1" applyBorder="1"/>
    <xf numFmtId="4" fontId="20" fillId="0" borderId="1" xfId="0" applyNumberFormat="1" applyFont="1" applyBorder="1"/>
    <xf numFmtId="4" fontId="20" fillId="0" borderId="1" xfId="0" applyNumberFormat="1" applyFont="1" applyFill="1" applyBorder="1"/>
    <xf numFmtId="0" fontId="20" fillId="0" borderId="0" xfId="0" applyFont="1" applyBorder="1" applyAlignment="1">
      <alignment horizontal="right"/>
    </xf>
    <xf numFmtId="0" fontId="24" fillId="2" borderId="1" xfId="0" applyFont="1" applyFill="1" applyBorder="1" applyAlignment="1">
      <alignment horizontal="right" wrapText="1"/>
    </xf>
    <xf numFmtId="3" fontId="20" fillId="0" borderId="1" xfId="0" applyNumberFormat="1" applyFont="1" applyBorder="1" applyAlignment="1"/>
    <xf numFmtId="0" fontId="21" fillId="0" borderId="2" xfId="0" applyFont="1" applyBorder="1" applyAlignment="1">
      <alignment horizontal="left" wrapText="1"/>
    </xf>
    <xf numFmtId="3" fontId="20" fillId="0" borderId="2" xfId="0" applyNumberFormat="1" applyFont="1" applyBorder="1"/>
    <xf numFmtId="4" fontId="20" fillId="0" borderId="2" xfId="0" applyNumberFormat="1" applyFont="1" applyBorder="1"/>
    <xf numFmtId="0" fontId="20" fillId="0" borderId="1" xfId="0" applyFont="1" applyBorder="1" applyAlignment="1">
      <alignment horizontal="right"/>
    </xf>
    <xf numFmtId="3" fontId="24" fillId="0" borderId="1" xfId="0" applyNumberFormat="1" applyFont="1" applyBorder="1" applyAlignment="1">
      <alignment horizontal="right"/>
    </xf>
    <xf numFmtId="0" fontId="21" fillId="0" borderId="3" xfId="0" applyFont="1" applyBorder="1" applyAlignment="1">
      <alignment horizontal="left" wrapText="1"/>
    </xf>
    <xf numFmtId="3" fontId="20" fillId="0" borderId="3" xfId="0" applyNumberFormat="1" applyFont="1" applyBorder="1"/>
    <xf numFmtId="4" fontId="20" fillId="0" borderId="3" xfId="0" applyNumberFormat="1" applyFont="1" applyBorder="1"/>
    <xf numFmtId="0" fontId="38" fillId="0" borderId="0" xfId="0" applyFont="1"/>
    <xf numFmtId="3" fontId="21" fillId="0" borderId="0" xfId="2" applyNumberFormat="1" applyFont="1" applyAlignment="1">
      <alignment vertical="center"/>
    </xf>
    <xf numFmtId="1" fontId="23" fillId="3" borderId="0" xfId="0" applyNumberFormat="1" applyFont="1" applyFill="1" applyBorder="1" applyAlignment="1">
      <alignment horizontal="center" vertical="center" wrapText="1"/>
    </xf>
    <xf numFmtId="1" fontId="23" fillId="3" borderId="0" xfId="0" applyNumberFormat="1" applyFont="1" applyFill="1" applyBorder="1" applyAlignment="1">
      <alignment vertical="center"/>
    </xf>
    <xf numFmtId="0" fontId="23" fillId="0" borderId="0" xfId="2" applyFont="1" applyAlignment="1">
      <alignment vertical="center"/>
    </xf>
    <xf numFmtId="3" fontId="34" fillId="0" borderId="0" xfId="2" applyNumberFormat="1" applyFont="1" applyAlignment="1">
      <alignment vertical="center"/>
    </xf>
    <xf numFmtId="0" fontId="34" fillId="3" borderId="0" xfId="0" applyFont="1" applyFill="1" applyBorder="1" applyAlignment="1">
      <alignment vertical="center"/>
    </xf>
    <xf numFmtId="1" fontId="29" fillId="3" borderId="0" xfId="0" applyNumberFormat="1" applyFont="1" applyFill="1" applyBorder="1" applyAlignment="1">
      <alignment horizontal="center" vertical="center" wrapText="1"/>
    </xf>
    <xf numFmtId="0" fontId="34" fillId="0" borderId="0" xfId="0" applyFont="1" applyAlignment="1">
      <alignment horizontal="justify" vertical="center"/>
    </xf>
    <xf numFmtId="1" fontId="29" fillId="3" borderId="0" xfId="0" applyNumberFormat="1" applyFont="1" applyFill="1" applyBorder="1" applyAlignment="1">
      <alignment vertical="center"/>
    </xf>
    <xf numFmtId="0" fontId="29" fillId="0" borderId="0" xfId="2" applyFont="1" applyAlignment="1">
      <alignment vertical="center"/>
    </xf>
    <xf numFmtId="0" fontId="20" fillId="0" borderId="1" xfId="0" applyFont="1" applyBorder="1" applyAlignment="1">
      <alignment horizontal="center" vertical="center" wrapText="1"/>
    </xf>
    <xf numFmtId="4" fontId="38" fillId="0" borderId="0" xfId="0" applyNumberFormat="1" applyFont="1"/>
    <xf numFmtId="0" fontId="21" fillId="0" borderId="0" xfId="0" applyFont="1"/>
    <xf numFmtId="0" fontId="21" fillId="0" borderId="0" xfId="0" applyFont="1" applyBorder="1"/>
    <xf numFmtId="0" fontId="40" fillId="0" borderId="0" xfId="0" applyFont="1"/>
    <xf numFmtId="0" fontId="21" fillId="0" borderId="0" xfId="0" applyFont="1" applyAlignment="1">
      <alignment horizontal="left"/>
    </xf>
    <xf numFmtId="3" fontId="17" fillId="0" borderId="0" xfId="0" applyNumberFormat="1"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vertical="center"/>
    </xf>
    <xf numFmtId="0" fontId="43" fillId="0" borderId="1" xfId="0" applyFont="1" applyBorder="1" applyAlignment="1">
      <alignment horizontal="center" vertical="center" wrapText="1"/>
    </xf>
    <xf numFmtId="0" fontId="43" fillId="0" borderId="0" xfId="0" applyFont="1"/>
    <xf numFmtId="0" fontId="25" fillId="2" borderId="1" xfId="0" applyFont="1" applyFill="1" applyBorder="1" applyAlignment="1">
      <alignment horizontal="right" vertical="center"/>
    </xf>
    <xf numFmtId="3" fontId="25" fillId="2" borderId="1" xfId="0" applyNumberFormat="1" applyFont="1" applyFill="1" applyBorder="1" applyAlignment="1">
      <alignment vertical="center"/>
    </xf>
    <xf numFmtId="4" fontId="25" fillId="2" borderId="1" xfId="0" applyNumberFormat="1" applyFont="1" applyFill="1" applyBorder="1" applyAlignment="1">
      <alignment vertical="center"/>
    </xf>
    <xf numFmtId="0" fontId="25" fillId="0" borderId="0" xfId="0" applyFont="1"/>
    <xf numFmtId="0" fontId="13" fillId="0" borderId="1" xfId="0" applyFont="1" applyBorder="1" applyAlignment="1">
      <alignment horizontal="left" vertical="center" wrapText="1"/>
    </xf>
    <xf numFmtId="0" fontId="13" fillId="0" borderId="0" xfId="0" applyFont="1" applyAlignment="1">
      <alignment vertical="center"/>
    </xf>
    <xf numFmtId="3" fontId="13" fillId="0" borderId="1" xfId="0" applyNumberFormat="1" applyFont="1" applyBorder="1" applyAlignment="1">
      <alignment vertical="center"/>
    </xf>
    <xf numFmtId="4" fontId="13" fillId="0" borderId="1" xfId="0" applyNumberFormat="1" applyFont="1" applyBorder="1" applyAlignment="1">
      <alignment vertical="center"/>
    </xf>
    <xf numFmtId="4" fontId="14" fillId="0" borderId="1" xfId="0" applyNumberFormat="1" applyFont="1" applyBorder="1" applyAlignment="1">
      <alignment vertical="center"/>
    </xf>
    <xf numFmtId="4" fontId="14" fillId="0" borderId="1" xfId="0" applyNumberFormat="1" applyFont="1" applyFill="1" applyBorder="1" applyAlignment="1">
      <alignment vertical="center"/>
    </xf>
    <xf numFmtId="3" fontId="13" fillId="0" borderId="0" xfId="0" applyNumberFormat="1" applyFont="1" applyAlignment="1">
      <alignment vertical="center"/>
    </xf>
    <xf numFmtId="4" fontId="13" fillId="0" borderId="0" xfId="0" applyNumberFormat="1" applyFont="1" applyAlignment="1">
      <alignment vertical="center"/>
    </xf>
    <xf numFmtId="0" fontId="14" fillId="0" borderId="1" xfId="0" applyFont="1" applyBorder="1" applyAlignment="1">
      <alignment horizontal="left" vertical="center" wrapText="1"/>
    </xf>
    <xf numFmtId="3" fontId="14" fillId="0" borderId="1" xfId="0" applyNumberFormat="1" applyFont="1" applyBorder="1" applyAlignment="1">
      <alignment vertical="center"/>
    </xf>
    <xf numFmtId="4" fontId="2"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right" vertical="center"/>
    </xf>
    <xf numFmtId="0" fontId="4" fillId="0" borderId="1" xfId="0" applyFont="1" applyBorder="1" applyAlignment="1">
      <alignment horizontal="center" vertical="center" wrapText="1"/>
    </xf>
    <xf numFmtId="0" fontId="44" fillId="0" borderId="0" xfId="0" applyFont="1"/>
    <xf numFmtId="0" fontId="11" fillId="0" borderId="0" xfId="0" applyFont="1" applyAlignment="1">
      <alignment horizontal="center" vertical="center" wrapText="1"/>
    </xf>
    <xf numFmtId="0" fontId="4" fillId="0" borderId="1" xfId="0" applyFont="1" applyBorder="1" applyAlignment="1">
      <alignment horizontal="center" vertical="center" wrapText="1"/>
    </xf>
    <xf numFmtId="3" fontId="1" fillId="0" borderId="1" xfId="0" applyNumberFormat="1" applyFont="1" applyBorder="1" applyAlignment="1">
      <alignment horizontal="center"/>
    </xf>
    <xf numFmtId="3" fontId="2" fillId="0" borderId="1" xfId="0" applyNumberFormat="1" applyFont="1" applyBorder="1" applyAlignment="1">
      <alignment horizontal="center"/>
    </xf>
    <xf numFmtId="4" fontId="1" fillId="0" borderId="1" xfId="0" applyNumberFormat="1" applyFont="1" applyBorder="1" applyAlignment="1">
      <alignment horizontal="center"/>
    </xf>
    <xf numFmtId="49" fontId="16" fillId="3" borderId="1" xfId="0" applyNumberFormat="1" applyFont="1" applyFill="1" applyBorder="1" applyAlignment="1">
      <alignment horizontal="left"/>
    </xf>
    <xf numFmtId="4" fontId="2" fillId="0" borderId="1" xfId="0" applyNumberFormat="1" applyFont="1" applyBorder="1" applyAlignment="1">
      <alignment horizontal="center"/>
    </xf>
    <xf numFmtId="4" fontId="2" fillId="0" borderId="1" xfId="0" applyNumberFormat="1" applyFont="1" applyFill="1" applyBorder="1" applyAlignment="1">
      <alignment horizontal="center"/>
    </xf>
    <xf numFmtId="49" fontId="46" fillId="3" borderId="1" xfId="0" applyNumberFormat="1" applyFont="1" applyFill="1" applyBorder="1" applyAlignment="1">
      <alignment horizontal="left"/>
    </xf>
    <xf numFmtId="49" fontId="21" fillId="0" borderId="1" xfId="0" applyNumberFormat="1" applyFont="1" applyBorder="1" applyAlignment="1">
      <alignment horizontal="left"/>
    </xf>
    <xf numFmtId="49" fontId="21" fillId="3" borderId="1" xfId="0" applyNumberFormat="1" applyFont="1" applyFill="1" applyBorder="1" applyAlignment="1">
      <alignment horizontal="left"/>
    </xf>
    <xf numFmtId="3" fontId="2" fillId="0" borderId="0" xfId="0" applyNumberFormat="1" applyFont="1" applyAlignment="1">
      <alignment horizontal="center"/>
    </xf>
    <xf numFmtId="4" fontId="2" fillId="0" borderId="0" xfId="0" applyNumberFormat="1" applyFont="1" applyAlignment="1">
      <alignment horizontal="center"/>
    </xf>
    <xf numFmtId="0" fontId="4" fillId="0" borderId="0" xfId="0" applyFont="1" applyAlignment="1">
      <alignment horizontal="center"/>
    </xf>
    <xf numFmtId="0" fontId="48"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left"/>
    </xf>
    <xf numFmtId="4" fontId="39" fillId="0" borderId="1" xfId="0" applyNumberFormat="1" applyFont="1" applyBorder="1"/>
    <xf numFmtId="0" fontId="4" fillId="0" borderId="1" xfId="0" applyFont="1" applyBorder="1" applyAlignment="1">
      <alignment horizontal="center" vertical="center" wrapText="1"/>
    </xf>
    <xf numFmtId="0" fontId="2" fillId="0" borderId="0" xfId="0" applyFont="1" applyAlignment="1">
      <alignment horizontal="center"/>
    </xf>
    <xf numFmtId="0" fontId="4" fillId="0" borderId="1" xfId="0" applyFont="1" applyBorder="1" applyAlignment="1">
      <alignment horizontal="center" vertical="center" wrapText="1"/>
    </xf>
    <xf numFmtId="0" fontId="1" fillId="2" borderId="2" xfId="0" applyFont="1" applyFill="1" applyBorder="1" applyAlignment="1">
      <alignment horizontal="right"/>
    </xf>
    <xf numFmtId="2" fontId="1" fillId="2" borderId="2" xfId="0" applyNumberFormat="1" applyFont="1" applyFill="1" applyBorder="1"/>
    <xf numFmtId="2" fontId="1" fillId="0" borderId="1" xfId="0" applyNumberFormat="1" applyFont="1" applyBorder="1"/>
    <xf numFmtId="0" fontId="50" fillId="0" borderId="1" xfId="0" applyFont="1" applyBorder="1" applyAlignment="1">
      <alignment horizontal="left" wrapText="1"/>
    </xf>
    <xf numFmtId="0" fontId="13" fillId="3" borderId="1" xfId="0" applyFont="1" applyFill="1" applyBorder="1" applyAlignment="1">
      <alignment horizontal="left" wrapText="1"/>
    </xf>
    <xf numFmtId="0" fontId="21" fillId="3" borderId="1" xfId="0" applyFont="1" applyFill="1" applyBorder="1" applyAlignment="1">
      <alignment horizontal="left" wrapText="1"/>
    </xf>
    <xf numFmtId="0" fontId="16" fillId="3" borderId="1" xfId="0" applyFont="1" applyFill="1" applyBorder="1" applyAlignment="1">
      <alignment horizontal="left" wrapText="1"/>
    </xf>
    <xf numFmtId="0" fontId="46" fillId="3" borderId="1" xfId="0" applyFont="1" applyFill="1" applyBorder="1" applyAlignment="1">
      <alignment horizontal="left" wrapText="1"/>
    </xf>
    <xf numFmtId="0" fontId="5" fillId="3" borderId="0" xfId="0" applyFont="1" applyFill="1"/>
    <xf numFmtId="0" fontId="4" fillId="3" borderId="0" xfId="0" applyFont="1" applyFill="1" applyAlignment="1">
      <alignment horizontal="left"/>
    </xf>
    <xf numFmtId="0" fontId="51" fillId="3" borderId="0" xfId="0" applyFont="1" applyFill="1"/>
    <xf numFmtId="0" fontId="51" fillId="3" borderId="0" xfId="0" applyFont="1" applyFill="1" applyAlignment="1">
      <alignment horizontal="left"/>
    </xf>
    <xf numFmtId="0" fontId="13" fillId="7" borderId="0" xfId="0" applyFont="1" applyFill="1"/>
    <xf numFmtId="0" fontId="2" fillId="0" borderId="18" xfId="0" applyFont="1" applyBorder="1"/>
    <xf numFmtId="4" fontId="24" fillId="2" borderId="1" xfId="0" applyNumberFormat="1" applyFont="1" applyFill="1" applyBorder="1"/>
    <xf numFmtId="0" fontId="52" fillId="0" borderId="0" xfId="0" applyFont="1"/>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3" applyFont="1" applyAlignment="1">
      <alignment horizontal="left"/>
    </xf>
    <xf numFmtId="0" fontId="4" fillId="0" borderId="0" xfId="3" applyFont="1"/>
    <xf numFmtId="0" fontId="31" fillId="0" borderId="0" xfId="3" applyFont="1" applyAlignment="1">
      <alignment horizontal="left"/>
    </xf>
    <xf numFmtId="0" fontId="31" fillId="0" borderId="0" xfId="3" applyFont="1"/>
    <xf numFmtId="0" fontId="4" fillId="0" borderId="1" xfId="3" applyFont="1" applyBorder="1" applyAlignment="1">
      <alignment horizontal="center" vertical="center" wrapText="1"/>
    </xf>
    <xf numFmtId="0" fontId="31" fillId="2" borderId="1" xfId="3" applyFont="1" applyFill="1" applyBorder="1" applyAlignment="1">
      <alignment horizontal="right"/>
    </xf>
    <xf numFmtId="3" fontId="31" fillId="2" borderId="1" xfId="3" applyNumberFormat="1" applyFont="1" applyFill="1" applyBorder="1"/>
    <xf numFmtId="4" fontId="31" fillId="2" borderId="1" xfId="3" applyNumberFormat="1" applyFont="1" applyFill="1" applyBorder="1"/>
    <xf numFmtId="0" fontId="4" fillId="0" borderId="0" xfId="3" applyFont="1" applyFill="1" applyAlignment="1">
      <alignment horizontal="left"/>
    </xf>
    <xf numFmtId="0" fontId="4" fillId="0" borderId="0" xfId="3" applyFont="1" applyFill="1"/>
    <xf numFmtId="0" fontId="31" fillId="0" borderId="0" xfId="3" applyFont="1" applyFill="1"/>
    <xf numFmtId="0" fontId="16" fillId="0" borderId="0" xfId="3" applyFont="1" applyAlignment="1">
      <alignment horizontal="left"/>
    </xf>
    <xf numFmtId="0" fontId="16" fillId="0" borderId="0" xfId="3" applyFont="1"/>
    <xf numFmtId="0" fontId="54" fillId="0" borderId="0" xfId="3" applyFont="1" applyAlignment="1">
      <alignment horizontal="left" vertical="top" wrapText="1"/>
    </xf>
    <xf numFmtId="4" fontId="4" fillId="0" borderId="0" xfId="3" applyNumberFormat="1" applyFont="1"/>
    <xf numFmtId="4" fontId="7" fillId="0" borderId="0" xfId="3" applyNumberFormat="1" applyFont="1"/>
    <xf numFmtId="4" fontId="31" fillId="0" borderId="0" xfId="3" applyNumberFormat="1" applyFont="1"/>
    <xf numFmtId="0" fontId="5" fillId="0" borderId="0" xfId="3" applyFont="1"/>
    <xf numFmtId="0" fontId="4" fillId="0" borderId="0" xfId="3" applyFont="1" applyAlignment="1">
      <alignment horizontal="left" wrapText="1"/>
    </xf>
    <xf numFmtId="0" fontId="10" fillId="0" borderId="0" xfId="3" applyFont="1" applyAlignment="1">
      <alignment horizontal="left" wrapText="1"/>
    </xf>
    <xf numFmtId="0" fontId="9" fillId="0" borderId="0" xfId="3" applyFont="1" applyAlignment="1">
      <alignment horizontal="left"/>
    </xf>
    <xf numFmtId="0" fontId="55" fillId="0" borderId="0" xfId="3" applyFont="1" applyAlignment="1">
      <alignment vertical="center" wrapText="1"/>
    </xf>
    <xf numFmtId="0" fontId="2" fillId="0" borderId="0" xfId="0" applyFont="1" applyAlignment="1">
      <alignment horizontal="left"/>
    </xf>
    <xf numFmtId="164" fontId="1" fillId="2" borderId="1" xfId="0" applyNumberFormat="1" applyFont="1" applyFill="1" applyBorder="1"/>
    <xf numFmtId="0" fontId="2" fillId="0" borderId="0" xfId="0" applyFont="1" applyAlignment="1">
      <alignment horizontal="left" wrapText="1"/>
    </xf>
    <xf numFmtId="4" fontId="2" fillId="0" borderId="0" xfId="0" applyNumberFormat="1" applyFont="1" applyAlignment="1">
      <alignment horizontal="left"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left" vertical="center" wrapText="1"/>
    </xf>
    <xf numFmtId="0" fontId="1" fillId="2" borderId="1" xfId="0" applyFont="1" applyFill="1" applyBorder="1" applyAlignment="1">
      <alignment horizontal="right" vertical="center"/>
    </xf>
    <xf numFmtId="3" fontId="1" fillId="2" borderId="1" xfId="0" applyNumberFormat="1" applyFont="1" applyFill="1" applyBorder="1" applyAlignment="1">
      <alignment vertical="center"/>
    </xf>
    <xf numFmtId="4" fontId="1" fillId="2" borderId="1" xfId="0" applyNumberFormat="1" applyFont="1" applyFill="1" applyBorder="1" applyAlignment="1">
      <alignment vertical="center"/>
    </xf>
    <xf numFmtId="0" fontId="13" fillId="0" borderId="1" xfId="0" applyFont="1" applyFill="1" applyBorder="1" applyAlignment="1">
      <alignment horizontal="left" vertical="center" wrapText="1"/>
    </xf>
    <xf numFmtId="3" fontId="2" fillId="0" borderId="1" xfId="0" applyNumberFormat="1" applyFont="1" applyFill="1" applyBorder="1" applyAlignment="1">
      <alignment vertical="center"/>
    </xf>
    <xf numFmtId="4" fontId="2" fillId="0" borderId="1" xfId="0" applyNumberFormat="1" applyFont="1" applyFill="1" applyBorder="1" applyAlignment="1">
      <alignment vertical="center"/>
    </xf>
    <xf numFmtId="0" fontId="2" fillId="0" borderId="0" xfId="0" applyFont="1" applyFill="1" applyAlignment="1">
      <alignment vertical="center"/>
    </xf>
    <xf numFmtId="164" fontId="2" fillId="0" borderId="1" xfId="0" applyNumberFormat="1" applyFont="1" applyFill="1" applyBorder="1" applyAlignment="1">
      <alignment vertical="center"/>
    </xf>
    <xf numFmtId="4" fontId="2" fillId="0" borderId="0" xfId="0" applyNumberFormat="1" applyFont="1" applyAlignment="1">
      <alignment horizontal="left" vertical="center" wrapText="1"/>
    </xf>
    <xf numFmtId="0" fontId="16" fillId="0" borderId="0" xfId="3" applyFont="1" applyFill="1"/>
    <xf numFmtId="0" fontId="4" fillId="0" borderId="1" xfId="0" applyFont="1" applyBorder="1" applyAlignment="1">
      <alignment horizontal="center" vertical="center" wrapText="1"/>
    </xf>
    <xf numFmtId="0" fontId="1" fillId="0" borderId="0" xfId="0" applyFont="1" applyAlignment="1">
      <alignment horizontal="center" wrapText="1"/>
    </xf>
    <xf numFmtId="0" fontId="2" fillId="0" borderId="0" xfId="1" applyFont="1" applyAlignment="1"/>
    <xf numFmtId="0" fontId="2" fillId="0" borderId="0" xfId="1" applyFont="1"/>
    <xf numFmtId="0" fontId="1" fillId="0" borderId="0" xfId="1" applyFont="1"/>
    <xf numFmtId="0" fontId="19" fillId="0" borderId="0" xfId="1" applyFont="1" applyAlignment="1"/>
    <xf numFmtId="0" fontId="8" fillId="0" borderId="4" xfId="1" applyFont="1" applyBorder="1" applyAlignment="1">
      <alignment horizontal="center"/>
    </xf>
    <xf numFmtId="0" fontId="8" fillId="0" borderId="0" xfId="1" applyFont="1" applyAlignment="1"/>
    <xf numFmtId="0" fontId="4" fillId="0" borderId="2" xfId="1" applyFont="1" applyBorder="1" applyAlignment="1">
      <alignment vertical="center" wrapText="1"/>
    </xf>
    <xf numFmtId="0" fontId="4" fillId="0" borderId="2" xfId="1" applyFont="1" applyBorder="1" applyAlignment="1">
      <alignment horizontal="center" vertical="center" wrapText="1"/>
    </xf>
    <xf numFmtId="0" fontId="1" fillId="2" borderId="1" xfId="1" applyFont="1" applyFill="1" applyBorder="1" applyAlignment="1">
      <alignment vertical="center" wrapText="1"/>
    </xf>
    <xf numFmtId="4" fontId="1" fillId="2" borderId="1" xfId="1" applyNumberFormat="1" applyFont="1" applyFill="1" applyBorder="1" applyAlignment="1">
      <alignment horizontal="center" vertical="center" wrapText="1"/>
    </xf>
    <xf numFmtId="4" fontId="1" fillId="2" borderId="1" xfId="1" applyNumberFormat="1" applyFont="1" applyFill="1" applyBorder="1" applyAlignment="1">
      <alignment vertical="center" wrapText="1"/>
    </xf>
    <xf numFmtId="3" fontId="1" fillId="8" borderId="1" xfId="1" applyNumberFormat="1" applyFont="1" applyFill="1" applyBorder="1" applyAlignment="1">
      <alignment horizontal="center" vertical="center" wrapText="1"/>
    </xf>
    <xf numFmtId="3" fontId="1" fillId="8" borderId="1" xfId="1" applyNumberFormat="1" applyFont="1" applyFill="1" applyBorder="1" applyAlignment="1">
      <alignment vertical="center" wrapText="1"/>
    </xf>
    <xf numFmtId="3" fontId="2" fillId="0" borderId="1" xfId="1" applyNumberFormat="1" applyFont="1" applyBorder="1" applyAlignment="1">
      <alignment horizontal="center" vertical="center" wrapText="1"/>
    </xf>
    <xf numFmtId="0" fontId="13" fillId="0" borderId="1" xfId="1" applyFont="1" applyBorder="1" applyAlignment="1">
      <alignment vertical="center" wrapText="1"/>
    </xf>
    <xf numFmtId="0" fontId="25" fillId="8" borderId="1" xfId="1" applyFont="1" applyFill="1" applyBorder="1" applyAlignment="1">
      <alignment vertical="center" wrapText="1"/>
    </xf>
    <xf numFmtId="0" fontId="2" fillId="0" borderId="0" xfId="1" applyFont="1" applyFill="1"/>
    <xf numFmtId="0" fontId="16" fillId="0" borderId="5" xfId="0" applyFont="1" applyBorder="1" applyAlignment="1">
      <alignment horizontal="right"/>
    </xf>
    <xf numFmtId="0" fontId="16" fillId="0" borderId="10" xfId="0" applyFont="1" applyBorder="1"/>
    <xf numFmtId="0" fontId="59" fillId="0" borderId="10" xfId="0" applyFont="1" applyBorder="1" applyAlignment="1">
      <alignment horizontal="left" vertical="center" wrapText="1"/>
    </xf>
    <xf numFmtId="4" fontId="0" fillId="0" borderId="0" xfId="0" applyNumberFormat="1"/>
    <xf numFmtId="0" fontId="2" fillId="0" borderId="1" xfId="1" applyFont="1" applyBorder="1" applyAlignment="1">
      <alignment vertical="center" wrapText="1"/>
    </xf>
    <xf numFmtId="0" fontId="16" fillId="0" borderId="0" xfId="0" applyFont="1" applyAlignment="1">
      <alignment horizontal="left"/>
    </xf>
    <xf numFmtId="0" fontId="20" fillId="0" borderId="0" xfId="1" applyFont="1"/>
    <xf numFmtId="1" fontId="2" fillId="0" borderId="1" xfId="1" applyNumberFormat="1" applyFont="1" applyBorder="1" applyAlignment="1">
      <alignment horizontal="center" vertical="center" wrapText="1"/>
    </xf>
    <xf numFmtId="1" fontId="2" fillId="8" borderId="1" xfId="1" applyNumberFormat="1" applyFont="1" applyFill="1" applyBorder="1" applyAlignment="1">
      <alignment horizontal="center" vertical="center" wrapText="1"/>
    </xf>
    <xf numFmtId="0" fontId="58" fillId="0" borderId="0" xfId="1" applyFont="1" applyAlignment="1"/>
    <xf numFmtId="0" fontId="60" fillId="4" borderId="1" xfId="0" applyFont="1" applyFill="1" applyBorder="1" applyAlignment="1">
      <alignment horizontal="left" wrapText="1"/>
    </xf>
    <xf numFmtId="0" fontId="63" fillId="0" borderId="0" xfId="0" applyFont="1" applyAlignment="1">
      <alignment horizontal="left"/>
    </xf>
    <xf numFmtId="0" fontId="65" fillId="0" borderId="0" xfId="0" applyFont="1"/>
    <xf numFmtId="4" fontId="66" fillId="0" borderId="1" xfId="0" applyNumberFormat="1" applyFont="1" applyBorder="1"/>
    <xf numFmtId="4" fontId="66" fillId="0" borderId="1" xfId="0" applyNumberFormat="1" applyFont="1" applyFill="1" applyBorder="1"/>
    <xf numFmtId="3" fontId="61" fillId="0" borderId="1" xfId="0" applyNumberFormat="1" applyFont="1" applyBorder="1"/>
    <xf numFmtId="4" fontId="61" fillId="0" borderId="1" xfId="0" applyNumberFormat="1" applyFont="1" applyBorder="1"/>
    <xf numFmtId="0" fontId="60" fillId="0" borderId="1" xfId="0" applyFont="1" applyFill="1" applyBorder="1" applyAlignment="1">
      <alignment horizontal="left" wrapText="1"/>
    </xf>
    <xf numFmtId="3" fontId="61" fillId="0" borderId="1" xfId="0" applyNumberFormat="1" applyFont="1" applyFill="1" applyBorder="1"/>
    <xf numFmtId="4" fontId="61" fillId="0" borderId="1" xfId="0" applyNumberFormat="1" applyFont="1" applyFill="1" applyBorder="1"/>
    <xf numFmtId="0" fontId="60" fillId="0" borderId="1" xfId="0" applyFont="1" applyFill="1" applyBorder="1" applyAlignment="1">
      <alignment horizontal="left" vertical="center" wrapText="1"/>
    </xf>
    <xf numFmtId="3" fontId="61" fillId="0" borderId="1" xfId="0" applyNumberFormat="1" applyFont="1" applyFill="1" applyBorder="1" applyAlignment="1">
      <alignment vertical="center"/>
    </xf>
    <xf numFmtId="4" fontId="61" fillId="0" borderId="1" xfId="0" applyNumberFormat="1" applyFont="1" applyFill="1" applyBorder="1" applyAlignment="1">
      <alignment vertical="center"/>
    </xf>
    <xf numFmtId="0" fontId="61" fillId="0" borderId="0" xfId="0" applyFont="1" applyFill="1" applyAlignment="1">
      <alignment vertical="center"/>
    </xf>
    <xf numFmtId="3" fontId="4" fillId="0" borderId="1" xfId="0" applyNumberFormat="1" applyFont="1" applyBorder="1" applyAlignment="1">
      <alignment horizontal="center" vertical="center" wrapText="1"/>
    </xf>
    <xf numFmtId="0" fontId="69" fillId="8" borderId="1" xfId="3" applyFont="1" applyFill="1" applyBorder="1"/>
    <xf numFmtId="3" fontId="70" fillId="8" borderId="1" xfId="3" applyNumberFormat="1" applyFont="1" applyFill="1" applyBorder="1"/>
    <xf numFmtId="4" fontId="67" fillId="8" borderId="1" xfId="3" applyNumberFormat="1" applyFont="1" applyFill="1" applyBorder="1"/>
    <xf numFmtId="0" fontId="69" fillId="0" borderId="1" xfId="3" applyFont="1" applyBorder="1" applyAlignment="1">
      <alignment horizontal="left" wrapText="1"/>
    </xf>
    <xf numFmtId="3" fontId="70" fillId="0" borderId="1" xfId="3" applyNumberFormat="1" applyFont="1" applyBorder="1"/>
    <xf numFmtId="4" fontId="67" fillId="0" borderId="1" xfId="3" applyNumberFormat="1" applyFont="1" applyBorder="1"/>
    <xf numFmtId="0" fontId="71" fillId="0" borderId="1" xfId="3" applyFont="1" applyBorder="1" applyAlignment="1">
      <alignment horizontal="left" wrapText="1"/>
    </xf>
    <xf numFmtId="2" fontId="70" fillId="0" borderId="1" xfId="3" applyNumberFormat="1" applyFont="1" applyBorder="1"/>
    <xf numFmtId="4" fontId="70" fillId="0" borderId="1" xfId="3" applyNumberFormat="1" applyFont="1" applyBorder="1"/>
    <xf numFmtId="0" fontId="71" fillId="0" borderId="1" xfId="3" applyFont="1" applyFill="1" applyBorder="1" applyAlignment="1">
      <alignment horizontal="left" wrapText="1"/>
    </xf>
    <xf numFmtId="0" fontId="70" fillId="0" borderId="1" xfId="3" applyFont="1" applyBorder="1" applyAlignment="1">
      <alignment horizontal="left" wrapText="1"/>
    </xf>
    <xf numFmtId="0" fontId="69" fillId="8" borderId="1" xfId="3" applyFont="1" applyFill="1" applyBorder="1" applyAlignment="1">
      <alignment vertical="center" wrapText="1"/>
    </xf>
    <xf numFmtId="3" fontId="67" fillId="8" borderId="1" xfId="3" applyNumberFormat="1" applyFont="1" applyFill="1" applyBorder="1"/>
    <xf numFmtId="0" fontId="69" fillId="0" borderId="1" xfId="3" applyFont="1" applyBorder="1" applyAlignment="1">
      <alignment wrapText="1"/>
    </xf>
    <xf numFmtId="0" fontId="71" fillId="0" borderId="1" xfId="3" applyFont="1" applyBorder="1" applyAlignment="1">
      <alignment horizontal="left"/>
    </xf>
    <xf numFmtId="3" fontId="71" fillId="0" borderId="1" xfId="3" applyNumberFormat="1" applyFont="1" applyBorder="1"/>
    <xf numFmtId="4" fontId="71" fillId="0" borderId="1" xfId="3" applyNumberFormat="1" applyFont="1" applyBorder="1"/>
    <xf numFmtId="0" fontId="71" fillId="0" borderId="1" xfId="3" applyFont="1" applyBorder="1" applyAlignment="1">
      <alignment wrapText="1"/>
    </xf>
    <xf numFmtId="0" fontId="69" fillId="8" borderId="1" xfId="3" applyFont="1" applyFill="1" applyBorder="1" applyAlignment="1">
      <alignment wrapText="1"/>
    </xf>
    <xf numFmtId="0" fontId="67" fillId="0" borderId="1" xfId="3" applyFont="1" applyBorder="1" applyAlignment="1">
      <alignment horizontal="left" wrapText="1"/>
    </xf>
    <xf numFmtId="0" fontId="71" fillId="8" borderId="1" xfId="3" applyFont="1" applyFill="1" applyBorder="1"/>
    <xf numFmtId="0" fontId="67" fillId="8" borderId="1" xfId="3" applyFont="1" applyFill="1" applyBorder="1" applyAlignment="1">
      <alignment horizontal="left" wrapText="1"/>
    </xf>
    <xf numFmtId="0" fontId="69" fillId="8" borderId="1" xfId="3" applyFont="1" applyFill="1" applyBorder="1" applyAlignment="1">
      <alignment horizontal="left" wrapText="1"/>
    </xf>
    <xf numFmtId="3" fontId="70" fillId="0" borderId="2" xfId="3" applyNumberFormat="1" applyFont="1" applyBorder="1"/>
    <xf numFmtId="4" fontId="70" fillId="0" borderId="2" xfId="3" applyNumberFormat="1" applyFont="1" applyBorder="1"/>
    <xf numFmtId="0" fontId="70" fillId="0" borderId="1" xfId="3" applyFont="1" applyBorder="1"/>
    <xf numFmtId="3" fontId="67" fillId="0" borderId="1" xfId="3" applyNumberFormat="1" applyFont="1" applyBorder="1"/>
    <xf numFmtId="1" fontId="4" fillId="0" borderId="0" xfId="3" applyNumberFormat="1" applyFont="1"/>
    <xf numFmtId="1" fontId="4" fillId="0" borderId="1" xfId="3" applyNumberFormat="1" applyFont="1" applyBorder="1" applyAlignment="1">
      <alignment horizontal="center" vertical="center" wrapText="1"/>
    </xf>
    <xf numFmtId="1" fontId="31" fillId="2" borderId="1" xfId="3" applyNumberFormat="1" applyFont="1" applyFill="1" applyBorder="1"/>
    <xf numFmtId="1" fontId="67" fillId="8" borderId="1" xfId="3" applyNumberFormat="1" applyFont="1" applyFill="1" applyBorder="1"/>
    <xf numFmtId="1" fontId="67" fillId="0" borderId="1" xfId="3" applyNumberFormat="1" applyFont="1" applyBorder="1"/>
    <xf numFmtId="1" fontId="70" fillId="0" borderId="1" xfId="3" applyNumberFormat="1" applyFont="1" applyBorder="1"/>
    <xf numFmtId="1" fontId="4" fillId="0" borderId="0" xfId="3" applyNumberFormat="1" applyFont="1" applyAlignment="1">
      <alignment horizontal="left" wrapText="1"/>
    </xf>
    <xf numFmtId="1" fontId="4" fillId="0" borderId="0" xfId="3" applyNumberFormat="1" applyFont="1" applyAlignment="1">
      <alignment horizontal="left"/>
    </xf>
    <xf numFmtId="3" fontId="4" fillId="0" borderId="0" xfId="3" applyNumberFormat="1" applyFont="1"/>
    <xf numFmtId="3" fontId="4" fillId="0" borderId="1" xfId="3" applyNumberFormat="1" applyFont="1" applyBorder="1" applyAlignment="1">
      <alignment horizontal="center" vertical="center" wrapText="1"/>
    </xf>
    <xf numFmtId="3" fontId="4" fillId="0" borderId="0" xfId="3" applyNumberFormat="1" applyFont="1" applyAlignment="1">
      <alignment horizontal="left" wrapText="1"/>
    </xf>
    <xf numFmtId="0" fontId="69" fillId="0" borderId="1" xfId="3" applyFont="1" applyFill="1" applyBorder="1" applyAlignment="1">
      <alignment horizontal="left" wrapText="1"/>
    </xf>
    <xf numFmtId="1" fontId="67" fillId="0" borderId="1" xfId="3" applyNumberFormat="1" applyFont="1" applyFill="1" applyBorder="1"/>
    <xf numFmtId="4" fontId="67" fillId="0" borderId="1" xfId="3" applyNumberFormat="1" applyFont="1" applyFill="1" applyBorder="1"/>
    <xf numFmtId="3" fontId="67" fillId="0" borderId="1" xfId="3" applyNumberFormat="1" applyFont="1" applyFill="1" applyBorder="1"/>
    <xf numFmtId="1" fontId="16" fillId="0" borderId="0" xfId="3" applyNumberFormat="1" applyFont="1" applyAlignment="1">
      <alignment horizontal="left"/>
    </xf>
    <xf numFmtId="3" fontId="16" fillId="0" borderId="0" xfId="3" applyNumberFormat="1" applyFont="1"/>
    <xf numFmtId="0" fontId="16" fillId="0" borderId="0" xfId="3" applyFont="1" applyAlignment="1">
      <alignment horizontal="left" wrapText="1"/>
    </xf>
    <xf numFmtId="3" fontId="16" fillId="0" borderId="0" xfId="3" applyNumberFormat="1" applyFont="1" applyAlignment="1">
      <alignment horizontal="left"/>
    </xf>
    <xf numFmtId="0" fontId="16" fillId="0" borderId="0" xfId="3" applyFont="1" applyAlignment="1">
      <alignment vertical="center" wrapText="1"/>
    </xf>
    <xf numFmtId="1" fontId="16" fillId="0" borderId="0" xfId="3" applyNumberFormat="1" applyFont="1" applyAlignment="1">
      <alignment vertical="center" wrapText="1"/>
    </xf>
    <xf numFmtId="3" fontId="16" fillId="0" borderId="0" xfId="3" applyNumberFormat="1" applyFont="1" applyAlignment="1">
      <alignment vertical="center" wrapText="1"/>
    </xf>
    <xf numFmtId="0" fontId="70" fillId="0" borderId="0" xfId="3" applyFont="1"/>
    <xf numFmtId="0" fontId="72" fillId="0" borderId="4" xfId="3" applyFont="1" applyBorder="1" applyAlignment="1">
      <alignment horizontal="center"/>
    </xf>
    <xf numFmtId="0" fontId="72" fillId="0" borderId="0" xfId="3" applyFont="1" applyAlignment="1">
      <alignment horizontal="center"/>
    </xf>
    <xf numFmtId="0" fontId="70" fillId="0" borderId="1" xfId="3" applyFont="1" applyBorder="1" applyAlignment="1">
      <alignment horizontal="center" vertical="center" wrapText="1"/>
    </xf>
    <xf numFmtId="3" fontId="67" fillId="2" borderId="1" xfId="3" applyNumberFormat="1" applyFont="1" applyFill="1" applyBorder="1"/>
    <xf numFmtId="4" fontId="67" fillId="2" borderId="1" xfId="3" applyNumberFormat="1" applyFont="1" applyFill="1" applyBorder="1"/>
    <xf numFmtId="3" fontId="70" fillId="0" borderId="1" xfId="3" applyNumberFormat="1" applyFont="1" applyFill="1" applyBorder="1"/>
    <xf numFmtId="4" fontId="70" fillId="0" borderId="1" xfId="3" applyNumberFormat="1" applyFont="1" applyFill="1" applyBorder="1"/>
    <xf numFmtId="2" fontId="67" fillId="0" borderId="1" xfId="3" applyNumberFormat="1" applyFont="1" applyBorder="1"/>
    <xf numFmtId="3" fontId="71" fillId="0" borderId="1" xfId="3" applyNumberFormat="1" applyFont="1" applyFill="1" applyBorder="1"/>
    <xf numFmtId="4" fontId="71" fillId="0" borderId="1" xfId="3" applyNumberFormat="1" applyFont="1" applyFill="1" applyBorder="1"/>
    <xf numFmtId="164" fontId="70" fillId="0" borderId="0" xfId="3" applyNumberFormat="1" applyFont="1"/>
    <xf numFmtId="4" fontId="70" fillId="0" borderId="0" xfId="3" applyNumberFormat="1" applyFont="1"/>
    <xf numFmtId="4" fontId="67" fillId="0" borderId="0" xfId="3" applyNumberFormat="1" applyFont="1"/>
    <xf numFmtId="0" fontId="70" fillId="0" borderId="0" xfId="3" applyFont="1" applyAlignment="1">
      <alignment horizontal="left" wrapText="1"/>
    </xf>
    <xf numFmtId="0" fontId="70" fillId="0" borderId="0" xfId="3" applyFont="1" applyAlignment="1">
      <alignment horizontal="left"/>
    </xf>
    <xf numFmtId="0" fontId="72" fillId="0" borderId="0" xfId="3" applyFont="1" applyAlignment="1">
      <alignment horizontal="left" wrapText="1"/>
    </xf>
    <xf numFmtId="0" fontId="74" fillId="0" borderId="0" xfId="3" applyFont="1" applyAlignment="1">
      <alignment horizontal="left"/>
    </xf>
    <xf numFmtId="0" fontId="59" fillId="0" borderId="0" xfId="3" applyFont="1" applyAlignment="1">
      <alignment vertical="center" wrapText="1"/>
    </xf>
    <xf numFmtId="0" fontId="67" fillId="2" borderId="1" xfId="3" applyFont="1" applyFill="1" applyBorder="1" applyAlignment="1">
      <alignment horizontal="right"/>
    </xf>
    <xf numFmtId="0" fontId="70" fillId="0" borderId="1" xfId="3" applyFont="1" applyFill="1" applyBorder="1" applyAlignment="1">
      <alignment horizontal="left" wrapText="1"/>
    </xf>
    <xf numFmtId="0" fontId="71" fillId="0" borderId="1" xfId="3" applyFont="1" applyFill="1" applyBorder="1" applyAlignment="1">
      <alignment vertical="center" wrapText="1"/>
    </xf>
    <xf numFmtId="0" fontId="75" fillId="0" borderId="0" xfId="3" applyFont="1"/>
    <xf numFmtId="0" fontId="71" fillId="0" borderId="0" xfId="3" applyFont="1"/>
    <xf numFmtId="0" fontId="71" fillId="0" borderId="0" xfId="3" applyFont="1" applyAlignment="1">
      <alignment horizontal="left"/>
    </xf>
    <xf numFmtId="0" fontId="71" fillId="0" borderId="0" xfId="3" applyFont="1" applyAlignment="1">
      <alignment horizontal="left" wrapText="1"/>
    </xf>
    <xf numFmtId="0" fontId="61" fillId="0" borderId="0" xfId="0" applyFont="1"/>
    <xf numFmtId="0" fontId="60" fillId="0" borderId="1" xfId="0" applyFont="1" applyBorder="1" applyAlignment="1">
      <alignment horizontal="left" wrapText="1"/>
    </xf>
    <xf numFmtId="0" fontId="63" fillId="0" borderId="1" xfId="0" applyFont="1" applyBorder="1" applyAlignment="1">
      <alignment horizontal="left" wrapText="1"/>
    </xf>
    <xf numFmtId="0" fontId="64" fillId="0" borderId="0" xfId="0" applyFont="1"/>
    <xf numFmtId="0" fontId="64" fillId="0" borderId="1" xfId="0" applyFont="1" applyBorder="1" applyAlignment="1">
      <alignment horizontal="center" vertical="center" wrapText="1"/>
    </xf>
    <xf numFmtId="3" fontId="65" fillId="2" borderId="1" xfId="0" applyNumberFormat="1" applyFont="1" applyFill="1" applyBorder="1"/>
    <xf numFmtId="3" fontId="65" fillId="0" borderId="1" xfId="0" applyNumberFormat="1" applyFont="1" applyBorder="1"/>
    <xf numFmtId="3" fontId="64" fillId="0" borderId="1" xfId="0" applyNumberFormat="1" applyFont="1" applyBorder="1"/>
    <xf numFmtId="3" fontId="65" fillId="0" borderId="1" xfId="0" applyNumberFormat="1" applyFont="1" applyBorder="1" applyAlignment="1">
      <alignment horizontal="right"/>
    </xf>
    <xf numFmtId="4" fontId="78" fillId="0" borderId="0" xfId="0" applyNumberFormat="1" applyFont="1"/>
    <xf numFmtId="0" fontId="62" fillId="0" borderId="0" xfId="0" applyFont="1"/>
    <xf numFmtId="3" fontId="62" fillId="0" borderId="0" xfId="0" applyNumberFormat="1" applyFont="1" applyAlignment="1">
      <alignment vertical="center" wrapText="1"/>
    </xf>
    <xf numFmtId="0" fontId="78" fillId="0" borderId="0" xfId="0" applyFont="1"/>
    <xf numFmtId="3" fontId="62" fillId="0" borderId="0" xfId="2" applyNumberFormat="1" applyFont="1" applyAlignment="1">
      <alignment vertical="center"/>
    </xf>
    <xf numFmtId="0" fontId="62" fillId="0" borderId="0" xfId="0" applyFont="1" applyAlignment="1">
      <alignment horizontal="justify" vertical="center"/>
    </xf>
    <xf numFmtId="1" fontId="79" fillId="3" borderId="0" xfId="0" applyNumberFormat="1" applyFont="1" applyFill="1" applyBorder="1" applyAlignment="1">
      <alignment vertical="center"/>
    </xf>
    <xf numFmtId="0" fontId="79" fillId="0" borderId="0" xfId="2" applyFont="1" applyAlignment="1">
      <alignment vertical="center"/>
    </xf>
    <xf numFmtId="2" fontId="64" fillId="0" borderId="1" xfId="0" applyNumberFormat="1" applyFont="1" applyBorder="1" applyAlignment="1">
      <alignment horizontal="right"/>
    </xf>
    <xf numFmtId="2" fontId="65" fillId="0" borderId="1" xfId="0" applyNumberFormat="1" applyFont="1" applyBorder="1"/>
    <xf numFmtId="2" fontId="64" fillId="0" borderId="1" xfId="0" applyNumberFormat="1" applyFont="1" applyBorder="1"/>
    <xf numFmtId="2" fontId="65" fillId="2" borderId="1" xfId="0" applyNumberFormat="1" applyFont="1" applyFill="1" applyBorder="1"/>
    <xf numFmtId="2" fontId="65" fillId="0" borderId="1" xfId="0" applyNumberFormat="1" applyFont="1" applyBorder="1" applyAlignment="1">
      <alignment horizontal="right"/>
    </xf>
    <xf numFmtId="2" fontId="64" fillId="0" borderId="3" xfId="0" applyNumberFormat="1" applyFont="1" applyBorder="1"/>
    <xf numFmtId="168" fontId="64" fillId="0" borderId="1" xfId="0" applyNumberFormat="1" applyFont="1" applyBorder="1" applyAlignment="1">
      <alignment horizontal="right"/>
    </xf>
    <xf numFmtId="0" fontId="24" fillId="2" borderId="1" xfId="0" applyFont="1" applyFill="1" applyBorder="1" applyAlignment="1">
      <alignment horizontal="left" wrapText="1"/>
    </xf>
    <xf numFmtId="0" fontId="80" fillId="0" borderId="4" xfId="0" applyFont="1" applyBorder="1" applyAlignment="1">
      <alignment horizontal="center"/>
    </xf>
    <xf numFmtId="0" fontId="64" fillId="0" borderId="1" xfId="0" applyFont="1" applyBorder="1" applyAlignment="1"/>
    <xf numFmtId="0" fontId="62" fillId="3" borderId="0" xfId="0" applyFont="1" applyFill="1" applyBorder="1" applyAlignment="1">
      <alignment vertical="center"/>
    </xf>
    <xf numFmtId="2" fontId="24" fillId="2" borderId="1" xfId="0" applyNumberFormat="1" applyFont="1" applyFill="1" applyBorder="1"/>
    <xf numFmtId="4" fontId="24" fillId="0" borderId="1" xfId="0" applyNumberFormat="1" applyFont="1" applyBorder="1"/>
    <xf numFmtId="4" fontId="24" fillId="0" borderId="1" xfId="0" applyNumberFormat="1" applyFont="1" applyBorder="1" applyAlignment="1">
      <alignment horizontal="right"/>
    </xf>
    <xf numFmtId="2" fontId="20" fillId="0" borderId="0" xfId="0" applyNumberFormat="1" applyFont="1" applyBorder="1"/>
    <xf numFmtId="0" fontId="70" fillId="0" borderId="1" xfId="0" applyFont="1" applyBorder="1" applyAlignment="1">
      <alignment horizontal="center" vertical="center" wrapText="1"/>
    </xf>
    <xf numFmtId="0" fontId="66" fillId="0" borderId="1" xfId="0" applyFont="1" applyBorder="1"/>
    <xf numFmtId="0" fontId="61" fillId="2" borderId="1" xfId="0" applyFont="1" applyFill="1" applyBorder="1" applyAlignment="1">
      <alignment horizontal="right"/>
    </xf>
    <xf numFmtId="3" fontId="61" fillId="2" borderId="1" xfId="0" applyNumberFormat="1" applyFont="1" applyFill="1" applyBorder="1"/>
    <xf numFmtId="4" fontId="61" fillId="2" borderId="1" xfId="0" applyNumberFormat="1" applyFont="1" applyFill="1" applyBorder="1"/>
    <xf numFmtId="3" fontId="66" fillId="0" borderId="1" xfId="0" applyNumberFormat="1" applyFont="1" applyFill="1" applyBorder="1"/>
    <xf numFmtId="164" fontId="61" fillId="2" borderId="1" xfId="0" applyNumberFormat="1" applyFont="1" applyFill="1" applyBorder="1"/>
    <xf numFmtId="0" fontId="66" fillId="0" borderId="1" xfId="0" applyFont="1" applyFill="1" applyBorder="1"/>
    <xf numFmtId="1" fontId="1" fillId="0" borderId="1" xfId="0" applyNumberFormat="1" applyFont="1" applyBorder="1"/>
    <xf numFmtId="4" fontId="66" fillId="3" borderId="1" xfId="0" applyNumberFormat="1" applyFont="1" applyFill="1" applyBorder="1"/>
    <xf numFmtId="4" fontId="61" fillId="3" borderId="1" xfId="0" applyNumberFormat="1" applyFont="1" applyFill="1" applyBorder="1"/>
    <xf numFmtId="0" fontId="60" fillId="3" borderId="1" xfId="0" applyFont="1" applyFill="1" applyBorder="1" applyAlignment="1">
      <alignment horizontal="left" wrapText="1"/>
    </xf>
    <xf numFmtId="1" fontId="1" fillId="2" borderId="2" xfId="0" applyNumberFormat="1" applyFont="1" applyFill="1" applyBorder="1"/>
    <xf numFmtId="1" fontId="2" fillId="0" borderId="1" xfId="0" applyNumberFormat="1" applyFont="1" applyBorder="1"/>
    <xf numFmtId="1" fontId="2" fillId="3" borderId="1" xfId="0" applyNumberFormat="1" applyFont="1" applyFill="1" applyBorder="1"/>
    <xf numFmtId="1" fontId="61" fillId="3" borderId="1" xfId="0" applyNumberFormat="1" applyFont="1" applyFill="1" applyBorder="1"/>
    <xf numFmtId="3" fontId="61" fillId="3" borderId="1" xfId="0" applyNumberFormat="1" applyFont="1" applyFill="1" applyBorder="1"/>
    <xf numFmtId="0" fontId="16" fillId="3" borderId="0" xfId="0" applyFont="1" applyFill="1"/>
    <xf numFmtId="0" fontId="16" fillId="3" borderId="0" xfId="0" applyFont="1" applyFill="1" applyAlignment="1">
      <alignment horizontal="left"/>
    </xf>
    <xf numFmtId="0" fontId="13" fillId="3" borderId="0" xfId="0" applyFont="1" applyFill="1"/>
    <xf numFmtId="3" fontId="66" fillId="0" borderId="1" xfId="0" applyNumberFormat="1" applyFont="1" applyBorder="1"/>
    <xf numFmtId="3" fontId="83" fillId="0" borderId="1" xfId="0" applyNumberFormat="1" applyFont="1" applyBorder="1"/>
    <xf numFmtId="4" fontId="83" fillId="0" borderId="1" xfId="0" applyNumberFormat="1" applyFont="1" applyFill="1" applyBorder="1"/>
    <xf numFmtId="3" fontId="83" fillId="0" borderId="1" xfId="0" applyNumberFormat="1" applyFont="1" applyFill="1" applyBorder="1"/>
    <xf numFmtId="4" fontId="61" fillId="6" borderId="1" xfId="0" applyNumberFormat="1" applyFont="1" applyFill="1" applyBorder="1"/>
    <xf numFmtId="0" fontId="2" fillId="0" borderId="0" xfId="0" applyFont="1"/>
    <xf numFmtId="3" fontId="1" fillId="2" borderId="1" xfId="0" applyNumberFormat="1" applyFont="1" applyFill="1" applyBorder="1"/>
    <xf numFmtId="4" fontId="1" fillId="2" borderId="1" xfId="0" applyNumberFormat="1" applyFont="1" applyFill="1" applyBorder="1"/>
    <xf numFmtId="4" fontId="2" fillId="0" borderId="1" xfId="0" applyNumberFormat="1" applyFont="1" applyBorder="1"/>
    <xf numFmtId="0" fontId="4" fillId="0" borderId="1" xfId="0" applyFont="1" applyBorder="1" applyAlignment="1">
      <alignment horizontal="center" vertical="center" wrapText="1"/>
    </xf>
    <xf numFmtId="4" fontId="2" fillId="0" borderId="0" xfId="0" applyNumberFormat="1" applyFont="1"/>
    <xf numFmtId="3" fontId="2" fillId="0" borderId="1" xfId="0" applyNumberFormat="1" applyFont="1" applyBorder="1"/>
    <xf numFmtId="4" fontId="2" fillId="0" borderId="1" xfId="0" applyNumberFormat="1" applyFont="1" applyFill="1" applyBorder="1"/>
    <xf numFmtId="0" fontId="16" fillId="0" borderId="0" xfId="0" applyFont="1"/>
    <xf numFmtId="0" fontId="13" fillId="0" borderId="0" xfId="0" applyFont="1"/>
    <xf numFmtId="0" fontId="16" fillId="0" borderId="0" xfId="0" applyFont="1" applyAlignment="1">
      <alignment horizontal="left"/>
    </xf>
    <xf numFmtId="0" fontId="17" fillId="0" borderId="0" xfId="0" applyFont="1" applyAlignment="1">
      <alignment vertical="center" wrapText="1"/>
    </xf>
    <xf numFmtId="3" fontId="2" fillId="3" borderId="1" xfId="0" applyNumberFormat="1" applyFont="1" applyFill="1" applyBorder="1"/>
    <xf numFmtId="4" fontId="2" fillId="3" borderId="1" xfId="0" applyNumberFormat="1" applyFont="1" applyFill="1" applyBorder="1"/>
    <xf numFmtId="3" fontId="13" fillId="3" borderId="1" xfId="0" applyNumberFormat="1" applyFont="1" applyFill="1" applyBorder="1"/>
    <xf numFmtId="0" fontId="13" fillId="0" borderId="0" xfId="0" applyFont="1" applyBorder="1" applyAlignment="1">
      <alignment horizontal="left" wrapText="1"/>
    </xf>
    <xf numFmtId="4" fontId="3" fillId="0" borderId="0" xfId="0" applyNumberFormat="1" applyFont="1" applyFill="1" applyBorder="1"/>
    <xf numFmtId="4" fontId="2" fillId="0" borderId="0" xfId="0" applyNumberFormat="1" applyFont="1" applyBorder="1"/>
    <xf numFmtId="3" fontId="1" fillId="2" borderId="1" xfId="0" applyNumberFormat="1" applyFont="1" applyFill="1" applyBorder="1" applyAlignment="1">
      <alignment horizontal="center"/>
    </xf>
    <xf numFmtId="4" fontId="3" fillId="0" borderId="0" xfId="0" applyNumberFormat="1" applyFont="1" applyBorder="1"/>
    <xf numFmtId="3" fontId="1" fillId="6" borderId="1" xfId="0" applyNumberFormat="1" applyFont="1" applyFill="1" applyBorder="1"/>
    <xf numFmtId="4" fontId="1" fillId="6" borderId="1" xfId="0" applyNumberFormat="1" applyFont="1" applyFill="1" applyBorder="1"/>
    <xf numFmtId="0" fontId="21" fillId="0" borderId="0" xfId="0" applyFont="1"/>
    <xf numFmtId="4" fontId="13" fillId="0" borderId="1" xfId="0" applyNumberFormat="1" applyFont="1" applyBorder="1" applyAlignment="1">
      <alignment vertical="center"/>
    </xf>
    <xf numFmtId="4" fontId="1" fillId="2" borderId="1" xfId="0" applyNumberFormat="1" applyFont="1" applyFill="1" applyBorder="1" applyAlignment="1">
      <alignment horizontal="center"/>
    </xf>
    <xf numFmtId="49" fontId="16" fillId="3" borderId="1" xfId="0" applyNumberFormat="1" applyFont="1" applyFill="1" applyBorder="1" applyAlignment="1">
      <alignment horizontal="left"/>
    </xf>
    <xf numFmtId="49" fontId="46" fillId="3" borderId="1" xfId="0" applyNumberFormat="1" applyFont="1" applyFill="1" applyBorder="1" applyAlignment="1">
      <alignment horizontal="left"/>
    </xf>
    <xf numFmtId="49" fontId="21" fillId="0" borderId="1" xfId="0" applyNumberFormat="1" applyFont="1" applyBorder="1" applyAlignment="1">
      <alignment horizontal="left"/>
    </xf>
    <xf numFmtId="49" fontId="21" fillId="3" borderId="1" xfId="0" applyNumberFormat="1" applyFont="1" applyFill="1" applyBorder="1" applyAlignment="1">
      <alignment horizontal="left"/>
    </xf>
    <xf numFmtId="0" fontId="2" fillId="0" borderId="0" xfId="0" applyFont="1" applyBorder="1" applyAlignment="1">
      <alignment horizontal="left" wrapText="1"/>
    </xf>
    <xf numFmtId="3" fontId="2" fillId="0" borderId="0" xfId="0" applyNumberFormat="1" applyFont="1" applyBorder="1"/>
    <xf numFmtId="0" fontId="2" fillId="9" borderId="0" xfId="0" applyFont="1" applyFill="1"/>
    <xf numFmtId="2" fontId="66" fillId="0" borderId="1" xfId="0" applyNumberFormat="1" applyFont="1" applyBorder="1"/>
    <xf numFmtId="3" fontId="66" fillId="3" borderId="1" xfId="0" applyNumberFormat="1" applyFont="1" applyFill="1" applyBorder="1"/>
    <xf numFmtId="0" fontId="60" fillId="0" borderId="9" xfId="0" applyFont="1" applyBorder="1" applyAlignment="1">
      <alignment horizontal="left" wrapText="1"/>
    </xf>
    <xf numFmtId="4" fontId="61" fillId="0" borderId="10" xfId="0" applyNumberFormat="1" applyFont="1" applyBorder="1"/>
    <xf numFmtId="3" fontId="66" fillId="0" borderId="2" xfId="0" applyNumberFormat="1" applyFont="1" applyBorder="1"/>
    <xf numFmtId="4" fontId="66" fillId="0" borderId="2" xfId="0" applyNumberFormat="1" applyFont="1" applyBorder="1"/>
    <xf numFmtId="3" fontId="66" fillId="0" borderId="3" xfId="0" applyNumberFormat="1" applyFont="1" applyBorder="1"/>
    <xf numFmtId="4" fontId="66" fillId="0" borderId="3" xfId="0" applyNumberFormat="1" applyFont="1" applyBorder="1"/>
    <xf numFmtId="3" fontId="1"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1" fillId="9" borderId="0" xfId="0" applyFont="1" applyFill="1"/>
    <xf numFmtId="4" fontId="2" fillId="9" borderId="0" xfId="0" applyNumberFormat="1" applyFont="1" applyFill="1"/>
    <xf numFmtId="0" fontId="87" fillId="3" borderId="1" xfId="0" applyFont="1" applyFill="1" applyBorder="1"/>
    <xf numFmtId="0" fontId="87" fillId="0" borderId="1" xfId="0" applyFont="1" applyBorder="1"/>
    <xf numFmtId="167" fontId="2" fillId="0" borderId="0" xfId="0" applyNumberFormat="1" applyFont="1"/>
    <xf numFmtId="166" fontId="2" fillId="0" borderId="0" xfId="0" applyNumberFormat="1" applyFont="1"/>
    <xf numFmtId="3" fontId="61" fillId="0" borderId="1" xfId="0" applyNumberFormat="1" applyFont="1" applyBorder="1" applyAlignment="1">
      <alignment horizontal="right"/>
    </xf>
    <xf numFmtId="4" fontId="61" fillId="0" borderId="1" xfId="0" applyNumberFormat="1" applyFont="1" applyBorder="1" applyAlignment="1">
      <alignment horizontal="right"/>
    </xf>
    <xf numFmtId="2" fontId="61" fillId="0" borderId="1" xfId="0" applyNumberFormat="1" applyFont="1" applyBorder="1" applyAlignment="1">
      <alignment horizontal="right"/>
    </xf>
    <xf numFmtId="4" fontId="61" fillId="0" borderId="1" xfId="0" applyNumberFormat="1" applyFont="1" applyFill="1" applyBorder="1" applyAlignment="1">
      <alignment horizontal="right"/>
    </xf>
    <xf numFmtId="3" fontId="66" fillId="0" borderId="1" xfId="0" applyNumberFormat="1" applyFont="1" applyBorder="1" applyAlignment="1">
      <alignment horizontal="right"/>
    </xf>
    <xf numFmtId="3" fontId="66" fillId="0" borderId="1" xfId="0" applyNumberFormat="1" applyFont="1" applyBorder="1" applyAlignment="1">
      <alignment horizontal="right" vertical="center"/>
    </xf>
    <xf numFmtId="0" fontId="83" fillId="3" borderId="1" xfId="0" applyFont="1" applyFill="1" applyBorder="1" applyAlignment="1">
      <alignment horizontal="right" vertical="center"/>
    </xf>
    <xf numFmtId="4" fontId="66" fillId="0" borderId="1" xfId="0" applyNumberFormat="1" applyFont="1" applyBorder="1" applyAlignment="1">
      <alignment horizontal="right"/>
    </xf>
    <xf numFmtId="2" fontId="66" fillId="0" borderId="1" xfId="0" applyNumberFormat="1" applyFont="1" applyBorder="1" applyAlignment="1">
      <alignment horizontal="right"/>
    </xf>
    <xf numFmtId="4" fontId="66" fillId="0" borderId="1" xfId="0" applyNumberFormat="1" applyFont="1" applyFill="1" applyBorder="1" applyAlignment="1">
      <alignment horizontal="right"/>
    </xf>
    <xf numFmtId="0" fontId="66" fillId="0" borderId="1" xfId="0" applyFont="1" applyBorder="1" applyAlignment="1">
      <alignment horizontal="right" vertical="center"/>
    </xf>
    <xf numFmtId="0" fontId="66" fillId="0" borderId="1" xfId="0" applyFont="1" applyBorder="1" applyAlignment="1">
      <alignment horizontal="right"/>
    </xf>
    <xf numFmtId="2" fontId="83" fillId="0" borderId="1" xfId="0" applyNumberFormat="1" applyFont="1" applyBorder="1" applyAlignment="1">
      <alignment horizontal="right"/>
    </xf>
    <xf numFmtId="49" fontId="70" fillId="0" borderId="1" xfId="0" applyNumberFormat="1" applyFont="1" applyBorder="1" applyAlignment="1">
      <alignment horizontal="left"/>
    </xf>
    <xf numFmtId="0" fontId="83" fillId="0" borderId="1" xfId="0" applyFont="1" applyBorder="1" applyAlignment="1">
      <alignment horizontal="left" wrapText="1"/>
    </xf>
    <xf numFmtId="4" fontId="60" fillId="0" borderId="1" xfId="0" applyNumberFormat="1" applyFont="1" applyFill="1" applyBorder="1"/>
    <xf numFmtId="4" fontId="4" fillId="0" borderId="0" xfId="0" applyNumberFormat="1" applyFont="1"/>
    <xf numFmtId="4" fontId="83" fillId="0" borderId="0" xfId="0" applyNumberFormat="1" applyFont="1" applyFill="1" applyBorder="1"/>
    <xf numFmtId="0" fontId="16" fillId="0" borderId="0" xfId="0" applyFont="1" applyAlignment="1">
      <alignment horizontal="center"/>
    </xf>
    <xf numFmtId="0" fontId="66" fillId="0" borderId="0" xfId="0" applyFont="1"/>
    <xf numFmtId="0" fontId="66" fillId="0" borderId="0" xfId="0" applyFont="1" applyAlignment="1">
      <alignment horizontal="center"/>
    </xf>
    <xf numFmtId="0" fontId="88" fillId="0" borderId="4" xfId="0" applyFont="1" applyBorder="1" applyAlignment="1">
      <alignment horizontal="center"/>
    </xf>
    <xf numFmtId="0" fontId="88" fillId="0" borderId="0" xfId="0" applyFont="1" applyAlignment="1">
      <alignment horizontal="center"/>
    </xf>
    <xf numFmtId="3" fontId="61" fillId="2" borderId="1" xfId="0" applyNumberFormat="1" applyFont="1" applyFill="1" applyBorder="1" applyAlignment="1">
      <alignment horizontal="center"/>
    </xf>
    <xf numFmtId="4" fontId="61" fillId="2" borderId="1" xfId="0" applyNumberFormat="1" applyFont="1" applyFill="1" applyBorder="1" applyAlignment="1">
      <alignment horizontal="center"/>
    </xf>
    <xf numFmtId="3" fontId="61" fillId="0" borderId="1" xfId="0" applyNumberFormat="1" applyFont="1" applyBorder="1" applyAlignment="1">
      <alignment horizontal="center"/>
    </xf>
    <xf numFmtId="4" fontId="61" fillId="0" borderId="1" xfId="0" applyNumberFormat="1" applyFont="1" applyBorder="1" applyAlignment="1">
      <alignment horizontal="center"/>
    </xf>
    <xf numFmtId="3" fontId="83" fillId="0" borderId="1" xfId="0" applyNumberFormat="1" applyFont="1" applyBorder="1" applyAlignment="1">
      <alignment horizontal="center"/>
    </xf>
    <xf numFmtId="4" fontId="83" fillId="0" borderId="1" xfId="0" applyNumberFormat="1" applyFont="1" applyBorder="1" applyAlignment="1">
      <alignment horizontal="center"/>
    </xf>
    <xf numFmtId="0" fontId="63" fillId="0" borderId="0" xfId="0" applyFont="1"/>
    <xf numFmtId="4" fontId="66" fillId="0" borderId="0" xfId="0" applyNumberFormat="1" applyFont="1" applyAlignment="1">
      <alignment horizontal="center"/>
    </xf>
    <xf numFmtId="0" fontId="75" fillId="0" borderId="0" xfId="0" applyFont="1"/>
    <xf numFmtId="0" fontId="70" fillId="0" borderId="0" xfId="0" applyFont="1" applyAlignment="1">
      <alignment horizontal="center"/>
    </xf>
    <xf numFmtId="0" fontId="70" fillId="0" borderId="0" xfId="0" applyFont="1" applyAlignment="1">
      <alignment horizontal="left"/>
    </xf>
    <xf numFmtId="0" fontId="70" fillId="0" borderId="0" xfId="0" applyFont="1"/>
    <xf numFmtId="0" fontId="90" fillId="0" borderId="0" xfId="0" applyFont="1" applyAlignment="1">
      <alignment vertical="center" wrapText="1"/>
    </xf>
    <xf numFmtId="0" fontId="90" fillId="0" borderId="0" xfId="0" applyFont="1" applyAlignment="1">
      <alignment horizontal="center" vertical="center" wrapText="1"/>
    </xf>
    <xf numFmtId="49" fontId="83" fillId="0" borderId="1" xfId="0" applyNumberFormat="1" applyFont="1" applyBorder="1" applyAlignment="1">
      <alignment horizontal="left"/>
    </xf>
    <xf numFmtId="0" fontId="83" fillId="0" borderId="1" xfId="0" applyFont="1" applyBorder="1" applyAlignment="1">
      <alignment horizontal="center"/>
    </xf>
    <xf numFmtId="3" fontId="60" fillId="0" borderId="1" xfId="0" applyNumberFormat="1" applyFont="1" applyBorder="1" applyAlignment="1">
      <alignment horizontal="center"/>
    </xf>
    <xf numFmtId="3" fontId="66" fillId="0" borderId="1" xfId="0" applyNumberFormat="1" applyFont="1" applyBorder="1" applyAlignment="1">
      <alignment horizontal="center"/>
    </xf>
    <xf numFmtId="4" fontId="66" fillId="0" borderId="1" xfId="0" applyNumberFormat="1" applyFont="1" applyBorder="1" applyAlignment="1">
      <alignment horizontal="center"/>
    </xf>
    <xf numFmtId="0" fontId="71" fillId="0" borderId="0" xfId="0" applyFont="1"/>
    <xf numFmtId="0" fontId="71" fillId="0" borderId="0" xfId="0" applyFont="1" applyAlignment="1">
      <alignment horizontal="center"/>
    </xf>
    <xf numFmtId="0" fontId="83" fillId="0" borderId="0" xfId="0" applyFont="1"/>
    <xf numFmtId="169" fontId="66" fillId="0" borderId="0" xfId="0" applyNumberFormat="1" applyFont="1" applyAlignment="1">
      <alignment horizontal="center"/>
    </xf>
    <xf numFmtId="4" fontId="60" fillId="0" borderId="1" xfId="0" applyNumberFormat="1" applyFont="1" applyBorder="1" applyAlignment="1">
      <alignment horizontal="center"/>
    </xf>
    <xf numFmtId="0" fontId="60" fillId="0" borderId="1" xfId="0" applyFont="1" applyBorder="1" applyAlignment="1">
      <alignment horizontal="left" vertical="center" wrapText="1"/>
    </xf>
    <xf numFmtId="3" fontId="60" fillId="0" borderId="1" xfId="0" applyNumberFormat="1" applyFont="1" applyBorder="1" applyAlignment="1">
      <alignment vertical="center"/>
    </xf>
    <xf numFmtId="4" fontId="60" fillId="0" borderId="1" xfId="0" applyNumberFormat="1" applyFont="1" applyBorder="1" applyAlignment="1">
      <alignment vertical="center"/>
    </xf>
    <xf numFmtId="2" fontId="13" fillId="0" borderId="1" xfId="0" applyNumberFormat="1" applyFont="1" applyBorder="1" applyAlignment="1">
      <alignment vertical="center"/>
    </xf>
    <xf numFmtId="4" fontId="83" fillId="0" borderId="1" xfId="0" applyNumberFormat="1" applyFont="1" applyBorder="1" applyAlignment="1">
      <alignment vertical="center"/>
    </xf>
    <xf numFmtId="4" fontId="83" fillId="0" borderId="1" xfId="0" applyNumberFormat="1" applyFont="1" applyFill="1" applyBorder="1" applyAlignment="1">
      <alignment vertical="center"/>
    </xf>
    <xf numFmtId="2" fontId="60" fillId="0" borderId="1" xfId="0" applyNumberFormat="1" applyFont="1" applyBorder="1" applyAlignment="1">
      <alignment vertical="center"/>
    </xf>
    <xf numFmtId="4" fontId="2" fillId="6" borderId="1" xfId="0" applyNumberFormat="1" applyFont="1" applyFill="1" applyBorder="1" applyAlignment="1">
      <alignment horizontal="center"/>
    </xf>
    <xf numFmtId="4" fontId="83" fillId="3" borderId="1" xfId="0" applyNumberFormat="1" applyFont="1" applyFill="1" applyBorder="1"/>
    <xf numFmtId="0" fontId="71" fillId="0" borderId="0" xfId="0" applyFont="1" applyAlignment="1">
      <alignment horizontal="left"/>
    </xf>
    <xf numFmtId="0" fontId="7" fillId="0" borderId="0" xfId="0" applyFont="1" applyAlignment="1">
      <alignment horizontal="right"/>
    </xf>
    <xf numFmtId="0" fontId="16" fillId="0" borderId="0" xfId="0" applyFont="1" applyAlignment="1">
      <alignment horizontal="left"/>
    </xf>
    <xf numFmtId="0" fontId="4" fillId="0" borderId="1" xfId="0" applyFont="1" applyBorder="1" applyAlignment="1">
      <alignment horizontal="center" vertical="center" wrapText="1"/>
    </xf>
    <xf numFmtId="49" fontId="61" fillId="6" borderId="1" xfId="0" applyNumberFormat="1" applyFont="1" applyFill="1" applyBorder="1"/>
    <xf numFmtId="49" fontId="64" fillId="0" borderId="1" xfId="0" applyNumberFormat="1" applyFont="1" applyBorder="1" applyAlignment="1">
      <alignment horizontal="left"/>
    </xf>
    <xf numFmtId="1" fontId="66" fillId="0" borderId="1" xfId="0" applyNumberFormat="1" applyFont="1" applyBorder="1" applyAlignment="1">
      <alignment horizontal="right"/>
    </xf>
    <xf numFmtId="0" fontId="45" fillId="0" borderId="0" xfId="0" applyFont="1"/>
    <xf numFmtId="49" fontId="86" fillId="0" borderId="1" xfId="4" applyNumberFormat="1" applyFont="1" applyBorder="1" applyAlignment="1">
      <alignment horizontal="left"/>
    </xf>
    <xf numFmtId="1" fontId="83" fillId="0" borderId="1" xfId="4" applyNumberFormat="1" applyFont="1" applyBorder="1" applyAlignment="1">
      <alignment horizontal="right"/>
    </xf>
    <xf numFmtId="1" fontId="83" fillId="0" borderId="1" xfId="0" applyNumberFormat="1" applyFont="1" applyBorder="1" applyAlignment="1">
      <alignment horizontal="right"/>
    </xf>
    <xf numFmtId="1" fontId="61" fillId="0" borderId="1" xfId="0" applyNumberFormat="1" applyFont="1" applyBorder="1"/>
    <xf numFmtId="49" fontId="86" fillId="0" borderId="1" xfId="0" applyNumberFormat="1" applyFont="1" applyBorder="1" applyAlignment="1">
      <alignment horizontal="left"/>
    </xf>
    <xf numFmtId="1" fontId="66" fillId="0" borderId="1" xfId="0" applyNumberFormat="1" applyFont="1" applyBorder="1"/>
    <xf numFmtId="0" fontId="57" fillId="0" borderId="0" xfId="0" applyFont="1"/>
    <xf numFmtId="0" fontId="13" fillId="0" borderId="1" xfId="0" applyFont="1" applyFill="1" applyBorder="1" applyAlignment="1">
      <alignment horizontal="left" wrapText="1"/>
    </xf>
    <xf numFmtId="4" fontId="66" fillId="0" borderId="1" xfId="1" applyNumberFormat="1" applyFont="1" applyBorder="1" applyAlignment="1">
      <alignment vertical="center" wrapText="1"/>
    </xf>
    <xf numFmtId="4" fontId="66" fillId="0" borderId="1" xfId="1" applyNumberFormat="1" applyFont="1" applyFill="1" applyBorder="1" applyAlignment="1">
      <alignment vertical="center" wrapText="1"/>
    </xf>
    <xf numFmtId="3" fontId="61" fillId="8" borderId="1" xfId="1" applyNumberFormat="1" applyFont="1" applyFill="1" applyBorder="1" applyAlignment="1">
      <alignment vertical="center" wrapText="1"/>
    </xf>
    <xf numFmtId="2" fontId="2" fillId="0" borderId="1" xfId="1" applyNumberFormat="1" applyFont="1" applyBorder="1" applyAlignment="1">
      <alignment horizontal="center" vertical="center" wrapText="1"/>
    </xf>
    <xf numFmtId="2" fontId="2" fillId="8" borderId="1"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4" fontId="25" fillId="3" borderId="1" xfId="0" applyNumberFormat="1" applyFont="1" applyFill="1" applyBorder="1"/>
    <xf numFmtId="4" fontId="83" fillId="0" borderId="1" xfId="0" applyNumberFormat="1" applyFont="1" applyBorder="1"/>
    <xf numFmtId="49" fontId="0" fillId="0" borderId="0" xfId="0" applyNumberFormat="1" applyBorder="1" applyAlignment="1">
      <alignment horizontal="left"/>
    </xf>
    <xf numFmtId="4" fontId="2" fillId="3" borderId="0" xfId="0" applyNumberFormat="1" applyFont="1" applyFill="1" applyBorder="1"/>
    <xf numFmtId="4" fontId="66" fillId="3" borderId="0" xfId="0" applyNumberFormat="1" applyFont="1" applyFill="1" applyBorder="1"/>
    <xf numFmtId="4" fontId="83" fillId="0" borderId="0" xfId="0" applyNumberFormat="1" applyFont="1" applyBorder="1"/>
    <xf numFmtId="3" fontId="2" fillId="6" borderId="1" xfId="0" applyNumberFormat="1" applyFont="1" applyFill="1" applyBorder="1" applyAlignment="1">
      <alignment horizontal="center"/>
    </xf>
    <xf numFmtId="3" fontId="92" fillId="0" borderId="1" xfId="0" applyNumberFormat="1" applyFont="1" applyBorder="1"/>
    <xf numFmtId="4" fontId="92" fillId="0" borderId="1" xfId="0" applyNumberFormat="1" applyFont="1" applyBorder="1"/>
    <xf numFmtId="3" fontId="93" fillId="0" borderId="1" xfId="0" applyNumberFormat="1" applyFont="1" applyBorder="1"/>
    <xf numFmtId="0" fontId="71" fillId="0" borderId="1" xfId="0" applyFont="1" applyBorder="1" applyAlignment="1">
      <alignment horizontal="center" vertical="center" wrapText="1"/>
    </xf>
    <xf numFmtId="0" fontId="16" fillId="0" borderId="23" xfId="0" applyFont="1" applyBorder="1" applyAlignment="1">
      <alignment horizontal="right"/>
    </xf>
    <xf numFmtId="0" fontId="59" fillId="0" borderId="13" xfId="0" applyFont="1" applyBorder="1" applyAlignment="1">
      <alignment horizontal="left" vertical="center" wrapText="1"/>
    </xf>
    <xf numFmtId="0" fontId="71" fillId="0" borderId="5" xfId="0" applyFont="1" applyBorder="1" applyAlignment="1">
      <alignment horizontal="center" vertical="center" wrapText="1"/>
    </xf>
    <xf numFmtId="0" fontId="71" fillId="0" borderId="10" xfId="0" applyFont="1" applyBorder="1" applyAlignment="1">
      <alignment horizontal="center" vertical="center" wrapText="1"/>
    </xf>
    <xf numFmtId="3" fontId="67" fillId="6" borderId="5" xfId="0" applyNumberFormat="1" applyFont="1" applyFill="1" applyBorder="1" applyAlignment="1">
      <alignment horizontal="right" vertical="center"/>
    </xf>
    <xf numFmtId="3" fontId="67" fillId="6" borderId="1" xfId="0" applyNumberFormat="1" applyFont="1" applyFill="1" applyBorder="1" applyAlignment="1">
      <alignment horizontal="right" vertical="center"/>
    </xf>
    <xf numFmtId="3" fontId="67" fillId="6" borderId="10" xfId="0" applyNumberFormat="1" applyFont="1" applyFill="1" applyBorder="1" applyAlignment="1">
      <alignment horizontal="right" vertical="center"/>
    </xf>
    <xf numFmtId="3" fontId="70" fillId="0" borderId="5" xfId="0" applyNumberFormat="1" applyFont="1" applyBorder="1" applyAlignment="1">
      <alignment horizontal="right" vertical="center"/>
    </xf>
    <xf numFmtId="3" fontId="70" fillId="0" borderId="1" xfId="0" applyNumberFormat="1" applyFont="1" applyBorder="1" applyAlignment="1">
      <alignment horizontal="right" vertical="center"/>
    </xf>
    <xf numFmtId="3" fontId="70" fillId="0" borderId="10" xfId="0" applyNumberFormat="1" applyFont="1" applyBorder="1" applyAlignment="1">
      <alignment horizontal="right" vertical="center"/>
    </xf>
    <xf numFmtId="3" fontId="70" fillId="0" borderId="23" xfId="0" applyNumberFormat="1" applyFont="1" applyBorder="1" applyAlignment="1">
      <alignment horizontal="right" vertical="center"/>
    </xf>
    <xf numFmtId="3" fontId="70" fillId="0" borderId="12" xfId="0" applyNumberFormat="1" applyFont="1" applyBorder="1" applyAlignment="1">
      <alignment horizontal="right" vertical="center"/>
    </xf>
    <xf numFmtId="3" fontId="70" fillId="0" borderId="13" xfId="0" applyNumberFormat="1" applyFont="1" applyBorder="1" applyAlignment="1">
      <alignment horizontal="right" vertical="center"/>
    </xf>
    <xf numFmtId="0" fontId="2" fillId="0" borderId="0" xfId="0" applyFont="1" applyAlignment="1">
      <alignment horizontal="center"/>
    </xf>
    <xf numFmtId="0" fontId="66" fillId="0" borderId="0" xfId="0" applyFont="1" applyAlignment="1">
      <alignment horizontal="right" wrapText="1"/>
    </xf>
    <xf numFmtId="0" fontId="2" fillId="0" borderId="0" xfId="0" applyFont="1" applyAlignment="1">
      <alignment horizontal="right" wrapText="1"/>
    </xf>
    <xf numFmtId="0" fontId="66" fillId="0" borderId="0" xfId="0" applyFont="1" applyBorder="1"/>
    <xf numFmtId="0" fontId="2" fillId="0" borderId="0" xfId="0" applyFont="1" applyAlignment="1">
      <alignment horizontal="right"/>
    </xf>
    <xf numFmtId="0" fontId="66" fillId="0" borderId="0" xfId="3" applyFont="1"/>
    <xf numFmtId="1" fontId="66" fillId="0" borderId="0" xfId="3" applyNumberFormat="1" applyFont="1"/>
    <xf numFmtId="3" fontId="66" fillId="0" borderId="0" xfId="3" applyNumberFormat="1" applyFont="1"/>
    <xf numFmtId="3" fontId="88" fillId="0" borderId="4" xfId="3" applyNumberFormat="1" applyFont="1" applyBorder="1" applyAlignment="1">
      <alignment horizontal="center"/>
    </xf>
    <xf numFmtId="0" fontId="88" fillId="0" borderId="0" xfId="3" applyFont="1" applyAlignment="1">
      <alignment horizontal="center"/>
    </xf>
    <xf numFmtId="0" fontId="83" fillId="0" borderId="0" xfId="0" applyFont="1" applyBorder="1" applyAlignment="1">
      <alignment horizontal="left" wrapText="1"/>
    </xf>
    <xf numFmtId="3" fontId="66" fillId="0" borderId="0" xfId="0" applyNumberFormat="1" applyFont="1" applyBorder="1"/>
    <xf numFmtId="1" fontId="66" fillId="0" borderId="0" xfId="0" applyNumberFormat="1" applyFont="1" applyBorder="1"/>
    <xf numFmtId="4" fontId="66" fillId="0" borderId="0" xfId="0" applyNumberFormat="1" applyFont="1" applyBorder="1"/>
    <xf numFmtId="0" fontId="67" fillId="0" borderId="20" xfId="0" applyFont="1" applyBorder="1" applyAlignment="1">
      <alignment horizontal="center" vertical="center"/>
    </xf>
    <xf numFmtId="0" fontId="67" fillId="0" borderId="7" xfId="0" applyFont="1" applyBorder="1" applyAlignment="1">
      <alignment horizontal="center" vertical="center"/>
    </xf>
    <xf numFmtId="0" fontId="67" fillId="0" borderId="8" xfId="0" applyFont="1" applyBorder="1" applyAlignment="1">
      <alignment horizontal="center" vertical="center"/>
    </xf>
    <xf numFmtId="0" fontId="1" fillId="0" borderId="0" xfId="0" applyFont="1" applyAlignment="1">
      <alignment horizontal="center" wrapText="1"/>
    </xf>
    <xf numFmtId="0" fontId="16" fillId="0" borderId="20" xfId="0" applyFont="1" applyBorder="1" applyAlignment="1">
      <alignment horizontal="center"/>
    </xf>
    <xf numFmtId="0" fontId="16" fillId="0" borderId="8" xfId="0" applyFont="1" applyBorder="1" applyAlignment="1">
      <alignment horizontal="center"/>
    </xf>
    <xf numFmtId="0" fontId="16" fillId="0" borderId="5" xfId="0" applyFont="1" applyBorder="1" applyAlignment="1">
      <alignment horizontal="center"/>
    </xf>
    <xf numFmtId="0" fontId="16" fillId="0" borderId="10" xfId="0" applyFont="1" applyBorder="1" applyAlignment="1">
      <alignment horizontal="center"/>
    </xf>
    <xf numFmtId="0" fontId="26" fillId="6" borderId="21" xfId="0" applyFont="1" applyFill="1" applyBorder="1" applyAlignment="1">
      <alignment horizontal="right" vertical="center" wrapText="1"/>
    </xf>
    <xf numFmtId="0" fontId="26" fillId="6" borderId="22" xfId="0" applyFont="1" applyFill="1" applyBorder="1" applyAlignment="1">
      <alignment horizontal="right" vertical="center" wrapText="1"/>
    </xf>
    <xf numFmtId="0" fontId="66" fillId="0" borderId="0" xfId="0" applyFont="1" applyAlignment="1">
      <alignment horizontal="right" wrapText="1"/>
    </xf>
    <xf numFmtId="0" fontId="2" fillId="0" borderId="0" xfId="0" applyFont="1" applyAlignment="1">
      <alignment horizontal="right" wrapText="1"/>
    </xf>
    <xf numFmtId="0" fontId="16" fillId="0" borderId="0" xfId="0" applyFont="1" applyAlignment="1">
      <alignment horizontal="left"/>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4" fillId="0" borderId="0" xfId="0" applyFont="1" applyAlignment="1">
      <alignment horizontal="left" wrapText="1"/>
    </xf>
    <xf numFmtId="0" fontId="16" fillId="0" borderId="0" xfId="0" applyFont="1" applyAlignment="1">
      <alignment horizontal="left" vertical="center" wrapText="1"/>
    </xf>
    <xf numFmtId="0" fontId="26" fillId="0" borderId="0" xfId="0" applyFont="1" applyAlignment="1">
      <alignment horizontal="left" wrapText="1"/>
    </xf>
    <xf numFmtId="0" fontId="66" fillId="0" borderId="0" xfId="1" applyFont="1" applyAlignment="1">
      <alignment horizontal="right" wrapText="1"/>
    </xf>
    <xf numFmtId="0" fontId="2" fillId="0" borderId="0" xfId="1" applyFont="1" applyAlignment="1">
      <alignment horizontal="right" wrapText="1"/>
    </xf>
    <xf numFmtId="0" fontId="7" fillId="0" borderId="0" xfId="1" applyFont="1" applyAlignment="1"/>
    <xf numFmtId="0" fontId="1" fillId="0" borderId="0" xfId="1" applyFont="1" applyAlignment="1">
      <alignment horizontal="center" wrapText="1"/>
    </xf>
    <xf numFmtId="0" fontId="16" fillId="0" borderId="0" xfId="0" applyFont="1" applyAlignment="1">
      <alignment horizontal="left" wrapText="1"/>
    </xf>
    <xf numFmtId="0" fontId="21" fillId="3" borderId="1" xfId="1" applyFont="1" applyFill="1" applyBorder="1" applyAlignment="1">
      <alignment horizontal="center" vertical="center" wrapText="1"/>
    </xf>
    <xf numFmtId="0" fontId="20" fillId="0" borderId="1" xfId="1" applyFont="1" applyBorder="1" applyAlignment="1">
      <alignment horizontal="center" vertical="center" wrapText="1"/>
    </xf>
    <xf numFmtId="0" fontId="21" fillId="3" borderId="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0" fillId="0" borderId="1" xfId="1" applyFont="1" applyBorder="1" applyAlignment="1">
      <alignment vertical="center" wrapText="1"/>
    </xf>
    <xf numFmtId="0" fontId="23" fillId="3" borderId="1" xfId="1" applyFont="1" applyFill="1" applyBorder="1" applyAlignment="1">
      <alignment horizontal="center" vertical="center" wrapText="1"/>
    </xf>
    <xf numFmtId="0" fontId="24" fillId="3" borderId="1" xfId="1" applyFont="1" applyFill="1" applyBorder="1" applyAlignment="1">
      <alignment horizontal="center" vertical="center" wrapText="1"/>
    </xf>
    <xf numFmtId="0" fontId="7" fillId="0" borderId="0" xfId="0" applyFont="1" applyAlignment="1">
      <alignment horizontal="right"/>
    </xf>
    <xf numFmtId="0" fontId="2"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94" fillId="0" borderId="0" xfId="0" applyFont="1" applyAlignment="1">
      <alignment horizontal="right"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0" fontId="66" fillId="0" borderId="0" xfId="0" applyFont="1" applyAlignment="1">
      <alignment horizontal="right" vertical="center" wrapText="1"/>
    </xf>
    <xf numFmtId="0" fontId="2" fillId="0" borderId="0" xfId="0" applyFont="1" applyAlignment="1">
      <alignment horizontal="right" vertical="center" wrapTex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6" fillId="0" borderId="0" xfId="0" applyFont="1" applyAlignment="1">
      <alignment horizontal="left" vertical="center" wrapText="1"/>
    </xf>
    <xf numFmtId="0" fontId="7" fillId="0" borderId="0" xfId="0" applyFont="1" applyAlignment="1">
      <alignment horizontal="right" vertical="center"/>
    </xf>
    <xf numFmtId="0" fontId="1" fillId="0" borderId="0" xfId="0" applyFont="1" applyAlignment="1">
      <alignment horizontal="center" vertical="center" wrapText="1"/>
    </xf>
    <xf numFmtId="3" fontId="2" fillId="0" borderId="1" xfId="0" applyNumberFormat="1" applyFont="1" applyBorder="1" applyAlignment="1">
      <alignment horizontal="center" vertical="center" wrapText="1"/>
    </xf>
    <xf numFmtId="0" fontId="66" fillId="0" borderId="0" xfId="3" applyFont="1" applyAlignment="1">
      <alignment horizontal="right" wrapText="1"/>
    </xf>
    <xf numFmtId="0" fontId="26" fillId="0" borderId="0" xfId="3" applyFont="1" applyAlignment="1">
      <alignment horizontal="center" wrapText="1"/>
    </xf>
    <xf numFmtId="0" fontId="16" fillId="3" borderId="2" xfId="3" applyFont="1" applyFill="1" applyBorder="1" applyAlignment="1">
      <alignment horizontal="center" vertical="center" wrapText="1"/>
    </xf>
    <xf numFmtId="0" fontId="16" fillId="3" borderId="3" xfId="3" applyFont="1" applyFill="1" applyBorder="1" applyAlignment="1">
      <alignment horizontal="center" vertical="center" wrapText="1"/>
    </xf>
    <xf numFmtId="3" fontId="16" fillId="3" borderId="1" xfId="3" applyNumberFormat="1" applyFont="1" applyFill="1" applyBorder="1" applyAlignment="1">
      <alignment horizontal="center" vertical="center" wrapText="1"/>
    </xf>
    <xf numFmtId="0" fontId="94" fillId="0" borderId="0" xfId="3" applyFont="1" applyAlignment="1">
      <alignment horizontal="right"/>
    </xf>
    <xf numFmtId="0" fontId="61" fillId="0" borderId="0" xfId="3" applyFont="1" applyAlignment="1">
      <alignment horizontal="center" wrapText="1"/>
    </xf>
    <xf numFmtId="0" fontId="4" fillId="0" borderId="1" xfId="3" applyFont="1" applyBorder="1" applyAlignment="1">
      <alignment horizontal="center" vertical="center" wrapText="1"/>
    </xf>
    <xf numFmtId="0" fontId="16" fillId="3" borderId="1" xfId="3" applyFont="1" applyFill="1" applyBorder="1" applyAlignment="1">
      <alignment horizontal="center" vertical="center" wrapText="1"/>
    </xf>
    <xf numFmtId="0" fontId="41" fillId="3" borderId="1" xfId="3" applyFont="1" applyFill="1" applyBorder="1" applyAlignment="1">
      <alignment horizontal="center" vertical="center" wrapText="1"/>
    </xf>
    <xf numFmtId="0" fontId="31" fillId="3" borderId="1" xfId="3" applyFont="1" applyFill="1" applyBorder="1" applyAlignment="1">
      <alignment horizontal="center" vertical="center" wrapText="1"/>
    </xf>
    <xf numFmtId="1" fontId="16" fillId="3" borderId="2" xfId="3" applyNumberFormat="1" applyFont="1" applyFill="1" applyBorder="1" applyAlignment="1">
      <alignment horizontal="center" vertical="center" wrapText="1"/>
    </xf>
    <xf numFmtId="1" fontId="16" fillId="3" borderId="3" xfId="3" applyNumberFormat="1" applyFont="1" applyFill="1" applyBorder="1" applyAlignment="1">
      <alignment horizontal="center" vertical="center" wrapText="1"/>
    </xf>
    <xf numFmtId="0" fontId="70" fillId="0" borderId="0" xfId="3" applyFont="1" applyAlignment="1">
      <alignment horizontal="right" wrapText="1"/>
    </xf>
    <xf numFmtId="0" fontId="69" fillId="0" borderId="0" xfId="3" applyFont="1" applyAlignment="1">
      <alignment horizontal="left" wrapText="1"/>
    </xf>
    <xf numFmtId="0" fontId="71" fillId="3" borderId="2" xfId="3" applyFont="1" applyFill="1" applyBorder="1" applyAlignment="1">
      <alignment horizontal="center" vertical="center" wrapText="1"/>
    </xf>
    <xf numFmtId="0" fontId="71" fillId="3" borderId="3" xfId="3" applyFont="1" applyFill="1" applyBorder="1" applyAlignment="1">
      <alignment horizontal="center" vertical="center" wrapText="1"/>
    </xf>
    <xf numFmtId="0" fontId="71" fillId="3" borderId="1" xfId="3" applyFont="1" applyFill="1" applyBorder="1" applyAlignment="1">
      <alignment horizontal="center" vertical="center" wrapText="1"/>
    </xf>
    <xf numFmtId="0" fontId="70" fillId="0" borderId="0" xfId="3" applyFont="1" applyAlignment="1">
      <alignment horizontal="right"/>
    </xf>
    <xf numFmtId="0" fontId="31" fillId="0" borderId="0" xfId="3" applyFont="1" applyAlignment="1">
      <alignment horizontal="center" wrapText="1"/>
    </xf>
    <xf numFmtId="0" fontId="70" fillId="0" borderId="1" xfId="3" applyFont="1" applyBorder="1" applyAlignment="1">
      <alignment horizontal="center" vertical="center" wrapText="1"/>
    </xf>
    <xf numFmtId="0" fontId="67" fillId="3" borderId="1" xfId="3" applyFont="1" applyFill="1" applyBorder="1" applyAlignment="1">
      <alignment horizontal="center" vertical="center" wrapText="1"/>
    </xf>
    <xf numFmtId="0" fontId="21" fillId="0" borderId="0" xfId="0" applyFont="1" applyFill="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xf>
    <xf numFmtId="0" fontId="36" fillId="0" borderId="0" xfId="0" applyFont="1" applyAlignment="1">
      <alignment horizontal="right"/>
    </xf>
    <xf numFmtId="0" fontId="62" fillId="3" borderId="1" xfId="0" applyFont="1" applyFill="1" applyBorder="1" applyAlignment="1">
      <alignment horizontal="center" vertical="center" wrapText="1"/>
    </xf>
    <xf numFmtId="0" fontId="2" fillId="0" borderId="0" xfId="0" applyFont="1" applyAlignment="1">
      <alignment horizontal="center"/>
    </xf>
    <xf numFmtId="0" fontId="66" fillId="0" borderId="1" xfId="0" applyFont="1" applyBorder="1" applyAlignment="1">
      <alignment horizontal="center" vertical="center" wrapText="1"/>
    </xf>
    <xf numFmtId="0" fontId="83" fillId="3"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61" fillId="3" borderId="1" xfId="0" applyFont="1" applyFill="1" applyBorder="1" applyAlignment="1">
      <alignment horizontal="center" vertical="center"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60" fillId="0" borderId="17" xfId="0" applyFont="1" applyBorder="1" applyAlignment="1">
      <alignment horizontal="left" wrapText="1"/>
    </xf>
    <xf numFmtId="0" fontId="60" fillId="0" borderId="24" xfId="0" applyFont="1" applyBorder="1" applyAlignment="1">
      <alignment horizontal="left" wrapText="1"/>
    </xf>
    <xf numFmtId="0" fontId="60" fillId="0" borderId="25" xfId="0" applyFont="1" applyBorder="1" applyAlignment="1">
      <alignment horizontal="left" wrapText="1"/>
    </xf>
    <xf numFmtId="0" fontId="4" fillId="3" borderId="0" xfId="0" applyFont="1" applyFill="1" applyAlignment="1">
      <alignment horizontal="left" wrapText="1"/>
    </xf>
    <xf numFmtId="0" fontId="26" fillId="3" borderId="0" xfId="0" applyFont="1" applyFill="1" applyAlignment="1">
      <alignment horizontal="left" wrapText="1"/>
    </xf>
    <xf numFmtId="0" fontId="16" fillId="3" borderId="0" xfId="0" applyFont="1" applyFill="1" applyAlignment="1">
      <alignment horizontal="left"/>
    </xf>
    <xf numFmtId="0" fontId="66" fillId="0" borderId="0" xfId="0" applyFont="1" applyFill="1" applyAlignment="1">
      <alignment horizontal="right" wrapText="1"/>
    </xf>
    <xf numFmtId="0" fontId="2" fillId="0" borderId="0" xfId="0" applyFont="1" applyFill="1" applyAlignment="1">
      <alignment horizontal="right" wrapText="1"/>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0" xfId="0" applyFont="1" applyAlignment="1">
      <alignment horizontal="center" wrapText="1"/>
    </xf>
    <xf numFmtId="0" fontId="16" fillId="0" borderId="0" xfId="0" applyFont="1" applyAlignment="1">
      <alignment horizontal="center" wrapText="1"/>
    </xf>
    <xf numFmtId="0" fontId="16" fillId="5" borderId="0" xfId="0" applyFont="1" applyFill="1" applyAlignment="1">
      <alignment horizontal="left"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13"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6" fillId="0" borderId="0" xfId="0" applyFont="1" applyAlignment="1">
      <alignment wrapText="1"/>
    </xf>
    <xf numFmtId="0" fontId="17" fillId="0" borderId="0" xfId="0" applyFont="1" applyAlignment="1"/>
    <xf numFmtId="0" fontId="17" fillId="0" borderId="0" xfId="0" applyFont="1" applyAlignment="1">
      <alignment wrapText="1"/>
    </xf>
    <xf numFmtId="0" fontId="91" fillId="0" borderId="0" xfId="0" applyFont="1" applyAlignment="1">
      <alignment horizontal="left" wrapText="1"/>
    </xf>
    <xf numFmtId="0" fontId="29" fillId="0" borderId="0" xfId="0" applyFont="1" applyAlignment="1">
      <alignment horizontal="left" wrapText="1"/>
    </xf>
    <xf numFmtId="0" fontId="7" fillId="0" borderId="0" xfId="0" applyFont="1" applyAlignment="1">
      <alignment horizontal="center"/>
    </xf>
    <xf numFmtId="0" fontId="70" fillId="0" borderId="0" xfId="0" applyFont="1" applyAlignment="1">
      <alignment horizontal="left" wrapText="1"/>
    </xf>
    <xf numFmtId="0" fontId="69" fillId="0" borderId="0" xfId="0" applyFont="1" applyAlignment="1">
      <alignment horizontal="left" wrapText="1"/>
    </xf>
    <xf numFmtId="0" fontId="71" fillId="0" borderId="0" xfId="0" applyFont="1" applyAlignment="1">
      <alignment horizontal="left"/>
    </xf>
    <xf numFmtId="0" fontId="68" fillId="0" borderId="0" xfId="0" applyFont="1" applyAlignment="1">
      <alignment horizontal="center"/>
    </xf>
    <xf numFmtId="0" fontId="61" fillId="0" borderId="0" xfId="0" applyFont="1" applyAlignment="1">
      <alignment horizontal="center" wrapText="1"/>
    </xf>
    <xf numFmtId="0" fontId="85" fillId="3" borderId="1" xfId="0" applyFont="1" applyFill="1" applyBorder="1" applyAlignment="1">
      <alignment horizontal="center"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center"/>
    </xf>
    <xf numFmtId="0" fontId="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71" fillId="0" borderId="0" xfId="0" applyFont="1" applyAlignment="1">
      <alignment horizontal="left"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1" xfId="0" applyFont="1" applyFill="1" applyBorder="1" applyAlignment="1">
      <alignment horizontal="center" vertical="center" wrapText="1"/>
    </xf>
    <xf numFmtId="165" fontId="66" fillId="0" borderId="0" xfId="0" applyNumberFormat="1" applyFont="1" applyAlignment="1">
      <alignment horizontal="right" wrapText="1"/>
    </xf>
    <xf numFmtId="165" fontId="2" fillId="0" borderId="0" xfId="0" applyNumberFormat="1" applyFont="1" applyAlignment="1">
      <alignment horizontal="right" wrapText="1"/>
    </xf>
    <xf numFmtId="165" fontId="13" fillId="3" borderId="1" xfId="0" applyNumberFormat="1" applyFont="1" applyFill="1" applyBorder="1" applyAlignment="1">
      <alignment horizontal="center" vertical="center" wrapText="1"/>
    </xf>
  </cellXfs>
  <cellStyles count="5">
    <cellStyle name="Normal" xfId="0" builtinId="0"/>
    <cellStyle name="Normal 2" xfId="3" xr:uid="{00000000-0005-0000-0000-000001000000}"/>
    <cellStyle name="Normal 3" xfId="1" xr:uid="{00000000-0005-0000-0000-000002000000}"/>
    <cellStyle name="Parastais 2" xfId="4" xr:uid="{00000000-0005-0000-0000-000003000000}"/>
    <cellStyle name="Parasts 4" xfId="2"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38"/>
  <sheetViews>
    <sheetView tabSelected="1" zoomScale="80" zoomScaleNormal="80" workbookViewId="0">
      <selection activeCell="J12" sqref="J12"/>
    </sheetView>
  </sheetViews>
  <sheetFormatPr defaultRowHeight="15" x14ac:dyDescent="0.25"/>
  <cols>
    <col min="1" max="1" width="6.28515625" customWidth="1"/>
    <col min="2" max="2" width="50" customWidth="1"/>
    <col min="3" max="3" width="20.85546875" customWidth="1"/>
    <col min="4" max="4" width="21.85546875" customWidth="1"/>
    <col min="5" max="5" width="16.7109375" customWidth="1"/>
  </cols>
  <sheetData>
    <row r="1" spans="1:5" ht="54.75" customHeight="1" x14ac:dyDescent="0.25">
      <c r="C1" s="600" t="s">
        <v>1584</v>
      </c>
      <c r="D1" s="600"/>
      <c r="E1" s="600"/>
    </row>
    <row r="3" spans="1:5" ht="63" customHeight="1" x14ac:dyDescent="0.25">
      <c r="A3" s="593" t="s">
        <v>1446</v>
      </c>
      <c r="B3" s="593"/>
      <c r="C3" s="593"/>
      <c r="D3" s="593"/>
      <c r="E3" s="593"/>
    </row>
    <row r="4" spans="1:5" ht="26.25" customHeight="1" x14ac:dyDescent="0.25">
      <c r="A4" s="251"/>
      <c r="B4" s="251"/>
    </row>
    <row r="5" spans="1:5" ht="15.75" thickBot="1" x14ac:dyDescent="0.3">
      <c r="A5" s="169"/>
    </row>
    <row r="6" spans="1:5" ht="33" customHeight="1" x14ac:dyDescent="0.25">
      <c r="A6" s="594"/>
      <c r="B6" s="595"/>
      <c r="C6" s="590" t="s">
        <v>1555</v>
      </c>
      <c r="D6" s="591"/>
      <c r="E6" s="592"/>
    </row>
    <row r="7" spans="1:5" ht="129" customHeight="1" x14ac:dyDescent="0.25">
      <c r="A7" s="596"/>
      <c r="B7" s="597"/>
      <c r="C7" s="565" t="s">
        <v>1551</v>
      </c>
      <c r="D7" s="562" t="s">
        <v>1552</v>
      </c>
      <c r="E7" s="566" t="s">
        <v>4</v>
      </c>
    </row>
    <row r="8" spans="1:5" ht="16.5" customHeight="1" x14ac:dyDescent="0.25">
      <c r="A8" s="598" t="s">
        <v>0</v>
      </c>
      <c r="B8" s="599"/>
      <c r="C8" s="567">
        <f>SUM(C9:C38)</f>
        <v>208783.18406694022</v>
      </c>
      <c r="D8" s="568">
        <f t="shared" ref="D8" si="0">SUM(D9:D38)</f>
        <v>2404019.64</v>
      </c>
      <c r="E8" s="569">
        <f>ROUNDUP(SUM(E9:E38),0)</f>
        <v>2982875</v>
      </c>
    </row>
    <row r="9" spans="1:5" ht="15.75" x14ac:dyDescent="0.25">
      <c r="A9" s="269">
        <v>1</v>
      </c>
      <c r="B9" s="270" t="s">
        <v>1401</v>
      </c>
      <c r="C9" s="570">
        <f>RAKUS_nov!E12+RAKUS_nov_dec!E12</f>
        <v>56403.147400273563</v>
      </c>
      <c r="D9" s="571">
        <f>RAKUS_nov!H12+RAKUS_nov_dec!H12</f>
        <v>723808.92000000016</v>
      </c>
      <c r="E9" s="572">
        <f>RAKUS_nov!I12+RAKUS_nov_dec!I12</f>
        <v>898174.44000000006</v>
      </c>
    </row>
    <row r="10" spans="1:5" ht="15.75" x14ac:dyDescent="0.25">
      <c r="A10" s="269">
        <v>2</v>
      </c>
      <c r="B10" s="270" t="s">
        <v>1400</v>
      </c>
      <c r="C10" s="570">
        <f>PSKUS_nov!E12+PSKUS_dec!E12</f>
        <v>45499.399999999994</v>
      </c>
      <c r="D10" s="571">
        <f>PSKUS_nov!H12+PSKUS_dec!H12</f>
        <v>551037.92000000027</v>
      </c>
      <c r="E10" s="572">
        <f>PSKUS_nov!I12+PSKUS_dec!I12</f>
        <v>683782.52999999991</v>
      </c>
    </row>
    <row r="11" spans="1:5" ht="15.75" x14ac:dyDescent="0.25">
      <c r="A11" s="269">
        <v>3</v>
      </c>
      <c r="B11" s="270" t="s">
        <v>1402</v>
      </c>
      <c r="C11" s="570">
        <f>Liepāja_nov!E12+Liepāja_dec!E12</f>
        <v>2330.5</v>
      </c>
      <c r="D11" s="571">
        <f>Liepāja_nov!H12+Liepāja_dec!H12</f>
        <v>24761.29</v>
      </c>
      <c r="E11" s="572">
        <f>Liepāja_nov!I12+Liepāja_dec!I12</f>
        <v>30726.219999999998</v>
      </c>
    </row>
    <row r="12" spans="1:5" ht="15.75" x14ac:dyDescent="0.25">
      <c r="A12" s="269">
        <v>4</v>
      </c>
      <c r="B12" s="270" t="s">
        <v>1403</v>
      </c>
      <c r="C12" s="570">
        <f>Daugavpils_reg_nov!H12+Daugavpils_reg_dec!E12</f>
        <v>36111</v>
      </c>
      <c r="D12" s="571">
        <f>Daugavpils_reg_nov!K12+Daugavpils_reg_dec!H12</f>
        <v>406370.9</v>
      </c>
      <c r="E12" s="572">
        <f>Daugavpils_reg_nov!L12+Daugavpils_reg_dec!I12</f>
        <v>504265.74000000011</v>
      </c>
    </row>
    <row r="13" spans="1:5" ht="15.75" x14ac:dyDescent="0.25">
      <c r="A13" s="269">
        <v>5</v>
      </c>
      <c r="B13" s="270" t="s">
        <v>1404</v>
      </c>
      <c r="C13" s="570">
        <f>'Z-Kurzeme_nov'!E12+'Z-Kurzeme_dec'!E12</f>
        <v>7358.25</v>
      </c>
      <c r="D13" s="571">
        <f>'Z-Kurzeme_nov'!H12+'Z-Kurzeme_dec'!H12</f>
        <v>75466.37000000001</v>
      </c>
      <c r="E13" s="572">
        <f>'Z-Kurzeme_nov'!I12+'Z-Kurzeme_dec'!I12</f>
        <v>93646.24205700001</v>
      </c>
    </row>
    <row r="14" spans="1:5" ht="15.75" x14ac:dyDescent="0.25">
      <c r="A14" s="269">
        <v>6</v>
      </c>
      <c r="B14" s="270" t="s">
        <v>1405</v>
      </c>
      <c r="C14" s="570">
        <f>Jelgava_nov!E12+Jelgava_dec!E12</f>
        <v>7215.65</v>
      </c>
      <c r="D14" s="571">
        <f>Jelgava_nov!H12+Jelgava_dec!H12</f>
        <v>86226.500000000029</v>
      </c>
      <c r="E14" s="572">
        <f>Jelgava_nov!I12+Jelgava_dec!I12</f>
        <v>106998.49000000002</v>
      </c>
    </row>
    <row r="15" spans="1:5" ht="15.75" x14ac:dyDescent="0.25">
      <c r="A15" s="269">
        <v>7</v>
      </c>
      <c r="B15" s="270" t="s">
        <v>1406</v>
      </c>
      <c r="C15" s="570">
        <f>Vidzeme_nov!E12+Vidzeme_dec!E12</f>
        <v>12571.619999999999</v>
      </c>
      <c r="D15" s="571">
        <f>Vidzeme_nov!H12+Vidzeme_dec!H12</f>
        <v>140134.37999999998</v>
      </c>
      <c r="E15" s="572">
        <f>Vidzeme_nov!I12+Vidzeme_dec!I12</f>
        <v>173892.81</v>
      </c>
    </row>
    <row r="16" spans="1:5" ht="15.75" x14ac:dyDescent="0.25">
      <c r="A16" s="269">
        <v>8</v>
      </c>
      <c r="B16" s="270" t="s">
        <v>1407</v>
      </c>
      <c r="C16" s="570">
        <f>Jēkabpils_nov_dec!E12</f>
        <v>5017.5</v>
      </c>
      <c r="D16" s="571">
        <f>Jēkabpils_nov_dec!H12</f>
        <v>26374.1</v>
      </c>
      <c r="E16" s="572">
        <f>Jēkabpils_nov_dec!I12</f>
        <v>32727.60999999999</v>
      </c>
    </row>
    <row r="17" spans="1:6" ht="15.75" x14ac:dyDescent="0.25">
      <c r="A17" s="269">
        <v>9</v>
      </c>
      <c r="B17" s="270" t="s">
        <v>1408</v>
      </c>
      <c r="C17" s="570">
        <f>Rēzekne_dec!E12</f>
        <v>2522.25</v>
      </c>
      <c r="D17" s="571">
        <f>Rēzekne_dec!H12</f>
        <v>26282.53</v>
      </c>
      <c r="E17" s="572">
        <f>Rēzekne_dec!I12</f>
        <v>32511.02</v>
      </c>
    </row>
    <row r="18" spans="1:6" ht="15.75" x14ac:dyDescent="0.25">
      <c r="A18" s="269">
        <v>10</v>
      </c>
      <c r="B18" s="270" t="s">
        <v>1409</v>
      </c>
      <c r="C18" s="570">
        <f>Jūrmala_nov!E12+Jūrmala_dec!E12</f>
        <v>6962.4666666666662</v>
      </c>
      <c r="D18" s="571">
        <f>Jūrmala_nov!H12+Jūrmala_dec!H12</f>
        <v>70726.540000000008</v>
      </c>
      <c r="E18" s="572">
        <f>Jūrmala_nov!I12+Jūrmala_dec!I12</f>
        <v>87764.49</v>
      </c>
    </row>
    <row r="19" spans="1:6" ht="15.75" x14ac:dyDescent="0.25">
      <c r="A19" s="269">
        <v>11</v>
      </c>
      <c r="B19" s="270" t="s">
        <v>1410</v>
      </c>
      <c r="C19" s="570">
        <f>RPNC_nov!E12+RPNC_dec!E12</f>
        <v>2390</v>
      </c>
      <c r="D19" s="571">
        <f>RPNC_nov!H12+RPNC_dec!H12</f>
        <v>21808.28</v>
      </c>
      <c r="E19" s="572">
        <f>RPNC_nov!I12+RPNC_dec!I12</f>
        <v>27061.95</v>
      </c>
    </row>
    <row r="20" spans="1:6" ht="15.75" x14ac:dyDescent="0.25">
      <c r="A20" s="269">
        <v>12</v>
      </c>
      <c r="B20" s="270" t="s">
        <v>1411</v>
      </c>
      <c r="C20" s="570">
        <f>Madona_nov_dec!E12</f>
        <v>1934.5</v>
      </c>
      <c r="D20" s="571">
        <f>Madona_nov_dec!H12</f>
        <v>25675.56</v>
      </c>
      <c r="E20" s="572">
        <f>Madona_nov_dec!I12</f>
        <v>31860.802403999998</v>
      </c>
    </row>
    <row r="21" spans="1:6" ht="15.75" x14ac:dyDescent="0.25">
      <c r="A21" s="269">
        <v>13</v>
      </c>
      <c r="B21" s="270" t="s">
        <v>1412</v>
      </c>
      <c r="C21" s="570">
        <f>RDzN_nov!E12+RDzN_dec!E12</f>
        <v>264</v>
      </c>
      <c r="D21" s="571">
        <f>RDzN_nov!H12+RDzN_dec!H12</f>
        <v>3553.2</v>
      </c>
      <c r="E21" s="572">
        <f>RDzN_nov!I12+RDzN_dec!I12</f>
        <v>4409.16</v>
      </c>
    </row>
    <row r="22" spans="1:6" ht="15.75" x14ac:dyDescent="0.25">
      <c r="A22" s="269">
        <v>14</v>
      </c>
      <c r="B22" s="270" t="s">
        <v>1413</v>
      </c>
      <c r="C22" s="570">
        <f>'Rīgas_2.slim_nov_dec'!E12</f>
        <v>1626.5</v>
      </c>
      <c r="D22" s="571">
        <f>'Rīgas_2.slim_nov_dec'!H12</f>
        <v>19944.34</v>
      </c>
      <c r="E22" s="572">
        <f>'Rīgas_2.slim_nov_dec'!I12</f>
        <v>24748.93</v>
      </c>
    </row>
    <row r="23" spans="1:6" ht="15.75" x14ac:dyDescent="0.25">
      <c r="A23" s="269">
        <v>15</v>
      </c>
      <c r="B23" s="270" t="s">
        <v>1414</v>
      </c>
      <c r="C23" s="570">
        <f>Cēsis_dec!E12</f>
        <v>623.4</v>
      </c>
      <c r="D23" s="571">
        <f>Cēsis_dec!H12</f>
        <v>7980.880000000001</v>
      </c>
      <c r="E23" s="572">
        <f>Cēsis_dec!I12</f>
        <v>9903.49</v>
      </c>
    </row>
    <row r="24" spans="1:6" ht="15.75" x14ac:dyDescent="0.25">
      <c r="A24" s="269">
        <v>16</v>
      </c>
      <c r="B24" s="270" t="s">
        <v>1415</v>
      </c>
      <c r="C24" s="570">
        <f>Balvi_Gulb_dec!E12</f>
        <v>2050</v>
      </c>
      <c r="D24" s="571">
        <f>Balvi_Gulb_dec!H12</f>
        <v>20472.830000000002</v>
      </c>
      <c r="E24" s="572">
        <f>Balvi_Gulb_dec!I12</f>
        <v>25404.749999999996</v>
      </c>
    </row>
    <row r="25" spans="1:6" ht="15.75" x14ac:dyDescent="0.25">
      <c r="A25" s="269">
        <v>17</v>
      </c>
      <c r="B25" s="270" t="s">
        <v>1416</v>
      </c>
      <c r="C25" s="570">
        <f>Limbaži_dec!E12</f>
        <v>304</v>
      </c>
      <c r="D25" s="571">
        <f>Limbaži_dec!H12</f>
        <v>3007.84</v>
      </c>
      <c r="E25" s="572">
        <f>Limbaži_dec!I12</f>
        <v>3732.44</v>
      </c>
    </row>
    <row r="26" spans="1:6" ht="15.75" x14ac:dyDescent="0.25">
      <c r="A26" s="269">
        <v>18</v>
      </c>
      <c r="B26" s="270" t="s">
        <v>1417</v>
      </c>
      <c r="C26" s="570">
        <f>Saldus_nov!E12+Saldus_dec!E12</f>
        <v>140</v>
      </c>
      <c r="D26" s="571">
        <f>Saldus_nov!H12+Saldus_dec!H12</f>
        <v>1146.49</v>
      </c>
      <c r="E26" s="572">
        <f>Saldus_nov!I12+Saldus_dec!I12</f>
        <v>1419.6</v>
      </c>
    </row>
    <row r="27" spans="1:6" ht="15.75" x14ac:dyDescent="0.25">
      <c r="A27" s="269">
        <v>19</v>
      </c>
      <c r="B27" s="270" t="s">
        <v>1418</v>
      </c>
      <c r="C27" s="570">
        <f>Piejūra_dec!E12</f>
        <v>169</v>
      </c>
      <c r="D27" s="571">
        <f>Piejūra_dec!H12</f>
        <v>2225.66</v>
      </c>
      <c r="E27" s="572">
        <f>Piejūra_dec!I12</f>
        <v>2761.81</v>
      </c>
    </row>
    <row r="28" spans="1:6" ht="15.75" x14ac:dyDescent="0.25">
      <c r="A28" s="269">
        <v>20</v>
      </c>
      <c r="B28" s="270" t="s">
        <v>1419</v>
      </c>
      <c r="C28" s="570">
        <f>Daug_psih_nov!E12+Daug_psih_dec!E12</f>
        <v>2212</v>
      </c>
      <c r="D28" s="571">
        <f>Daug_psih_nov!H12+Daug_psih_dec!H12</f>
        <v>24027.330000000005</v>
      </c>
      <c r="E28" s="572">
        <f>Daug_psih_nov!I12+Daug_psih_dec!I12</f>
        <v>29763.88</v>
      </c>
    </row>
    <row r="29" spans="1:6" ht="15.75" x14ac:dyDescent="0.25">
      <c r="A29" s="269">
        <v>21</v>
      </c>
      <c r="B29" s="270" t="s">
        <v>1420</v>
      </c>
      <c r="C29" s="570">
        <f>Ģintermuiža_nov!E12+Ģintermuiža_dec!E12</f>
        <v>5482.5</v>
      </c>
      <c r="D29" s="571">
        <f>Ģintermuiža_nov!H12+Ģintermuiža_dec!H12</f>
        <v>49201.09</v>
      </c>
      <c r="E29" s="572">
        <f>Ģintermuiža_nov!I12+Ģintermuiža_dec!I12</f>
        <v>60938.039999999994</v>
      </c>
      <c r="F29" s="272"/>
    </row>
    <row r="30" spans="1:6" ht="15.75" x14ac:dyDescent="0.25">
      <c r="A30" s="269">
        <v>22</v>
      </c>
      <c r="B30" s="270" t="s">
        <v>1421</v>
      </c>
      <c r="C30" s="570">
        <f>Krāslava_nov!E12+Krāslava_dec!E12</f>
        <v>429</v>
      </c>
      <c r="D30" s="571">
        <f>Krāslava_nov!H12+Krāslava_dec!H12</f>
        <v>3557.38</v>
      </c>
      <c r="E30" s="572">
        <f>Krāslava_nov!I12+Krāslava_dec!I12</f>
        <v>4414.33</v>
      </c>
    </row>
    <row r="31" spans="1:6" ht="15.75" x14ac:dyDescent="0.25">
      <c r="A31" s="269">
        <v>23</v>
      </c>
      <c r="B31" s="270" t="s">
        <v>1422</v>
      </c>
      <c r="C31" s="570">
        <f>Ogre_nov!E12+Ogre_dec!E12</f>
        <v>170</v>
      </c>
      <c r="D31" s="571">
        <f>Ogre_nov!H12+Ogre_dec!H12</f>
        <v>1974.2</v>
      </c>
      <c r="E31" s="572">
        <f>Ogre_nov!I12+Ogre_dec!I12</f>
        <v>2449.8000000000002</v>
      </c>
    </row>
    <row r="32" spans="1:6" ht="15.75" x14ac:dyDescent="0.25">
      <c r="A32" s="269">
        <v>24</v>
      </c>
      <c r="B32" s="270" t="s">
        <v>1423</v>
      </c>
      <c r="C32" s="570">
        <f>Dobele_dec!E12</f>
        <v>1297.5</v>
      </c>
      <c r="D32" s="571">
        <f>Dobele_dec!H12</f>
        <v>12494.810000000001</v>
      </c>
      <c r="E32" s="572">
        <f>Dobele_dec!I12</f>
        <v>15504.769999999999</v>
      </c>
    </row>
    <row r="33" spans="1:5" ht="15.75" x14ac:dyDescent="0.25">
      <c r="A33" s="269">
        <v>25</v>
      </c>
      <c r="B33" s="270" t="s">
        <v>1424</v>
      </c>
      <c r="C33" s="570">
        <f>Kuldīga_nov!E12+Kuldīga_dec!E12</f>
        <v>2291</v>
      </c>
      <c r="D33" s="571">
        <f>Kuldīga_nov!H12+Kuldīga_dec!H12</f>
        <v>19372.300000000003</v>
      </c>
      <c r="E33" s="572">
        <f>Kuldīga_nov!I12+Kuldīga_dec!I12</f>
        <v>24039.049999999996</v>
      </c>
    </row>
    <row r="34" spans="1:5" ht="15.75" x14ac:dyDescent="0.25">
      <c r="A34" s="269">
        <v>26</v>
      </c>
      <c r="B34" s="270" t="s">
        <v>1425</v>
      </c>
      <c r="C34" s="570">
        <f>Tukums_dec!E12</f>
        <v>1465</v>
      </c>
      <c r="D34" s="571">
        <f>Tukums_dec!H12</f>
        <v>14429.22</v>
      </c>
      <c r="E34" s="572">
        <f>Tukums_dec!I12</f>
        <v>17905.240000000002</v>
      </c>
    </row>
    <row r="35" spans="1:5" ht="15.75" x14ac:dyDescent="0.25">
      <c r="A35" s="269">
        <v>27</v>
      </c>
      <c r="B35" s="271" t="s">
        <v>1553</v>
      </c>
      <c r="C35" s="570">
        <f>Akniste_nov!E12+Akniste_dec!E12</f>
        <v>1558</v>
      </c>
      <c r="D35" s="571">
        <f>Akniste_nov!H12+Akniste_dec!H12</f>
        <v>16406.420000000002</v>
      </c>
      <c r="E35" s="572">
        <f>Akniste_nov!I12+Akniste_dec!I12</f>
        <v>20358.759999999998</v>
      </c>
    </row>
    <row r="36" spans="1:5" ht="15.75" x14ac:dyDescent="0.25">
      <c r="A36" s="269">
        <v>28</v>
      </c>
      <c r="B36" s="271" t="s">
        <v>1426</v>
      </c>
      <c r="C36" s="570">
        <f>Vaivari_nov!E12+Vaivari_dec!E12</f>
        <v>475</v>
      </c>
      <c r="D36" s="571">
        <f>Vaivari_nov!H12+Vaivari_dec!H12</f>
        <v>4203.9400000000005</v>
      </c>
      <c r="E36" s="572">
        <f>Vaivari_nov!I12+Vaivari_dec!I12</f>
        <v>5216.6900000000005</v>
      </c>
    </row>
    <row r="37" spans="1:5" ht="15.75" x14ac:dyDescent="0.25">
      <c r="A37" s="269">
        <v>29</v>
      </c>
      <c r="B37" s="271" t="s">
        <v>1427</v>
      </c>
      <c r="C37" s="570">
        <f>Ainaži_dec!E12</f>
        <v>850</v>
      </c>
      <c r="D37" s="571">
        <f>Ainaži_dec!H12</f>
        <v>10342.66</v>
      </c>
      <c r="E37" s="572">
        <f>Ainaži_dec!I12</f>
        <v>12834.219999999998</v>
      </c>
    </row>
    <row r="38" spans="1:5" ht="16.5" thickBot="1" x14ac:dyDescent="0.3">
      <c r="A38" s="563">
        <v>30</v>
      </c>
      <c r="B38" s="564" t="s">
        <v>1554</v>
      </c>
      <c r="C38" s="573">
        <f>Bauska_nov_dec!E12</f>
        <v>1060</v>
      </c>
      <c r="D38" s="574">
        <f>Bauska_nov_dec!H12</f>
        <v>11005.76</v>
      </c>
      <c r="E38" s="575">
        <f>Bauska_nov_dec!I12</f>
        <v>13657.03</v>
      </c>
    </row>
  </sheetData>
  <mergeCells count="5">
    <mergeCell ref="C6:E6"/>
    <mergeCell ref="A3:E3"/>
    <mergeCell ref="A6:B7"/>
    <mergeCell ref="A8:B8"/>
    <mergeCell ref="C1:E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1"/>
  <sheetViews>
    <sheetView zoomScale="80" zoomScaleNormal="80" workbookViewId="0">
      <selection activeCell="K3" sqref="K3"/>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5.5" customHeight="1" x14ac:dyDescent="0.25">
      <c r="G1" s="600" t="s">
        <v>1592</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369" t="s">
        <v>1457</v>
      </c>
    </row>
    <row r="6" spans="1:9" x14ac:dyDescent="0.25">
      <c r="A6" s="2" t="s">
        <v>1563</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93.75" customHeight="1" x14ac:dyDescent="0.25">
      <c r="A10" s="625"/>
      <c r="B10" s="625"/>
      <c r="C10" s="630"/>
      <c r="D10" s="630"/>
      <c r="E10" s="626"/>
      <c r="F10" s="626"/>
      <c r="G10" s="626"/>
      <c r="H10" s="627"/>
      <c r="I10" s="628"/>
    </row>
    <row r="11" spans="1:9" ht="15.7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f>
        <v>5</v>
      </c>
      <c r="C12" s="4"/>
      <c r="D12" s="4"/>
      <c r="E12" s="4">
        <f t="shared" ref="E12:I12" si="0">E13</f>
        <v>409.25</v>
      </c>
      <c r="F12" s="4"/>
      <c r="G12" s="4"/>
      <c r="H12" s="5">
        <f t="shared" si="0"/>
        <v>4294.3899999999994</v>
      </c>
      <c r="I12" s="5">
        <f t="shared" si="0"/>
        <v>5328.9099999999989</v>
      </c>
    </row>
    <row r="13" spans="1:9" s="1" customFormat="1" ht="26.25" customHeight="1" x14ac:dyDescent="0.25">
      <c r="A13" s="3" t="s">
        <v>329</v>
      </c>
      <c r="B13" s="4">
        <f>B14+B19</f>
        <v>5</v>
      </c>
      <c r="C13" s="4"/>
      <c r="D13" s="4"/>
      <c r="E13" s="4">
        <f t="shared" ref="E13:I13" si="1">E14+E19</f>
        <v>409.25</v>
      </c>
      <c r="F13" s="4"/>
      <c r="G13" s="4"/>
      <c r="H13" s="5">
        <f t="shared" si="1"/>
        <v>4294.3899999999994</v>
      </c>
      <c r="I13" s="5">
        <f t="shared" si="1"/>
        <v>5328.9099999999989</v>
      </c>
    </row>
    <row r="14" spans="1:9" ht="49.5" customHeight="1" x14ac:dyDescent="0.25">
      <c r="A14" s="370" t="s">
        <v>24</v>
      </c>
      <c r="B14" s="25">
        <f>B15+B16+B17+B18</f>
        <v>4</v>
      </c>
      <c r="C14" s="25"/>
      <c r="D14" s="25"/>
      <c r="E14" s="25">
        <f t="shared" ref="E14:I14" si="2">E15+E16+E17+E18</f>
        <v>372</v>
      </c>
      <c r="F14" s="25"/>
      <c r="G14" s="25"/>
      <c r="H14" s="26">
        <f t="shared" si="2"/>
        <v>4000.49</v>
      </c>
      <c r="I14" s="26">
        <f t="shared" si="2"/>
        <v>4964.2099999999991</v>
      </c>
    </row>
    <row r="15" spans="1:9" x14ac:dyDescent="0.25">
      <c r="A15" s="19" t="s">
        <v>330</v>
      </c>
      <c r="B15" s="21">
        <v>1</v>
      </c>
      <c r="C15" s="21">
        <f>D15+E15</f>
        <v>254</v>
      </c>
      <c r="D15" s="21">
        <v>104.25</v>
      </c>
      <c r="E15" s="21">
        <v>149.75</v>
      </c>
      <c r="F15" s="6"/>
      <c r="G15" s="6">
        <v>5.3769999999999998</v>
      </c>
      <c r="H15" s="35">
        <f>ROUND(G15*E15*2,2)</f>
        <v>1610.41</v>
      </c>
      <c r="I15" s="6">
        <f>ROUND(H15*0.2409+H15,2)</f>
        <v>1998.36</v>
      </c>
    </row>
    <row r="16" spans="1:9" x14ac:dyDescent="0.25">
      <c r="A16" s="19" t="s">
        <v>330</v>
      </c>
      <c r="B16" s="21">
        <v>1</v>
      </c>
      <c r="C16" s="21">
        <f t="shared" ref="C16:C18" si="3">D16+E16</f>
        <v>95.13</v>
      </c>
      <c r="D16" s="21">
        <v>52.13</v>
      </c>
      <c r="E16" s="21">
        <v>43</v>
      </c>
      <c r="F16" s="6"/>
      <c r="G16" s="6">
        <v>5.3769999999999998</v>
      </c>
      <c r="H16" s="35">
        <f>ROUND(G16*E16*2,2)</f>
        <v>462.42</v>
      </c>
      <c r="I16" s="6">
        <f t="shared" ref="I16:I20" si="4">ROUND(H16*0.2409+H16,2)</f>
        <v>573.82000000000005</v>
      </c>
    </row>
    <row r="17" spans="1:9" x14ac:dyDescent="0.25">
      <c r="A17" s="19" t="s">
        <v>330</v>
      </c>
      <c r="B17" s="21">
        <v>1</v>
      </c>
      <c r="C17" s="21">
        <f t="shared" si="3"/>
        <v>168</v>
      </c>
      <c r="D17" s="21">
        <v>104.25</v>
      </c>
      <c r="E17" s="21">
        <v>63.75</v>
      </c>
      <c r="F17" s="6"/>
      <c r="G17" s="6">
        <v>5.3769999999999998</v>
      </c>
      <c r="H17" s="35">
        <f>ROUND(G17*E17*2,2)</f>
        <v>685.57</v>
      </c>
      <c r="I17" s="6">
        <f t="shared" si="4"/>
        <v>850.72</v>
      </c>
    </row>
    <row r="18" spans="1:9" x14ac:dyDescent="0.25">
      <c r="A18" s="19" t="s">
        <v>330</v>
      </c>
      <c r="B18" s="21">
        <v>1</v>
      </c>
      <c r="C18" s="21">
        <f t="shared" si="3"/>
        <v>185</v>
      </c>
      <c r="D18" s="21">
        <v>69.5</v>
      </c>
      <c r="E18" s="21">
        <v>115.5</v>
      </c>
      <c r="F18" s="6"/>
      <c r="G18" s="6">
        <v>5.3769999999999998</v>
      </c>
      <c r="H18" s="35">
        <f>ROUND(G18*E18*2,2)</f>
        <v>1242.0899999999999</v>
      </c>
      <c r="I18" s="6">
        <f t="shared" si="4"/>
        <v>1541.31</v>
      </c>
    </row>
    <row r="19" spans="1:9" ht="64.5" customHeight="1" x14ac:dyDescent="0.25">
      <c r="A19" s="370" t="s">
        <v>25</v>
      </c>
      <c r="B19" s="25">
        <f>B20</f>
        <v>1</v>
      </c>
      <c r="C19" s="25">
        <f t="shared" ref="C19:E19" si="5">C20</f>
        <v>141.5</v>
      </c>
      <c r="D19" s="25">
        <f t="shared" si="5"/>
        <v>104.25</v>
      </c>
      <c r="E19" s="25">
        <f t="shared" si="5"/>
        <v>37.25</v>
      </c>
      <c r="F19" s="25"/>
      <c r="G19" s="25"/>
      <c r="H19" s="26">
        <f t="shared" ref="H19:I19" si="6">H20</f>
        <v>293.89999999999998</v>
      </c>
      <c r="I19" s="26">
        <f t="shared" si="6"/>
        <v>364.7</v>
      </c>
    </row>
    <row r="20" spans="1:9" x14ac:dyDescent="0.25">
      <c r="A20" s="19" t="s">
        <v>196</v>
      </c>
      <c r="B20" s="21">
        <v>1</v>
      </c>
      <c r="C20" s="21">
        <f>D20+E20</f>
        <v>141.5</v>
      </c>
      <c r="D20" s="21">
        <v>104.25</v>
      </c>
      <c r="E20" s="21">
        <v>37.25</v>
      </c>
      <c r="F20" s="6"/>
      <c r="G20" s="6">
        <v>3.9449999999999998</v>
      </c>
      <c r="H20" s="35">
        <f>ROUND(G20*E20*2,2)</f>
        <v>293.89999999999998</v>
      </c>
      <c r="I20" s="6">
        <f t="shared" si="4"/>
        <v>364.7</v>
      </c>
    </row>
    <row r="21" spans="1:9" ht="32.25" hidden="1" customHeight="1" x14ac:dyDescent="0.25">
      <c r="A21" s="8" t="s">
        <v>2</v>
      </c>
      <c r="B21" s="23">
        <v>1</v>
      </c>
      <c r="C21" s="23">
        <f>D21+E21</f>
        <v>205</v>
      </c>
      <c r="D21" s="23">
        <v>176</v>
      </c>
      <c r="E21" s="23">
        <v>29</v>
      </c>
      <c r="F21" s="9">
        <v>1200</v>
      </c>
      <c r="G21" s="9">
        <f>ROUND(F21/D21,2)</f>
        <v>6.82</v>
      </c>
      <c r="H21" s="9">
        <f>ROUND(E21*G21*2,2)</f>
        <v>395.56</v>
      </c>
      <c r="I21" s="10">
        <f>ROUND(H21*1.2409,2)</f>
        <v>490.85</v>
      </c>
    </row>
    <row r="22" spans="1:9" hidden="1" x14ac:dyDescent="0.25">
      <c r="F22" s="15"/>
      <c r="G22" s="15"/>
    </row>
    <row r="23" spans="1:9" hidden="1" x14ac:dyDescent="0.25"/>
    <row r="24" spans="1:9" hidden="1" x14ac:dyDescent="0.25">
      <c r="A24" s="11" t="s">
        <v>1</v>
      </c>
      <c r="B24" s="12"/>
      <c r="C24" s="12"/>
      <c r="D24" s="12"/>
      <c r="E24" s="12"/>
      <c r="F24" s="12"/>
      <c r="G24" s="12"/>
      <c r="H24" s="12"/>
      <c r="I24" s="12"/>
    </row>
    <row r="25" spans="1:9" ht="36" hidden="1" customHeight="1" x14ac:dyDescent="0.25">
      <c r="A25" s="609" t="s">
        <v>3</v>
      </c>
      <c r="B25" s="609"/>
      <c r="C25" s="609"/>
      <c r="D25" s="609"/>
      <c r="E25" s="609"/>
      <c r="F25" s="609"/>
      <c r="G25" s="609"/>
      <c r="H25" s="609"/>
      <c r="I25" s="609"/>
    </row>
    <row r="26" spans="1:9" ht="18" hidden="1" customHeight="1" x14ac:dyDescent="0.25">
      <c r="A26" s="18" t="s">
        <v>5</v>
      </c>
      <c r="D26" s="12"/>
      <c r="E26" s="12"/>
      <c r="F26" s="12"/>
      <c r="G26" s="12"/>
      <c r="H26" s="12"/>
      <c r="I26" s="12"/>
    </row>
    <row r="27" spans="1:9" ht="18" hidden="1" customHeight="1" x14ac:dyDescent="0.25">
      <c r="A27" s="12" t="s">
        <v>16</v>
      </c>
      <c r="B27" s="18"/>
      <c r="C27" s="18"/>
      <c r="D27" s="12"/>
      <c r="E27" s="12"/>
      <c r="F27" s="12"/>
      <c r="G27" s="12"/>
      <c r="H27" s="12"/>
      <c r="I27" s="12"/>
    </row>
    <row r="28" spans="1:9" ht="18" hidden="1" customHeight="1" x14ac:dyDescent="0.25">
      <c r="A28" s="12" t="s">
        <v>17</v>
      </c>
      <c r="B28" s="18"/>
      <c r="C28" s="18"/>
      <c r="D28" s="12"/>
      <c r="E28" s="12"/>
      <c r="F28" s="12"/>
      <c r="G28" s="12"/>
      <c r="H28" s="12"/>
      <c r="I28" s="12"/>
    </row>
    <row r="29" spans="1:9" ht="18" hidden="1" customHeight="1" x14ac:dyDescent="0.25">
      <c r="A29" s="12"/>
      <c r="B29" s="18"/>
      <c r="C29" s="18"/>
      <c r="D29" s="12"/>
      <c r="E29" s="12"/>
      <c r="F29" s="12"/>
      <c r="G29" s="12"/>
      <c r="H29" s="12"/>
      <c r="I29" s="12"/>
    </row>
    <row r="30" spans="1:9" ht="18" hidden="1" customHeight="1" x14ac:dyDescent="0.3">
      <c r="A30" s="12" t="s">
        <v>14</v>
      </c>
      <c r="B30" s="18"/>
      <c r="C30" s="18"/>
      <c r="D30" s="12"/>
      <c r="E30" s="12"/>
      <c r="F30" s="12"/>
      <c r="G30" s="12"/>
      <c r="H30" s="12"/>
      <c r="I30" s="12"/>
    </row>
    <row r="31" spans="1:9" ht="18" hidden="1" customHeight="1" x14ac:dyDescent="0.25">
      <c r="A31" s="12"/>
      <c r="B31" s="18"/>
      <c r="C31" s="18"/>
      <c r="D31" s="12"/>
      <c r="E31" s="12"/>
      <c r="F31" s="12"/>
      <c r="G31" s="12"/>
      <c r="H31" s="12"/>
      <c r="I31" s="12"/>
    </row>
    <row r="32" spans="1:9" ht="18" hidden="1" customHeight="1" x14ac:dyDescent="0.25">
      <c r="A32" s="20" t="s">
        <v>20</v>
      </c>
      <c r="B32" s="18"/>
      <c r="C32" s="18"/>
      <c r="D32" s="12"/>
      <c r="E32" s="12"/>
      <c r="F32" s="12"/>
      <c r="G32" s="12"/>
      <c r="H32" s="12"/>
      <c r="I32" s="12"/>
    </row>
    <row r="33" spans="1:9" ht="37.5" hidden="1" customHeight="1" x14ac:dyDescent="0.25">
      <c r="A33" s="633" t="s">
        <v>7</v>
      </c>
      <c r="B33" s="633"/>
      <c r="C33" s="633"/>
      <c r="D33" s="633"/>
      <c r="E33" s="633"/>
      <c r="F33" s="633"/>
      <c r="G33" s="633"/>
      <c r="H33" s="633"/>
      <c r="I33" s="633"/>
    </row>
    <row r="34" spans="1:9" ht="18" hidden="1" customHeight="1" x14ac:dyDescent="0.25">
      <c r="A34" s="634" t="s">
        <v>9</v>
      </c>
      <c r="B34" s="634"/>
      <c r="C34" s="634"/>
      <c r="D34" s="634"/>
      <c r="E34" s="634"/>
      <c r="F34" s="634"/>
      <c r="G34" s="634"/>
      <c r="H34" s="634"/>
      <c r="I34" s="634"/>
    </row>
    <row r="35" spans="1:9" x14ac:dyDescent="0.25">
      <c r="A35" s="668" t="s">
        <v>1458</v>
      </c>
      <c r="B35" s="668"/>
      <c r="C35" s="668"/>
      <c r="D35" s="668"/>
      <c r="E35" s="668"/>
      <c r="F35" s="668"/>
      <c r="G35" s="668"/>
      <c r="H35" s="668"/>
      <c r="I35" s="668"/>
    </row>
    <row r="36" spans="1:9" ht="26.25" customHeight="1" x14ac:dyDescent="0.25">
      <c r="A36" s="668"/>
      <c r="B36" s="668"/>
      <c r="C36" s="668"/>
      <c r="D36" s="668"/>
      <c r="E36" s="668"/>
      <c r="F36" s="668"/>
      <c r="G36" s="668"/>
      <c r="H36" s="668"/>
      <c r="I36" s="668"/>
    </row>
    <row r="37" spans="1:9" ht="18.75" x14ac:dyDescent="0.25">
      <c r="A37" s="130" t="s">
        <v>368</v>
      </c>
      <c r="B37" s="130" t="s">
        <v>369</v>
      </c>
      <c r="C37" s="130"/>
      <c r="D37" s="130" t="s">
        <v>370</v>
      </c>
      <c r="E37" s="130"/>
      <c r="F37" s="130"/>
      <c r="G37" s="130"/>
      <c r="H37" s="130"/>
    </row>
    <row r="38" spans="1:9" ht="18" customHeight="1" x14ac:dyDescent="0.25">
      <c r="A38" s="130"/>
      <c r="B38" s="130"/>
      <c r="C38" s="130"/>
      <c r="D38" s="130"/>
      <c r="E38" s="131"/>
      <c r="F38" s="132"/>
      <c r="G38" s="133"/>
      <c r="H38" s="130"/>
    </row>
    <row r="39" spans="1:9" ht="18.75" x14ac:dyDescent="0.25">
      <c r="A39" s="130"/>
      <c r="B39" s="130"/>
      <c r="C39" s="130"/>
      <c r="D39" s="130"/>
      <c r="E39" s="131"/>
      <c r="F39" s="134"/>
      <c r="G39" s="134"/>
      <c r="H39" s="130"/>
    </row>
    <row r="40" spans="1:9" ht="18.75" x14ac:dyDescent="0.25">
      <c r="A40" s="135" t="s">
        <v>371</v>
      </c>
      <c r="B40" s="135" t="s">
        <v>372</v>
      </c>
      <c r="C40" s="135"/>
      <c r="D40" s="135"/>
      <c r="E40" s="135"/>
      <c r="F40" s="135"/>
      <c r="G40" s="135"/>
      <c r="H40" s="135"/>
    </row>
    <row r="41" spans="1:9" x14ac:dyDescent="0.25">
      <c r="A41" s="2" t="s">
        <v>373</v>
      </c>
    </row>
  </sheetData>
  <mergeCells count="17">
    <mergeCell ref="A25:I25"/>
    <mergeCell ref="A33:I33"/>
    <mergeCell ref="A34:I34"/>
    <mergeCell ref="G1:I1"/>
    <mergeCell ref="A35:I36"/>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L244"/>
  <sheetViews>
    <sheetView zoomScale="80" zoomScaleNormal="80" workbookViewId="0">
      <selection activeCell="L10" sqref="L10"/>
    </sheetView>
  </sheetViews>
  <sheetFormatPr defaultColWidth="9.140625" defaultRowHeight="15" x14ac:dyDescent="0.25"/>
  <cols>
    <col min="1" max="1" width="42.85546875" style="53" customWidth="1"/>
    <col min="2" max="2" width="15.28515625" style="53" customWidth="1"/>
    <col min="3" max="3" width="14.5703125" style="53" customWidth="1"/>
    <col min="4" max="4" width="14.7109375" style="53" customWidth="1"/>
    <col min="5" max="5" width="18.42578125" style="372" customWidth="1"/>
    <col min="6" max="6" width="20.140625" style="53" customWidth="1"/>
    <col min="7" max="7" width="20.140625" style="372" customWidth="1"/>
    <col min="8" max="8" width="20.28515625" style="53" customWidth="1"/>
    <col min="9" max="9" width="22.85546875" style="53" customWidth="1"/>
    <col min="10" max="1104" width="9.140625" style="103"/>
    <col min="1105" max="16384" width="9.140625" style="53"/>
  </cols>
  <sheetData>
    <row r="1" spans="1:1104" ht="52.5" customHeight="1" x14ac:dyDescent="0.25">
      <c r="G1" s="600" t="s">
        <v>1595</v>
      </c>
      <c r="H1" s="600"/>
      <c r="I1" s="600"/>
    </row>
    <row r="2" spans="1:1104" x14ac:dyDescent="0.25">
      <c r="H2" s="672"/>
      <c r="I2" s="672"/>
    </row>
    <row r="3" spans="1:1104" s="105" customFormat="1" ht="39.75" customHeight="1" x14ac:dyDescent="0.25">
      <c r="A3" s="593" t="s">
        <v>18</v>
      </c>
      <c r="B3" s="593"/>
      <c r="C3" s="593"/>
      <c r="D3" s="593"/>
      <c r="E3" s="593"/>
      <c r="F3" s="593"/>
      <c r="G3" s="593"/>
      <c r="H3" s="593"/>
      <c r="I3" s="593"/>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04"/>
      <c r="FE3" s="104"/>
      <c r="FF3" s="104"/>
      <c r="FG3" s="104"/>
      <c r="FH3" s="104"/>
      <c r="FI3" s="104"/>
      <c r="FJ3" s="104"/>
      <c r="FK3" s="104"/>
      <c r="FL3" s="104"/>
      <c r="FM3" s="104"/>
      <c r="FN3" s="104"/>
      <c r="FO3" s="104"/>
      <c r="FP3" s="104"/>
      <c r="FQ3" s="104"/>
      <c r="FR3" s="104"/>
      <c r="FS3" s="104"/>
      <c r="FT3" s="104"/>
      <c r="FU3" s="104"/>
      <c r="FV3" s="104"/>
      <c r="FW3" s="104"/>
      <c r="FX3" s="104"/>
      <c r="FY3" s="104"/>
      <c r="FZ3" s="104"/>
      <c r="GA3" s="104"/>
      <c r="GB3" s="104"/>
      <c r="GC3" s="104"/>
      <c r="GD3" s="104"/>
      <c r="GE3" s="104"/>
      <c r="GF3" s="104"/>
      <c r="GG3" s="104"/>
      <c r="GH3" s="104"/>
      <c r="GI3" s="104"/>
      <c r="GJ3" s="104"/>
      <c r="GK3" s="104"/>
      <c r="GL3" s="104"/>
      <c r="GM3" s="104"/>
      <c r="GN3" s="104"/>
      <c r="GO3" s="104"/>
      <c r="GP3" s="104"/>
      <c r="GQ3" s="104"/>
      <c r="GR3" s="104"/>
      <c r="GS3" s="104"/>
      <c r="GT3" s="104"/>
      <c r="GU3" s="104"/>
      <c r="GV3" s="104"/>
      <c r="GW3" s="104"/>
      <c r="GX3" s="104"/>
      <c r="GY3" s="104"/>
      <c r="GZ3" s="104"/>
      <c r="HA3" s="104"/>
      <c r="HB3" s="104"/>
      <c r="HC3" s="104"/>
      <c r="HD3" s="104"/>
      <c r="HE3" s="104"/>
      <c r="HF3" s="104"/>
      <c r="HG3" s="104"/>
      <c r="HH3" s="104"/>
      <c r="HI3" s="104"/>
      <c r="HJ3" s="104"/>
      <c r="HK3" s="104"/>
      <c r="HL3" s="104"/>
      <c r="HM3" s="104"/>
      <c r="HN3" s="104"/>
      <c r="HO3" s="104"/>
      <c r="HP3" s="104"/>
      <c r="HQ3" s="104"/>
      <c r="HR3" s="104"/>
      <c r="HS3" s="104"/>
      <c r="HT3" s="104"/>
      <c r="HU3" s="104"/>
      <c r="HV3" s="104"/>
      <c r="HW3" s="104"/>
      <c r="HX3" s="104"/>
      <c r="HY3" s="104"/>
      <c r="HZ3" s="104"/>
      <c r="IA3" s="104"/>
      <c r="IB3" s="104"/>
      <c r="IC3" s="104"/>
      <c r="ID3" s="104"/>
      <c r="IE3" s="104"/>
      <c r="IF3" s="104"/>
      <c r="IG3" s="104"/>
      <c r="IH3" s="104"/>
      <c r="II3" s="104"/>
      <c r="IJ3" s="104"/>
      <c r="IK3" s="104"/>
      <c r="IL3" s="104"/>
      <c r="IM3" s="104"/>
      <c r="IN3" s="104"/>
      <c r="IO3" s="104"/>
      <c r="IP3" s="104"/>
      <c r="IQ3" s="104"/>
      <c r="IR3" s="104"/>
      <c r="IS3" s="104"/>
      <c r="IT3" s="104"/>
      <c r="IU3" s="104"/>
      <c r="IV3" s="104"/>
      <c r="IW3" s="104"/>
      <c r="IX3" s="104"/>
      <c r="IY3" s="104"/>
      <c r="IZ3" s="104"/>
      <c r="JA3" s="104"/>
      <c r="JB3" s="104"/>
      <c r="JC3" s="104"/>
      <c r="JD3" s="104"/>
      <c r="JE3" s="104"/>
      <c r="JF3" s="104"/>
      <c r="JG3" s="104"/>
      <c r="JH3" s="104"/>
      <c r="JI3" s="104"/>
      <c r="JJ3" s="104"/>
      <c r="JK3" s="104"/>
      <c r="JL3" s="104"/>
      <c r="JM3" s="104"/>
      <c r="JN3" s="104"/>
      <c r="JO3" s="104"/>
      <c r="JP3" s="104"/>
      <c r="JQ3" s="104"/>
      <c r="JR3" s="104"/>
      <c r="JS3" s="104"/>
      <c r="JT3" s="104"/>
      <c r="JU3" s="104"/>
      <c r="JV3" s="104"/>
      <c r="JW3" s="104"/>
      <c r="JX3" s="104"/>
      <c r="JY3" s="104"/>
      <c r="JZ3" s="104"/>
      <c r="KA3" s="104"/>
      <c r="KB3" s="104"/>
      <c r="KC3" s="104"/>
      <c r="KD3" s="104"/>
      <c r="KE3" s="104"/>
      <c r="KF3" s="104"/>
      <c r="KG3" s="104"/>
      <c r="KH3" s="104"/>
      <c r="KI3" s="104"/>
      <c r="KJ3" s="104"/>
      <c r="KK3" s="104"/>
      <c r="KL3" s="104"/>
      <c r="KM3" s="104"/>
      <c r="KN3" s="104"/>
      <c r="KO3" s="104"/>
      <c r="KP3" s="104"/>
      <c r="KQ3" s="104"/>
      <c r="KR3" s="104"/>
      <c r="KS3" s="104"/>
      <c r="KT3" s="104"/>
      <c r="KU3" s="104"/>
      <c r="KV3" s="104"/>
      <c r="KW3" s="104"/>
      <c r="KX3" s="104"/>
      <c r="KY3" s="104"/>
      <c r="KZ3" s="104"/>
      <c r="LA3" s="104"/>
      <c r="LB3" s="104"/>
      <c r="LC3" s="104"/>
      <c r="LD3" s="104"/>
      <c r="LE3" s="104"/>
      <c r="LF3" s="104"/>
      <c r="LG3" s="104"/>
      <c r="LH3" s="104"/>
      <c r="LI3" s="104"/>
      <c r="LJ3" s="104"/>
      <c r="LK3" s="104"/>
      <c r="LL3" s="104"/>
      <c r="LM3" s="104"/>
      <c r="LN3" s="104"/>
      <c r="LO3" s="104"/>
      <c r="LP3" s="104"/>
      <c r="LQ3" s="104"/>
      <c r="LR3" s="104"/>
      <c r="LS3" s="104"/>
      <c r="LT3" s="104"/>
      <c r="LU3" s="104"/>
      <c r="LV3" s="104"/>
      <c r="LW3" s="104"/>
      <c r="LX3" s="104"/>
      <c r="LY3" s="104"/>
      <c r="LZ3" s="104"/>
      <c r="MA3" s="104"/>
      <c r="MB3" s="104"/>
      <c r="MC3" s="104"/>
      <c r="MD3" s="104"/>
      <c r="ME3" s="104"/>
      <c r="MF3" s="104"/>
      <c r="MG3" s="104"/>
      <c r="MH3" s="104"/>
      <c r="MI3" s="104"/>
      <c r="MJ3" s="104"/>
      <c r="MK3" s="104"/>
      <c r="ML3" s="104"/>
      <c r="MM3" s="104"/>
      <c r="MN3" s="104"/>
      <c r="MO3" s="104"/>
      <c r="MP3" s="104"/>
      <c r="MQ3" s="104"/>
      <c r="MR3" s="104"/>
      <c r="MS3" s="104"/>
      <c r="MT3" s="104"/>
      <c r="MU3" s="104"/>
      <c r="MV3" s="104"/>
      <c r="MW3" s="104"/>
      <c r="MX3" s="104"/>
      <c r="MY3" s="104"/>
      <c r="MZ3" s="104"/>
      <c r="NA3" s="104"/>
      <c r="NB3" s="104"/>
      <c r="NC3" s="104"/>
      <c r="ND3" s="104"/>
      <c r="NE3" s="104"/>
      <c r="NF3" s="104"/>
      <c r="NG3" s="104"/>
      <c r="NH3" s="104"/>
      <c r="NI3" s="104"/>
      <c r="NJ3" s="104"/>
      <c r="NK3" s="104"/>
      <c r="NL3" s="104"/>
      <c r="NM3" s="104"/>
      <c r="NN3" s="104"/>
      <c r="NO3" s="104"/>
      <c r="NP3" s="104"/>
      <c r="NQ3" s="104"/>
      <c r="NR3" s="104"/>
      <c r="NS3" s="104"/>
      <c r="NT3" s="104"/>
      <c r="NU3" s="104"/>
      <c r="NV3" s="104"/>
      <c r="NW3" s="104"/>
      <c r="NX3" s="104"/>
      <c r="NY3" s="104"/>
      <c r="NZ3" s="104"/>
      <c r="OA3" s="104"/>
      <c r="OB3" s="104"/>
      <c r="OC3" s="104"/>
      <c r="OD3" s="104"/>
      <c r="OE3" s="104"/>
      <c r="OF3" s="104"/>
      <c r="OG3" s="104"/>
      <c r="OH3" s="104"/>
      <c r="OI3" s="104"/>
      <c r="OJ3" s="104"/>
      <c r="OK3" s="104"/>
      <c r="OL3" s="104"/>
      <c r="OM3" s="104"/>
      <c r="ON3" s="104"/>
      <c r="OO3" s="104"/>
      <c r="OP3" s="104"/>
      <c r="OQ3" s="104"/>
      <c r="OR3" s="104"/>
      <c r="OS3" s="104"/>
      <c r="OT3" s="104"/>
      <c r="OU3" s="104"/>
      <c r="OV3" s="104"/>
      <c r="OW3" s="104"/>
      <c r="OX3" s="104"/>
      <c r="OY3" s="104"/>
      <c r="OZ3" s="104"/>
      <c r="PA3" s="104"/>
      <c r="PB3" s="104"/>
      <c r="PC3" s="104"/>
      <c r="PD3" s="104"/>
      <c r="PE3" s="104"/>
      <c r="PF3" s="104"/>
      <c r="PG3" s="104"/>
      <c r="PH3" s="104"/>
      <c r="PI3" s="104"/>
      <c r="PJ3" s="104"/>
      <c r="PK3" s="104"/>
      <c r="PL3" s="104"/>
      <c r="PM3" s="104"/>
      <c r="PN3" s="104"/>
      <c r="PO3" s="104"/>
      <c r="PP3" s="104"/>
      <c r="PQ3" s="104"/>
      <c r="PR3" s="104"/>
      <c r="PS3" s="104"/>
      <c r="PT3" s="104"/>
      <c r="PU3" s="104"/>
      <c r="PV3" s="104"/>
      <c r="PW3" s="104"/>
      <c r="PX3" s="104"/>
      <c r="PY3" s="104"/>
      <c r="PZ3" s="104"/>
      <c r="QA3" s="104"/>
      <c r="QB3" s="104"/>
      <c r="QC3" s="104"/>
      <c r="QD3" s="104"/>
      <c r="QE3" s="104"/>
      <c r="QF3" s="104"/>
      <c r="QG3" s="104"/>
      <c r="QH3" s="104"/>
      <c r="QI3" s="104"/>
      <c r="QJ3" s="104"/>
      <c r="QK3" s="104"/>
      <c r="QL3" s="104"/>
      <c r="QM3" s="104"/>
      <c r="QN3" s="104"/>
      <c r="QO3" s="104"/>
      <c r="QP3" s="104"/>
      <c r="QQ3" s="104"/>
      <c r="QR3" s="104"/>
      <c r="QS3" s="104"/>
      <c r="QT3" s="104"/>
      <c r="QU3" s="104"/>
      <c r="QV3" s="104"/>
      <c r="QW3" s="104"/>
      <c r="QX3" s="104"/>
      <c r="QY3" s="104"/>
      <c r="QZ3" s="104"/>
      <c r="RA3" s="104"/>
      <c r="RB3" s="104"/>
      <c r="RC3" s="104"/>
      <c r="RD3" s="104"/>
      <c r="RE3" s="104"/>
      <c r="RF3" s="104"/>
      <c r="RG3" s="104"/>
      <c r="RH3" s="104"/>
      <c r="RI3" s="104"/>
      <c r="RJ3" s="104"/>
      <c r="RK3" s="104"/>
      <c r="RL3" s="104"/>
      <c r="RM3" s="104"/>
      <c r="RN3" s="104"/>
      <c r="RO3" s="104"/>
      <c r="RP3" s="104"/>
      <c r="RQ3" s="104"/>
      <c r="RR3" s="104"/>
      <c r="RS3" s="104"/>
      <c r="RT3" s="104"/>
      <c r="RU3" s="104"/>
      <c r="RV3" s="104"/>
      <c r="RW3" s="104"/>
      <c r="RX3" s="104"/>
      <c r="RY3" s="104"/>
      <c r="RZ3" s="104"/>
      <c r="SA3" s="104"/>
      <c r="SB3" s="104"/>
      <c r="SC3" s="104"/>
      <c r="SD3" s="104"/>
      <c r="SE3" s="104"/>
      <c r="SF3" s="104"/>
      <c r="SG3" s="104"/>
      <c r="SH3" s="104"/>
      <c r="SI3" s="104"/>
      <c r="SJ3" s="104"/>
      <c r="SK3" s="104"/>
      <c r="SL3" s="104"/>
      <c r="SM3" s="104"/>
      <c r="SN3" s="104"/>
      <c r="SO3" s="104"/>
      <c r="SP3" s="104"/>
      <c r="SQ3" s="104"/>
      <c r="SR3" s="104"/>
      <c r="SS3" s="104"/>
      <c r="ST3" s="104"/>
      <c r="SU3" s="104"/>
      <c r="SV3" s="104"/>
      <c r="SW3" s="104"/>
      <c r="SX3" s="104"/>
      <c r="SY3" s="104"/>
      <c r="SZ3" s="104"/>
      <c r="TA3" s="104"/>
      <c r="TB3" s="104"/>
      <c r="TC3" s="104"/>
      <c r="TD3" s="104"/>
      <c r="TE3" s="104"/>
      <c r="TF3" s="104"/>
      <c r="TG3" s="104"/>
      <c r="TH3" s="104"/>
      <c r="TI3" s="104"/>
      <c r="TJ3" s="104"/>
      <c r="TK3" s="104"/>
      <c r="TL3" s="104"/>
      <c r="TM3" s="104"/>
      <c r="TN3" s="104"/>
      <c r="TO3" s="104"/>
      <c r="TP3" s="104"/>
      <c r="TQ3" s="104"/>
      <c r="TR3" s="104"/>
      <c r="TS3" s="104"/>
      <c r="TT3" s="104"/>
      <c r="TU3" s="104"/>
      <c r="TV3" s="104"/>
      <c r="TW3" s="104"/>
      <c r="TX3" s="104"/>
      <c r="TY3" s="104"/>
      <c r="TZ3" s="104"/>
      <c r="UA3" s="104"/>
      <c r="UB3" s="104"/>
      <c r="UC3" s="104"/>
      <c r="UD3" s="104"/>
      <c r="UE3" s="104"/>
      <c r="UF3" s="104"/>
      <c r="UG3" s="104"/>
      <c r="UH3" s="104"/>
      <c r="UI3" s="104"/>
      <c r="UJ3" s="104"/>
      <c r="UK3" s="104"/>
      <c r="UL3" s="104"/>
      <c r="UM3" s="104"/>
      <c r="UN3" s="104"/>
      <c r="UO3" s="104"/>
      <c r="UP3" s="104"/>
      <c r="UQ3" s="104"/>
      <c r="UR3" s="104"/>
      <c r="US3" s="104"/>
      <c r="UT3" s="104"/>
      <c r="UU3" s="104"/>
      <c r="UV3" s="104"/>
      <c r="UW3" s="104"/>
      <c r="UX3" s="104"/>
      <c r="UY3" s="104"/>
      <c r="UZ3" s="104"/>
      <c r="VA3" s="104"/>
      <c r="VB3" s="104"/>
      <c r="VC3" s="104"/>
      <c r="VD3" s="104"/>
      <c r="VE3" s="104"/>
      <c r="VF3" s="104"/>
      <c r="VG3" s="104"/>
      <c r="VH3" s="104"/>
      <c r="VI3" s="104"/>
      <c r="VJ3" s="104"/>
      <c r="VK3" s="104"/>
      <c r="VL3" s="104"/>
      <c r="VM3" s="104"/>
      <c r="VN3" s="104"/>
      <c r="VO3" s="104"/>
      <c r="VP3" s="104"/>
      <c r="VQ3" s="104"/>
      <c r="VR3" s="104"/>
      <c r="VS3" s="104"/>
      <c r="VT3" s="104"/>
      <c r="VU3" s="104"/>
      <c r="VV3" s="104"/>
      <c r="VW3" s="104"/>
      <c r="VX3" s="104"/>
      <c r="VY3" s="104"/>
      <c r="VZ3" s="104"/>
      <c r="WA3" s="104"/>
      <c r="WB3" s="104"/>
      <c r="WC3" s="104"/>
      <c r="WD3" s="104"/>
      <c r="WE3" s="104"/>
      <c r="WF3" s="104"/>
      <c r="WG3" s="104"/>
      <c r="WH3" s="104"/>
      <c r="WI3" s="104"/>
      <c r="WJ3" s="104"/>
      <c r="WK3" s="104"/>
      <c r="WL3" s="104"/>
      <c r="WM3" s="104"/>
      <c r="WN3" s="104"/>
      <c r="WO3" s="104"/>
      <c r="WP3" s="104"/>
      <c r="WQ3" s="104"/>
      <c r="WR3" s="104"/>
      <c r="WS3" s="104"/>
      <c r="WT3" s="104"/>
      <c r="WU3" s="104"/>
      <c r="WV3" s="104"/>
      <c r="WW3" s="104"/>
      <c r="WX3" s="104"/>
      <c r="WY3" s="104"/>
      <c r="WZ3" s="104"/>
      <c r="XA3" s="104"/>
      <c r="XB3" s="104"/>
      <c r="XC3" s="104"/>
      <c r="XD3" s="104"/>
      <c r="XE3" s="104"/>
      <c r="XF3" s="104"/>
      <c r="XG3" s="104"/>
      <c r="XH3" s="104"/>
      <c r="XI3" s="104"/>
      <c r="XJ3" s="104"/>
      <c r="XK3" s="104"/>
      <c r="XL3" s="104"/>
      <c r="XM3" s="104"/>
      <c r="XN3" s="104"/>
      <c r="XO3" s="104"/>
      <c r="XP3" s="104"/>
      <c r="XQ3" s="104"/>
      <c r="XR3" s="104"/>
      <c r="XS3" s="104"/>
      <c r="XT3" s="104"/>
      <c r="XU3" s="104"/>
      <c r="XV3" s="104"/>
      <c r="XW3" s="104"/>
      <c r="XX3" s="104"/>
      <c r="XY3" s="104"/>
      <c r="XZ3" s="104"/>
      <c r="YA3" s="104"/>
      <c r="YB3" s="104"/>
      <c r="YC3" s="104"/>
      <c r="YD3" s="104"/>
      <c r="YE3" s="104"/>
      <c r="YF3" s="104"/>
      <c r="YG3" s="104"/>
      <c r="YH3" s="104"/>
      <c r="YI3" s="104"/>
      <c r="YJ3" s="104"/>
      <c r="YK3" s="104"/>
      <c r="YL3" s="104"/>
      <c r="YM3" s="104"/>
      <c r="YN3" s="104"/>
      <c r="YO3" s="104"/>
      <c r="YP3" s="104"/>
      <c r="YQ3" s="104"/>
      <c r="YR3" s="104"/>
      <c r="YS3" s="104"/>
      <c r="YT3" s="104"/>
      <c r="YU3" s="104"/>
      <c r="YV3" s="104"/>
      <c r="YW3" s="104"/>
      <c r="YX3" s="104"/>
      <c r="YY3" s="104"/>
      <c r="YZ3" s="104"/>
      <c r="ZA3" s="104"/>
      <c r="ZB3" s="104"/>
      <c r="ZC3" s="104"/>
      <c r="ZD3" s="104"/>
      <c r="ZE3" s="104"/>
      <c r="ZF3" s="104"/>
      <c r="ZG3" s="104"/>
      <c r="ZH3" s="104"/>
      <c r="ZI3" s="104"/>
      <c r="ZJ3" s="104"/>
      <c r="ZK3" s="104"/>
      <c r="ZL3" s="104"/>
      <c r="ZM3" s="104"/>
      <c r="ZN3" s="104"/>
      <c r="ZO3" s="104"/>
      <c r="ZP3" s="104"/>
      <c r="ZQ3" s="104"/>
      <c r="ZR3" s="104"/>
      <c r="ZS3" s="104"/>
      <c r="ZT3" s="104"/>
      <c r="ZU3" s="104"/>
      <c r="ZV3" s="104"/>
      <c r="ZW3" s="104"/>
      <c r="ZX3" s="104"/>
      <c r="ZY3" s="104"/>
      <c r="ZZ3" s="104"/>
      <c r="AAA3" s="104"/>
      <c r="AAB3" s="104"/>
      <c r="AAC3" s="104"/>
      <c r="AAD3" s="104"/>
      <c r="AAE3" s="104"/>
      <c r="AAF3" s="104"/>
      <c r="AAG3" s="104"/>
      <c r="AAH3" s="104"/>
      <c r="AAI3" s="104"/>
      <c r="AAJ3" s="104"/>
      <c r="AAK3" s="104"/>
      <c r="AAL3" s="104"/>
      <c r="AAM3" s="104"/>
      <c r="AAN3" s="104"/>
      <c r="AAO3" s="104"/>
      <c r="AAP3" s="104"/>
      <c r="AAQ3" s="104"/>
      <c r="AAR3" s="104"/>
      <c r="AAS3" s="104"/>
      <c r="AAT3" s="104"/>
      <c r="AAU3" s="104"/>
      <c r="AAV3" s="104"/>
      <c r="AAW3" s="104"/>
      <c r="AAX3" s="104"/>
      <c r="AAY3" s="104"/>
      <c r="AAZ3" s="104"/>
      <c r="ABA3" s="104"/>
      <c r="ABB3" s="104"/>
      <c r="ABC3" s="104"/>
      <c r="ABD3" s="104"/>
      <c r="ABE3" s="104"/>
      <c r="ABF3" s="104"/>
      <c r="ABG3" s="104"/>
      <c r="ABH3" s="104"/>
      <c r="ABI3" s="104"/>
      <c r="ABJ3" s="104"/>
      <c r="ABK3" s="104"/>
      <c r="ABL3" s="104"/>
      <c r="ABM3" s="104"/>
      <c r="ABN3" s="104"/>
      <c r="ABO3" s="104"/>
      <c r="ABP3" s="104"/>
      <c r="ABQ3" s="104"/>
      <c r="ABR3" s="104"/>
      <c r="ABS3" s="104"/>
      <c r="ABT3" s="104"/>
      <c r="ABU3" s="104"/>
      <c r="ABV3" s="104"/>
      <c r="ABW3" s="104"/>
      <c r="ABX3" s="104"/>
      <c r="ABY3" s="104"/>
      <c r="ABZ3" s="104"/>
      <c r="ACA3" s="104"/>
      <c r="ACB3" s="104"/>
      <c r="ACC3" s="104"/>
      <c r="ACD3" s="104"/>
      <c r="ACE3" s="104"/>
      <c r="ACF3" s="104"/>
      <c r="ACG3" s="104"/>
      <c r="ACH3" s="104"/>
      <c r="ACI3" s="104"/>
      <c r="ACJ3" s="104"/>
      <c r="ACK3" s="104"/>
      <c r="ACL3" s="104"/>
      <c r="ACM3" s="104"/>
      <c r="ACN3" s="104"/>
      <c r="ACO3" s="104"/>
      <c r="ACP3" s="104"/>
      <c r="ACQ3" s="104"/>
      <c r="ACR3" s="104"/>
      <c r="ACS3" s="104"/>
      <c r="ACT3" s="104"/>
      <c r="ACU3" s="104"/>
      <c r="ACV3" s="104"/>
      <c r="ACW3" s="104"/>
      <c r="ACX3" s="104"/>
      <c r="ACY3" s="104"/>
      <c r="ACZ3" s="104"/>
      <c r="ADA3" s="104"/>
      <c r="ADB3" s="104"/>
      <c r="ADC3" s="104"/>
      <c r="ADD3" s="104"/>
      <c r="ADE3" s="104"/>
      <c r="ADF3" s="104"/>
      <c r="ADG3" s="104"/>
      <c r="ADH3" s="104"/>
      <c r="ADI3" s="104"/>
      <c r="ADJ3" s="104"/>
      <c r="ADK3" s="104"/>
      <c r="ADL3" s="104"/>
      <c r="ADM3" s="104"/>
      <c r="ADN3" s="104"/>
      <c r="ADO3" s="104"/>
      <c r="ADP3" s="104"/>
      <c r="ADQ3" s="104"/>
      <c r="ADR3" s="104"/>
      <c r="ADS3" s="104"/>
      <c r="ADT3" s="104"/>
      <c r="ADU3" s="104"/>
      <c r="ADV3" s="104"/>
      <c r="ADW3" s="104"/>
      <c r="ADX3" s="104"/>
      <c r="ADY3" s="104"/>
      <c r="ADZ3" s="104"/>
      <c r="AEA3" s="104"/>
      <c r="AEB3" s="104"/>
      <c r="AEC3" s="104"/>
      <c r="AED3" s="104"/>
      <c r="AEE3" s="104"/>
      <c r="AEF3" s="104"/>
      <c r="AEG3" s="104"/>
      <c r="AEH3" s="104"/>
      <c r="AEI3" s="104"/>
      <c r="AEJ3" s="104"/>
      <c r="AEK3" s="104"/>
      <c r="AEL3" s="104"/>
      <c r="AEM3" s="104"/>
      <c r="AEN3" s="104"/>
      <c r="AEO3" s="104"/>
      <c r="AEP3" s="104"/>
      <c r="AEQ3" s="104"/>
      <c r="AER3" s="104"/>
      <c r="AES3" s="104"/>
      <c r="AET3" s="104"/>
      <c r="AEU3" s="104"/>
      <c r="AEV3" s="104"/>
      <c r="AEW3" s="104"/>
      <c r="AEX3" s="104"/>
      <c r="AEY3" s="104"/>
      <c r="AEZ3" s="104"/>
      <c r="AFA3" s="104"/>
      <c r="AFB3" s="104"/>
      <c r="AFC3" s="104"/>
      <c r="AFD3" s="104"/>
      <c r="AFE3" s="104"/>
      <c r="AFF3" s="104"/>
      <c r="AFG3" s="104"/>
      <c r="AFH3" s="104"/>
      <c r="AFI3" s="104"/>
      <c r="AFJ3" s="104"/>
      <c r="AFK3" s="104"/>
      <c r="AFL3" s="104"/>
      <c r="AFM3" s="104"/>
      <c r="AFN3" s="104"/>
      <c r="AFO3" s="104"/>
      <c r="AFP3" s="104"/>
      <c r="AFQ3" s="104"/>
      <c r="AFR3" s="104"/>
      <c r="AFS3" s="104"/>
      <c r="AFT3" s="104"/>
      <c r="AFU3" s="104"/>
      <c r="AFV3" s="104"/>
      <c r="AFW3" s="104"/>
      <c r="AFX3" s="104"/>
      <c r="AFY3" s="104"/>
      <c r="AFZ3" s="104"/>
      <c r="AGA3" s="104"/>
      <c r="AGB3" s="104"/>
      <c r="AGC3" s="104"/>
      <c r="AGD3" s="104"/>
      <c r="AGE3" s="104"/>
      <c r="AGF3" s="104"/>
      <c r="AGG3" s="104"/>
      <c r="AGH3" s="104"/>
      <c r="AGI3" s="104"/>
      <c r="AGJ3" s="104"/>
      <c r="AGK3" s="104"/>
      <c r="AGL3" s="104"/>
      <c r="AGM3" s="104"/>
      <c r="AGN3" s="104"/>
      <c r="AGO3" s="104"/>
      <c r="AGP3" s="104"/>
      <c r="AGQ3" s="104"/>
      <c r="AGR3" s="104"/>
      <c r="AGS3" s="104"/>
      <c r="AGT3" s="104"/>
      <c r="AGU3" s="104"/>
      <c r="AGV3" s="104"/>
      <c r="AGW3" s="104"/>
      <c r="AGX3" s="104"/>
      <c r="AGY3" s="104"/>
      <c r="AGZ3" s="104"/>
      <c r="AHA3" s="104"/>
      <c r="AHB3" s="104"/>
      <c r="AHC3" s="104"/>
      <c r="AHD3" s="104"/>
      <c r="AHE3" s="104"/>
      <c r="AHF3" s="104"/>
      <c r="AHG3" s="104"/>
      <c r="AHH3" s="104"/>
      <c r="AHI3" s="104"/>
      <c r="AHJ3" s="104"/>
      <c r="AHK3" s="104"/>
      <c r="AHL3" s="104"/>
      <c r="AHM3" s="104"/>
      <c r="AHN3" s="104"/>
      <c r="AHO3" s="104"/>
      <c r="AHP3" s="104"/>
      <c r="AHQ3" s="104"/>
      <c r="AHR3" s="104"/>
      <c r="AHS3" s="104"/>
      <c r="AHT3" s="104"/>
      <c r="AHU3" s="104"/>
      <c r="AHV3" s="104"/>
      <c r="AHW3" s="104"/>
      <c r="AHX3" s="104"/>
      <c r="AHY3" s="104"/>
      <c r="AHZ3" s="104"/>
      <c r="AIA3" s="104"/>
      <c r="AIB3" s="104"/>
      <c r="AIC3" s="104"/>
      <c r="AID3" s="104"/>
      <c r="AIE3" s="104"/>
      <c r="AIF3" s="104"/>
      <c r="AIG3" s="104"/>
      <c r="AIH3" s="104"/>
      <c r="AII3" s="104"/>
      <c r="AIJ3" s="104"/>
      <c r="AIK3" s="104"/>
      <c r="AIL3" s="104"/>
      <c r="AIM3" s="104"/>
      <c r="AIN3" s="104"/>
      <c r="AIO3" s="104"/>
      <c r="AIP3" s="104"/>
      <c r="AIQ3" s="104"/>
      <c r="AIR3" s="104"/>
      <c r="AIS3" s="104"/>
      <c r="AIT3" s="104"/>
      <c r="AIU3" s="104"/>
      <c r="AIV3" s="104"/>
      <c r="AIW3" s="104"/>
      <c r="AIX3" s="104"/>
      <c r="AIY3" s="104"/>
      <c r="AIZ3" s="104"/>
      <c r="AJA3" s="104"/>
      <c r="AJB3" s="104"/>
      <c r="AJC3" s="104"/>
      <c r="AJD3" s="104"/>
      <c r="AJE3" s="104"/>
      <c r="AJF3" s="104"/>
      <c r="AJG3" s="104"/>
      <c r="AJH3" s="104"/>
      <c r="AJI3" s="104"/>
      <c r="AJJ3" s="104"/>
      <c r="AJK3" s="104"/>
      <c r="AJL3" s="104"/>
      <c r="AJM3" s="104"/>
      <c r="AJN3" s="104"/>
      <c r="AJO3" s="104"/>
      <c r="AJP3" s="104"/>
      <c r="AJQ3" s="104"/>
      <c r="AJR3" s="104"/>
      <c r="AJS3" s="104"/>
      <c r="AJT3" s="104"/>
      <c r="AJU3" s="104"/>
      <c r="AJV3" s="104"/>
      <c r="AJW3" s="104"/>
      <c r="AJX3" s="104"/>
      <c r="AJY3" s="104"/>
      <c r="AJZ3" s="104"/>
      <c r="AKA3" s="104"/>
      <c r="AKB3" s="104"/>
      <c r="AKC3" s="104"/>
      <c r="AKD3" s="104"/>
      <c r="AKE3" s="104"/>
      <c r="AKF3" s="104"/>
      <c r="AKG3" s="104"/>
      <c r="AKH3" s="104"/>
      <c r="AKI3" s="104"/>
      <c r="AKJ3" s="104"/>
      <c r="AKK3" s="104"/>
      <c r="AKL3" s="104"/>
      <c r="AKM3" s="104"/>
      <c r="AKN3" s="104"/>
      <c r="AKO3" s="104"/>
      <c r="AKP3" s="104"/>
      <c r="AKQ3" s="104"/>
      <c r="AKR3" s="104"/>
      <c r="AKS3" s="104"/>
      <c r="AKT3" s="104"/>
      <c r="AKU3" s="104"/>
      <c r="AKV3" s="104"/>
      <c r="AKW3" s="104"/>
      <c r="AKX3" s="104"/>
      <c r="AKY3" s="104"/>
      <c r="AKZ3" s="104"/>
      <c r="ALA3" s="104"/>
      <c r="ALB3" s="104"/>
      <c r="ALC3" s="104"/>
      <c r="ALD3" s="104"/>
      <c r="ALE3" s="104"/>
      <c r="ALF3" s="104"/>
      <c r="ALG3" s="104"/>
      <c r="ALH3" s="104"/>
      <c r="ALI3" s="104"/>
      <c r="ALJ3" s="104"/>
      <c r="ALK3" s="104"/>
      <c r="ALL3" s="104"/>
      <c r="ALM3" s="104"/>
      <c r="ALN3" s="104"/>
      <c r="ALO3" s="104"/>
      <c r="ALP3" s="104"/>
      <c r="ALQ3" s="104"/>
      <c r="ALR3" s="104"/>
      <c r="ALS3" s="104"/>
      <c r="ALT3" s="104"/>
      <c r="ALU3" s="104"/>
      <c r="ALV3" s="104"/>
      <c r="ALW3" s="104"/>
      <c r="ALX3" s="104"/>
      <c r="ALY3" s="104"/>
      <c r="ALZ3" s="104"/>
      <c r="AMA3" s="104"/>
      <c r="AMB3" s="104"/>
      <c r="AMC3" s="104"/>
      <c r="AMD3" s="104"/>
      <c r="AME3" s="104"/>
      <c r="AMF3" s="104"/>
      <c r="AMG3" s="104"/>
      <c r="AMH3" s="104"/>
      <c r="AMI3" s="104"/>
      <c r="AMJ3" s="104"/>
      <c r="AMK3" s="104"/>
      <c r="AML3" s="104"/>
      <c r="AMM3" s="104"/>
      <c r="AMN3" s="104"/>
      <c r="AMO3" s="104"/>
      <c r="AMP3" s="104"/>
      <c r="AMQ3" s="104"/>
      <c r="AMR3" s="104"/>
      <c r="AMS3" s="104"/>
      <c r="AMT3" s="104"/>
      <c r="AMU3" s="104"/>
      <c r="AMV3" s="104"/>
      <c r="AMW3" s="104"/>
      <c r="AMX3" s="104"/>
      <c r="AMY3" s="104"/>
      <c r="AMZ3" s="104"/>
      <c r="ANA3" s="104"/>
      <c r="ANB3" s="104"/>
      <c r="ANC3" s="104"/>
      <c r="AND3" s="104"/>
      <c r="ANE3" s="104"/>
      <c r="ANF3" s="104"/>
      <c r="ANG3" s="104"/>
      <c r="ANH3" s="104"/>
      <c r="ANI3" s="104"/>
      <c r="ANJ3" s="104"/>
      <c r="ANK3" s="104"/>
      <c r="ANL3" s="104"/>
      <c r="ANM3" s="104"/>
      <c r="ANN3" s="104"/>
      <c r="ANO3" s="104"/>
      <c r="ANP3" s="104"/>
      <c r="ANQ3" s="104"/>
      <c r="ANR3" s="104"/>
      <c r="ANS3" s="104"/>
      <c r="ANT3" s="104"/>
      <c r="ANU3" s="104"/>
      <c r="ANV3" s="104"/>
      <c r="ANW3" s="104"/>
      <c r="ANX3" s="104"/>
      <c r="ANY3" s="104"/>
      <c r="ANZ3" s="104"/>
      <c r="AOA3" s="104"/>
      <c r="AOB3" s="104"/>
      <c r="AOC3" s="104"/>
      <c r="AOD3" s="104"/>
      <c r="AOE3" s="104"/>
      <c r="AOF3" s="104"/>
      <c r="AOG3" s="104"/>
      <c r="AOH3" s="104"/>
      <c r="AOI3" s="104"/>
      <c r="AOJ3" s="104"/>
      <c r="AOK3" s="104"/>
      <c r="AOL3" s="104"/>
      <c r="AOM3" s="104"/>
      <c r="AON3" s="104"/>
      <c r="AOO3" s="104"/>
      <c r="AOP3" s="104"/>
      <c r="AOQ3" s="104"/>
      <c r="AOR3" s="104"/>
      <c r="AOS3" s="104"/>
      <c r="AOT3" s="104"/>
      <c r="AOU3" s="104"/>
      <c r="AOV3" s="104"/>
      <c r="AOW3" s="104"/>
      <c r="AOX3" s="104"/>
      <c r="AOY3" s="104"/>
      <c r="AOZ3" s="104"/>
      <c r="APA3" s="104"/>
      <c r="APB3" s="104"/>
      <c r="APC3" s="104"/>
      <c r="APD3" s="104"/>
      <c r="APE3" s="104"/>
      <c r="APF3" s="104"/>
      <c r="APG3" s="104"/>
      <c r="APH3" s="104"/>
      <c r="API3" s="104"/>
      <c r="APJ3" s="104"/>
      <c r="APK3" s="104"/>
      <c r="APL3" s="104"/>
    </row>
    <row r="4" spans="1:1104" ht="14.25" customHeight="1" x14ac:dyDescent="0.25"/>
    <row r="5" spans="1:1104" s="493" customFormat="1" ht="16.5" x14ac:dyDescent="0.25">
      <c r="A5" s="369" t="s">
        <v>1593</v>
      </c>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79"/>
      <c r="BY5" s="579"/>
      <c r="BZ5" s="579"/>
      <c r="CA5" s="579"/>
      <c r="CB5" s="579"/>
      <c r="CC5" s="579"/>
      <c r="CD5" s="579"/>
      <c r="CE5" s="579"/>
      <c r="CF5" s="579"/>
      <c r="CG5" s="579"/>
      <c r="CH5" s="579"/>
      <c r="CI5" s="579"/>
      <c r="CJ5" s="579"/>
      <c r="CK5" s="579"/>
      <c r="CL5" s="579"/>
      <c r="CM5" s="579"/>
      <c r="CN5" s="579"/>
      <c r="CO5" s="579"/>
      <c r="CP5" s="579"/>
      <c r="CQ5" s="579"/>
      <c r="CR5" s="579"/>
      <c r="CS5" s="579"/>
      <c r="CT5" s="579"/>
      <c r="CU5" s="579"/>
      <c r="CV5" s="579"/>
      <c r="CW5" s="579"/>
      <c r="CX5" s="579"/>
      <c r="CY5" s="579"/>
      <c r="CZ5" s="579"/>
      <c r="DA5" s="579"/>
      <c r="DB5" s="579"/>
      <c r="DC5" s="579"/>
      <c r="DD5" s="579"/>
      <c r="DE5" s="579"/>
      <c r="DF5" s="579"/>
      <c r="DG5" s="579"/>
      <c r="DH5" s="579"/>
      <c r="DI5" s="579"/>
      <c r="DJ5" s="579"/>
      <c r="DK5" s="579"/>
      <c r="DL5" s="579"/>
      <c r="DM5" s="579"/>
      <c r="DN5" s="579"/>
      <c r="DO5" s="579"/>
      <c r="DP5" s="579"/>
      <c r="DQ5" s="579"/>
      <c r="DR5" s="579"/>
      <c r="DS5" s="579"/>
      <c r="DT5" s="579"/>
      <c r="DU5" s="579"/>
      <c r="DV5" s="579"/>
      <c r="DW5" s="579"/>
      <c r="DX5" s="579"/>
      <c r="DY5" s="579"/>
      <c r="DZ5" s="579"/>
      <c r="EA5" s="579"/>
      <c r="EB5" s="579"/>
      <c r="EC5" s="579"/>
      <c r="ED5" s="579"/>
      <c r="EE5" s="579"/>
      <c r="EF5" s="579"/>
      <c r="EG5" s="579"/>
      <c r="EH5" s="579"/>
      <c r="EI5" s="579"/>
      <c r="EJ5" s="579"/>
      <c r="EK5" s="579"/>
      <c r="EL5" s="579"/>
      <c r="EM5" s="579"/>
      <c r="EN5" s="579"/>
      <c r="EO5" s="579"/>
      <c r="EP5" s="579"/>
      <c r="EQ5" s="579"/>
      <c r="ER5" s="579"/>
      <c r="ES5" s="579"/>
      <c r="ET5" s="579"/>
      <c r="EU5" s="579"/>
      <c r="EV5" s="579"/>
      <c r="EW5" s="579"/>
      <c r="EX5" s="579"/>
      <c r="EY5" s="579"/>
      <c r="EZ5" s="579"/>
      <c r="FA5" s="579"/>
      <c r="FB5" s="579"/>
      <c r="FC5" s="579"/>
      <c r="FD5" s="579"/>
      <c r="FE5" s="579"/>
      <c r="FF5" s="579"/>
      <c r="FG5" s="579"/>
      <c r="FH5" s="579"/>
      <c r="FI5" s="579"/>
      <c r="FJ5" s="579"/>
      <c r="FK5" s="579"/>
      <c r="FL5" s="579"/>
      <c r="FM5" s="579"/>
      <c r="FN5" s="579"/>
      <c r="FO5" s="579"/>
      <c r="FP5" s="579"/>
      <c r="FQ5" s="579"/>
      <c r="FR5" s="579"/>
      <c r="FS5" s="579"/>
      <c r="FT5" s="579"/>
      <c r="FU5" s="579"/>
      <c r="FV5" s="579"/>
      <c r="FW5" s="579"/>
      <c r="FX5" s="579"/>
      <c r="FY5" s="579"/>
      <c r="FZ5" s="579"/>
      <c r="GA5" s="579"/>
      <c r="GB5" s="579"/>
      <c r="GC5" s="579"/>
      <c r="GD5" s="579"/>
      <c r="GE5" s="579"/>
      <c r="GF5" s="579"/>
      <c r="GG5" s="579"/>
      <c r="GH5" s="579"/>
      <c r="GI5" s="579"/>
      <c r="GJ5" s="579"/>
      <c r="GK5" s="579"/>
      <c r="GL5" s="579"/>
      <c r="GM5" s="579"/>
      <c r="GN5" s="579"/>
      <c r="GO5" s="579"/>
      <c r="GP5" s="579"/>
      <c r="GQ5" s="579"/>
      <c r="GR5" s="579"/>
      <c r="GS5" s="579"/>
      <c r="GT5" s="579"/>
      <c r="GU5" s="579"/>
      <c r="GV5" s="579"/>
      <c r="GW5" s="579"/>
      <c r="GX5" s="579"/>
      <c r="GY5" s="579"/>
      <c r="GZ5" s="579"/>
      <c r="HA5" s="579"/>
      <c r="HB5" s="579"/>
      <c r="HC5" s="579"/>
      <c r="HD5" s="579"/>
      <c r="HE5" s="579"/>
      <c r="HF5" s="579"/>
      <c r="HG5" s="579"/>
      <c r="HH5" s="579"/>
      <c r="HI5" s="579"/>
      <c r="HJ5" s="579"/>
      <c r="HK5" s="579"/>
      <c r="HL5" s="579"/>
      <c r="HM5" s="579"/>
      <c r="HN5" s="579"/>
      <c r="HO5" s="579"/>
      <c r="HP5" s="579"/>
      <c r="HQ5" s="579"/>
      <c r="HR5" s="579"/>
      <c r="HS5" s="579"/>
      <c r="HT5" s="579"/>
      <c r="HU5" s="579"/>
      <c r="HV5" s="579"/>
      <c r="HW5" s="579"/>
      <c r="HX5" s="579"/>
      <c r="HY5" s="579"/>
      <c r="HZ5" s="579"/>
      <c r="IA5" s="579"/>
      <c r="IB5" s="579"/>
      <c r="IC5" s="579"/>
      <c r="ID5" s="579"/>
      <c r="IE5" s="579"/>
      <c r="IF5" s="579"/>
      <c r="IG5" s="579"/>
      <c r="IH5" s="579"/>
      <c r="II5" s="579"/>
      <c r="IJ5" s="579"/>
      <c r="IK5" s="579"/>
      <c r="IL5" s="579"/>
      <c r="IM5" s="579"/>
      <c r="IN5" s="579"/>
      <c r="IO5" s="579"/>
      <c r="IP5" s="579"/>
      <c r="IQ5" s="579"/>
      <c r="IR5" s="579"/>
      <c r="IS5" s="579"/>
      <c r="IT5" s="579"/>
      <c r="IU5" s="579"/>
      <c r="IV5" s="579"/>
      <c r="IW5" s="579"/>
      <c r="IX5" s="579"/>
      <c r="IY5" s="579"/>
      <c r="IZ5" s="579"/>
      <c r="JA5" s="579"/>
      <c r="JB5" s="579"/>
      <c r="JC5" s="579"/>
      <c r="JD5" s="579"/>
      <c r="JE5" s="579"/>
      <c r="JF5" s="579"/>
      <c r="JG5" s="579"/>
      <c r="JH5" s="579"/>
      <c r="JI5" s="579"/>
      <c r="JJ5" s="579"/>
      <c r="JK5" s="579"/>
      <c r="JL5" s="579"/>
      <c r="JM5" s="579"/>
      <c r="JN5" s="579"/>
      <c r="JO5" s="579"/>
      <c r="JP5" s="579"/>
      <c r="JQ5" s="579"/>
      <c r="JR5" s="579"/>
      <c r="JS5" s="579"/>
      <c r="JT5" s="579"/>
      <c r="JU5" s="579"/>
      <c r="JV5" s="579"/>
      <c r="JW5" s="579"/>
      <c r="JX5" s="579"/>
      <c r="JY5" s="579"/>
      <c r="JZ5" s="579"/>
      <c r="KA5" s="579"/>
      <c r="KB5" s="579"/>
      <c r="KC5" s="579"/>
      <c r="KD5" s="579"/>
      <c r="KE5" s="579"/>
      <c r="KF5" s="579"/>
      <c r="KG5" s="579"/>
      <c r="KH5" s="579"/>
      <c r="KI5" s="579"/>
      <c r="KJ5" s="579"/>
      <c r="KK5" s="579"/>
      <c r="KL5" s="579"/>
      <c r="KM5" s="579"/>
      <c r="KN5" s="579"/>
      <c r="KO5" s="579"/>
      <c r="KP5" s="579"/>
      <c r="KQ5" s="579"/>
      <c r="KR5" s="579"/>
      <c r="KS5" s="579"/>
      <c r="KT5" s="579"/>
      <c r="KU5" s="579"/>
      <c r="KV5" s="579"/>
      <c r="KW5" s="579"/>
      <c r="KX5" s="579"/>
      <c r="KY5" s="579"/>
      <c r="KZ5" s="579"/>
      <c r="LA5" s="579"/>
      <c r="LB5" s="579"/>
      <c r="LC5" s="579"/>
      <c r="LD5" s="579"/>
      <c r="LE5" s="579"/>
      <c r="LF5" s="579"/>
      <c r="LG5" s="579"/>
      <c r="LH5" s="579"/>
      <c r="LI5" s="579"/>
      <c r="LJ5" s="579"/>
      <c r="LK5" s="579"/>
      <c r="LL5" s="579"/>
      <c r="LM5" s="579"/>
      <c r="LN5" s="579"/>
      <c r="LO5" s="579"/>
      <c r="LP5" s="579"/>
      <c r="LQ5" s="579"/>
      <c r="LR5" s="579"/>
      <c r="LS5" s="579"/>
      <c r="LT5" s="579"/>
      <c r="LU5" s="579"/>
      <c r="LV5" s="579"/>
      <c r="LW5" s="579"/>
      <c r="LX5" s="579"/>
      <c r="LY5" s="579"/>
      <c r="LZ5" s="579"/>
      <c r="MA5" s="579"/>
      <c r="MB5" s="579"/>
      <c r="MC5" s="579"/>
      <c r="MD5" s="579"/>
      <c r="ME5" s="579"/>
      <c r="MF5" s="579"/>
      <c r="MG5" s="579"/>
      <c r="MH5" s="579"/>
      <c r="MI5" s="579"/>
      <c r="MJ5" s="579"/>
      <c r="MK5" s="579"/>
      <c r="ML5" s="579"/>
      <c r="MM5" s="579"/>
      <c r="MN5" s="579"/>
      <c r="MO5" s="579"/>
      <c r="MP5" s="579"/>
      <c r="MQ5" s="579"/>
      <c r="MR5" s="579"/>
      <c r="MS5" s="579"/>
      <c r="MT5" s="579"/>
      <c r="MU5" s="579"/>
      <c r="MV5" s="579"/>
      <c r="MW5" s="579"/>
      <c r="MX5" s="579"/>
      <c r="MY5" s="579"/>
      <c r="MZ5" s="579"/>
      <c r="NA5" s="579"/>
      <c r="NB5" s="579"/>
      <c r="NC5" s="579"/>
      <c r="ND5" s="579"/>
      <c r="NE5" s="579"/>
      <c r="NF5" s="579"/>
      <c r="NG5" s="579"/>
      <c r="NH5" s="579"/>
      <c r="NI5" s="579"/>
      <c r="NJ5" s="579"/>
      <c r="NK5" s="579"/>
      <c r="NL5" s="579"/>
      <c r="NM5" s="579"/>
      <c r="NN5" s="579"/>
      <c r="NO5" s="579"/>
      <c r="NP5" s="579"/>
      <c r="NQ5" s="579"/>
      <c r="NR5" s="579"/>
      <c r="NS5" s="579"/>
      <c r="NT5" s="579"/>
      <c r="NU5" s="579"/>
      <c r="NV5" s="579"/>
      <c r="NW5" s="579"/>
      <c r="NX5" s="579"/>
      <c r="NY5" s="579"/>
      <c r="NZ5" s="579"/>
      <c r="OA5" s="579"/>
      <c r="OB5" s="579"/>
      <c r="OC5" s="579"/>
      <c r="OD5" s="579"/>
      <c r="OE5" s="579"/>
      <c r="OF5" s="579"/>
      <c r="OG5" s="579"/>
      <c r="OH5" s="579"/>
      <c r="OI5" s="579"/>
      <c r="OJ5" s="579"/>
      <c r="OK5" s="579"/>
      <c r="OL5" s="579"/>
      <c r="OM5" s="579"/>
      <c r="ON5" s="579"/>
      <c r="OO5" s="579"/>
      <c r="OP5" s="579"/>
      <c r="OQ5" s="579"/>
      <c r="OR5" s="579"/>
      <c r="OS5" s="579"/>
      <c r="OT5" s="579"/>
      <c r="OU5" s="579"/>
      <c r="OV5" s="579"/>
      <c r="OW5" s="579"/>
      <c r="OX5" s="579"/>
      <c r="OY5" s="579"/>
      <c r="OZ5" s="579"/>
      <c r="PA5" s="579"/>
      <c r="PB5" s="579"/>
      <c r="PC5" s="579"/>
      <c r="PD5" s="579"/>
      <c r="PE5" s="579"/>
      <c r="PF5" s="579"/>
      <c r="PG5" s="579"/>
      <c r="PH5" s="579"/>
      <c r="PI5" s="579"/>
      <c r="PJ5" s="579"/>
      <c r="PK5" s="579"/>
      <c r="PL5" s="579"/>
      <c r="PM5" s="579"/>
      <c r="PN5" s="579"/>
      <c r="PO5" s="579"/>
      <c r="PP5" s="579"/>
      <c r="PQ5" s="579"/>
      <c r="PR5" s="579"/>
      <c r="PS5" s="579"/>
      <c r="PT5" s="579"/>
      <c r="PU5" s="579"/>
      <c r="PV5" s="579"/>
      <c r="PW5" s="579"/>
      <c r="PX5" s="579"/>
      <c r="PY5" s="579"/>
      <c r="PZ5" s="579"/>
      <c r="QA5" s="579"/>
      <c r="QB5" s="579"/>
      <c r="QC5" s="579"/>
      <c r="QD5" s="579"/>
      <c r="QE5" s="579"/>
      <c r="QF5" s="579"/>
      <c r="QG5" s="579"/>
      <c r="QH5" s="579"/>
      <c r="QI5" s="579"/>
      <c r="QJ5" s="579"/>
      <c r="QK5" s="579"/>
      <c r="QL5" s="579"/>
      <c r="QM5" s="579"/>
      <c r="QN5" s="579"/>
      <c r="QO5" s="579"/>
      <c r="QP5" s="579"/>
      <c r="QQ5" s="579"/>
      <c r="QR5" s="579"/>
      <c r="QS5" s="579"/>
      <c r="QT5" s="579"/>
      <c r="QU5" s="579"/>
      <c r="QV5" s="579"/>
      <c r="QW5" s="579"/>
      <c r="QX5" s="579"/>
      <c r="QY5" s="579"/>
      <c r="QZ5" s="579"/>
      <c r="RA5" s="579"/>
      <c r="RB5" s="579"/>
      <c r="RC5" s="579"/>
      <c r="RD5" s="579"/>
      <c r="RE5" s="579"/>
      <c r="RF5" s="579"/>
      <c r="RG5" s="579"/>
      <c r="RH5" s="579"/>
      <c r="RI5" s="579"/>
      <c r="RJ5" s="579"/>
      <c r="RK5" s="579"/>
      <c r="RL5" s="579"/>
      <c r="RM5" s="579"/>
      <c r="RN5" s="579"/>
      <c r="RO5" s="579"/>
      <c r="RP5" s="579"/>
      <c r="RQ5" s="579"/>
      <c r="RR5" s="579"/>
      <c r="RS5" s="579"/>
      <c r="RT5" s="579"/>
      <c r="RU5" s="579"/>
      <c r="RV5" s="579"/>
      <c r="RW5" s="579"/>
      <c r="RX5" s="579"/>
      <c r="RY5" s="579"/>
      <c r="RZ5" s="579"/>
      <c r="SA5" s="579"/>
      <c r="SB5" s="579"/>
      <c r="SC5" s="579"/>
      <c r="SD5" s="579"/>
      <c r="SE5" s="579"/>
      <c r="SF5" s="579"/>
      <c r="SG5" s="579"/>
      <c r="SH5" s="579"/>
      <c r="SI5" s="579"/>
      <c r="SJ5" s="579"/>
      <c r="SK5" s="579"/>
      <c r="SL5" s="579"/>
      <c r="SM5" s="579"/>
      <c r="SN5" s="579"/>
      <c r="SO5" s="579"/>
      <c r="SP5" s="579"/>
      <c r="SQ5" s="579"/>
      <c r="SR5" s="579"/>
      <c r="SS5" s="579"/>
      <c r="ST5" s="579"/>
      <c r="SU5" s="579"/>
      <c r="SV5" s="579"/>
      <c r="SW5" s="579"/>
      <c r="SX5" s="579"/>
      <c r="SY5" s="579"/>
      <c r="SZ5" s="579"/>
      <c r="TA5" s="579"/>
      <c r="TB5" s="579"/>
      <c r="TC5" s="579"/>
      <c r="TD5" s="579"/>
      <c r="TE5" s="579"/>
      <c r="TF5" s="579"/>
      <c r="TG5" s="579"/>
      <c r="TH5" s="579"/>
      <c r="TI5" s="579"/>
      <c r="TJ5" s="579"/>
      <c r="TK5" s="579"/>
      <c r="TL5" s="579"/>
      <c r="TM5" s="579"/>
      <c r="TN5" s="579"/>
      <c r="TO5" s="579"/>
      <c r="TP5" s="579"/>
      <c r="TQ5" s="579"/>
      <c r="TR5" s="579"/>
      <c r="TS5" s="579"/>
      <c r="TT5" s="579"/>
      <c r="TU5" s="579"/>
      <c r="TV5" s="579"/>
      <c r="TW5" s="579"/>
      <c r="TX5" s="579"/>
      <c r="TY5" s="579"/>
      <c r="TZ5" s="579"/>
      <c r="UA5" s="579"/>
      <c r="UB5" s="579"/>
      <c r="UC5" s="579"/>
      <c r="UD5" s="579"/>
      <c r="UE5" s="579"/>
      <c r="UF5" s="579"/>
      <c r="UG5" s="579"/>
      <c r="UH5" s="579"/>
      <c r="UI5" s="579"/>
      <c r="UJ5" s="579"/>
      <c r="UK5" s="579"/>
      <c r="UL5" s="579"/>
      <c r="UM5" s="579"/>
      <c r="UN5" s="579"/>
      <c r="UO5" s="579"/>
      <c r="UP5" s="579"/>
      <c r="UQ5" s="579"/>
      <c r="UR5" s="579"/>
      <c r="US5" s="579"/>
      <c r="UT5" s="579"/>
      <c r="UU5" s="579"/>
      <c r="UV5" s="579"/>
      <c r="UW5" s="579"/>
      <c r="UX5" s="579"/>
      <c r="UY5" s="579"/>
      <c r="UZ5" s="579"/>
      <c r="VA5" s="579"/>
      <c r="VB5" s="579"/>
      <c r="VC5" s="579"/>
      <c r="VD5" s="579"/>
      <c r="VE5" s="579"/>
      <c r="VF5" s="579"/>
      <c r="VG5" s="579"/>
      <c r="VH5" s="579"/>
      <c r="VI5" s="579"/>
      <c r="VJ5" s="579"/>
      <c r="VK5" s="579"/>
      <c r="VL5" s="579"/>
      <c r="VM5" s="579"/>
      <c r="VN5" s="579"/>
      <c r="VO5" s="579"/>
      <c r="VP5" s="579"/>
      <c r="VQ5" s="579"/>
      <c r="VR5" s="579"/>
      <c r="VS5" s="579"/>
      <c r="VT5" s="579"/>
      <c r="VU5" s="579"/>
      <c r="VV5" s="579"/>
      <c r="VW5" s="579"/>
      <c r="VX5" s="579"/>
      <c r="VY5" s="579"/>
      <c r="VZ5" s="579"/>
      <c r="WA5" s="579"/>
      <c r="WB5" s="579"/>
      <c r="WC5" s="579"/>
      <c r="WD5" s="579"/>
      <c r="WE5" s="579"/>
      <c r="WF5" s="579"/>
      <c r="WG5" s="579"/>
      <c r="WH5" s="579"/>
      <c r="WI5" s="579"/>
      <c r="WJ5" s="579"/>
      <c r="WK5" s="579"/>
      <c r="WL5" s="579"/>
      <c r="WM5" s="579"/>
      <c r="WN5" s="579"/>
      <c r="WO5" s="579"/>
      <c r="WP5" s="579"/>
      <c r="WQ5" s="579"/>
      <c r="WR5" s="579"/>
      <c r="WS5" s="579"/>
      <c r="WT5" s="579"/>
      <c r="WU5" s="579"/>
      <c r="WV5" s="579"/>
      <c r="WW5" s="579"/>
      <c r="WX5" s="579"/>
      <c r="WY5" s="579"/>
      <c r="WZ5" s="579"/>
      <c r="XA5" s="579"/>
      <c r="XB5" s="579"/>
      <c r="XC5" s="579"/>
      <c r="XD5" s="579"/>
      <c r="XE5" s="579"/>
      <c r="XF5" s="579"/>
      <c r="XG5" s="579"/>
      <c r="XH5" s="579"/>
      <c r="XI5" s="579"/>
      <c r="XJ5" s="579"/>
      <c r="XK5" s="579"/>
      <c r="XL5" s="579"/>
      <c r="XM5" s="579"/>
      <c r="XN5" s="579"/>
      <c r="XO5" s="579"/>
      <c r="XP5" s="579"/>
      <c r="XQ5" s="579"/>
      <c r="XR5" s="579"/>
      <c r="XS5" s="579"/>
      <c r="XT5" s="579"/>
      <c r="XU5" s="579"/>
      <c r="XV5" s="579"/>
      <c r="XW5" s="579"/>
      <c r="XX5" s="579"/>
      <c r="XY5" s="579"/>
      <c r="XZ5" s="579"/>
      <c r="YA5" s="579"/>
      <c r="YB5" s="579"/>
      <c r="YC5" s="579"/>
      <c r="YD5" s="579"/>
      <c r="YE5" s="579"/>
      <c r="YF5" s="579"/>
      <c r="YG5" s="579"/>
      <c r="YH5" s="579"/>
      <c r="YI5" s="579"/>
      <c r="YJ5" s="579"/>
      <c r="YK5" s="579"/>
      <c r="YL5" s="579"/>
      <c r="YM5" s="579"/>
      <c r="YN5" s="579"/>
      <c r="YO5" s="579"/>
      <c r="YP5" s="579"/>
      <c r="YQ5" s="579"/>
      <c r="YR5" s="579"/>
      <c r="YS5" s="579"/>
      <c r="YT5" s="579"/>
      <c r="YU5" s="579"/>
      <c r="YV5" s="579"/>
      <c r="YW5" s="579"/>
      <c r="YX5" s="579"/>
      <c r="YY5" s="579"/>
      <c r="YZ5" s="579"/>
      <c r="ZA5" s="579"/>
      <c r="ZB5" s="579"/>
      <c r="ZC5" s="579"/>
      <c r="ZD5" s="579"/>
      <c r="ZE5" s="579"/>
      <c r="ZF5" s="579"/>
      <c r="ZG5" s="579"/>
      <c r="ZH5" s="579"/>
      <c r="ZI5" s="579"/>
      <c r="ZJ5" s="579"/>
      <c r="ZK5" s="579"/>
      <c r="ZL5" s="579"/>
      <c r="ZM5" s="579"/>
      <c r="ZN5" s="579"/>
      <c r="ZO5" s="579"/>
      <c r="ZP5" s="579"/>
      <c r="ZQ5" s="579"/>
      <c r="ZR5" s="579"/>
      <c r="ZS5" s="579"/>
      <c r="ZT5" s="579"/>
      <c r="ZU5" s="579"/>
      <c r="ZV5" s="579"/>
      <c r="ZW5" s="579"/>
      <c r="ZX5" s="579"/>
      <c r="ZY5" s="579"/>
      <c r="ZZ5" s="579"/>
      <c r="AAA5" s="579"/>
      <c r="AAB5" s="579"/>
      <c r="AAC5" s="579"/>
      <c r="AAD5" s="579"/>
      <c r="AAE5" s="579"/>
      <c r="AAF5" s="579"/>
      <c r="AAG5" s="579"/>
      <c r="AAH5" s="579"/>
      <c r="AAI5" s="579"/>
      <c r="AAJ5" s="579"/>
      <c r="AAK5" s="579"/>
      <c r="AAL5" s="579"/>
      <c r="AAM5" s="579"/>
      <c r="AAN5" s="579"/>
      <c r="AAO5" s="579"/>
      <c r="AAP5" s="579"/>
      <c r="AAQ5" s="579"/>
      <c r="AAR5" s="579"/>
      <c r="AAS5" s="579"/>
      <c r="AAT5" s="579"/>
      <c r="AAU5" s="579"/>
      <c r="AAV5" s="579"/>
      <c r="AAW5" s="579"/>
      <c r="AAX5" s="579"/>
      <c r="AAY5" s="579"/>
      <c r="AAZ5" s="579"/>
      <c r="ABA5" s="579"/>
      <c r="ABB5" s="579"/>
      <c r="ABC5" s="579"/>
      <c r="ABD5" s="579"/>
      <c r="ABE5" s="579"/>
      <c r="ABF5" s="579"/>
      <c r="ABG5" s="579"/>
      <c r="ABH5" s="579"/>
      <c r="ABI5" s="579"/>
      <c r="ABJ5" s="579"/>
      <c r="ABK5" s="579"/>
      <c r="ABL5" s="579"/>
      <c r="ABM5" s="579"/>
      <c r="ABN5" s="579"/>
      <c r="ABO5" s="579"/>
      <c r="ABP5" s="579"/>
      <c r="ABQ5" s="579"/>
      <c r="ABR5" s="579"/>
      <c r="ABS5" s="579"/>
      <c r="ABT5" s="579"/>
      <c r="ABU5" s="579"/>
      <c r="ABV5" s="579"/>
      <c r="ABW5" s="579"/>
      <c r="ABX5" s="579"/>
      <c r="ABY5" s="579"/>
      <c r="ABZ5" s="579"/>
      <c r="ACA5" s="579"/>
      <c r="ACB5" s="579"/>
      <c r="ACC5" s="579"/>
      <c r="ACD5" s="579"/>
      <c r="ACE5" s="579"/>
      <c r="ACF5" s="579"/>
      <c r="ACG5" s="579"/>
      <c r="ACH5" s="579"/>
      <c r="ACI5" s="579"/>
      <c r="ACJ5" s="579"/>
      <c r="ACK5" s="579"/>
      <c r="ACL5" s="579"/>
      <c r="ACM5" s="579"/>
      <c r="ACN5" s="579"/>
      <c r="ACO5" s="579"/>
      <c r="ACP5" s="579"/>
      <c r="ACQ5" s="579"/>
      <c r="ACR5" s="579"/>
      <c r="ACS5" s="579"/>
      <c r="ACT5" s="579"/>
      <c r="ACU5" s="579"/>
      <c r="ACV5" s="579"/>
      <c r="ACW5" s="579"/>
      <c r="ACX5" s="579"/>
      <c r="ACY5" s="579"/>
      <c r="ACZ5" s="579"/>
      <c r="ADA5" s="579"/>
      <c r="ADB5" s="579"/>
      <c r="ADC5" s="579"/>
      <c r="ADD5" s="579"/>
      <c r="ADE5" s="579"/>
      <c r="ADF5" s="579"/>
      <c r="ADG5" s="579"/>
      <c r="ADH5" s="579"/>
      <c r="ADI5" s="579"/>
      <c r="ADJ5" s="579"/>
      <c r="ADK5" s="579"/>
      <c r="ADL5" s="579"/>
      <c r="ADM5" s="579"/>
      <c r="ADN5" s="579"/>
      <c r="ADO5" s="579"/>
      <c r="ADP5" s="579"/>
      <c r="ADQ5" s="579"/>
      <c r="ADR5" s="579"/>
      <c r="ADS5" s="579"/>
      <c r="ADT5" s="579"/>
      <c r="ADU5" s="579"/>
      <c r="ADV5" s="579"/>
      <c r="ADW5" s="579"/>
      <c r="ADX5" s="579"/>
      <c r="ADY5" s="579"/>
      <c r="ADZ5" s="579"/>
      <c r="AEA5" s="579"/>
      <c r="AEB5" s="579"/>
      <c r="AEC5" s="579"/>
      <c r="AED5" s="579"/>
      <c r="AEE5" s="579"/>
      <c r="AEF5" s="579"/>
      <c r="AEG5" s="579"/>
      <c r="AEH5" s="579"/>
      <c r="AEI5" s="579"/>
      <c r="AEJ5" s="579"/>
      <c r="AEK5" s="579"/>
      <c r="AEL5" s="579"/>
      <c r="AEM5" s="579"/>
      <c r="AEN5" s="579"/>
      <c r="AEO5" s="579"/>
      <c r="AEP5" s="579"/>
      <c r="AEQ5" s="579"/>
      <c r="AER5" s="579"/>
      <c r="AES5" s="579"/>
      <c r="AET5" s="579"/>
      <c r="AEU5" s="579"/>
      <c r="AEV5" s="579"/>
      <c r="AEW5" s="579"/>
      <c r="AEX5" s="579"/>
      <c r="AEY5" s="579"/>
      <c r="AEZ5" s="579"/>
      <c r="AFA5" s="579"/>
      <c r="AFB5" s="579"/>
      <c r="AFC5" s="579"/>
      <c r="AFD5" s="579"/>
      <c r="AFE5" s="579"/>
      <c r="AFF5" s="579"/>
      <c r="AFG5" s="579"/>
      <c r="AFH5" s="579"/>
      <c r="AFI5" s="579"/>
      <c r="AFJ5" s="579"/>
      <c r="AFK5" s="579"/>
      <c r="AFL5" s="579"/>
      <c r="AFM5" s="579"/>
      <c r="AFN5" s="579"/>
      <c r="AFO5" s="579"/>
      <c r="AFP5" s="579"/>
      <c r="AFQ5" s="579"/>
      <c r="AFR5" s="579"/>
      <c r="AFS5" s="579"/>
      <c r="AFT5" s="579"/>
      <c r="AFU5" s="579"/>
      <c r="AFV5" s="579"/>
      <c r="AFW5" s="579"/>
      <c r="AFX5" s="579"/>
      <c r="AFY5" s="579"/>
      <c r="AFZ5" s="579"/>
      <c r="AGA5" s="579"/>
      <c r="AGB5" s="579"/>
      <c r="AGC5" s="579"/>
      <c r="AGD5" s="579"/>
      <c r="AGE5" s="579"/>
      <c r="AGF5" s="579"/>
      <c r="AGG5" s="579"/>
      <c r="AGH5" s="579"/>
      <c r="AGI5" s="579"/>
      <c r="AGJ5" s="579"/>
      <c r="AGK5" s="579"/>
      <c r="AGL5" s="579"/>
      <c r="AGM5" s="579"/>
      <c r="AGN5" s="579"/>
      <c r="AGO5" s="579"/>
      <c r="AGP5" s="579"/>
      <c r="AGQ5" s="579"/>
      <c r="AGR5" s="579"/>
      <c r="AGS5" s="579"/>
      <c r="AGT5" s="579"/>
      <c r="AGU5" s="579"/>
      <c r="AGV5" s="579"/>
      <c r="AGW5" s="579"/>
      <c r="AGX5" s="579"/>
      <c r="AGY5" s="579"/>
      <c r="AGZ5" s="579"/>
      <c r="AHA5" s="579"/>
      <c r="AHB5" s="579"/>
      <c r="AHC5" s="579"/>
      <c r="AHD5" s="579"/>
      <c r="AHE5" s="579"/>
      <c r="AHF5" s="579"/>
      <c r="AHG5" s="579"/>
      <c r="AHH5" s="579"/>
      <c r="AHI5" s="579"/>
      <c r="AHJ5" s="579"/>
      <c r="AHK5" s="579"/>
      <c r="AHL5" s="579"/>
      <c r="AHM5" s="579"/>
      <c r="AHN5" s="579"/>
      <c r="AHO5" s="579"/>
      <c r="AHP5" s="579"/>
      <c r="AHQ5" s="579"/>
      <c r="AHR5" s="579"/>
      <c r="AHS5" s="579"/>
      <c r="AHT5" s="579"/>
      <c r="AHU5" s="579"/>
      <c r="AHV5" s="579"/>
      <c r="AHW5" s="579"/>
      <c r="AHX5" s="579"/>
      <c r="AHY5" s="579"/>
      <c r="AHZ5" s="579"/>
      <c r="AIA5" s="579"/>
      <c r="AIB5" s="579"/>
      <c r="AIC5" s="579"/>
      <c r="AID5" s="579"/>
      <c r="AIE5" s="579"/>
      <c r="AIF5" s="579"/>
      <c r="AIG5" s="579"/>
      <c r="AIH5" s="579"/>
      <c r="AII5" s="579"/>
      <c r="AIJ5" s="579"/>
      <c r="AIK5" s="579"/>
      <c r="AIL5" s="579"/>
      <c r="AIM5" s="579"/>
      <c r="AIN5" s="579"/>
      <c r="AIO5" s="579"/>
      <c r="AIP5" s="579"/>
      <c r="AIQ5" s="579"/>
      <c r="AIR5" s="579"/>
      <c r="AIS5" s="579"/>
      <c r="AIT5" s="579"/>
      <c r="AIU5" s="579"/>
      <c r="AIV5" s="579"/>
      <c r="AIW5" s="579"/>
      <c r="AIX5" s="579"/>
      <c r="AIY5" s="579"/>
      <c r="AIZ5" s="579"/>
      <c r="AJA5" s="579"/>
      <c r="AJB5" s="579"/>
      <c r="AJC5" s="579"/>
      <c r="AJD5" s="579"/>
      <c r="AJE5" s="579"/>
      <c r="AJF5" s="579"/>
      <c r="AJG5" s="579"/>
      <c r="AJH5" s="579"/>
      <c r="AJI5" s="579"/>
      <c r="AJJ5" s="579"/>
      <c r="AJK5" s="579"/>
      <c r="AJL5" s="579"/>
      <c r="AJM5" s="579"/>
      <c r="AJN5" s="579"/>
      <c r="AJO5" s="579"/>
      <c r="AJP5" s="579"/>
      <c r="AJQ5" s="579"/>
      <c r="AJR5" s="579"/>
      <c r="AJS5" s="579"/>
      <c r="AJT5" s="579"/>
      <c r="AJU5" s="579"/>
      <c r="AJV5" s="579"/>
      <c r="AJW5" s="579"/>
      <c r="AJX5" s="579"/>
      <c r="AJY5" s="579"/>
      <c r="AJZ5" s="579"/>
      <c r="AKA5" s="579"/>
      <c r="AKB5" s="579"/>
      <c r="AKC5" s="579"/>
      <c r="AKD5" s="579"/>
      <c r="AKE5" s="579"/>
      <c r="AKF5" s="579"/>
      <c r="AKG5" s="579"/>
      <c r="AKH5" s="579"/>
      <c r="AKI5" s="579"/>
      <c r="AKJ5" s="579"/>
      <c r="AKK5" s="579"/>
      <c r="AKL5" s="579"/>
      <c r="AKM5" s="579"/>
      <c r="AKN5" s="579"/>
      <c r="AKO5" s="579"/>
      <c r="AKP5" s="579"/>
      <c r="AKQ5" s="579"/>
      <c r="AKR5" s="579"/>
      <c r="AKS5" s="579"/>
      <c r="AKT5" s="579"/>
      <c r="AKU5" s="579"/>
      <c r="AKV5" s="579"/>
      <c r="AKW5" s="579"/>
      <c r="AKX5" s="579"/>
      <c r="AKY5" s="579"/>
      <c r="AKZ5" s="579"/>
      <c r="ALA5" s="579"/>
      <c r="ALB5" s="579"/>
      <c r="ALC5" s="579"/>
      <c r="ALD5" s="579"/>
      <c r="ALE5" s="579"/>
      <c r="ALF5" s="579"/>
      <c r="ALG5" s="579"/>
      <c r="ALH5" s="579"/>
      <c r="ALI5" s="579"/>
      <c r="ALJ5" s="579"/>
      <c r="ALK5" s="579"/>
      <c r="ALL5" s="579"/>
      <c r="ALM5" s="579"/>
      <c r="ALN5" s="579"/>
      <c r="ALO5" s="579"/>
      <c r="ALP5" s="579"/>
      <c r="ALQ5" s="579"/>
      <c r="ALR5" s="579"/>
      <c r="ALS5" s="579"/>
      <c r="ALT5" s="579"/>
      <c r="ALU5" s="579"/>
      <c r="ALV5" s="579"/>
      <c r="ALW5" s="579"/>
      <c r="ALX5" s="579"/>
      <c r="ALY5" s="579"/>
      <c r="ALZ5" s="579"/>
      <c r="AMA5" s="579"/>
      <c r="AMB5" s="579"/>
      <c r="AMC5" s="579"/>
      <c r="AMD5" s="579"/>
      <c r="AME5" s="579"/>
      <c r="AMF5" s="579"/>
      <c r="AMG5" s="579"/>
      <c r="AMH5" s="579"/>
      <c r="AMI5" s="579"/>
      <c r="AMJ5" s="579"/>
      <c r="AMK5" s="579"/>
      <c r="AML5" s="579"/>
      <c r="AMM5" s="579"/>
      <c r="AMN5" s="579"/>
      <c r="AMO5" s="579"/>
      <c r="AMP5" s="579"/>
      <c r="AMQ5" s="579"/>
      <c r="AMR5" s="579"/>
      <c r="AMS5" s="579"/>
      <c r="AMT5" s="579"/>
      <c r="AMU5" s="579"/>
      <c r="AMV5" s="579"/>
      <c r="AMW5" s="579"/>
      <c r="AMX5" s="579"/>
      <c r="AMY5" s="579"/>
      <c r="AMZ5" s="579"/>
      <c r="ANA5" s="579"/>
      <c r="ANB5" s="579"/>
      <c r="ANC5" s="579"/>
      <c r="AND5" s="579"/>
      <c r="ANE5" s="579"/>
      <c r="ANF5" s="579"/>
      <c r="ANG5" s="579"/>
      <c r="ANH5" s="579"/>
      <c r="ANI5" s="579"/>
      <c r="ANJ5" s="579"/>
      <c r="ANK5" s="579"/>
      <c r="ANL5" s="579"/>
      <c r="ANM5" s="579"/>
      <c r="ANN5" s="579"/>
      <c r="ANO5" s="579"/>
      <c r="ANP5" s="579"/>
      <c r="ANQ5" s="579"/>
      <c r="ANR5" s="579"/>
      <c r="ANS5" s="579"/>
      <c r="ANT5" s="579"/>
      <c r="ANU5" s="579"/>
      <c r="ANV5" s="579"/>
      <c r="ANW5" s="579"/>
      <c r="ANX5" s="579"/>
      <c r="ANY5" s="579"/>
      <c r="ANZ5" s="579"/>
      <c r="AOA5" s="579"/>
      <c r="AOB5" s="579"/>
      <c r="AOC5" s="579"/>
      <c r="AOD5" s="579"/>
      <c r="AOE5" s="579"/>
      <c r="AOF5" s="579"/>
      <c r="AOG5" s="579"/>
      <c r="AOH5" s="579"/>
      <c r="AOI5" s="579"/>
      <c r="AOJ5" s="579"/>
      <c r="AOK5" s="579"/>
      <c r="AOL5" s="579"/>
      <c r="AOM5" s="579"/>
      <c r="AON5" s="579"/>
      <c r="AOO5" s="579"/>
      <c r="AOP5" s="579"/>
      <c r="AOQ5" s="579"/>
      <c r="AOR5" s="579"/>
      <c r="AOS5" s="579"/>
      <c r="AOT5" s="579"/>
      <c r="AOU5" s="579"/>
      <c r="AOV5" s="579"/>
      <c r="AOW5" s="579"/>
      <c r="AOX5" s="579"/>
      <c r="AOY5" s="579"/>
      <c r="AOZ5" s="579"/>
      <c r="APA5" s="579"/>
      <c r="APB5" s="579"/>
      <c r="APC5" s="579"/>
      <c r="APD5" s="579"/>
      <c r="APE5" s="579"/>
      <c r="APF5" s="579"/>
      <c r="APG5" s="579"/>
      <c r="APH5" s="579"/>
      <c r="API5" s="579"/>
      <c r="APJ5" s="579"/>
      <c r="APK5" s="579"/>
      <c r="APL5" s="579"/>
    </row>
    <row r="6" spans="1:1104" s="493" customFormat="1" ht="16.5" x14ac:dyDescent="0.25">
      <c r="A6" s="493" t="s">
        <v>1594</v>
      </c>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79"/>
      <c r="DD6" s="579"/>
      <c r="DE6" s="579"/>
      <c r="DF6" s="579"/>
      <c r="DG6" s="579"/>
      <c r="DH6" s="579"/>
      <c r="DI6" s="579"/>
      <c r="DJ6" s="579"/>
      <c r="DK6" s="579"/>
      <c r="DL6" s="579"/>
      <c r="DM6" s="579"/>
      <c r="DN6" s="579"/>
      <c r="DO6" s="579"/>
      <c r="DP6" s="579"/>
      <c r="DQ6" s="579"/>
      <c r="DR6" s="579"/>
      <c r="DS6" s="579"/>
      <c r="DT6" s="579"/>
      <c r="DU6" s="579"/>
      <c r="DV6" s="579"/>
      <c r="DW6" s="579"/>
      <c r="DX6" s="579"/>
      <c r="DY6" s="579"/>
      <c r="DZ6" s="579"/>
      <c r="EA6" s="579"/>
      <c r="EB6" s="579"/>
      <c r="EC6" s="579"/>
      <c r="ED6" s="579"/>
      <c r="EE6" s="579"/>
      <c r="EF6" s="579"/>
      <c r="EG6" s="579"/>
      <c r="EH6" s="579"/>
      <c r="EI6" s="579"/>
      <c r="EJ6" s="579"/>
      <c r="EK6" s="579"/>
      <c r="EL6" s="579"/>
      <c r="EM6" s="579"/>
      <c r="EN6" s="579"/>
      <c r="EO6" s="579"/>
      <c r="EP6" s="579"/>
      <c r="EQ6" s="579"/>
      <c r="ER6" s="579"/>
      <c r="ES6" s="579"/>
      <c r="ET6" s="579"/>
      <c r="EU6" s="579"/>
      <c r="EV6" s="579"/>
      <c r="EW6" s="579"/>
      <c r="EX6" s="579"/>
      <c r="EY6" s="579"/>
      <c r="EZ6" s="579"/>
      <c r="FA6" s="579"/>
      <c r="FB6" s="579"/>
      <c r="FC6" s="579"/>
      <c r="FD6" s="579"/>
      <c r="FE6" s="579"/>
      <c r="FF6" s="579"/>
      <c r="FG6" s="579"/>
      <c r="FH6" s="579"/>
      <c r="FI6" s="579"/>
      <c r="FJ6" s="579"/>
      <c r="FK6" s="579"/>
      <c r="FL6" s="579"/>
      <c r="FM6" s="579"/>
      <c r="FN6" s="579"/>
      <c r="FO6" s="579"/>
      <c r="FP6" s="579"/>
      <c r="FQ6" s="579"/>
      <c r="FR6" s="579"/>
      <c r="FS6" s="579"/>
      <c r="FT6" s="579"/>
      <c r="FU6" s="579"/>
      <c r="FV6" s="579"/>
      <c r="FW6" s="579"/>
      <c r="FX6" s="579"/>
      <c r="FY6" s="579"/>
      <c r="FZ6" s="579"/>
      <c r="GA6" s="579"/>
      <c r="GB6" s="579"/>
      <c r="GC6" s="579"/>
      <c r="GD6" s="579"/>
      <c r="GE6" s="579"/>
      <c r="GF6" s="579"/>
      <c r="GG6" s="579"/>
      <c r="GH6" s="579"/>
      <c r="GI6" s="579"/>
      <c r="GJ6" s="579"/>
      <c r="GK6" s="579"/>
      <c r="GL6" s="579"/>
      <c r="GM6" s="579"/>
      <c r="GN6" s="579"/>
      <c r="GO6" s="579"/>
      <c r="GP6" s="579"/>
      <c r="GQ6" s="579"/>
      <c r="GR6" s="579"/>
      <c r="GS6" s="579"/>
      <c r="GT6" s="579"/>
      <c r="GU6" s="579"/>
      <c r="GV6" s="579"/>
      <c r="GW6" s="579"/>
      <c r="GX6" s="579"/>
      <c r="GY6" s="579"/>
      <c r="GZ6" s="579"/>
      <c r="HA6" s="579"/>
      <c r="HB6" s="579"/>
      <c r="HC6" s="579"/>
      <c r="HD6" s="579"/>
      <c r="HE6" s="579"/>
      <c r="HF6" s="579"/>
      <c r="HG6" s="579"/>
      <c r="HH6" s="579"/>
      <c r="HI6" s="579"/>
      <c r="HJ6" s="579"/>
      <c r="HK6" s="579"/>
      <c r="HL6" s="579"/>
      <c r="HM6" s="579"/>
      <c r="HN6" s="579"/>
      <c r="HO6" s="579"/>
      <c r="HP6" s="579"/>
      <c r="HQ6" s="579"/>
      <c r="HR6" s="579"/>
      <c r="HS6" s="579"/>
      <c r="HT6" s="579"/>
      <c r="HU6" s="579"/>
      <c r="HV6" s="579"/>
      <c r="HW6" s="579"/>
      <c r="HX6" s="579"/>
      <c r="HY6" s="579"/>
      <c r="HZ6" s="579"/>
      <c r="IA6" s="579"/>
      <c r="IB6" s="579"/>
      <c r="IC6" s="579"/>
      <c r="ID6" s="579"/>
      <c r="IE6" s="579"/>
      <c r="IF6" s="579"/>
      <c r="IG6" s="579"/>
      <c r="IH6" s="579"/>
      <c r="II6" s="579"/>
      <c r="IJ6" s="579"/>
      <c r="IK6" s="579"/>
      <c r="IL6" s="579"/>
      <c r="IM6" s="579"/>
      <c r="IN6" s="579"/>
      <c r="IO6" s="579"/>
      <c r="IP6" s="579"/>
      <c r="IQ6" s="579"/>
      <c r="IR6" s="579"/>
      <c r="IS6" s="579"/>
      <c r="IT6" s="579"/>
      <c r="IU6" s="579"/>
      <c r="IV6" s="579"/>
      <c r="IW6" s="579"/>
      <c r="IX6" s="579"/>
      <c r="IY6" s="579"/>
      <c r="IZ6" s="579"/>
      <c r="JA6" s="579"/>
      <c r="JB6" s="579"/>
      <c r="JC6" s="579"/>
      <c r="JD6" s="579"/>
      <c r="JE6" s="579"/>
      <c r="JF6" s="579"/>
      <c r="JG6" s="579"/>
      <c r="JH6" s="579"/>
      <c r="JI6" s="579"/>
      <c r="JJ6" s="579"/>
      <c r="JK6" s="579"/>
      <c r="JL6" s="579"/>
      <c r="JM6" s="579"/>
      <c r="JN6" s="579"/>
      <c r="JO6" s="579"/>
      <c r="JP6" s="579"/>
      <c r="JQ6" s="579"/>
      <c r="JR6" s="579"/>
      <c r="JS6" s="579"/>
      <c r="JT6" s="579"/>
      <c r="JU6" s="579"/>
      <c r="JV6" s="579"/>
      <c r="JW6" s="579"/>
      <c r="JX6" s="579"/>
      <c r="JY6" s="579"/>
      <c r="JZ6" s="579"/>
      <c r="KA6" s="579"/>
      <c r="KB6" s="579"/>
      <c r="KC6" s="579"/>
      <c r="KD6" s="579"/>
      <c r="KE6" s="579"/>
      <c r="KF6" s="579"/>
      <c r="KG6" s="579"/>
      <c r="KH6" s="579"/>
      <c r="KI6" s="579"/>
      <c r="KJ6" s="579"/>
      <c r="KK6" s="579"/>
      <c r="KL6" s="579"/>
      <c r="KM6" s="579"/>
      <c r="KN6" s="579"/>
      <c r="KO6" s="579"/>
      <c r="KP6" s="579"/>
      <c r="KQ6" s="579"/>
      <c r="KR6" s="579"/>
      <c r="KS6" s="579"/>
      <c r="KT6" s="579"/>
      <c r="KU6" s="579"/>
      <c r="KV6" s="579"/>
      <c r="KW6" s="579"/>
      <c r="KX6" s="579"/>
      <c r="KY6" s="579"/>
      <c r="KZ6" s="579"/>
      <c r="LA6" s="579"/>
      <c r="LB6" s="579"/>
      <c r="LC6" s="579"/>
      <c r="LD6" s="579"/>
      <c r="LE6" s="579"/>
      <c r="LF6" s="579"/>
      <c r="LG6" s="579"/>
      <c r="LH6" s="579"/>
      <c r="LI6" s="579"/>
      <c r="LJ6" s="579"/>
      <c r="LK6" s="579"/>
      <c r="LL6" s="579"/>
      <c r="LM6" s="579"/>
      <c r="LN6" s="579"/>
      <c r="LO6" s="579"/>
      <c r="LP6" s="579"/>
      <c r="LQ6" s="579"/>
      <c r="LR6" s="579"/>
      <c r="LS6" s="579"/>
      <c r="LT6" s="579"/>
      <c r="LU6" s="579"/>
      <c r="LV6" s="579"/>
      <c r="LW6" s="579"/>
      <c r="LX6" s="579"/>
      <c r="LY6" s="579"/>
      <c r="LZ6" s="579"/>
      <c r="MA6" s="579"/>
      <c r="MB6" s="579"/>
      <c r="MC6" s="579"/>
      <c r="MD6" s="579"/>
      <c r="ME6" s="579"/>
      <c r="MF6" s="579"/>
      <c r="MG6" s="579"/>
      <c r="MH6" s="579"/>
      <c r="MI6" s="579"/>
      <c r="MJ6" s="579"/>
      <c r="MK6" s="579"/>
      <c r="ML6" s="579"/>
      <c r="MM6" s="579"/>
      <c r="MN6" s="579"/>
      <c r="MO6" s="579"/>
      <c r="MP6" s="579"/>
      <c r="MQ6" s="579"/>
      <c r="MR6" s="579"/>
      <c r="MS6" s="579"/>
      <c r="MT6" s="579"/>
      <c r="MU6" s="579"/>
      <c r="MV6" s="579"/>
      <c r="MW6" s="579"/>
      <c r="MX6" s="579"/>
      <c r="MY6" s="579"/>
      <c r="MZ6" s="579"/>
      <c r="NA6" s="579"/>
      <c r="NB6" s="579"/>
      <c r="NC6" s="579"/>
      <c r="ND6" s="579"/>
      <c r="NE6" s="579"/>
      <c r="NF6" s="579"/>
      <c r="NG6" s="579"/>
      <c r="NH6" s="579"/>
      <c r="NI6" s="579"/>
      <c r="NJ6" s="579"/>
      <c r="NK6" s="579"/>
      <c r="NL6" s="579"/>
      <c r="NM6" s="579"/>
      <c r="NN6" s="579"/>
      <c r="NO6" s="579"/>
      <c r="NP6" s="579"/>
      <c r="NQ6" s="579"/>
      <c r="NR6" s="579"/>
      <c r="NS6" s="579"/>
      <c r="NT6" s="579"/>
      <c r="NU6" s="579"/>
      <c r="NV6" s="579"/>
      <c r="NW6" s="579"/>
      <c r="NX6" s="579"/>
      <c r="NY6" s="579"/>
      <c r="NZ6" s="579"/>
      <c r="OA6" s="579"/>
      <c r="OB6" s="579"/>
      <c r="OC6" s="579"/>
      <c r="OD6" s="579"/>
      <c r="OE6" s="579"/>
      <c r="OF6" s="579"/>
      <c r="OG6" s="579"/>
      <c r="OH6" s="579"/>
      <c r="OI6" s="579"/>
      <c r="OJ6" s="579"/>
      <c r="OK6" s="579"/>
      <c r="OL6" s="579"/>
      <c r="OM6" s="579"/>
      <c r="ON6" s="579"/>
      <c r="OO6" s="579"/>
      <c r="OP6" s="579"/>
      <c r="OQ6" s="579"/>
      <c r="OR6" s="579"/>
      <c r="OS6" s="579"/>
      <c r="OT6" s="579"/>
      <c r="OU6" s="579"/>
      <c r="OV6" s="579"/>
      <c r="OW6" s="579"/>
      <c r="OX6" s="579"/>
      <c r="OY6" s="579"/>
      <c r="OZ6" s="579"/>
      <c r="PA6" s="579"/>
      <c r="PB6" s="579"/>
      <c r="PC6" s="579"/>
      <c r="PD6" s="579"/>
      <c r="PE6" s="579"/>
      <c r="PF6" s="579"/>
      <c r="PG6" s="579"/>
      <c r="PH6" s="579"/>
      <c r="PI6" s="579"/>
      <c r="PJ6" s="579"/>
      <c r="PK6" s="579"/>
      <c r="PL6" s="579"/>
      <c r="PM6" s="579"/>
      <c r="PN6" s="579"/>
      <c r="PO6" s="579"/>
      <c r="PP6" s="579"/>
      <c r="PQ6" s="579"/>
      <c r="PR6" s="579"/>
      <c r="PS6" s="579"/>
      <c r="PT6" s="579"/>
      <c r="PU6" s="579"/>
      <c r="PV6" s="579"/>
      <c r="PW6" s="579"/>
      <c r="PX6" s="579"/>
      <c r="PY6" s="579"/>
      <c r="PZ6" s="579"/>
      <c r="QA6" s="579"/>
      <c r="QB6" s="579"/>
      <c r="QC6" s="579"/>
      <c r="QD6" s="579"/>
      <c r="QE6" s="579"/>
      <c r="QF6" s="579"/>
      <c r="QG6" s="579"/>
      <c r="QH6" s="579"/>
      <c r="QI6" s="579"/>
      <c r="QJ6" s="579"/>
      <c r="QK6" s="579"/>
      <c r="QL6" s="579"/>
      <c r="QM6" s="579"/>
      <c r="QN6" s="579"/>
      <c r="QO6" s="579"/>
      <c r="QP6" s="579"/>
      <c r="QQ6" s="579"/>
      <c r="QR6" s="579"/>
      <c r="QS6" s="579"/>
      <c r="QT6" s="579"/>
      <c r="QU6" s="579"/>
      <c r="QV6" s="579"/>
      <c r="QW6" s="579"/>
      <c r="QX6" s="579"/>
      <c r="QY6" s="579"/>
      <c r="QZ6" s="579"/>
      <c r="RA6" s="579"/>
      <c r="RB6" s="579"/>
      <c r="RC6" s="579"/>
      <c r="RD6" s="579"/>
      <c r="RE6" s="579"/>
      <c r="RF6" s="579"/>
      <c r="RG6" s="579"/>
      <c r="RH6" s="579"/>
      <c r="RI6" s="579"/>
      <c r="RJ6" s="579"/>
      <c r="RK6" s="579"/>
      <c r="RL6" s="579"/>
      <c r="RM6" s="579"/>
      <c r="RN6" s="579"/>
      <c r="RO6" s="579"/>
      <c r="RP6" s="579"/>
      <c r="RQ6" s="579"/>
      <c r="RR6" s="579"/>
      <c r="RS6" s="579"/>
      <c r="RT6" s="579"/>
      <c r="RU6" s="579"/>
      <c r="RV6" s="579"/>
      <c r="RW6" s="579"/>
      <c r="RX6" s="579"/>
      <c r="RY6" s="579"/>
      <c r="RZ6" s="579"/>
      <c r="SA6" s="579"/>
      <c r="SB6" s="579"/>
      <c r="SC6" s="579"/>
      <c r="SD6" s="579"/>
      <c r="SE6" s="579"/>
      <c r="SF6" s="579"/>
      <c r="SG6" s="579"/>
      <c r="SH6" s="579"/>
      <c r="SI6" s="579"/>
      <c r="SJ6" s="579"/>
      <c r="SK6" s="579"/>
      <c r="SL6" s="579"/>
      <c r="SM6" s="579"/>
      <c r="SN6" s="579"/>
      <c r="SO6" s="579"/>
      <c r="SP6" s="579"/>
      <c r="SQ6" s="579"/>
      <c r="SR6" s="579"/>
      <c r="SS6" s="579"/>
      <c r="ST6" s="579"/>
      <c r="SU6" s="579"/>
      <c r="SV6" s="579"/>
      <c r="SW6" s="579"/>
      <c r="SX6" s="579"/>
      <c r="SY6" s="579"/>
      <c r="SZ6" s="579"/>
      <c r="TA6" s="579"/>
      <c r="TB6" s="579"/>
      <c r="TC6" s="579"/>
      <c r="TD6" s="579"/>
      <c r="TE6" s="579"/>
      <c r="TF6" s="579"/>
      <c r="TG6" s="579"/>
      <c r="TH6" s="579"/>
      <c r="TI6" s="579"/>
      <c r="TJ6" s="579"/>
      <c r="TK6" s="579"/>
      <c r="TL6" s="579"/>
      <c r="TM6" s="579"/>
      <c r="TN6" s="579"/>
      <c r="TO6" s="579"/>
      <c r="TP6" s="579"/>
      <c r="TQ6" s="579"/>
      <c r="TR6" s="579"/>
      <c r="TS6" s="579"/>
      <c r="TT6" s="579"/>
      <c r="TU6" s="579"/>
      <c r="TV6" s="579"/>
      <c r="TW6" s="579"/>
      <c r="TX6" s="579"/>
      <c r="TY6" s="579"/>
      <c r="TZ6" s="579"/>
      <c r="UA6" s="579"/>
      <c r="UB6" s="579"/>
      <c r="UC6" s="579"/>
      <c r="UD6" s="579"/>
      <c r="UE6" s="579"/>
      <c r="UF6" s="579"/>
      <c r="UG6" s="579"/>
      <c r="UH6" s="579"/>
      <c r="UI6" s="579"/>
      <c r="UJ6" s="579"/>
      <c r="UK6" s="579"/>
      <c r="UL6" s="579"/>
      <c r="UM6" s="579"/>
      <c r="UN6" s="579"/>
      <c r="UO6" s="579"/>
      <c r="UP6" s="579"/>
      <c r="UQ6" s="579"/>
      <c r="UR6" s="579"/>
      <c r="US6" s="579"/>
      <c r="UT6" s="579"/>
      <c r="UU6" s="579"/>
      <c r="UV6" s="579"/>
      <c r="UW6" s="579"/>
      <c r="UX6" s="579"/>
      <c r="UY6" s="579"/>
      <c r="UZ6" s="579"/>
      <c r="VA6" s="579"/>
      <c r="VB6" s="579"/>
      <c r="VC6" s="579"/>
      <c r="VD6" s="579"/>
      <c r="VE6" s="579"/>
      <c r="VF6" s="579"/>
      <c r="VG6" s="579"/>
      <c r="VH6" s="579"/>
      <c r="VI6" s="579"/>
      <c r="VJ6" s="579"/>
      <c r="VK6" s="579"/>
      <c r="VL6" s="579"/>
      <c r="VM6" s="579"/>
      <c r="VN6" s="579"/>
      <c r="VO6" s="579"/>
      <c r="VP6" s="579"/>
      <c r="VQ6" s="579"/>
      <c r="VR6" s="579"/>
      <c r="VS6" s="579"/>
      <c r="VT6" s="579"/>
      <c r="VU6" s="579"/>
      <c r="VV6" s="579"/>
      <c r="VW6" s="579"/>
      <c r="VX6" s="579"/>
      <c r="VY6" s="579"/>
      <c r="VZ6" s="579"/>
      <c r="WA6" s="579"/>
      <c r="WB6" s="579"/>
      <c r="WC6" s="579"/>
      <c r="WD6" s="579"/>
      <c r="WE6" s="579"/>
      <c r="WF6" s="579"/>
      <c r="WG6" s="579"/>
      <c r="WH6" s="579"/>
      <c r="WI6" s="579"/>
      <c r="WJ6" s="579"/>
      <c r="WK6" s="579"/>
      <c r="WL6" s="579"/>
      <c r="WM6" s="579"/>
      <c r="WN6" s="579"/>
      <c r="WO6" s="579"/>
      <c r="WP6" s="579"/>
      <c r="WQ6" s="579"/>
      <c r="WR6" s="579"/>
      <c r="WS6" s="579"/>
      <c r="WT6" s="579"/>
      <c r="WU6" s="579"/>
      <c r="WV6" s="579"/>
      <c r="WW6" s="579"/>
      <c r="WX6" s="579"/>
      <c r="WY6" s="579"/>
      <c r="WZ6" s="579"/>
      <c r="XA6" s="579"/>
      <c r="XB6" s="579"/>
      <c r="XC6" s="579"/>
      <c r="XD6" s="579"/>
      <c r="XE6" s="579"/>
      <c r="XF6" s="579"/>
      <c r="XG6" s="579"/>
      <c r="XH6" s="579"/>
      <c r="XI6" s="579"/>
      <c r="XJ6" s="579"/>
      <c r="XK6" s="579"/>
      <c r="XL6" s="579"/>
      <c r="XM6" s="579"/>
      <c r="XN6" s="579"/>
      <c r="XO6" s="579"/>
      <c r="XP6" s="579"/>
      <c r="XQ6" s="579"/>
      <c r="XR6" s="579"/>
      <c r="XS6" s="579"/>
      <c r="XT6" s="579"/>
      <c r="XU6" s="579"/>
      <c r="XV6" s="579"/>
      <c r="XW6" s="579"/>
      <c r="XX6" s="579"/>
      <c r="XY6" s="579"/>
      <c r="XZ6" s="579"/>
      <c r="YA6" s="579"/>
      <c r="YB6" s="579"/>
      <c r="YC6" s="579"/>
      <c r="YD6" s="579"/>
      <c r="YE6" s="579"/>
      <c r="YF6" s="579"/>
      <c r="YG6" s="579"/>
      <c r="YH6" s="579"/>
      <c r="YI6" s="579"/>
      <c r="YJ6" s="579"/>
      <c r="YK6" s="579"/>
      <c r="YL6" s="579"/>
      <c r="YM6" s="579"/>
      <c r="YN6" s="579"/>
      <c r="YO6" s="579"/>
      <c r="YP6" s="579"/>
      <c r="YQ6" s="579"/>
      <c r="YR6" s="579"/>
      <c r="YS6" s="579"/>
      <c r="YT6" s="579"/>
      <c r="YU6" s="579"/>
      <c r="YV6" s="579"/>
      <c r="YW6" s="579"/>
      <c r="YX6" s="579"/>
      <c r="YY6" s="579"/>
      <c r="YZ6" s="579"/>
      <c r="ZA6" s="579"/>
      <c r="ZB6" s="579"/>
      <c r="ZC6" s="579"/>
      <c r="ZD6" s="579"/>
      <c r="ZE6" s="579"/>
      <c r="ZF6" s="579"/>
      <c r="ZG6" s="579"/>
      <c r="ZH6" s="579"/>
      <c r="ZI6" s="579"/>
      <c r="ZJ6" s="579"/>
      <c r="ZK6" s="579"/>
      <c r="ZL6" s="579"/>
      <c r="ZM6" s="579"/>
      <c r="ZN6" s="579"/>
      <c r="ZO6" s="579"/>
      <c r="ZP6" s="579"/>
      <c r="ZQ6" s="579"/>
      <c r="ZR6" s="579"/>
      <c r="ZS6" s="579"/>
      <c r="ZT6" s="579"/>
      <c r="ZU6" s="579"/>
      <c r="ZV6" s="579"/>
      <c r="ZW6" s="579"/>
      <c r="ZX6" s="579"/>
      <c r="ZY6" s="579"/>
      <c r="ZZ6" s="579"/>
      <c r="AAA6" s="579"/>
      <c r="AAB6" s="579"/>
      <c r="AAC6" s="579"/>
      <c r="AAD6" s="579"/>
      <c r="AAE6" s="579"/>
      <c r="AAF6" s="579"/>
      <c r="AAG6" s="579"/>
      <c r="AAH6" s="579"/>
      <c r="AAI6" s="579"/>
      <c r="AAJ6" s="579"/>
      <c r="AAK6" s="579"/>
      <c r="AAL6" s="579"/>
      <c r="AAM6" s="579"/>
      <c r="AAN6" s="579"/>
      <c r="AAO6" s="579"/>
      <c r="AAP6" s="579"/>
      <c r="AAQ6" s="579"/>
      <c r="AAR6" s="579"/>
      <c r="AAS6" s="579"/>
      <c r="AAT6" s="579"/>
      <c r="AAU6" s="579"/>
      <c r="AAV6" s="579"/>
      <c r="AAW6" s="579"/>
      <c r="AAX6" s="579"/>
      <c r="AAY6" s="579"/>
      <c r="AAZ6" s="579"/>
      <c r="ABA6" s="579"/>
      <c r="ABB6" s="579"/>
      <c r="ABC6" s="579"/>
      <c r="ABD6" s="579"/>
      <c r="ABE6" s="579"/>
      <c r="ABF6" s="579"/>
      <c r="ABG6" s="579"/>
      <c r="ABH6" s="579"/>
      <c r="ABI6" s="579"/>
      <c r="ABJ6" s="579"/>
      <c r="ABK6" s="579"/>
      <c r="ABL6" s="579"/>
      <c r="ABM6" s="579"/>
      <c r="ABN6" s="579"/>
      <c r="ABO6" s="579"/>
      <c r="ABP6" s="579"/>
      <c r="ABQ6" s="579"/>
      <c r="ABR6" s="579"/>
      <c r="ABS6" s="579"/>
      <c r="ABT6" s="579"/>
      <c r="ABU6" s="579"/>
      <c r="ABV6" s="579"/>
      <c r="ABW6" s="579"/>
      <c r="ABX6" s="579"/>
      <c r="ABY6" s="579"/>
      <c r="ABZ6" s="579"/>
      <c r="ACA6" s="579"/>
      <c r="ACB6" s="579"/>
      <c r="ACC6" s="579"/>
      <c r="ACD6" s="579"/>
      <c r="ACE6" s="579"/>
      <c r="ACF6" s="579"/>
      <c r="ACG6" s="579"/>
      <c r="ACH6" s="579"/>
      <c r="ACI6" s="579"/>
      <c r="ACJ6" s="579"/>
      <c r="ACK6" s="579"/>
      <c r="ACL6" s="579"/>
      <c r="ACM6" s="579"/>
      <c r="ACN6" s="579"/>
      <c r="ACO6" s="579"/>
      <c r="ACP6" s="579"/>
      <c r="ACQ6" s="579"/>
      <c r="ACR6" s="579"/>
      <c r="ACS6" s="579"/>
      <c r="ACT6" s="579"/>
      <c r="ACU6" s="579"/>
      <c r="ACV6" s="579"/>
      <c r="ACW6" s="579"/>
      <c r="ACX6" s="579"/>
      <c r="ACY6" s="579"/>
      <c r="ACZ6" s="579"/>
      <c r="ADA6" s="579"/>
      <c r="ADB6" s="579"/>
      <c r="ADC6" s="579"/>
      <c r="ADD6" s="579"/>
      <c r="ADE6" s="579"/>
      <c r="ADF6" s="579"/>
      <c r="ADG6" s="579"/>
      <c r="ADH6" s="579"/>
      <c r="ADI6" s="579"/>
      <c r="ADJ6" s="579"/>
      <c r="ADK6" s="579"/>
      <c r="ADL6" s="579"/>
      <c r="ADM6" s="579"/>
      <c r="ADN6" s="579"/>
      <c r="ADO6" s="579"/>
      <c r="ADP6" s="579"/>
      <c r="ADQ6" s="579"/>
      <c r="ADR6" s="579"/>
      <c r="ADS6" s="579"/>
      <c r="ADT6" s="579"/>
      <c r="ADU6" s="579"/>
      <c r="ADV6" s="579"/>
      <c r="ADW6" s="579"/>
      <c r="ADX6" s="579"/>
      <c r="ADY6" s="579"/>
      <c r="ADZ6" s="579"/>
      <c r="AEA6" s="579"/>
      <c r="AEB6" s="579"/>
      <c r="AEC6" s="579"/>
      <c r="AED6" s="579"/>
      <c r="AEE6" s="579"/>
      <c r="AEF6" s="579"/>
      <c r="AEG6" s="579"/>
      <c r="AEH6" s="579"/>
      <c r="AEI6" s="579"/>
      <c r="AEJ6" s="579"/>
      <c r="AEK6" s="579"/>
      <c r="AEL6" s="579"/>
      <c r="AEM6" s="579"/>
      <c r="AEN6" s="579"/>
      <c r="AEO6" s="579"/>
      <c r="AEP6" s="579"/>
      <c r="AEQ6" s="579"/>
      <c r="AER6" s="579"/>
      <c r="AES6" s="579"/>
      <c r="AET6" s="579"/>
      <c r="AEU6" s="579"/>
      <c r="AEV6" s="579"/>
      <c r="AEW6" s="579"/>
      <c r="AEX6" s="579"/>
      <c r="AEY6" s="579"/>
      <c r="AEZ6" s="579"/>
      <c r="AFA6" s="579"/>
      <c r="AFB6" s="579"/>
      <c r="AFC6" s="579"/>
      <c r="AFD6" s="579"/>
      <c r="AFE6" s="579"/>
      <c r="AFF6" s="579"/>
      <c r="AFG6" s="579"/>
      <c r="AFH6" s="579"/>
      <c r="AFI6" s="579"/>
      <c r="AFJ6" s="579"/>
      <c r="AFK6" s="579"/>
      <c r="AFL6" s="579"/>
      <c r="AFM6" s="579"/>
      <c r="AFN6" s="579"/>
      <c r="AFO6" s="579"/>
      <c r="AFP6" s="579"/>
      <c r="AFQ6" s="579"/>
      <c r="AFR6" s="579"/>
      <c r="AFS6" s="579"/>
      <c r="AFT6" s="579"/>
      <c r="AFU6" s="579"/>
      <c r="AFV6" s="579"/>
      <c r="AFW6" s="579"/>
      <c r="AFX6" s="579"/>
      <c r="AFY6" s="579"/>
      <c r="AFZ6" s="579"/>
      <c r="AGA6" s="579"/>
      <c r="AGB6" s="579"/>
      <c r="AGC6" s="579"/>
      <c r="AGD6" s="579"/>
      <c r="AGE6" s="579"/>
      <c r="AGF6" s="579"/>
      <c r="AGG6" s="579"/>
      <c r="AGH6" s="579"/>
      <c r="AGI6" s="579"/>
      <c r="AGJ6" s="579"/>
      <c r="AGK6" s="579"/>
      <c r="AGL6" s="579"/>
      <c r="AGM6" s="579"/>
      <c r="AGN6" s="579"/>
      <c r="AGO6" s="579"/>
      <c r="AGP6" s="579"/>
      <c r="AGQ6" s="579"/>
      <c r="AGR6" s="579"/>
      <c r="AGS6" s="579"/>
      <c r="AGT6" s="579"/>
      <c r="AGU6" s="579"/>
      <c r="AGV6" s="579"/>
      <c r="AGW6" s="579"/>
      <c r="AGX6" s="579"/>
      <c r="AGY6" s="579"/>
      <c r="AGZ6" s="579"/>
      <c r="AHA6" s="579"/>
      <c r="AHB6" s="579"/>
      <c r="AHC6" s="579"/>
      <c r="AHD6" s="579"/>
      <c r="AHE6" s="579"/>
      <c r="AHF6" s="579"/>
      <c r="AHG6" s="579"/>
      <c r="AHH6" s="579"/>
      <c r="AHI6" s="579"/>
      <c r="AHJ6" s="579"/>
      <c r="AHK6" s="579"/>
      <c r="AHL6" s="579"/>
      <c r="AHM6" s="579"/>
      <c r="AHN6" s="579"/>
      <c r="AHO6" s="579"/>
      <c r="AHP6" s="579"/>
      <c r="AHQ6" s="579"/>
      <c r="AHR6" s="579"/>
      <c r="AHS6" s="579"/>
      <c r="AHT6" s="579"/>
      <c r="AHU6" s="579"/>
      <c r="AHV6" s="579"/>
      <c r="AHW6" s="579"/>
      <c r="AHX6" s="579"/>
      <c r="AHY6" s="579"/>
      <c r="AHZ6" s="579"/>
      <c r="AIA6" s="579"/>
      <c r="AIB6" s="579"/>
      <c r="AIC6" s="579"/>
      <c r="AID6" s="579"/>
      <c r="AIE6" s="579"/>
      <c r="AIF6" s="579"/>
      <c r="AIG6" s="579"/>
      <c r="AIH6" s="579"/>
      <c r="AII6" s="579"/>
      <c r="AIJ6" s="579"/>
      <c r="AIK6" s="579"/>
      <c r="AIL6" s="579"/>
      <c r="AIM6" s="579"/>
      <c r="AIN6" s="579"/>
      <c r="AIO6" s="579"/>
      <c r="AIP6" s="579"/>
      <c r="AIQ6" s="579"/>
      <c r="AIR6" s="579"/>
      <c r="AIS6" s="579"/>
      <c r="AIT6" s="579"/>
      <c r="AIU6" s="579"/>
      <c r="AIV6" s="579"/>
      <c r="AIW6" s="579"/>
      <c r="AIX6" s="579"/>
      <c r="AIY6" s="579"/>
      <c r="AIZ6" s="579"/>
      <c r="AJA6" s="579"/>
      <c r="AJB6" s="579"/>
      <c r="AJC6" s="579"/>
      <c r="AJD6" s="579"/>
      <c r="AJE6" s="579"/>
      <c r="AJF6" s="579"/>
      <c r="AJG6" s="579"/>
      <c r="AJH6" s="579"/>
      <c r="AJI6" s="579"/>
      <c r="AJJ6" s="579"/>
      <c r="AJK6" s="579"/>
      <c r="AJL6" s="579"/>
      <c r="AJM6" s="579"/>
      <c r="AJN6" s="579"/>
      <c r="AJO6" s="579"/>
      <c r="AJP6" s="579"/>
      <c r="AJQ6" s="579"/>
      <c r="AJR6" s="579"/>
      <c r="AJS6" s="579"/>
      <c r="AJT6" s="579"/>
      <c r="AJU6" s="579"/>
      <c r="AJV6" s="579"/>
      <c r="AJW6" s="579"/>
      <c r="AJX6" s="579"/>
      <c r="AJY6" s="579"/>
      <c r="AJZ6" s="579"/>
      <c r="AKA6" s="579"/>
      <c r="AKB6" s="579"/>
      <c r="AKC6" s="579"/>
      <c r="AKD6" s="579"/>
      <c r="AKE6" s="579"/>
      <c r="AKF6" s="579"/>
      <c r="AKG6" s="579"/>
      <c r="AKH6" s="579"/>
      <c r="AKI6" s="579"/>
      <c r="AKJ6" s="579"/>
      <c r="AKK6" s="579"/>
      <c r="AKL6" s="579"/>
      <c r="AKM6" s="579"/>
      <c r="AKN6" s="579"/>
      <c r="AKO6" s="579"/>
      <c r="AKP6" s="579"/>
      <c r="AKQ6" s="579"/>
      <c r="AKR6" s="579"/>
      <c r="AKS6" s="579"/>
      <c r="AKT6" s="579"/>
      <c r="AKU6" s="579"/>
      <c r="AKV6" s="579"/>
      <c r="AKW6" s="579"/>
      <c r="AKX6" s="579"/>
      <c r="AKY6" s="579"/>
      <c r="AKZ6" s="579"/>
      <c r="ALA6" s="579"/>
      <c r="ALB6" s="579"/>
      <c r="ALC6" s="579"/>
      <c r="ALD6" s="579"/>
      <c r="ALE6" s="579"/>
      <c r="ALF6" s="579"/>
      <c r="ALG6" s="579"/>
      <c r="ALH6" s="579"/>
      <c r="ALI6" s="579"/>
      <c r="ALJ6" s="579"/>
      <c r="ALK6" s="579"/>
      <c r="ALL6" s="579"/>
      <c r="ALM6" s="579"/>
      <c r="ALN6" s="579"/>
      <c r="ALO6" s="579"/>
      <c r="ALP6" s="579"/>
      <c r="ALQ6" s="579"/>
      <c r="ALR6" s="579"/>
      <c r="ALS6" s="579"/>
      <c r="ALT6" s="579"/>
      <c r="ALU6" s="579"/>
      <c r="ALV6" s="579"/>
      <c r="ALW6" s="579"/>
      <c r="ALX6" s="579"/>
      <c r="ALY6" s="579"/>
      <c r="ALZ6" s="579"/>
      <c r="AMA6" s="579"/>
      <c r="AMB6" s="579"/>
      <c r="AMC6" s="579"/>
      <c r="AMD6" s="579"/>
      <c r="AME6" s="579"/>
      <c r="AMF6" s="579"/>
      <c r="AMG6" s="579"/>
      <c r="AMH6" s="579"/>
      <c r="AMI6" s="579"/>
      <c r="AMJ6" s="579"/>
      <c r="AMK6" s="579"/>
      <c r="AML6" s="579"/>
      <c r="AMM6" s="579"/>
      <c r="AMN6" s="579"/>
      <c r="AMO6" s="579"/>
      <c r="AMP6" s="579"/>
      <c r="AMQ6" s="579"/>
      <c r="AMR6" s="579"/>
      <c r="AMS6" s="579"/>
      <c r="AMT6" s="579"/>
      <c r="AMU6" s="579"/>
      <c r="AMV6" s="579"/>
      <c r="AMW6" s="579"/>
      <c r="AMX6" s="579"/>
      <c r="AMY6" s="579"/>
      <c r="AMZ6" s="579"/>
      <c r="ANA6" s="579"/>
      <c r="ANB6" s="579"/>
      <c r="ANC6" s="579"/>
      <c r="AND6" s="579"/>
      <c r="ANE6" s="579"/>
      <c r="ANF6" s="579"/>
      <c r="ANG6" s="579"/>
      <c r="ANH6" s="579"/>
      <c r="ANI6" s="579"/>
      <c r="ANJ6" s="579"/>
      <c r="ANK6" s="579"/>
      <c r="ANL6" s="579"/>
      <c r="ANM6" s="579"/>
      <c r="ANN6" s="579"/>
      <c r="ANO6" s="579"/>
      <c r="ANP6" s="579"/>
      <c r="ANQ6" s="579"/>
      <c r="ANR6" s="579"/>
      <c r="ANS6" s="579"/>
      <c r="ANT6" s="579"/>
      <c r="ANU6" s="579"/>
      <c r="ANV6" s="579"/>
      <c r="ANW6" s="579"/>
      <c r="ANX6" s="579"/>
      <c r="ANY6" s="579"/>
      <c r="ANZ6" s="579"/>
      <c r="AOA6" s="579"/>
      <c r="AOB6" s="579"/>
      <c r="AOC6" s="579"/>
      <c r="AOD6" s="579"/>
      <c r="AOE6" s="579"/>
      <c r="AOF6" s="579"/>
      <c r="AOG6" s="579"/>
      <c r="AOH6" s="579"/>
      <c r="AOI6" s="579"/>
      <c r="AOJ6" s="579"/>
      <c r="AOK6" s="579"/>
      <c r="AOL6" s="579"/>
      <c r="AOM6" s="579"/>
      <c r="AON6" s="579"/>
      <c r="AOO6" s="579"/>
      <c r="AOP6" s="579"/>
      <c r="AOQ6" s="579"/>
      <c r="AOR6" s="579"/>
      <c r="AOS6" s="579"/>
      <c r="AOT6" s="579"/>
      <c r="AOU6" s="579"/>
      <c r="AOV6" s="579"/>
      <c r="AOW6" s="579"/>
      <c r="AOX6" s="579"/>
      <c r="AOY6" s="579"/>
      <c r="AOZ6" s="579"/>
      <c r="APA6" s="579"/>
      <c r="APB6" s="579"/>
      <c r="APC6" s="579"/>
      <c r="APD6" s="579"/>
      <c r="APE6" s="579"/>
      <c r="APF6" s="579"/>
      <c r="APG6" s="579"/>
      <c r="APH6" s="579"/>
      <c r="API6" s="579"/>
      <c r="APJ6" s="579"/>
      <c r="APK6" s="579"/>
      <c r="APL6" s="579"/>
    </row>
    <row r="7" spans="1:1104" x14ac:dyDescent="0.25">
      <c r="E7" s="394"/>
      <c r="H7" s="106"/>
    </row>
    <row r="8" spans="1:1104" ht="45.75" customHeight="1" x14ac:dyDescent="0.25">
      <c r="A8" s="603"/>
      <c r="B8" s="603" t="s">
        <v>8</v>
      </c>
      <c r="C8" s="604" t="s">
        <v>10</v>
      </c>
      <c r="D8" s="604"/>
      <c r="E8" s="604"/>
      <c r="F8" s="604" t="s">
        <v>6</v>
      </c>
      <c r="G8" s="673" t="s">
        <v>1459</v>
      </c>
      <c r="H8" s="605" t="s">
        <v>11</v>
      </c>
      <c r="I8" s="606" t="s">
        <v>4</v>
      </c>
    </row>
    <row r="9" spans="1:1104" ht="24" customHeight="1" x14ac:dyDescent="0.25">
      <c r="A9" s="603"/>
      <c r="B9" s="603"/>
      <c r="C9" s="607" t="s">
        <v>19</v>
      </c>
      <c r="D9" s="607" t="s">
        <v>94</v>
      </c>
      <c r="E9" s="673" t="s">
        <v>15</v>
      </c>
      <c r="F9" s="604"/>
      <c r="G9" s="673"/>
      <c r="H9" s="605"/>
      <c r="I9" s="606"/>
    </row>
    <row r="10" spans="1:1104" ht="95.25" customHeight="1" x14ac:dyDescent="0.25">
      <c r="A10" s="603"/>
      <c r="B10" s="603"/>
      <c r="C10" s="608"/>
      <c r="D10" s="608"/>
      <c r="E10" s="673"/>
      <c r="F10" s="604"/>
      <c r="G10" s="673"/>
      <c r="H10" s="605"/>
      <c r="I10" s="606"/>
    </row>
    <row r="11" spans="1:1104" ht="20.25" customHeight="1" x14ac:dyDescent="0.25">
      <c r="A11" s="136">
        <v>1</v>
      </c>
      <c r="B11" s="136">
        <v>6</v>
      </c>
      <c r="C11" s="136" t="s">
        <v>12</v>
      </c>
      <c r="D11" s="136">
        <v>8</v>
      </c>
      <c r="E11" s="373">
        <v>9</v>
      </c>
      <c r="F11" s="136">
        <v>11</v>
      </c>
      <c r="G11" s="373">
        <v>12</v>
      </c>
      <c r="H11" s="136">
        <v>13</v>
      </c>
      <c r="I11" s="136" t="s">
        <v>13</v>
      </c>
    </row>
    <row r="12" spans="1:1104" s="105" customFormat="1" ht="23.25" customHeight="1" x14ac:dyDescent="0.2">
      <c r="A12" s="107" t="s">
        <v>0</v>
      </c>
      <c r="B12" s="108">
        <f>B13+B29+B58+B74+B78+B86+B95+B119+B135+B159+B189+B201+B207</f>
        <v>163</v>
      </c>
      <c r="C12" s="108"/>
      <c r="D12" s="108"/>
      <c r="E12" s="374">
        <f>E13+E29+E58+E74+E78+E86+E95+E119+E135+E159+E189+E201+E207</f>
        <v>6949</v>
      </c>
      <c r="F12" s="108"/>
      <c r="G12" s="374"/>
      <c r="H12" s="207">
        <f>H13+H29+H58+H74+H78+H86+H95+H119+H135+H159+H189+H201+H207</f>
        <v>71171.98000000001</v>
      </c>
      <c r="I12" s="207">
        <f>I13+I29+I58+I74+I78+I86+I95+I119+I135+I159+I189+I201+I207</f>
        <v>88317.332057000007</v>
      </c>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c r="IW12" s="104"/>
      <c r="IX12" s="104"/>
      <c r="IY12" s="104"/>
      <c r="IZ12" s="104"/>
      <c r="JA12" s="104"/>
      <c r="JB12" s="104"/>
      <c r="JC12" s="104"/>
      <c r="JD12" s="104"/>
      <c r="JE12" s="104"/>
      <c r="JF12" s="104"/>
      <c r="JG12" s="104"/>
      <c r="JH12" s="104"/>
      <c r="JI12" s="104"/>
      <c r="JJ12" s="104"/>
      <c r="JK12" s="104"/>
      <c r="JL12" s="104"/>
      <c r="JM12" s="104"/>
      <c r="JN12" s="104"/>
      <c r="JO12" s="104"/>
      <c r="JP12" s="104"/>
      <c r="JQ12" s="104"/>
      <c r="JR12" s="104"/>
      <c r="JS12" s="104"/>
      <c r="JT12" s="104"/>
      <c r="JU12" s="104"/>
      <c r="JV12" s="104"/>
      <c r="JW12" s="104"/>
      <c r="JX12" s="104"/>
      <c r="JY12" s="104"/>
      <c r="JZ12" s="104"/>
      <c r="KA12" s="104"/>
      <c r="KB12" s="104"/>
      <c r="KC12" s="104"/>
      <c r="KD12" s="104"/>
      <c r="KE12" s="104"/>
      <c r="KF12" s="104"/>
      <c r="KG12" s="104"/>
      <c r="KH12" s="104"/>
      <c r="KI12" s="104"/>
      <c r="KJ12" s="104"/>
      <c r="KK12" s="104"/>
      <c r="KL12" s="104"/>
      <c r="KM12" s="104"/>
      <c r="KN12" s="104"/>
      <c r="KO12" s="104"/>
      <c r="KP12" s="104"/>
      <c r="KQ12" s="104"/>
      <c r="KR12" s="104"/>
      <c r="KS12" s="104"/>
      <c r="KT12" s="104"/>
      <c r="KU12" s="104"/>
      <c r="KV12" s="104"/>
      <c r="KW12" s="104"/>
      <c r="KX12" s="104"/>
      <c r="KY12" s="104"/>
      <c r="KZ12" s="104"/>
      <c r="LA12" s="104"/>
      <c r="LB12" s="104"/>
      <c r="LC12" s="104"/>
      <c r="LD12" s="104"/>
      <c r="LE12" s="104"/>
      <c r="LF12" s="104"/>
      <c r="LG12" s="104"/>
      <c r="LH12" s="104"/>
      <c r="LI12" s="104"/>
      <c r="LJ12" s="104"/>
      <c r="LK12" s="104"/>
      <c r="LL12" s="104"/>
      <c r="LM12" s="104"/>
      <c r="LN12" s="104"/>
      <c r="LO12" s="104"/>
      <c r="LP12" s="104"/>
      <c r="LQ12" s="104"/>
      <c r="LR12" s="104"/>
      <c r="LS12" s="104"/>
      <c r="LT12" s="104"/>
      <c r="LU12" s="104"/>
      <c r="LV12" s="104"/>
      <c r="LW12" s="104"/>
      <c r="LX12" s="104"/>
      <c r="LY12" s="104"/>
      <c r="LZ12" s="104"/>
      <c r="MA12" s="104"/>
      <c r="MB12" s="104"/>
      <c r="MC12" s="104"/>
      <c r="MD12" s="104"/>
      <c r="ME12" s="104"/>
      <c r="MF12" s="104"/>
      <c r="MG12" s="104"/>
      <c r="MH12" s="104"/>
      <c r="MI12" s="104"/>
      <c r="MJ12" s="104"/>
      <c r="MK12" s="104"/>
      <c r="ML12" s="104"/>
      <c r="MM12" s="104"/>
      <c r="MN12" s="104"/>
      <c r="MO12" s="104"/>
      <c r="MP12" s="104"/>
      <c r="MQ12" s="104"/>
      <c r="MR12" s="104"/>
      <c r="MS12" s="104"/>
      <c r="MT12" s="104"/>
      <c r="MU12" s="104"/>
      <c r="MV12" s="104"/>
      <c r="MW12" s="104"/>
      <c r="MX12" s="104"/>
      <c r="MY12" s="104"/>
      <c r="MZ12" s="104"/>
      <c r="NA12" s="104"/>
      <c r="NB12" s="104"/>
      <c r="NC12" s="104"/>
      <c r="ND12" s="104"/>
      <c r="NE12" s="104"/>
      <c r="NF12" s="104"/>
      <c r="NG12" s="104"/>
      <c r="NH12" s="104"/>
      <c r="NI12" s="104"/>
      <c r="NJ12" s="104"/>
      <c r="NK12" s="104"/>
      <c r="NL12" s="104"/>
      <c r="NM12" s="104"/>
      <c r="NN12" s="104"/>
      <c r="NO12" s="104"/>
      <c r="NP12" s="104"/>
      <c r="NQ12" s="104"/>
      <c r="NR12" s="104"/>
      <c r="NS12" s="104"/>
      <c r="NT12" s="104"/>
      <c r="NU12" s="104"/>
      <c r="NV12" s="104"/>
      <c r="NW12" s="104"/>
      <c r="NX12" s="104"/>
      <c r="NY12" s="104"/>
      <c r="NZ12" s="104"/>
      <c r="OA12" s="104"/>
      <c r="OB12" s="104"/>
      <c r="OC12" s="104"/>
      <c r="OD12" s="104"/>
      <c r="OE12" s="104"/>
      <c r="OF12" s="104"/>
      <c r="OG12" s="104"/>
      <c r="OH12" s="104"/>
      <c r="OI12" s="104"/>
      <c r="OJ12" s="104"/>
      <c r="OK12" s="104"/>
      <c r="OL12" s="104"/>
      <c r="OM12" s="104"/>
      <c r="ON12" s="104"/>
      <c r="OO12" s="104"/>
      <c r="OP12" s="104"/>
      <c r="OQ12" s="104"/>
      <c r="OR12" s="104"/>
      <c r="OS12" s="104"/>
      <c r="OT12" s="104"/>
      <c r="OU12" s="104"/>
      <c r="OV12" s="104"/>
      <c r="OW12" s="104"/>
      <c r="OX12" s="104"/>
      <c r="OY12" s="104"/>
      <c r="OZ12" s="104"/>
      <c r="PA12" s="104"/>
      <c r="PB12" s="104"/>
      <c r="PC12" s="104"/>
      <c r="PD12" s="104"/>
      <c r="PE12" s="104"/>
      <c r="PF12" s="104"/>
      <c r="PG12" s="104"/>
      <c r="PH12" s="104"/>
      <c r="PI12" s="104"/>
      <c r="PJ12" s="104"/>
      <c r="PK12" s="104"/>
      <c r="PL12" s="104"/>
      <c r="PM12" s="104"/>
      <c r="PN12" s="104"/>
      <c r="PO12" s="104"/>
      <c r="PP12" s="104"/>
      <c r="PQ12" s="104"/>
      <c r="PR12" s="104"/>
      <c r="PS12" s="104"/>
      <c r="PT12" s="104"/>
      <c r="PU12" s="104"/>
      <c r="PV12" s="104"/>
      <c r="PW12" s="104"/>
      <c r="PX12" s="104"/>
      <c r="PY12" s="104"/>
      <c r="PZ12" s="104"/>
      <c r="QA12" s="104"/>
      <c r="QB12" s="104"/>
      <c r="QC12" s="104"/>
      <c r="QD12" s="104"/>
      <c r="QE12" s="104"/>
      <c r="QF12" s="104"/>
      <c r="QG12" s="104"/>
      <c r="QH12" s="104"/>
      <c r="QI12" s="104"/>
      <c r="QJ12" s="104"/>
      <c r="QK12" s="104"/>
      <c r="QL12" s="104"/>
      <c r="QM12" s="104"/>
      <c r="QN12" s="104"/>
      <c r="QO12" s="104"/>
      <c r="QP12" s="104"/>
      <c r="QQ12" s="104"/>
      <c r="QR12" s="104"/>
      <c r="QS12" s="104"/>
      <c r="QT12" s="104"/>
      <c r="QU12" s="104"/>
      <c r="QV12" s="104"/>
      <c r="QW12" s="104"/>
      <c r="QX12" s="104"/>
      <c r="QY12" s="104"/>
      <c r="QZ12" s="104"/>
      <c r="RA12" s="104"/>
      <c r="RB12" s="104"/>
      <c r="RC12" s="104"/>
      <c r="RD12" s="104"/>
      <c r="RE12" s="104"/>
      <c r="RF12" s="104"/>
      <c r="RG12" s="104"/>
      <c r="RH12" s="104"/>
      <c r="RI12" s="104"/>
      <c r="RJ12" s="104"/>
      <c r="RK12" s="104"/>
      <c r="RL12" s="104"/>
      <c r="RM12" s="104"/>
      <c r="RN12" s="104"/>
      <c r="RO12" s="104"/>
      <c r="RP12" s="104"/>
      <c r="RQ12" s="104"/>
      <c r="RR12" s="104"/>
      <c r="RS12" s="104"/>
      <c r="RT12" s="104"/>
      <c r="RU12" s="104"/>
      <c r="RV12" s="104"/>
      <c r="RW12" s="104"/>
      <c r="RX12" s="104"/>
      <c r="RY12" s="104"/>
      <c r="RZ12" s="104"/>
      <c r="SA12" s="104"/>
      <c r="SB12" s="104"/>
      <c r="SC12" s="104"/>
      <c r="SD12" s="104"/>
      <c r="SE12" s="104"/>
      <c r="SF12" s="104"/>
      <c r="SG12" s="104"/>
      <c r="SH12" s="104"/>
      <c r="SI12" s="104"/>
      <c r="SJ12" s="104"/>
      <c r="SK12" s="104"/>
      <c r="SL12" s="104"/>
      <c r="SM12" s="104"/>
      <c r="SN12" s="104"/>
      <c r="SO12" s="104"/>
      <c r="SP12" s="104"/>
      <c r="SQ12" s="104"/>
      <c r="SR12" s="104"/>
      <c r="SS12" s="104"/>
      <c r="ST12" s="104"/>
      <c r="SU12" s="104"/>
      <c r="SV12" s="104"/>
      <c r="SW12" s="104"/>
      <c r="SX12" s="104"/>
      <c r="SY12" s="104"/>
      <c r="SZ12" s="104"/>
      <c r="TA12" s="104"/>
      <c r="TB12" s="104"/>
      <c r="TC12" s="104"/>
      <c r="TD12" s="104"/>
      <c r="TE12" s="104"/>
      <c r="TF12" s="104"/>
      <c r="TG12" s="104"/>
      <c r="TH12" s="104"/>
      <c r="TI12" s="104"/>
      <c r="TJ12" s="104"/>
      <c r="TK12" s="104"/>
      <c r="TL12" s="104"/>
      <c r="TM12" s="104"/>
      <c r="TN12" s="104"/>
      <c r="TO12" s="104"/>
      <c r="TP12" s="104"/>
      <c r="TQ12" s="104"/>
      <c r="TR12" s="104"/>
      <c r="TS12" s="104"/>
      <c r="TT12" s="104"/>
      <c r="TU12" s="104"/>
      <c r="TV12" s="104"/>
      <c r="TW12" s="104"/>
      <c r="TX12" s="104"/>
      <c r="TY12" s="104"/>
      <c r="TZ12" s="104"/>
      <c r="UA12" s="104"/>
      <c r="UB12" s="104"/>
      <c r="UC12" s="104"/>
      <c r="UD12" s="104"/>
      <c r="UE12" s="104"/>
      <c r="UF12" s="104"/>
      <c r="UG12" s="104"/>
      <c r="UH12" s="104"/>
      <c r="UI12" s="104"/>
      <c r="UJ12" s="104"/>
      <c r="UK12" s="104"/>
      <c r="UL12" s="104"/>
      <c r="UM12" s="104"/>
      <c r="UN12" s="104"/>
      <c r="UO12" s="104"/>
      <c r="UP12" s="104"/>
      <c r="UQ12" s="104"/>
      <c r="UR12" s="104"/>
      <c r="US12" s="104"/>
      <c r="UT12" s="104"/>
      <c r="UU12" s="104"/>
      <c r="UV12" s="104"/>
      <c r="UW12" s="104"/>
      <c r="UX12" s="104"/>
      <c r="UY12" s="104"/>
      <c r="UZ12" s="104"/>
      <c r="VA12" s="104"/>
      <c r="VB12" s="104"/>
      <c r="VC12" s="104"/>
      <c r="VD12" s="104"/>
      <c r="VE12" s="104"/>
      <c r="VF12" s="104"/>
      <c r="VG12" s="104"/>
      <c r="VH12" s="104"/>
      <c r="VI12" s="104"/>
      <c r="VJ12" s="104"/>
      <c r="VK12" s="104"/>
      <c r="VL12" s="104"/>
      <c r="VM12" s="104"/>
      <c r="VN12" s="104"/>
      <c r="VO12" s="104"/>
      <c r="VP12" s="104"/>
      <c r="VQ12" s="104"/>
      <c r="VR12" s="104"/>
      <c r="VS12" s="104"/>
      <c r="VT12" s="104"/>
      <c r="VU12" s="104"/>
      <c r="VV12" s="104"/>
      <c r="VW12" s="104"/>
      <c r="VX12" s="104"/>
      <c r="VY12" s="104"/>
      <c r="VZ12" s="104"/>
      <c r="WA12" s="104"/>
      <c r="WB12" s="104"/>
      <c r="WC12" s="104"/>
      <c r="WD12" s="104"/>
      <c r="WE12" s="104"/>
      <c r="WF12" s="104"/>
      <c r="WG12" s="104"/>
      <c r="WH12" s="104"/>
      <c r="WI12" s="104"/>
      <c r="WJ12" s="104"/>
      <c r="WK12" s="104"/>
      <c r="WL12" s="104"/>
      <c r="WM12" s="104"/>
      <c r="WN12" s="104"/>
      <c r="WO12" s="104"/>
      <c r="WP12" s="104"/>
      <c r="WQ12" s="104"/>
      <c r="WR12" s="104"/>
      <c r="WS12" s="104"/>
      <c r="WT12" s="104"/>
      <c r="WU12" s="104"/>
      <c r="WV12" s="104"/>
      <c r="WW12" s="104"/>
      <c r="WX12" s="104"/>
      <c r="WY12" s="104"/>
      <c r="WZ12" s="104"/>
      <c r="XA12" s="104"/>
      <c r="XB12" s="104"/>
      <c r="XC12" s="104"/>
      <c r="XD12" s="104"/>
      <c r="XE12" s="104"/>
      <c r="XF12" s="104"/>
      <c r="XG12" s="104"/>
      <c r="XH12" s="104"/>
      <c r="XI12" s="104"/>
      <c r="XJ12" s="104"/>
      <c r="XK12" s="104"/>
      <c r="XL12" s="104"/>
      <c r="XM12" s="104"/>
      <c r="XN12" s="104"/>
      <c r="XO12" s="104"/>
      <c r="XP12" s="104"/>
      <c r="XQ12" s="104"/>
      <c r="XR12" s="104"/>
      <c r="XS12" s="104"/>
      <c r="XT12" s="104"/>
      <c r="XU12" s="104"/>
      <c r="XV12" s="104"/>
      <c r="XW12" s="104"/>
      <c r="XX12" s="104"/>
      <c r="XY12" s="104"/>
      <c r="XZ12" s="104"/>
      <c r="YA12" s="104"/>
      <c r="YB12" s="104"/>
      <c r="YC12" s="104"/>
      <c r="YD12" s="104"/>
      <c r="YE12" s="104"/>
      <c r="YF12" s="104"/>
      <c r="YG12" s="104"/>
      <c r="YH12" s="104"/>
      <c r="YI12" s="104"/>
      <c r="YJ12" s="104"/>
      <c r="YK12" s="104"/>
      <c r="YL12" s="104"/>
      <c r="YM12" s="104"/>
      <c r="YN12" s="104"/>
      <c r="YO12" s="104"/>
      <c r="YP12" s="104"/>
      <c r="YQ12" s="104"/>
      <c r="YR12" s="104"/>
      <c r="YS12" s="104"/>
      <c r="YT12" s="104"/>
      <c r="YU12" s="104"/>
      <c r="YV12" s="104"/>
      <c r="YW12" s="104"/>
      <c r="YX12" s="104"/>
      <c r="YY12" s="104"/>
      <c r="YZ12" s="104"/>
      <c r="ZA12" s="104"/>
      <c r="ZB12" s="104"/>
      <c r="ZC12" s="104"/>
      <c r="ZD12" s="104"/>
      <c r="ZE12" s="104"/>
      <c r="ZF12" s="104"/>
      <c r="ZG12" s="104"/>
      <c r="ZH12" s="104"/>
      <c r="ZI12" s="104"/>
      <c r="ZJ12" s="104"/>
      <c r="ZK12" s="104"/>
      <c r="ZL12" s="104"/>
      <c r="ZM12" s="104"/>
      <c r="ZN12" s="104"/>
      <c r="ZO12" s="104"/>
      <c r="ZP12" s="104"/>
      <c r="ZQ12" s="104"/>
      <c r="ZR12" s="104"/>
      <c r="ZS12" s="104"/>
      <c r="ZT12" s="104"/>
      <c r="ZU12" s="104"/>
      <c r="ZV12" s="104"/>
      <c r="ZW12" s="104"/>
      <c r="ZX12" s="104"/>
      <c r="ZY12" s="104"/>
      <c r="ZZ12" s="104"/>
      <c r="AAA12" s="104"/>
      <c r="AAB12" s="104"/>
      <c r="AAC12" s="104"/>
      <c r="AAD12" s="104"/>
      <c r="AAE12" s="104"/>
      <c r="AAF12" s="104"/>
      <c r="AAG12" s="104"/>
      <c r="AAH12" s="104"/>
      <c r="AAI12" s="104"/>
      <c r="AAJ12" s="104"/>
      <c r="AAK12" s="104"/>
      <c r="AAL12" s="104"/>
      <c r="AAM12" s="104"/>
      <c r="AAN12" s="104"/>
      <c r="AAO12" s="104"/>
      <c r="AAP12" s="104"/>
      <c r="AAQ12" s="104"/>
      <c r="AAR12" s="104"/>
      <c r="AAS12" s="104"/>
      <c r="AAT12" s="104"/>
      <c r="AAU12" s="104"/>
      <c r="AAV12" s="104"/>
      <c r="AAW12" s="104"/>
      <c r="AAX12" s="104"/>
      <c r="AAY12" s="104"/>
      <c r="AAZ12" s="104"/>
      <c r="ABA12" s="104"/>
      <c r="ABB12" s="104"/>
      <c r="ABC12" s="104"/>
      <c r="ABD12" s="104"/>
      <c r="ABE12" s="104"/>
      <c r="ABF12" s="104"/>
      <c r="ABG12" s="104"/>
      <c r="ABH12" s="104"/>
      <c r="ABI12" s="104"/>
      <c r="ABJ12" s="104"/>
      <c r="ABK12" s="104"/>
      <c r="ABL12" s="104"/>
      <c r="ABM12" s="104"/>
      <c r="ABN12" s="104"/>
      <c r="ABO12" s="104"/>
      <c r="ABP12" s="104"/>
      <c r="ABQ12" s="104"/>
      <c r="ABR12" s="104"/>
      <c r="ABS12" s="104"/>
      <c r="ABT12" s="104"/>
      <c r="ABU12" s="104"/>
      <c r="ABV12" s="104"/>
      <c r="ABW12" s="104"/>
      <c r="ABX12" s="104"/>
      <c r="ABY12" s="104"/>
      <c r="ABZ12" s="104"/>
      <c r="ACA12" s="104"/>
      <c r="ACB12" s="104"/>
      <c r="ACC12" s="104"/>
      <c r="ACD12" s="104"/>
      <c r="ACE12" s="104"/>
      <c r="ACF12" s="104"/>
      <c r="ACG12" s="104"/>
      <c r="ACH12" s="104"/>
      <c r="ACI12" s="104"/>
      <c r="ACJ12" s="104"/>
      <c r="ACK12" s="104"/>
      <c r="ACL12" s="104"/>
      <c r="ACM12" s="104"/>
      <c r="ACN12" s="104"/>
      <c r="ACO12" s="104"/>
      <c r="ACP12" s="104"/>
      <c r="ACQ12" s="104"/>
      <c r="ACR12" s="104"/>
      <c r="ACS12" s="104"/>
      <c r="ACT12" s="104"/>
      <c r="ACU12" s="104"/>
      <c r="ACV12" s="104"/>
      <c r="ACW12" s="104"/>
      <c r="ACX12" s="104"/>
      <c r="ACY12" s="104"/>
      <c r="ACZ12" s="104"/>
      <c r="ADA12" s="104"/>
      <c r="ADB12" s="104"/>
      <c r="ADC12" s="104"/>
      <c r="ADD12" s="104"/>
      <c r="ADE12" s="104"/>
      <c r="ADF12" s="104"/>
      <c r="ADG12" s="104"/>
      <c r="ADH12" s="104"/>
      <c r="ADI12" s="104"/>
      <c r="ADJ12" s="104"/>
      <c r="ADK12" s="104"/>
      <c r="ADL12" s="104"/>
      <c r="ADM12" s="104"/>
      <c r="ADN12" s="104"/>
      <c r="ADO12" s="104"/>
      <c r="ADP12" s="104"/>
      <c r="ADQ12" s="104"/>
      <c r="ADR12" s="104"/>
      <c r="ADS12" s="104"/>
      <c r="ADT12" s="104"/>
      <c r="ADU12" s="104"/>
      <c r="ADV12" s="104"/>
      <c r="ADW12" s="104"/>
      <c r="ADX12" s="104"/>
      <c r="ADY12" s="104"/>
      <c r="ADZ12" s="104"/>
      <c r="AEA12" s="104"/>
      <c r="AEB12" s="104"/>
      <c r="AEC12" s="104"/>
      <c r="AED12" s="104"/>
      <c r="AEE12" s="104"/>
      <c r="AEF12" s="104"/>
      <c r="AEG12" s="104"/>
      <c r="AEH12" s="104"/>
      <c r="AEI12" s="104"/>
      <c r="AEJ12" s="104"/>
      <c r="AEK12" s="104"/>
      <c r="AEL12" s="104"/>
      <c r="AEM12" s="104"/>
      <c r="AEN12" s="104"/>
      <c r="AEO12" s="104"/>
      <c r="AEP12" s="104"/>
      <c r="AEQ12" s="104"/>
      <c r="AER12" s="104"/>
      <c r="AES12" s="104"/>
      <c r="AET12" s="104"/>
      <c r="AEU12" s="104"/>
      <c r="AEV12" s="104"/>
      <c r="AEW12" s="104"/>
      <c r="AEX12" s="104"/>
      <c r="AEY12" s="104"/>
      <c r="AEZ12" s="104"/>
      <c r="AFA12" s="104"/>
      <c r="AFB12" s="104"/>
      <c r="AFC12" s="104"/>
      <c r="AFD12" s="104"/>
      <c r="AFE12" s="104"/>
      <c r="AFF12" s="104"/>
      <c r="AFG12" s="104"/>
      <c r="AFH12" s="104"/>
      <c r="AFI12" s="104"/>
      <c r="AFJ12" s="104"/>
      <c r="AFK12" s="104"/>
      <c r="AFL12" s="104"/>
      <c r="AFM12" s="104"/>
      <c r="AFN12" s="104"/>
      <c r="AFO12" s="104"/>
      <c r="AFP12" s="104"/>
      <c r="AFQ12" s="104"/>
      <c r="AFR12" s="104"/>
      <c r="AFS12" s="104"/>
      <c r="AFT12" s="104"/>
      <c r="AFU12" s="104"/>
      <c r="AFV12" s="104"/>
      <c r="AFW12" s="104"/>
      <c r="AFX12" s="104"/>
      <c r="AFY12" s="104"/>
      <c r="AFZ12" s="104"/>
      <c r="AGA12" s="104"/>
      <c r="AGB12" s="104"/>
      <c r="AGC12" s="104"/>
      <c r="AGD12" s="104"/>
      <c r="AGE12" s="104"/>
      <c r="AGF12" s="104"/>
      <c r="AGG12" s="104"/>
      <c r="AGH12" s="104"/>
      <c r="AGI12" s="104"/>
      <c r="AGJ12" s="104"/>
      <c r="AGK12" s="104"/>
      <c r="AGL12" s="104"/>
      <c r="AGM12" s="104"/>
      <c r="AGN12" s="104"/>
      <c r="AGO12" s="104"/>
      <c r="AGP12" s="104"/>
      <c r="AGQ12" s="104"/>
      <c r="AGR12" s="104"/>
      <c r="AGS12" s="104"/>
      <c r="AGT12" s="104"/>
      <c r="AGU12" s="104"/>
      <c r="AGV12" s="104"/>
      <c r="AGW12" s="104"/>
      <c r="AGX12" s="104"/>
      <c r="AGY12" s="104"/>
      <c r="AGZ12" s="104"/>
      <c r="AHA12" s="104"/>
      <c r="AHB12" s="104"/>
      <c r="AHC12" s="104"/>
      <c r="AHD12" s="104"/>
      <c r="AHE12" s="104"/>
      <c r="AHF12" s="104"/>
      <c r="AHG12" s="104"/>
      <c r="AHH12" s="104"/>
      <c r="AHI12" s="104"/>
      <c r="AHJ12" s="104"/>
      <c r="AHK12" s="104"/>
      <c r="AHL12" s="104"/>
      <c r="AHM12" s="104"/>
      <c r="AHN12" s="104"/>
      <c r="AHO12" s="104"/>
      <c r="AHP12" s="104"/>
      <c r="AHQ12" s="104"/>
      <c r="AHR12" s="104"/>
      <c r="AHS12" s="104"/>
      <c r="AHT12" s="104"/>
      <c r="AHU12" s="104"/>
      <c r="AHV12" s="104"/>
      <c r="AHW12" s="104"/>
      <c r="AHX12" s="104"/>
      <c r="AHY12" s="104"/>
      <c r="AHZ12" s="104"/>
      <c r="AIA12" s="104"/>
      <c r="AIB12" s="104"/>
      <c r="AIC12" s="104"/>
      <c r="AID12" s="104"/>
      <c r="AIE12" s="104"/>
      <c r="AIF12" s="104"/>
      <c r="AIG12" s="104"/>
      <c r="AIH12" s="104"/>
      <c r="AII12" s="104"/>
      <c r="AIJ12" s="104"/>
      <c r="AIK12" s="104"/>
      <c r="AIL12" s="104"/>
      <c r="AIM12" s="104"/>
      <c r="AIN12" s="104"/>
      <c r="AIO12" s="104"/>
      <c r="AIP12" s="104"/>
      <c r="AIQ12" s="104"/>
      <c r="AIR12" s="104"/>
      <c r="AIS12" s="104"/>
      <c r="AIT12" s="104"/>
      <c r="AIU12" s="104"/>
      <c r="AIV12" s="104"/>
      <c r="AIW12" s="104"/>
      <c r="AIX12" s="104"/>
      <c r="AIY12" s="104"/>
      <c r="AIZ12" s="104"/>
      <c r="AJA12" s="104"/>
      <c r="AJB12" s="104"/>
      <c r="AJC12" s="104"/>
      <c r="AJD12" s="104"/>
      <c r="AJE12" s="104"/>
      <c r="AJF12" s="104"/>
      <c r="AJG12" s="104"/>
      <c r="AJH12" s="104"/>
      <c r="AJI12" s="104"/>
      <c r="AJJ12" s="104"/>
      <c r="AJK12" s="104"/>
      <c r="AJL12" s="104"/>
      <c r="AJM12" s="104"/>
      <c r="AJN12" s="104"/>
      <c r="AJO12" s="104"/>
      <c r="AJP12" s="104"/>
      <c r="AJQ12" s="104"/>
      <c r="AJR12" s="104"/>
      <c r="AJS12" s="104"/>
      <c r="AJT12" s="104"/>
      <c r="AJU12" s="104"/>
      <c r="AJV12" s="104"/>
      <c r="AJW12" s="104"/>
      <c r="AJX12" s="104"/>
      <c r="AJY12" s="104"/>
      <c r="AJZ12" s="104"/>
      <c r="AKA12" s="104"/>
      <c r="AKB12" s="104"/>
      <c r="AKC12" s="104"/>
      <c r="AKD12" s="104"/>
      <c r="AKE12" s="104"/>
      <c r="AKF12" s="104"/>
      <c r="AKG12" s="104"/>
      <c r="AKH12" s="104"/>
      <c r="AKI12" s="104"/>
      <c r="AKJ12" s="104"/>
      <c r="AKK12" s="104"/>
      <c r="AKL12" s="104"/>
      <c r="AKM12" s="104"/>
      <c r="AKN12" s="104"/>
      <c r="AKO12" s="104"/>
      <c r="AKP12" s="104"/>
      <c r="AKQ12" s="104"/>
      <c r="AKR12" s="104"/>
      <c r="AKS12" s="104"/>
      <c r="AKT12" s="104"/>
      <c r="AKU12" s="104"/>
      <c r="AKV12" s="104"/>
      <c r="AKW12" s="104"/>
      <c r="AKX12" s="104"/>
      <c r="AKY12" s="104"/>
      <c r="AKZ12" s="104"/>
      <c r="ALA12" s="104"/>
      <c r="ALB12" s="104"/>
      <c r="ALC12" s="104"/>
      <c r="ALD12" s="104"/>
      <c r="ALE12" s="104"/>
      <c r="ALF12" s="104"/>
      <c r="ALG12" s="104"/>
      <c r="ALH12" s="104"/>
      <c r="ALI12" s="104"/>
      <c r="ALJ12" s="104"/>
      <c r="ALK12" s="104"/>
      <c r="ALL12" s="104"/>
      <c r="ALM12" s="104"/>
      <c r="ALN12" s="104"/>
      <c r="ALO12" s="104"/>
      <c r="ALP12" s="104"/>
      <c r="ALQ12" s="104"/>
      <c r="ALR12" s="104"/>
      <c r="ALS12" s="104"/>
      <c r="ALT12" s="104"/>
      <c r="ALU12" s="104"/>
      <c r="ALV12" s="104"/>
      <c r="ALW12" s="104"/>
      <c r="ALX12" s="104"/>
      <c r="ALY12" s="104"/>
      <c r="ALZ12" s="104"/>
      <c r="AMA12" s="104"/>
      <c r="AMB12" s="104"/>
      <c r="AMC12" s="104"/>
      <c r="AMD12" s="104"/>
      <c r="AME12" s="104"/>
      <c r="AMF12" s="104"/>
      <c r="AMG12" s="104"/>
      <c r="AMH12" s="104"/>
      <c r="AMI12" s="104"/>
      <c r="AMJ12" s="104"/>
      <c r="AMK12" s="104"/>
      <c r="AML12" s="104"/>
      <c r="AMM12" s="104"/>
      <c r="AMN12" s="104"/>
      <c r="AMO12" s="104"/>
      <c r="AMP12" s="104"/>
      <c r="AMQ12" s="104"/>
      <c r="AMR12" s="104"/>
      <c r="AMS12" s="104"/>
      <c r="AMT12" s="104"/>
      <c r="AMU12" s="104"/>
      <c r="AMV12" s="104"/>
      <c r="AMW12" s="104"/>
      <c r="AMX12" s="104"/>
      <c r="AMY12" s="104"/>
      <c r="AMZ12" s="104"/>
      <c r="ANA12" s="104"/>
      <c r="ANB12" s="104"/>
      <c r="ANC12" s="104"/>
      <c r="AND12" s="104"/>
      <c r="ANE12" s="104"/>
      <c r="ANF12" s="104"/>
      <c r="ANG12" s="104"/>
      <c r="ANH12" s="104"/>
      <c r="ANI12" s="104"/>
      <c r="ANJ12" s="104"/>
      <c r="ANK12" s="104"/>
      <c r="ANL12" s="104"/>
      <c r="ANM12" s="104"/>
      <c r="ANN12" s="104"/>
      <c r="ANO12" s="104"/>
      <c r="ANP12" s="104"/>
      <c r="ANQ12" s="104"/>
      <c r="ANR12" s="104"/>
      <c r="ANS12" s="104"/>
      <c r="ANT12" s="104"/>
      <c r="ANU12" s="104"/>
      <c r="ANV12" s="104"/>
      <c r="ANW12" s="104"/>
      <c r="ANX12" s="104"/>
      <c r="ANY12" s="104"/>
      <c r="ANZ12" s="104"/>
      <c r="AOA12" s="104"/>
      <c r="AOB12" s="104"/>
      <c r="AOC12" s="104"/>
      <c r="AOD12" s="104"/>
      <c r="AOE12" s="104"/>
      <c r="AOF12" s="104"/>
      <c r="AOG12" s="104"/>
      <c r="AOH12" s="104"/>
      <c r="AOI12" s="104"/>
      <c r="AOJ12" s="104"/>
      <c r="AOK12" s="104"/>
      <c r="AOL12" s="104"/>
      <c r="AOM12" s="104"/>
      <c r="AON12" s="104"/>
      <c r="AOO12" s="104"/>
      <c r="AOP12" s="104"/>
      <c r="AOQ12" s="104"/>
      <c r="AOR12" s="104"/>
      <c r="AOS12" s="104"/>
      <c r="AOT12" s="104"/>
      <c r="AOU12" s="104"/>
      <c r="AOV12" s="104"/>
      <c r="AOW12" s="104"/>
      <c r="AOX12" s="104"/>
      <c r="AOY12" s="104"/>
      <c r="AOZ12" s="104"/>
      <c r="APA12" s="104"/>
      <c r="APB12" s="104"/>
      <c r="APC12" s="104"/>
      <c r="APD12" s="104"/>
      <c r="APE12" s="104"/>
      <c r="APF12" s="104"/>
      <c r="APG12" s="104"/>
      <c r="APH12" s="104"/>
      <c r="API12" s="104"/>
      <c r="APJ12" s="104"/>
      <c r="APK12" s="104"/>
      <c r="APL12" s="104"/>
    </row>
    <row r="13" spans="1:1104" s="105" customFormat="1" ht="23.25" customHeight="1" x14ac:dyDescent="0.2">
      <c r="A13" s="107" t="s">
        <v>329</v>
      </c>
      <c r="B13" s="108">
        <f>B14+B24</f>
        <v>13</v>
      </c>
      <c r="C13" s="108"/>
      <c r="D13" s="108"/>
      <c r="E13" s="374">
        <f t="shared" ref="E13:I13" si="0">E14+E24</f>
        <v>923</v>
      </c>
      <c r="F13" s="108"/>
      <c r="G13" s="374"/>
      <c r="H13" s="207">
        <f t="shared" si="0"/>
        <v>8492.9000000000015</v>
      </c>
      <c r="I13" s="207">
        <f t="shared" si="0"/>
        <v>10538.86</v>
      </c>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04"/>
      <c r="NJ13" s="104"/>
      <c r="NK13" s="104"/>
      <c r="NL13" s="104"/>
      <c r="NM13" s="104"/>
      <c r="NN13" s="104"/>
      <c r="NO13" s="104"/>
      <c r="NP13" s="104"/>
      <c r="NQ13" s="104"/>
      <c r="NR13" s="104"/>
      <c r="NS13" s="104"/>
      <c r="NT13" s="104"/>
      <c r="NU13" s="104"/>
      <c r="NV13" s="104"/>
      <c r="NW13" s="104"/>
      <c r="NX13" s="104"/>
      <c r="NY13" s="104"/>
      <c r="NZ13" s="104"/>
      <c r="OA13" s="104"/>
      <c r="OB13" s="104"/>
      <c r="OC13" s="104"/>
      <c r="OD13" s="104"/>
      <c r="OE13" s="104"/>
      <c r="OF13" s="104"/>
      <c r="OG13" s="104"/>
      <c r="OH13" s="104"/>
      <c r="OI13" s="104"/>
      <c r="OJ13" s="104"/>
      <c r="OK13" s="104"/>
      <c r="OL13" s="104"/>
      <c r="OM13" s="104"/>
      <c r="ON13" s="104"/>
      <c r="OO13" s="104"/>
      <c r="OP13" s="104"/>
      <c r="OQ13" s="104"/>
      <c r="OR13" s="104"/>
      <c r="OS13" s="104"/>
      <c r="OT13" s="104"/>
      <c r="OU13" s="104"/>
      <c r="OV13" s="104"/>
      <c r="OW13" s="104"/>
      <c r="OX13" s="104"/>
      <c r="OY13" s="104"/>
      <c r="OZ13" s="104"/>
      <c r="PA13" s="104"/>
      <c r="PB13" s="104"/>
      <c r="PC13" s="104"/>
      <c r="PD13" s="104"/>
      <c r="PE13" s="104"/>
      <c r="PF13" s="104"/>
      <c r="PG13" s="104"/>
      <c r="PH13" s="104"/>
      <c r="PI13" s="104"/>
      <c r="PJ13" s="104"/>
      <c r="PK13" s="104"/>
      <c r="PL13" s="104"/>
      <c r="PM13" s="104"/>
      <c r="PN13" s="104"/>
      <c r="PO13" s="104"/>
      <c r="PP13" s="104"/>
      <c r="PQ13" s="104"/>
      <c r="PR13" s="104"/>
      <c r="PS13" s="104"/>
      <c r="PT13" s="104"/>
      <c r="PU13" s="104"/>
      <c r="PV13" s="104"/>
      <c r="PW13" s="104"/>
      <c r="PX13" s="104"/>
      <c r="PY13" s="104"/>
      <c r="PZ13" s="104"/>
      <c r="QA13" s="104"/>
      <c r="QB13" s="104"/>
      <c r="QC13" s="104"/>
      <c r="QD13" s="104"/>
      <c r="QE13" s="104"/>
      <c r="QF13" s="104"/>
      <c r="QG13" s="104"/>
      <c r="QH13" s="104"/>
      <c r="QI13" s="104"/>
      <c r="QJ13" s="104"/>
      <c r="QK13" s="104"/>
      <c r="QL13" s="104"/>
      <c r="QM13" s="104"/>
      <c r="QN13" s="104"/>
      <c r="QO13" s="104"/>
      <c r="QP13" s="104"/>
      <c r="QQ13" s="104"/>
      <c r="QR13" s="104"/>
      <c r="QS13" s="104"/>
      <c r="QT13" s="104"/>
      <c r="QU13" s="104"/>
      <c r="QV13" s="104"/>
      <c r="QW13" s="104"/>
      <c r="QX13" s="104"/>
      <c r="QY13" s="104"/>
      <c r="QZ13" s="104"/>
      <c r="RA13" s="104"/>
      <c r="RB13" s="104"/>
      <c r="RC13" s="104"/>
      <c r="RD13" s="104"/>
      <c r="RE13" s="104"/>
      <c r="RF13" s="104"/>
      <c r="RG13" s="104"/>
      <c r="RH13" s="104"/>
      <c r="RI13" s="104"/>
      <c r="RJ13" s="104"/>
      <c r="RK13" s="104"/>
      <c r="RL13" s="104"/>
      <c r="RM13" s="104"/>
      <c r="RN13" s="104"/>
      <c r="RO13" s="104"/>
      <c r="RP13" s="104"/>
      <c r="RQ13" s="104"/>
      <c r="RR13" s="104"/>
      <c r="RS13" s="104"/>
      <c r="RT13" s="104"/>
      <c r="RU13" s="104"/>
      <c r="RV13" s="104"/>
      <c r="RW13" s="104"/>
      <c r="RX13" s="104"/>
      <c r="RY13" s="104"/>
      <c r="RZ13" s="104"/>
      <c r="SA13" s="104"/>
      <c r="SB13" s="104"/>
      <c r="SC13" s="104"/>
      <c r="SD13" s="104"/>
      <c r="SE13" s="104"/>
      <c r="SF13" s="104"/>
      <c r="SG13" s="104"/>
      <c r="SH13" s="104"/>
      <c r="SI13" s="104"/>
      <c r="SJ13" s="104"/>
      <c r="SK13" s="104"/>
      <c r="SL13" s="104"/>
      <c r="SM13" s="104"/>
      <c r="SN13" s="104"/>
      <c r="SO13" s="104"/>
      <c r="SP13" s="104"/>
      <c r="SQ13" s="104"/>
      <c r="SR13" s="104"/>
      <c r="SS13" s="104"/>
      <c r="ST13" s="104"/>
      <c r="SU13" s="104"/>
      <c r="SV13" s="104"/>
      <c r="SW13" s="104"/>
      <c r="SX13" s="104"/>
      <c r="SY13" s="104"/>
      <c r="SZ13" s="104"/>
      <c r="TA13" s="104"/>
      <c r="TB13" s="104"/>
      <c r="TC13" s="104"/>
      <c r="TD13" s="104"/>
      <c r="TE13" s="104"/>
      <c r="TF13" s="104"/>
      <c r="TG13" s="104"/>
      <c r="TH13" s="104"/>
      <c r="TI13" s="104"/>
      <c r="TJ13" s="104"/>
      <c r="TK13" s="104"/>
      <c r="TL13" s="104"/>
      <c r="TM13" s="104"/>
      <c r="TN13" s="104"/>
      <c r="TO13" s="104"/>
      <c r="TP13" s="104"/>
      <c r="TQ13" s="104"/>
      <c r="TR13" s="104"/>
      <c r="TS13" s="104"/>
      <c r="TT13" s="104"/>
      <c r="TU13" s="104"/>
      <c r="TV13" s="104"/>
      <c r="TW13" s="104"/>
      <c r="TX13" s="104"/>
      <c r="TY13" s="104"/>
      <c r="TZ13" s="104"/>
      <c r="UA13" s="104"/>
      <c r="UB13" s="104"/>
      <c r="UC13" s="104"/>
      <c r="UD13" s="104"/>
      <c r="UE13" s="104"/>
      <c r="UF13" s="104"/>
      <c r="UG13" s="104"/>
      <c r="UH13" s="104"/>
      <c r="UI13" s="104"/>
      <c r="UJ13" s="104"/>
      <c r="UK13" s="104"/>
      <c r="UL13" s="104"/>
      <c r="UM13" s="104"/>
      <c r="UN13" s="104"/>
      <c r="UO13" s="104"/>
      <c r="UP13" s="104"/>
      <c r="UQ13" s="104"/>
      <c r="UR13" s="104"/>
      <c r="US13" s="104"/>
      <c r="UT13" s="104"/>
      <c r="UU13" s="104"/>
      <c r="UV13" s="104"/>
      <c r="UW13" s="104"/>
      <c r="UX13" s="104"/>
      <c r="UY13" s="104"/>
      <c r="UZ13" s="104"/>
      <c r="VA13" s="104"/>
      <c r="VB13" s="104"/>
      <c r="VC13" s="104"/>
      <c r="VD13" s="104"/>
      <c r="VE13" s="104"/>
      <c r="VF13" s="104"/>
      <c r="VG13" s="104"/>
      <c r="VH13" s="104"/>
      <c r="VI13" s="104"/>
      <c r="VJ13" s="104"/>
      <c r="VK13" s="104"/>
      <c r="VL13" s="104"/>
      <c r="VM13" s="104"/>
      <c r="VN13" s="104"/>
      <c r="VO13" s="104"/>
      <c r="VP13" s="104"/>
      <c r="VQ13" s="104"/>
      <c r="VR13" s="104"/>
      <c r="VS13" s="104"/>
      <c r="VT13" s="104"/>
      <c r="VU13" s="104"/>
      <c r="VV13" s="104"/>
      <c r="VW13" s="104"/>
      <c r="VX13" s="104"/>
      <c r="VY13" s="104"/>
      <c r="VZ13" s="104"/>
      <c r="WA13" s="104"/>
      <c r="WB13" s="104"/>
      <c r="WC13" s="104"/>
      <c r="WD13" s="104"/>
      <c r="WE13" s="104"/>
      <c r="WF13" s="104"/>
      <c r="WG13" s="104"/>
      <c r="WH13" s="104"/>
      <c r="WI13" s="104"/>
      <c r="WJ13" s="104"/>
      <c r="WK13" s="104"/>
      <c r="WL13" s="104"/>
      <c r="WM13" s="104"/>
      <c r="WN13" s="104"/>
      <c r="WO13" s="104"/>
      <c r="WP13" s="104"/>
      <c r="WQ13" s="104"/>
      <c r="WR13" s="104"/>
      <c r="WS13" s="104"/>
      <c r="WT13" s="104"/>
      <c r="WU13" s="104"/>
      <c r="WV13" s="104"/>
      <c r="WW13" s="104"/>
      <c r="WX13" s="104"/>
      <c r="WY13" s="104"/>
      <c r="WZ13" s="104"/>
      <c r="XA13" s="104"/>
      <c r="XB13" s="104"/>
      <c r="XC13" s="104"/>
      <c r="XD13" s="104"/>
      <c r="XE13" s="104"/>
      <c r="XF13" s="104"/>
      <c r="XG13" s="104"/>
      <c r="XH13" s="104"/>
      <c r="XI13" s="104"/>
      <c r="XJ13" s="104"/>
      <c r="XK13" s="104"/>
      <c r="XL13" s="104"/>
      <c r="XM13" s="104"/>
      <c r="XN13" s="104"/>
      <c r="XO13" s="104"/>
      <c r="XP13" s="104"/>
      <c r="XQ13" s="104"/>
      <c r="XR13" s="104"/>
      <c r="XS13" s="104"/>
      <c r="XT13" s="104"/>
      <c r="XU13" s="104"/>
      <c r="XV13" s="104"/>
      <c r="XW13" s="104"/>
      <c r="XX13" s="104"/>
      <c r="XY13" s="104"/>
      <c r="XZ13" s="104"/>
      <c r="YA13" s="104"/>
      <c r="YB13" s="104"/>
      <c r="YC13" s="104"/>
      <c r="YD13" s="104"/>
      <c r="YE13" s="104"/>
      <c r="YF13" s="104"/>
      <c r="YG13" s="104"/>
      <c r="YH13" s="104"/>
      <c r="YI13" s="104"/>
      <c r="YJ13" s="104"/>
      <c r="YK13" s="104"/>
      <c r="YL13" s="104"/>
      <c r="YM13" s="104"/>
      <c r="YN13" s="104"/>
      <c r="YO13" s="104"/>
      <c r="YP13" s="104"/>
      <c r="YQ13" s="104"/>
      <c r="YR13" s="104"/>
      <c r="YS13" s="104"/>
      <c r="YT13" s="104"/>
      <c r="YU13" s="104"/>
      <c r="YV13" s="104"/>
      <c r="YW13" s="104"/>
      <c r="YX13" s="104"/>
      <c r="YY13" s="104"/>
      <c r="YZ13" s="104"/>
      <c r="ZA13" s="104"/>
      <c r="ZB13" s="104"/>
      <c r="ZC13" s="104"/>
      <c r="ZD13" s="104"/>
      <c r="ZE13" s="104"/>
      <c r="ZF13" s="104"/>
      <c r="ZG13" s="104"/>
      <c r="ZH13" s="104"/>
      <c r="ZI13" s="104"/>
      <c r="ZJ13" s="104"/>
      <c r="ZK13" s="104"/>
      <c r="ZL13" s="104"/>
      <c r="ZM13" s="104"/>
      <c r="ZN13" s="104"/>
      <c r="ZO13" s="104"/>
      <c r="ZP13" s="104"/>
      <c r="ZQ13" s="104"/>
      <c r="ZR13" s="104"/>
      <c r="ZS13" s="104"/>
      <c r="ZT13" s="104"/>
      <c r="ZU13" s="104"/>
      <c r="ZV13" s="104"/>
      <c r="ZW13" s="104"/>
      <c r="ZX13" s="104"/>
      <c r="ZY13" s="104"/>
      <c r="ZZ13" s="104"/>
      <c r="AAA13" s="104"/>
      <c r="AAB13" s="104"/>
      <c r="AAC13" s="104"/>
      <c r="AAD13" s="104"/>
      <c r="AAE13" s="104"/>
      <c r="AAF13" s="104"/>
      <c r="AAG13" s="104"/>
      <c r="AAH13" s="104"/>
      <c r="AAI13" s="104"/>
      <c r="AAJ13" s="104"/>
      <c r="AAK13" s="104"/>
      <c r="AAL13" s="104"/>
      <c r="AAM13" s="104"/>
      <c r="AAN13" s="104"/>
      <c r="AAO13" s="104"/>
      <c r="AAP13" s="104"/>
      <c r="AAQ13" s="104"/>
      <c r="AAR13" s="104"/>
      <c r="AAS13" s="104"/>
      <c r="AAT13" s="104"/>
      <c r="AAU13" s="104"/>
      <c r="AAV13" s="104"/>
      <c r="AAW13" s="104"/>
      <c r="AAX13" s="104"/>
      <c r="AAY13" s="104"/>
      <c r="AAZ13" s="104"/>
      <c r="ABA13" s="104"/>
      <c r="ABB13" s="104"/>
      <c r="ABC13" s="104"/>
      <c r="ABD13" s="104"/>
      <c r="ABE13" s="104"/>
      <c r="ABF13" s="104"/>
      <c r="ABG13" s="104"/>
      <c r="ABH13" s="104"/>
      <c r="ABI13" s="104"/>
      <c r="ABJ13" s="104"/>
      <c r="ABK13" s="104"/>
      <c r="ABL13" s="104"/>
      <c r="ABM13" s="104"/>
      <c r="ABN13" s="104"/>
      <c r="ABO13" s="104"/>
      <c r="ABP13" s="104"/>
      <c r="ABQ13" s="104"/>
      <c r="ABR13" s="104"/>
      <c r="ABS13" s="104"/>
      <c r="ABT13" s="104"/>
      <c r="ABU13" s="104"/>
      <c r="ABV13" s="104"/>
      <c r="ABW13" s="104"/>
      <c r="ABX13" s="104"/>
      <c r="ABY13" s="104"/>
      <c r="ABZ13" s="104"/>
      <c r="ACA13" s="104"/>
      <c r="ACB13" s="104"/>
      <c r="ACC13" s="104"/>
      <c r="ACD13" s="104"/>
      <c r="ACE13" s="104"/>
      <c r="ACF13" s="104"/>
      <c r="ACG13" s="104"/>
      <c r="ACH13" s="104"/>
      <c r="ACI13" s="104"/>
      <c r="ACJ13" s="104"/>
      <c r="ACK13" s="104"/>
      <c r="ACL13" s="104"/>
      <c r="ACM13" s="104"/>
      <c r="ACN13" s="104"/>
      <c r="ACO13" s="104"/>
      <c r="ACP13" s="104"/>
      <c r="ACQ13" s="104"/>
      <c r="ACR13" s="104"/>
      <c r="ACS13" s="104"/>
      <c r="ACT13" s="104"/>
      <c r="ACU13" s="104"/>
      <c r="ACV13" s="104"/>
      <c r="ACW13" s="104"/>
      <c r="ACX13" s="104"/>
      <c r="ACY13" s="104"/>
      <c r="ACZ13" s="104"/>
      <c r="ADA13" s="104"/>
      <c r="ADB13" s="104"/>
      <c r="ADC13" s="104"/>
      <c r="ADD13" s="104"/>
      <c r="ADE13" s="104"/>
      <c r="ADF13" s="104"/>
      <c r="ADG13" s="104"/>
      <c r="ADH13" s="104"/>
      <c r="ADI13" s="104"/>
      <c r="ADJ13" s="104"/>
      <c r="ADK13" s="104"/>
      <c r="ADL13" s="104"/>
      <c r="ADM13" s="104"/>
      <c r="ADN13" s="104"/>
      <c r="ADO13" s="104"/>
      <c r="ADP13" s="104"/>
      <c r="ADQ13" s="104"/>
      <c r="ADR13" s="104"/>
      <c r="ADS13" s="104"/>
      <c r="ADT13" s="104"/>
      <c r="ADU13" s="104"/>
      <c r="ADV13" s="104"/>
      <c r="ADW13" s="104"/>
      <c r="ADX13" s="104"/>
      <c r="ADY13" s="104"/>
      <c r="ADZ13" s="104"/>
      <c r="AEA13" s="104"/>
      <c r="AEB13" s="104"/>
      <c r="AEC13" s="104"/>
      <c r="AED13" s="104"/>
      <c r="AEE13" s="104"/>
      <c r="AEF13" s="104"/>
      <c r="AEG13" s="104"/>
      <c r="AEH13" s="104"/>
      <c r="AEI13" s="104"/>
      <c r="AEJ13" s="104"/>
      <c r="AEK13" s="104"/>
      <c r="AEL13" s="104"/>
      <c r="AEM13" s="104"/>
      <c r="AEN13" s="104"/>
      <c r="AEO13" s="104"/>
      <c r="AEP13" s="104"/>
      <c r="AEQ13" s="104"/>
      <c r="AER13" s="104"/>
      <c r="AES13" s="104"/>
      <c r="AET13" s="104"/>
      <c r="AEU13" s="104"/>
      <c r="AEV13" s="104"/>
      <c r="AEW13" s="104"/>
      <c r="AEX13" s="104"/>
      <c r="AEY13" s="104"/>
      <c r="AEZ13" s="104"/>
      <c r="AFA13" s="104"/>
      <c r="AFB13" s="104"/>
      <c r="AFC13" s="104"/>
      <c r="AFD13" s="104"/>
      <c r="AFE13" s="104"/>
      <c r="AFF13" s="104"/>
      <c r="AFG13" s="104"/>
      <c r="AFH13" s="104"/>
      <c r="AFI13" s="104"/>
      <c r="AFJ13" s="104"/>
      <c r="AFK13" s="104"/>
      <c r="AFL13" s="104"/>
      <c r="AFM13" s="104"/>
      <c r="AFN13" s="104"/>
      <c r="AFO13" s="104"/>
      <c r="AFP13" s="104"/>
      <c r="AFQ13" s="104"/>
      <c r="AFR13" s="104"/>
      <c r="AFS13" s="104"/>
      <c r="AFT13" s="104"/>
      <c r="AFU13" s="104"/>
      <c r="AFV13" s="104"/>
      <c r="AFW13" s="104"/>
      <c r="AFX13" s="104"/>
      <c r="AFY13" s="104"/>
      <c r="AFZ13" s="104"/>
      <c r="AGA13" s="104"/>
      <c r="AGB13" s="104"/>
      <c r="AGC13" s="104"/>
      <c r="AGD13" s="104"/>
      <c r="AGE13" s="104"/>
      <c r="AGF13" s="104"/>
      <c r="AGG13" s="104"/>
      <c r="AGH13" s="104"/>
      <c r="AGI13" s="104"/>
      <c r="AGJ13" s="104"/>
      <c r="AGK13" s="104"/>
      <c r="AGL13" s="104"/>
      <c r="AGM13" s="104"/>
      <c r="AGN13" s="104"/>
      <c r="AGO13" s="104"/>
      <c r="AGP13" s="104"/>
      <c r="AGQ13" s="104"/>
      <c r="AGR13" s="104"/>
      <c r="AGS13" s="104"/>
      <c r="AGT13" s="104"/>
      <c r="AGU13" s="104"/>
      <c r="AGV13" s="104"/>
      <c r="AGW13" s="104"/>
      <c r="AGX13" s="104"/>
      <c r="AGY13" s="104"/>
      <c r="AGZ13" s="104"/>
      <c r="AHA13" s="104"/>
      <c r="AHB13" s="104"/>
      <c r="AHC13" s="104"/>
      <c r="AHD13" s="104"/>
      <c r="AHE13" s="104"/>
      <c r="AHF13" s="104"/>
      <c r="AHG13" s="104"/>
      <c r="AHH13" s="104"/>
      <c r="AHI13" s="104"/>
      <c r="AHJ13" s="104"/>
      <c r="AHK13" s="104"/>
      <c r="AHL13" s="104"/>
      <c r="AHM13" s="104"/>
      <c r="AHN13" s="104"/>
      <c r="AHO13" s="104"/>
      <c r="AHP13" s="104"/>
      <c r="AHQ13" s="104"/>
      <c r="AHR13" s="104"/>
      <c r="AHS13" s="104"/>
      <c r="AHT13" s="104"/>
      <c r="AHU13" s="104"/>
      <c r="AHV13" s="104"/>
      <c r="AHW13" s="104"/>
      <c r="AHX13" s="104"/>
      <c r="AHY13" s="104"/>
      <c r="AHZ13" s="104"/>
      <c r="AIA13" s="104"/>
      <c r="AIB13" s="104"/>
      <c r="AIC13" s="104"/>
      <c r="AID13" s="104"/>
      <c r="AIE13" s="104"/>
      <c r="AIF13" s="104"/>
      <c r="AIG13" s="104"/>
      <c r="AIH13" s="104"/>
      <c r="AII13" s="104"/>
      <c r="AIJ13" s="104"/>
      <c r="AIK13" s="104"/>
      <c r="AIL13" s="104"/>
      <c r="AIM13" s="104"/>
      <c r="AIN13" s="104"/>
      <c r="AIO13" s="104"/>
      <c r="AIP13" s="104"/>
      <c r="AIQ13" s="104"/>
      <c r="AIR13" s="104"/>
      <c r="AIS13" s="104"/>
      <c r="AIT13" s="104"/>
      <c r="AIU13" s="104"/>
      <c r="AIV13" s="104"/>
      <c r="AIW13" s="104"/>
      <c r="AIX13" s="104"/>
      <c r="AIY13" s="104"/>
      <c r="AIZ13" s="104"/>
      <c r="AJA13" s="104"/>
      <c r="AJB13" s="104"/>
      <c r="AJC13" s="104"/>
      <c r="AJD13" s="104"/>
      <c r="AJE13" s="104"/>
      <c r="AJF13" s="104"/>
      <c r="AJG13" s="104"/>
      <c r="AJH13" s="104"/>
      <c r="AJI13" s="104"/>
      <c r="AJJ13" s="104"/>
      <c r="AJK13" s="104"/>
      <c r="AJL13" s="104"/>
      <c r="AJM13" s="104"/>
      <c r="AJN13" s="104"/>
      <c r="AJO13" s="104"/>
      <c r="AJP13" s="104"/>
      <c r="AJQ13" s="104"/>
      <c r="AJR13" s="104"/>
      <c r="AJS13" s="104"/>
      <c r="AJT13" s="104"/>
      <c r="AJU13" s="104"/>
      <c r="AJV13" s="104"/>
      <c r="AJW13" s="104"/>
      <c r="AJX13" s="104"/>
      <c r="AJY13" s="104"/>
      <c r="AJZ13" s="104"/>
      <c r="AKA13" s="104"/>
      <c r="AKB13" s="104"/>
      <c r="AKC13" s="104"/>
      <c r="AKD13" s="104"/>
      <c r="AKE13" s="104"/>
      <c r="AKF13" s="104"/>
      <c r="AKG13" s="104"/>
      <c r="AKH13" s="104"/>
      <c r="AKI13" s="104"/>
      <c r="AKJ13" s="104"/>
      <c r="AKK13" s="104"/>
      <c r="AKL13" s="104"/>
      <c r="AKM13" s="104"/>
      <c r="AKN13" s="104"/>
      <c r="AKO13" s="104"/>
      <c r="AKP13" s="104"/>
      <c r="AKQ13" s="104"/>
      <c r="AKR13" s="104"/>
      <c r="AKS13" s="104"/>
      <c r="AKT13" s="104"/>
      <c r="AKU13" s="104"/>
      <c r="AKV13" s="104"/>
      <c r="AKW13" s="104"/>
      <c r="AKX13" s="104"/>
      <c r="AKY13" s="104"/>
      <c r="AKZ13" s="104"/>
      <c r="ALA13" s="104"/>
      <c r="ALB13" s="104"/>
      <c r="ALC13" s="104"/>
      <c r="ALD13" s="104"/>
      <c r="ALE13" s="104"/>
      <c r="ALF13" s="104"/>
      <c r="ALG13" s="104"/>
      <c r="ALH13" s="104"/>
      <c r="ALI13" s="104"/>
      <c r="ALJ13" s="104"/>
      <c r="ALK13" s="104"/>
      <c r="ALL13" s="104"/>
      <c r="ALM13" s="104"/>
      <c r="ALN13" s="104"/>
      <c r="ALO13" s="104"/>
      <c r="ALP13" s="104"/>
      <c r="ALQ13" s="104"/>
      <c r="ALR13" s="104"/>
      <c r="ALS13" s="104"/>
      <c r="ALT13" s="104"/>
      <c r="ALU13" s="104"/>
      <c r="ALV13" s="104"/>
      <c r="ALW13" s="104"/>
      <c r="ALX13" s="104"/>
      <c r="ALY13" s="104"/>
      <c r="ALZ13" s="104"/>
      <c r="AMA13" s="104"/>
      <c r="AMB13" s="104"/>
      <c r="AMC13" s="104"/>
      <c r="AMD13" s="104"/>
      <c r="AME13" s="104"/>
      <c r="AMF13" s="104"/>
      <c r="AMG13" s="104"/>
      <c r="AMH13" s="104"/>
      <c r="AMI13" s="104"/>
      <c r="AMJ13" s="104"/>
      <c r="AMK13" s="104"/>
      <c r="AML13" s="104"/>
      <c r="AMM13" s="104"/>
      <c r="AMN13" s="104"/>
      <c r="AMO13" s="104"/>
      <c r="AMP13" s="104"/>
      <c r="AMQ13" s="104"/>
      <c r="AMR13" s="104"/>
      <c r="AMS13" s="104"/>
      <c r="AMT13" s="104"/>
      <c r="AMU13" s="104"/>
      <c r="AMV13" s="104"/>
      <c r="AMW13" s="104"/>
      <c r="AMX13" s="104"/>
      <c r="AMY13" s="104"/>
      <c r="AMZ13" s="104"/>
      <c r="ANA13" s="104"/>
      <c r="ANB13" s="104"/>
      <c r="ANC13" s="104"/>
      <c r="AND13" s="104"/>
      <c r="ANE13" s="104"/>
      <c r="ANF13" s="104"/>
      <c r="ANG13" s="104"/>
      <c r="ANH13" s="104"/>
      <c r="ANI13" s="104"/>
      <c r="ANJ13" s="104"/>
      <c r="ANK13" s="104"/>
      <c r="ANL13" s="104"/>
      <c r="ANM13" s="104"/>
      <c r="ANN13" s="104"/>
      <c r="ANO13" s="104"/>
      <c r="ANP13" s="104"/>
      <c r="ANQ13" s="104"/>
      <c r="ANR13" s="104"/>
      <c r="ANS13" s="104"/>
      <c r="ANT13" s="104"/>
      <c r="ANU13" s="104"/>
      <c r="ANV13" s="104"/>
      <c r="ANW13" s="104"/>
      <c r="ANX13" s="104"/>
      <c r="ANY13" s="104"/>
      <c r="ANZ13" s="104"/>
      <c r="AOA13" s="104"/>
      <c r="AOB13" s="104"/>
      <c r="AOC13" s="104"/>
      <c r="AOD13" s="104"/>
      <c r="AOE13" s="104"/>
      <c r="AOF13" s="104"/>
      <c r="AOG13" s="104"/>
      <c r="AOH13" s="104"/>
      <c r="AOI13" s="104"/>
      <c r="AOJ13" s="104"/>
      <c r="AOK13" s="104"/>
      <c r="AOL13" s="104"/>
      <c r="AOM13" s="104"/>
      <c r="AON13" s="104"/>
      <c r="AOO13" s="104"/>
      <c r="AOP13" s="104"/>
      <c r="AOQ13" s="104"/>
      <c r="AOR13" s="104"/>
      <c r="AOS13" s="104"/>
      <c r="AOT13" s="104"/>
      <c r="AOU13" s="104"/>
      <c r="AOV13" s="104"/>
      <c r="AOW13" s="104"/>
      <c r="AOX13" s="104"/>
      <c r="AOY13" s="104"/>
      <c r="AOZ13" s="104"/>
      <c r="APA13" s="104"/>
      <c r="APB13" s="104"/>
      <c r="APC13" s="104"/>
      <c r="APD13" s="104"/>
      <c r="APE13" s="104"/>
      <c r="APF13" s="104"/>
      <c r="APG13" s="104"/>
      <c r="APH13" s="104"/>
      <c r="API13" s="104"/>
      <c r="APJ13" s="104"/>
      <c r="APK13" s="104"/>
      <c r="APL13" s="104"/>
    </row>
    <row r="14" spans="1:1104" ht="49.5" customHeight="1" x14ac:dyDescent="0.25">
      <c r="A14" s="371" t="s">
        <v>24</v>
      </c>
      <c r="B14" s="110">
        <f>B15+B16+B17+B18+B19+B20+B21+B22+B23</f>
        <v>9</v>
      </c>
      <c r="C14" s="110"/>
      <c r="D14" s="110"/>
      <c r="E14" s="375">
        <f t="shared" ref="E14:I14" si="1">E15+E16+E17+E18+E19+E20+E21+E22+E23</f>
        <v>527</v>
      </c>
      <c r="F14" s="110"/>
      <c r="G14" s="387"/>
      <c r="H14" s="398">
        <f t="shared" si="1"/>
        <v>5568.84</v>
      </c>
      <c r="I14" s="398">
        <f t="shared" si="1"/>
        <v>6910.39</v>
      </c>
    </row>
    <row r="15" spans="1:1104" x14ac:dyDescent="0.25">
      <c r="A15" s="109" t="s">
        <v>330</v>
      </c>
      <c r="B15" s="111">
        <v>1</v>
      </c>
      <c r="C15" s="111">
        <f>D15+E15</f>
        <v>153</v>
      </c>
      <c r="D15" s="111">
        <v>133</v>
      </c>
      <c r="E15" s="395">
        <v>20</v>
      </c>
      <c r="F15" s="112"/>
      <c r="G15" s="386">
        <v>4.984</v>
      </c>
      <c r="H15" s="113">
        <f t="shared" ref="H15:H23" si="2">ROUND(G15*E15*2,2)</f>
        <v>199.36</v>
      </c>
      <c r="I15" s="112">
        <f>ROUND(H15*0.2409+H15,2)</f>
        <v>247.39</v>
      </c>
      <c r="J15" s="400"/>
    </row>
    <row r="16" spans="1:1104" x14ac:dyDescent="0.25">
      <c r="A16" s="109" t="s">
        <v>330</v>
      </c>
      <c r="B16" s="111">
        <v>1</v>
      </c>
      <c r="C16" s="111">
        <f t="shared" ref="C16:C23" si="3">D16+E16</f>
        <v>145</v>
      </c>
      <c r="D16" s="111">
        <v>133</v>
      </c>
      <c r="E16" s="395">
        <v>12</v>
      </c>
      <c r="F16" s="112"/>
      <c r="G16" s="386" t="s">
        <v>331</v>
      </c>
      <c r="H16" s="113">
        <f>ROUND(G16*E16*2,2)</f>
        <v>113.76</v>
      </c>
      <c r="I16" s="112">
        <f t="shared" ref="I16:I23" si="4">ROUND(H16*0.2409+H16,2)</f>
        <v>141.16</v>
      </c>
      <c r="J16" s="400"/>
    </row>
    <row r="17" spans="1:10" x14ac:dyDescent="0.25">
      <c r="A17" s="109" t="s">
        <v>330</v>
      </c>
      <c r="B17" s="111">
        <v>1</v>
      </c>
      <c r="C17" s="111">
        <f t="shared" si="3"/>
        <v>142</v>
      </c>
      <c r="D17" s="111">
        <v>133</v>
      </c>
      <c r="E17" s="395">
        <v>9</v>
      </c>
      <c r="F17" s="112"/>
      <c r="G17" s="386" t="s">
        <v>332</v>
      </c>
      <c r="H17" s="113">
        <f t="shared" si="2"/>
        <v>96.79</v>
      </c>
      <c r="I17" s="112">
        <f t="shared" si="4"/>
        <v>120.11</v>
      </c>
      <c r="J17" s="400"/>
    </row>
    <row r="18" spans="1:10" x14ac:dyDescent="0.25">
      <c r="A18" s="109" t="s">
        <v>330</v>
      </c>
      <c r="B18" s="111">
        <v>1</v>
      </c>
      <c r="C18" s="111">
        <f t="shared" si="3"/>
        <v>235</v>
      </c>
      <c r="D18" s="111">
        <v>133</v>
      </c>
      <c r="E18" s="395">
        <v>102</v>
      </c>
      <c r="F18" s="112"/>
      <c r="G18" s="386" t="s">
        <v>332</v>
      </c>
      <c r="H18" s="113">
        <f t="shared" si="2"/>
        <v>1096.9100000000001</v>
      </c>
      <c r="I18" s="112">
        <f t="shared" si="4"/>
        <v>1361.16</v>
      </c>
      <c r="J18" s="400"/>
    </row>
    <row r="19" spans="1:10" x14ac:dyDescent="0.25">
      <c r="A19" s="109" t="s">
        <v>330</v>
      </c>
      <c r="B19" s="111">
        <v>1</v>
      </c>
      <c r="C19" s="111">
        <f t="shared" si="3"/>
        <v>293</v>
      </c>
      <c r="D19" s="111">
        <v>133</v>
      </c>
      <c r="E19" s="395">
        <v>160</v>
      </c>
      <c r="F19" s="112"/>
      <c r="G19" s="386" t="s">
        <v>332</v>
      </c>
      <c r="H19" s="113">
        <f t="shared" si="2"/>
        <v>1720.64</v>
      </c>
      <c r="I19" s="112">
        <f t="shared" si="4"/>
        <v>2135.14</v>
      </c>
      <c r="J19" s="400"/>
    </row>
    <row r="20" spans="1:10" x14ac:dyDescent="0.25">
      <c r="A20" s="109" t="s">
        <v>330</v>
      </c>
      <c r="B20" s="111">
        <v>1</v>
      </c>
      <c r="C20" s="111">
        <f t="shared" si="3"/>
        <v>186</v>
      </c>
      <c r="D20" s="111">
        <v>133</v>
      </c>
      <c r="E20" s="395">
        <v>53</v>
      </c>
      <c r="F20" s="112"/>
      <c r="G20" s="386" t="s">
        <v>331</v>
      </c>
      <c r="H20" s="113">
        <f t="shared" si="2"/>
        <v>502.44</v>
      </c>
      <c r="I20" s="112">
        <f t="shared" si="4"/>
        <v>623.48</v>
      </c>
      <c r="J20" s="400"/>
    </row>
    <row r="21" spans="1:10" x14ac:dyDescent="0.25">
      <c r="A21" s="109" t="s">
        <v>330</v>
      </c>
      <c r="B21" s="111">
        <v>1</v>
      </c>
      <c r="C21" s="111">
        <f t="shared" si="3"/>
        <v>157</v>
      </c>
      <c r="D21" s="111">
        <v>133</v>
      </c>
      <c r="E21" s="395">
        <v>24</v>
      </c>
      <c r="F21" s="112"/>
      <c r="G21" s="386" t="s">
        <v>332</v>
      </c>
      <c r="H21" s="113">
        <f t="shared" si="2"/>
        <v>258.10000000000002</v>
      </c>
      <c r="I21" s="112">
        <f t="shared" si="4"/>
        <v>320.27999999999997</v>
      </c>
      <c r="J21" s="400"/>
    </row>
    <row r="22" spans="1:10" x14ac:dyDescent="0.25">
      <c r="A22" s="109" t="s">
        <v>330</v>
      </c>
      <c r="B22" s="111">
        <v>1</v>
      </c>
      <c r="C22" s="111">
        <f t="shared" si="3"/>
        <v>193</v>
      </c>
      <c r="D22" s="111">
        <v>133</v>
      </c>
      <c r="E22" s="395">
        <v>60</v>
      </c>
      <c r="F22" s="112"/>
      <c r="G22" s="386" t="s">
        <v>332</v>
      </c>
      <c r="H22" s="113">
        <f t="shared" si="2"/>
        <v>645.24</v>
      </c>
      <c r="I22" s="112">
        <f t="shared" si="4"/>
        <v>800.68</v>
      </c>
      <c r="J22" s="400"/>
    </row>
    <row r="23" spans="1:10" x14ac:dyDescent="0.25">
      <c r="A23" s="109" t="s">
        <v>330</v>
      </c>
      <c r="B23" s="111">
        <v>1</v>
      </c>
      <c r="C23" s="111">
        <f t="shared" si="3"/>
        <v>220</v>
      </c>
      <c r="D23" s="111">
        <v>133</v>
      </c>
      <c r="E23" s="395">
        <v>87</v>
      </c>
      <c r="F23" s="112"/>
      <c r="G23" s="386" t="s">
        <v>332</v>
      </c>
      <c r="H23" s="113">
        <f t="shared" si="2"/>
        <v>935.6</v>
      </c>
      <c r="I23" s="112">
        <f t="shared" si="4"/>
        <v>1160.99</v>
      </c>
      <c r="J23" s="400"/>
    </row>
    <row r="24" spans="1:10" ht="29.25" x14ac:dyDescent="0.25">
      <c r="A24" s="371" t="s">
        <v>26</v>
      </c>
      <c r="B24" s="110">
        <f>B25+B26+B27+B28</f>
        <v>4</v>
      </c>
      <c r="C24" s="110"/>
      <c r="D24" s="110"/>
      <c r="E24" s="375">
        <f t="shared" ref="E24:I24" si="5">E25+E26+E27+E28</f>
        <v>396</v>
      </c>
      <c r="F24" s="110"/>
      <c r="G24" s="387"/>
      <c r="H24" s="398">
        <f t="shared" si="5"/>
        <v>2924.0600000000004</v>
      </c>
      <c r="I24" s="398">
        <f t="shared" si="5"/>
        <v>3628.47</v>
      </c>
      <c r="J24" s="400"/>
    </row>
    <row r="25" spans="1:10" ht="20.25" customHeight="1" x14ac:dyDescent="0.25">
      <c r="A25" s="109" t="s">
        <v>32</v>
      </c>
      <c r="B25" s="111">
        <v>1</v>
      </c>
      <c r="C25" s="111">
        <f>D25+E25</f>
        <v>276</v>
      </c>
      <c r="D25" s="111">
        <v>133</v>
      </c>
      <c r="E25" s="395">
        <v>143</v>
      </c>
      <c r="F25" s="112"/>
      <c r="G25" s="388">
        <v>3.6920000000000002</v>
      </c>
      <c r="H25" s="113">
        <f t="shared" ref="H25:H28" si="6">ROUND(G25*E25*2,2)</f>
        <v>1055.9100000000001</v>
      </c>
      <c r="I25" s="112">
        <f t="shared" ref="I25:I28" si="7">ROUND(H25*0.2409+H25,2)</f>
        <v>1310.28</v>
      </c>
      <c r="J25" s="400"/>
    </row>
    <row r="26" spans="1:10" x14ac:dyDescent="0.25">
      <c r="A26" s="109" t="s">
        <v>32</v>
      </c>
      <c r="B26" s="111">
        <v>1</v>
      </c>
      <c r="C26" s="111">
        <f t="shared" ref="C26:C28" si="8">D26+E26</f>
        <v>166</v>
      </c>
      <c r="D26" s="111">
        <v>133</v>
      </c>
      <c r="E26" s="395">
        <v>33</v>
      </c>
      <c r="F26" s="112"/>
      <c r="G26" s="388">
        <v>3.6920000000000002</v>
      </c>
      <c r="H26" s="113">
        <f t="shared" si="6"/>
        <v>243.67</v>
      </c>
      <c r="I26" s="112">
        <f t="shared" si="7"/>
        <v>302.37</v>
      </c>
      <c r="J26" s="400"/>
    </row>
    <row r="27" spans="1:10" x14ac:dyDescent="0.25">
      <c r="A27" s="109" t="s">
        <v>32</v>
      </c>
      <c r="B27" s="111">
        <v>1</v>
      </c>
      <c r="C27" s="111">
        <f t="shared" si="8"/>
        <v>293</v>
      </c>
      <c r="D27" s="111">
        <v>133</v>
      </c>
      <c r="E27" s="395">
        <v>160</v>
      </c>
      <c r="F27" s="112"/>
      <c r="G27" s="388">
        <v>3.6920000000000002</v>
      </c>
      <c r="H27" s="113">
        <f t="shared" si="6"/>
        <v>1181.44</v>
      </c>
      <c r="I27" s="112">
        <f t="shared" si="7"/>
        <v>1466.05</v>
      </c>
      <c r="J27" s="400"/>
    </row>
    <row r="28" spans="1:10" ht="15" customHeight="1" x14ac:dyDescent="0.25">
      <c r="A28" s="109" t="s">
        <v>32</v>
      </c>
      <c r="B28" s="111">
        <v>1</v>
      </c>
      <c r="C28" s="111">
        <f t="shared" si="8"/>
        <v>193</v>
      </c>
      <c r="D28" s="111">
        <v>133</v>
      </c>
      <c r="E28" s="395">
        <v>60</v>
      </c>
      <c r="F28" s="112"/>
      <c r="G28" s="388">
        <v>3.6920000000000002</v>
      </c>
      <c r="H28" s="113">
        <f t="shared" si="6"/>
        <v>443.04</v>
      </c>
      <c r="I28" s="112">
        <f t="shared" si="7"/>
        <v>549.77</v>
      </c>
      <c r="J28" s="400"/>
    </row>
    <row r="29" spans="1:10" ht="27.75" customHeight="1" x14ac:dyDescent="0.25">
      <c r="A29" s="393" t="s">
        <v>333</v>
      </c>
      <c r="B29" s="108">
        <f>B30+B35+B51</f>
        <v>25</v>
      </c>
      <c r="C29" s="108"/>
      <c r="D29" s="108"/>
      <c r="E29" s="374">
        <f t="shared" ref="E29:I29" si="9">E30+E35+E51</f>
        <v>1294</v>
      </c>
      <c r="F29" s="108"/>
      <c r="G29" s="397"/>
      <c r="H29" s="207">
        <f t="shared" si="9"/>
        <v>14262.79</v>
      </c>
      <c r="I29" s="207">
        <f t="shared" si="9"/>
        <v>17698.7</v>
      </c>
      <c r="J29" s="400"/>
    </row>
    <row r="30" spans="1:10" ht="29.25" x14ac:dyDescent="0.25">
      <c r="A30" s="371" t="s">
        <v>23</v>
      </c>
      <c r="B30" s="110">
        <f>B31+B32+B33+B34</f>
        <v>4</v>
      </c>
      <c r="C30" s="110"/>
      <c r="D30" s="110"/>
      <c r="E30" s="375">
        <f t="shared" ref="E30:I30" si="10">E31+E32+E33+E34</f>
        <v>235</v>
      </c>
      <c r="F30" s="110"/>
      <c r="G30" s="387"/>
      <c r="H30" s="398">
        <f t="shared" si="10"/>
        <v>4252.57</v>
      </c>
      <c r="I30" s="398">
        <f t="shared" si="10"/>
        <v>5277.02</v>
      </c>
      <c r="J30" s="400"/>
    </row>
    <row r="31" spans="1:10" ht="14.25" customHeight="1" x14ac:dyDescent="0.25">
      <c r="A31" s="109" t="s">
        <v>334</v>
      </c>
      <c r="B31" s="111">
        <v>1</v>
      </c>
      <c r="C31" s="111">
        <f>D31+E31</f>
        <v>210</v>
      </c>
      <c r="D31" s="111">
        <v>133</v>
      </c>
      <c r="E31" s="395">
        <v>77</v>
      </c>
      <c r="F31" s="112"/>
      <c r="G31" s="386" t="s">
        <v>335</v>
      </c>
      <c r="H31" s="113">
        <f t="shared" ref="H31:H57" si="11">ROUND(G31*E31*2,2)</f>
        <v>1393.39</v>
      </c>
      <c r="I31" s="112">
        <f t="shared" ref="I31:I34" si="12">ROUND(H31*0.2409+H31,2)</f>
        <v>1729.06</v>
      </c>
      <c r="J31" s="400"/>
    </row>
    <row r="32" spans="1:10" ht="14.25" customHeight="1" x14ac:dyDescent="0.25">
      <c r="A32" s="109" t="s">
        <v>334</v>
      </c>
      <c r="B32" s="111">
        <v>1</v>
      </c>
      <c r="C32" s="111">
        <f t="shared" ref="C32:C34" si="13">D32+E32</f>
        <v>149</v>
      </c>
      <c r="D32" s="111">
        <v>133</v>
      </c>
      <c r="E32" s="395">
        <v>16</v>
      </c>
      <c r="F32" s="112"/>
      <c r="G32" s="386" t="s">
        <v>335</v>
      </c>
      <c r="H32" s="113">
        <f t="shared" si="11"/>
        <v>289.54000000000002</v>
      </c>
      <c r="I32" s="112">
        <f t="shared" si="12"/>
        <v>359.29</v>
      </c>
      <c r="J32" s="400"/>
    </row>
    <row r="33" spans="1:10" ht="14.25" customHeight="1" x14ac:dyDescent="0.25">
      <c r="A33" s="109" t="s">
        <v>334</v>
      </c>
      <c r="B33" s="111">
        <v>1</v>
      </c>
      <c r="C33" s="111">
        <f t="shared" si="13"/>
        <v>224</v>
      </c>
      <c r="D33" s="111">
        <v>133</v>
      </c>
      <c r="E33" s="395">
        <v>91</v>
      </c>
      <c r="F33" s="112"/>
      <c r="G33" s="386" t="s">
        <v>335</v>
      </c>
      <c r="H33" s="113">
        <f t="shared" si="11"/>
        <v>1646.74</v>
      </c>
      <c r="I33" s="112">
        <f t="shared" si="12"/>
        <v>2043.44</v>
      </c>
      <c r="J33" s="400"/>
    </row>
    <row r="34" spans="1:10" ht="14.25" customHeight="1" x14ac:dyDescent="0.25">
      <c r="A34" s="109" t="s">
        <v>334</v>
      </c>
      <c r="B34" s="111">
        <v>1</v>
      </c>
      <c r="C34" s="111">
        <f t="shared" si="13"/>
        <v>184</v>
      </c>
      <c r="D34" s="111">
        <v>133</v>
      </c>
      <c r="E34" s="395">
        <v>51</v>
      </c>
      <c r="F34" s="112"/>
      <c r="G34" s="386" t="s">
        <v>335</v>
      </c>
      <c r="H34" s="113">
        <f t="shared" si="11"/>
        <v>922.9</v>
      </c>
      <c r="I34" s="112">
        <f t="shared" si="12"/>
        <v>1145.23</v>
      </c>
      <c r="J34" s="400"/>
    </row>
    <row r="35" spans="1:10" ht="43.5" x14ac:dyDescent="0.25">
      <c r="A35" s="371" t="s">
        <v>24</v>
      </c>
      <c r="B35" s="110">
        <f>B36+B37+B38+B39+B40+B41+B43+B42+B44+B45+B46+B47+B48+B49+B50</f>
        <v>15</v>
      </c>
      <c r="C35" s="110"/>
      <c r="D35" s="110"/>
      <c r="E35" s="375">
        <f>E36+E37+E38+E39+E40+E41+E43+E42+E44+E45+E46+E47+E48+E49+E50</f>
        <v>765</v>
      </c>
      <c r="F35" s="110"/>
      <c r="G35" s="387"/>
      <c r="H35" s="398">
        <f>H36+H37+H38+H39+H40+H41+H43+H42+H44+H45+H46+H47+H48+H49+H50</f>
        <v>7690.5600000000013</v>
      </c>
      <c r="I35" s="398">
        <f t="shared" ref="I35" si="14">I36+I37+I38+I39+I40+I41+I43+I42+I44+I45+I46+I47+I48+I49+I50</f>
        <v>9543.2099999999991</v>
      </c>
      <c r="J35" s="400"/>
    </row>
    <row r="36" spans="1:10" ht="15.75" customHeight="1" x14ac:dyDescent="0.25">
      <c r="A36" s="109" t="s">
        <v>336</v>
      </c>
      <c r="B36" s="111">
        <v>1</v>
      </c>
      <c r="C36" s="111">
        <f t="shared" ref="C36:C49" si="15">D36+E36</f>
        <v>139</v>
      </c>
      <c r="D36" s="116">
        <v>133</v>
      </c>
      <c r="E36" s="395">
        <v>6</v>
      </c>
      <c r="F36" s="111"/>
      <c r="G36" s="386" t="s">
        <v>337</v>
      </c>
      <c r="H36" s="113">
        <f t="shared" si="11"/>
        <v>59.81</v>
      </c>
      <c r="I36" s="112">
        <f t="shared" ref="I36:I57" si="16">ROUND(H36*0.2409+H36,2)</f>
        <v>74.22</v>
      </c>
      <c r="J36" s="400"/>
    </row>
    <row r="37" spans="1:10" ht="15.75" customHeight="1" x14ac:dyDescent="0.25">
      <c r="A37" s="109" t="s">
        <v>336</v>
      </c>
      <c r="B37" s="111">
        <v>1</v>
      </c>
      <c r="C37" s="111">
        <f t="shared" si="15"/>
        <v>172</v>
      </c>
      <c r="D37" s="116">
        <v>133</v>
      </c>
      <c r="E37" s="395">
        <v>39</v>
      </c>
      <c r="F37" s="111"/>
      <c r="G37" s="386" t="s">
        <v>338</v>
      </c>
      <c r="H37" s="113">
        <f t="shared" si="11"/>
        <v>453.8</v>
      </c>
      <c r="I37" s="112">
        <f t="shared" si="16"/>
        <v>563.12</v>
      </c>
      <c r="J37" s="400"/>
    </row>
    <row r="38" spans="1:10" ht="15.75" customHeight="1" x14ac:dyDescent="0.25">
      <c r="A38" s="109" t="s">
        <v>336</v>
      </c>
      <c r="B38" s="111">
        <v>1</v>
      </c>
      <c r="C38" s="111">
        <f t="shared" si="15"/>
        <v>152</v>
      </c>
      <c r="D38" s="116">
        <v>133</v>
      </c>
      <c r="E38" s="395">
        <v>19</v>
      </c>
      <c r="F38" s="111"/>
      <c r="G38" s="386" t="s">
        <v>337</v>
      </c>
      <c r="H38" s="113">
        <f t="shared" si="11"/>
        <v>189.39</v>
      </c>
      <c r="I38" s="112">
        <f t="shared" si="16"/>
        <v>235.01</v>
      </c>
      <c r="J38" s="400"/>
    </row>
    <row r="39" spans="1:10" ht="15.75" customHeight="1" x14ac:dyDescent="0.25">
      <c r="A39" s="109" t="s">
        <v>336</v>
      </c>
      <c r="B39" s="111">
        <v>1</v>
      </c>
      <c r="C39" s="111">
        <f t="shared" si="15"/>
        <v>152</v>
      </c>
      <c r="D39" s="116">
        <v>133</v>
      </c>
      <c r="E39" s="395">
        <v>19</v>
      </c>
      <c r="F39" s="111"/>
      <c r="G39" s="386" t="s">
        <v>337</v>
      </c>
      <c r="H39" s="113">
        <f t="shared" si="11"/>
        <v>189.39</v>
      </c>
      <c r="I39" s="112">
        <f t="shared" si="16"/>
        <v>235.01</v>
      </c>
      <c r="J39" s="400"/>
    </row>
    <row r="40" spans="1:10" ht="15.75" customHeight="1" x14ac:dyDescent="0.25">
      <c r="A40" s="109" t="s">
        <v>336</v>
      </c>
      <c r="B40" s="111">
        <v>1</v>
      </c>
      <c r="C40" s="111">
        <f t="shared" si="15"/>
        <v>214</v>
      </c>
      <c r="D40" s="116">
        <v>133</v>
      </c>
      <c r="E40" s="395">
        <v>81</v>
      </c>
      <c r="F40" s="111"/>
      <c r="G40" s="386" t="s">
        <v>337</v>
      </c>
      <c r="H40" s="113">
        <f t="shared" si="11"/>
        <v>807.41</v>
      </c>
      <c r="I40" s="112">
        <f t="shared" si="16"/>
        <v>1001.92</v>
      </c>
      <c r="J40" s="400"/>
    </row>
    <row r="41" spans="1:10" ht="15.75" customHeight="1" x14ac:dyDescent="0.25">
      <c r="A41" s="109" t="s">
        <v>336</v>
      </c>
      <c r="B41" s="111">
        <v>1</v>
      </c>
      <c r="C41" s="111">
        <f t="shared" si="15"/>
        <v>191</v>
      </c>
      <c r="D41" s="116">
        <v>133</v>
      </c>
      <c r="E41" s="395">
        <v>58</v>
      </c>
      <c r="F41" s="111"/>
      <c r="G41" s="386" t="s">
        <v>337</v>
      </c>
      <c r="H41" s="113">
        <f t="shared" si="11"/>
        <v>578.14</v>
      </c>
      <c r="I41" s="112">
        <f t="shared" si="16"/>
        <v>717.41</v>
      </c>
      <c r="J41" s="400"/>
    </row>
    <row r="42" spans="1:10" ht="15.75" customHeight="1" x14ac:dyDescent="0.25">
      <c r="A42" s="109" t="s">
        <v>336</v>
      </c>
      <c r="B42" s="111">
        <v>1</v>
      </c>
      <c r="C42" s="111">
        <f t="shared" si="15"/>
        <v>202</v>
      </c>
      <c r="D42" s="116">
        <v>133</v>
      </c>
      <c r="E42" s="395">
        <v>69</v>
      </c>
      <c r="F42" s="111"/>
      <c r="G42" s="386" t="s">
        <v>337</v>
      </c>
      <c r="H42" s="113">
        <f t="shared" si="11"/>
        <v>687.79</v>
      </c>
      <c r="I42" s="112">
        <f t="shared" si="16"/>
        <v>853.48</v>
      </c>
      <c r="J42" s="400"/>
    </row>
    <row r="43" spans="1:10" ht="15.75" customHeight="1" x14ac:dyDescent="0.25">
      <c r="A43" s="109" t="s">
        <v>336</v>
      </c>
      <c r="B43" s="111">
        <v>1</v>
      </c>
      <c r="C43" s="111">
        <f t="shared" si="15"/>
        <v>188</v>
      </c>
      <c r="D43" s="116">
        <v>133</v>
      </c>
      <c r="E43" s="395">
        <v>55</v>
      </c>
      <c r="F43" s="111"/>
      <c r="G43" s="386" t="s">
        <v>337</v>
      </c>
      <c r="H43" s="113">
        <f t="shared" si="11"/>
        <v>548.24</v>
      </c>
      <c r="I43" s="112">
        <f t="shared" si="16"/>
        <v>680.31</v>
      </c>
      <c r="J43" s="400"/>
    </row>
    <row r="44" spans="1:10" ht="15.75" customHeight="1" x14ac:dyDescent="0.25">
      <c r="A44" s="109" t="s">
        <v>336</v>
      </c>
      <c r="B44" s="111">
        <v>1</v>
      </c>
      <c r="C44" s="111">
        <f t="shared" si="15"/>
        <v>211</v>
      </c>
      <c r="D44" s="116">
        <v>133</v>
      </c>
      <c r="E44" s="395">
        <v>78</v>
      </c>
      <c r="F44" s="111"/>
      <c r="G44" s="386" t="s">
        <v>337</v>
      </c>
      <c r="H44" s="113">
        <f t="shared" si="11"/>
        <v>777.5</v>
      </c>
      <c r="I44" s="112">
        <f t="shared" si="16"/>
        <v>964.8</v>
      </c>
      <c r="J44" s="400"/>
    </row>
    <row r="45" spans="1:10" ht="15.75" customHeight="1" x14ac:dyDescent="0.25">
      <c r="A45" s="109" t="s">
        <v>336</v>
      </c>
      <c r="B45" s="111">
        <v>1</v>
      </c>
      <c r="C45" s="111">
        <f t="shared" si="15"/>
        <v>210</v>
      </c>
      <c r="D45" s="116">
        <v>133</v>
      </c>
      <c r="E45" s="395">
        <v>77</v>
      </c>
      <c r="F45" s="111"/>
      <c r="G45" s="386" t="s">
        <v>337</v>
      </c>
      <c r="H45" s="113">
        <f t="shared" si="11"/>
        <v>767.54</v>
      </c>
      <c r="I45" s="112">
        <f t="shared" si="16"/>
        <v>952.44</v>
      </c>
      <c r="J45" s="400"/>
    </row>
    <row r="46" spans="1:10" ht="15.75" customHeight="1" x14ac:dyDescent="0.25">
      <c r="A46" s="109" t="s">
        <v>336</v>
      </c>
      <c r="B46" s="111">
        <v>1</v>
      </c>
      <c r="C46" s="111">
        <f t="shared" si="15"/>
        <v>147</v>
      </c>
      <c r="D46" s="116">
        <v>133</v>
      </c>
      <c r="E46" s="395">
        <v>14</v>
      </c>
      <c r="F46" s="111"/>
      <c r="G46" s="386" t="s">
        <v>337</v>
      </c>
      <c r="H46" s="113">
        <f t="shared" si="11"/>
        <v>139.55000000000001</v>
      </c>
      <c r="I46" s="112">
        <f t="shared" si="16"/>
        <v>173.17</v>
      </c>
      <c r="J46" s="400"/>
    </row>
    <row r="47" spans="1:10" ht="15.75" customHeight="1" x14ac:dyDescent="0.25">
      <c r="A47" s="109" t="s">
        <v>336</v>
      </c>
      <c r="B47" s="111">
        <v>1</v>
      </c>
      <c r="C47" s="111">
        <f t="shared" si="15"/>
        <v>188</v>
      </c>
      <c r="D47" s="116">
        <v>133</v>
      </c>
      <c r="E47" s="395">
        <v>55</v>
      </c>
      <c r="F47" s="111"/>
      <c r="G47" s="386" t="s">
        <v>337</v>
      </c>
      <c r="H47" s="113">
        <f t="shared" si="11"/>
        <v>548.24</v>
      </c>
      <c r="I47" s="112">
        <f t="shared" si="16"/>
        <v>680.31</v>
      </c>
      <c r="J47" s="400"/>
    </row>
    <row r="48" spans="1:10" ht="15.75" customHeight="1" x14ac:dyDescent="0.25">
      <c r="A48" s="109" t="s">
        <v>336</v>
      </c>
      <c r="B48" s="111">
        <v>1</v>
      </c>
      <c r="C48" s="111">
        <f t="shared" si="15"/>
        <v>182</v>
      </c>
      <c r="D48" s="116">
        <v>133</v>
      </c>
      <c r="E48" s="395">
        <v>49</v>
      </c>
      <c r="F48" s="111"/>
      <c r="G48" s="386" t="s">
        <v>337</v>
      </c>
      <c r="H48" s="113">
        <f t="shared" si="11"/>
        <v>488.43</v>
      </c>
      <c r="I48" s="112">
        <f t="shared" si="16"/>
        <v>606.09</v>
      </c>
      <c r="J48" s="400"/>
    </row>
    <row r="49" spans="1:10" ht="15.75" customHeight="1" x14ac:dyDescent="0.25">
      <c r="A49" s="109" t="s">
        <v>336</v>
      </c>
      <c r="B49" s="111">
        <v>1</v>
      </c>
      <c r="C49" s="111">
        <f t="shared" si="15"/>
        <v>204</v>
      </c>
      <c r="D49" s="116">
        <v>133</v>
      </c>
      <c r="E49" s="395">
        <v>71</v>
      </c>
      <c r="F49" s="111"/>
      <c r="G49" s="386" t="s">
        <v>337</v>
      </c>
      <c r="H49" s="113">
        <f t="shared" si="11"/>
        <v>707.73</v>
      </c>
      <c r="I49" s="112">
        <f t="shared" si="16"/>
        <v>878.22</v>
      </c>
      <c r="J49" s="400"/>
    </row>
    <row r="50" spans="1:10" ht="15.75" customHeight="1" x14ac:dyDescent="0.25">
      <c r="A50" s="109" t="s">
        <v>336</v>
      </c>
      <c r="B50" s="111">
        <v>1</v>
      </c>
      <c r="C50" s="111">
        <f>D50+E50</f>
        <v>208</v>
      </c>
      <c r="D50" s="116">
        <v>133</v>
      </c>
      <c r="E50" s="395">
        <v>75</v>
      </c>
      <c r="F50" s="111"/>
      <c r="G50" s="386" t="s">
        <v>337</v>
      </c>
      <c r="H50" s="113">
        <f t="shared" si="11"/>
        <v>747.6</v>
      </c>
      <c r="I50" s="112">
        <f t="shared" si="16"/>
        <v>927.7</v>
      </c>
      <c r="J50" s="400"/>
    </row>
    <row r="51" spans="1:10" ht="43.5" x14ac:dyDescent="0.25">
      <c r="A51" s="371" t="s">
        <v>25</v>
      </c>
      <c r="B51" s="110">
        <f>B52+B53+B54+B55+B56+B57</f>
        <v>6</v>
      </c>
      <c r="C51" s="110"/>
      <c r="D51" s="110"/>
      <c r="E51" s="375">
        <f t="shared" ref="E51:I51" si="17">E52+E53+E54+E55+E56+E57</f>
        <v>294</v>
      </c>
      <c r="F51" s="110"/>
      <c r="G51" s="387"/>
      <c r="H51" s="398">
        <f t="shared" si="17"/>
        <v>2319.66</v>
      </c>
      <c r="I51" s="398">
        <f t="shared" si="17"/>
        <v>2878.47</v>
      </c>
      <c r="J51" s="400"/>
    </row>
    <row r="52" spans="1:10" ht="14.25" customHeight="1" x14ac:dyDescent="0.25">
      <c r="A52" s="109" t="s">
        <v>196</v>
      </c>
      <c r="B52" s="111">
        <v>1</v>
      </c>
      <c r="C52" s="111">
        <f>D52+E52</f>
        <v>184</v>
      </c>
      <c r="D52" s="111">
        <v>133</v>
      </c>
      <c r="E52" s="395">
        <v>51</v>
      </c>
      <c r="F52" s="112"/>
      <c r="G52" s="386" t="s">
        <v>339</v>
      </c>
      <c r="H52" s="113">
        <f t="shared" si="11"/>
        <v>402.39</v>
      </c>
      <c r="I52" s="112">
        <f t="shared" si="16"/>
        <v>499.33</v>
      </c>
      <c r="J52" s="400"/>
    </row>
    <row r="53" spans="1:10" ht="14.25" customHeight="1" x14ac:dyDescent="0.25">
      <c r="A53" s="109" t="s">
        <v>196</v>
      </c>
      <c r="B53" s="111">
        <v>1</v>
      </c>
      <c r="C53" s="111">
        <f t="shared" ref="C53:C57" si="18">D53+E53</f>
        <v>188</v>
      </c>
      <c r="D53" s="111">
        <v>133</v>
      </c>
      <c r="E53" s="395">
        <v>55</v>
      </c>
      <c r="F53" s="112"/>
      <c r="G53" s="386" t="s">
        <v>339</v>
      </c>
      <c r="H53" s="113">
        <f t="shared" si="11"/>
        <v>433.95</v>
      </c>
      <c r="I53" s="112">
        <f t="shared" si="16"/>
        <v>538.49</v>
      </c>
      <c r="J53" s="400"/>
    </row>
    <row r="54" spans="1:10" ht="14.25" customHeight="1" x14ac:dyDescent="0.25">
      <c r="A54" s="109" t="s">
        <v>196</v>
      </c>
      <c r="B54" s="111">
        <v>1</v>
      </c>
      <c r="C54" s="111">
        <f t="shared" si="18"/>
        <v>200</v>
      </c>
      <c r="D54" s="111">
        <v>133</v>
      </c>
      <c r="E54" s="395">
        <v>67</v>
      </c>
      <c r="F54" s="112"/>
      <c r="G54" s="386" t="s">
        <v>339</v>
      </c>
      <c r="H54" s="113">
        <f t="shared" si="11"/>
        <v>528.63</v>
      </c>
      <c r="I54" s="112">
        <f t="shared" si="16"/>
        <v>655.98</v>
      </c>
      <c r="J54" s="400"/>
    </row>
    <row r="55" spans="1:10" ht="14.25" customHeight="1" x14ac:dyDescent="0.25">
      <c r="A55" s="109" t="s">
        <v>196</v>
      </c>
      <c r="B55" s="111">
        <v>1</v>
      </c>
      <c r="C55" s="111">
        <f t="shared" si="18"/>
        <v>171</v>
      </c>
      <c r="D55" s="111">
        <v>133</v>
      </c>
      <c r="E55" s="395">
        <v>38</v>
      </c>
      <c r="F55" s="112"/>
      <c r="G55" s="386" t="s">
        <v>339</v>
      </c>
      <c r="H55" s="113">
        <f t="shared" si="11"/>
        <v>299.82</v>
      </c>
      <c r="I55" s="112">
        <f t="shared" si="16"/>
        <v>372.05</v>
      </c>
      <c r="J55" s="400"/>
    </row>
    <row r="56" spans="1:10" ht="14.25" customHeight="1" x14ac:dyDescent="0.25">
      <c r="A56" s="109" t="s">
        <v>196</v>
      </c>
      <c r="B56" s="111">
        <v>1</v>
      </c>
      <c r="C56" s="111">
        <f t="shared" si="18"/>
        <v>153</v>
      </c>
      <c r="D56" s="111">
        <v>133</v>
      </c>
      <c r="E56" s="395">
        <v>20</v>
      </c>
      <c r="F56" s="112"/>
      <c r="G56" s="386" t="s">
        <v>339</v>
      </c>
      <c r="H56" s="113">
        <f t="shared" si="11"/>
        <v>157.80000000000001</v>
      </c>
      <c r="I56" s="112">
        <f t="shared" si="16"/>
        <v>195.81</v>
      </c>
      <c r="J56" s="400"/>
    </row>
    <row r="57" spans="1:10" ht="14.25" customHeight="1" x14ac:dyDescent="0.25">
      <c r="A57" s="109" t="s">
        <v>196</v>
      </c>
      <c r="B57" s="111">
        <v>1</v>
      </c>
      <c r="C57" s="111">
        <f t="shared" si="18"/>
        <v>196</v>
      </c>
      <c r="D57" s="111">
        <v>133</v>
      </c>
      <c r="E57" s="395">
        <v>63</v>
      </c>
      <c r="F57" s="112"/>
      <c r="G57" s="386">
        <v>3.9449999999999998</v>
      </c>
      <c r="H57" s="113">
        <f t="shared" si="11"/>
        <v>497.07</v>
      </c>
      <c r="I57" s="112">
        <f t="shared" si="16"/>
        <v>616.80999999999995</v>
      </c>
      <c r="J57" s="400"/>
    </row>
    <row r="58" spans="1:10" ht="27.75" customHeight="1" x14ac:dyDescent="0.25">
      <c r="A58" s="115" t="s">
        <v>340</v>
      </c>
      <c r="B58" s="108">
        <f>B59+B63+B68+B71</f>
        <v>11</v>
      </c>
      <c r="C58" s="108"/>
      <c r="D58" s="108"/>
      <c r="E58" s="374">
        <f t="shared" ref="E58:I58" si="19">E59+E63+E68+E71</f>
        <v>373.5</v>
      </c>
      <c r="F58" s="108"/>
      <c r="G58" s="389"/>
      <c r="H58" s="207">
        <f>H59+H63+H68+H71</f>
        <v>4587.71</v>
      </c>
      <c r="I58" s="207">
        <f t="shared" si="19"/>
        <v>5692.9</v>
      </c>
      <c r="J58" s="400"/>
    </row>
    <row r="59" spans="1:10" ht="29.25" x14ac:dyDescent="0.25">
      <c r="A59" s="371" t="s">
        <v>23</v>
      </c>
      <c r="B59" s="110">
        <f>B60+B61+B62</f>
        <v>3</v>
      </c>
      <c r="C59" s="110"/>
      <c r="D59" s="110"/>
      <c r="E59" s="375">
        <f t="shared" ref="E59" si="20">E60+E61+E62</f>
        <v>144.5</v>
      </c>
      <c r="F59" s="110"/>
      <c r="G59" s="387"/>
      <c r="H59" s="398">
        <f>H60+H61+H62</f>
        <v>2448.36</v>
      </c>
      <c r="I59" s="398">
        <f>I60+I61+I62</f>
        <v>3038.1699999999996</v>
      </c>
      <c r="J59" s="400"/>
    </row>
    <row r="60" spans="1:10" ht="14.25" customHeight="1" x14ac:dyDescent="0.25">
      <c r="A60" s="109" t="s">
        <v>334</v>
      </c>
      <c r="B60" s="111">
        <v>1</v>
      </c>
      <c r="C60" s="111">
        <f t="shared" ref="C60:C62" si="21">D60+E60</f>
        <v>144</v>
      </c>
      <c r="D60" s="111">
        <v>133</v>
      </c>
      <c r="E60" s="395">
        <v>11</v>
      </c>
      <c r="F60" s="112"/>
      <c r="G60" s="386">
        <v>8.1300000000000008</v>
      </c>
      <c r="H60" s="113">
        <f t="shared" ref="H60:H73" si="22">ROUND(G60*E60*2,2)</f>
        <v>178.86</v>
      </c>
      <c r="I60" s="112">
        <f t="shared" ref="I60:I73" si="23">ROUND(H60*0.2409+H60,2)</f>
        <v>221.95</v>
      </c>
      <c r="J60" s="400"/>
    </row>
    <row r="61" spans="1:10" ht="14.25" customHeight="1" x14ac:dyDescent="0.25">
      <c r="A61" s="109" t="s">
        <v>334</v>
      </c>
      <c r="B61" s="111">
        <v>1</v>
      </c>
      <c r="C61" s="111">
        <f t="shared" si="21"/>
        <v>230.5</v>
      </c>
      <c r="D61" s="111">
        <v>133</v>
      </c>
      <c r="E61" s="395">
        <v>97.5</v>
      </c>
      <c r="F61" s="112"/>
      <c r="G61" s="386">
        <v>8.5</v>
      </c>
      <c r="H61" s="113">
        <f t="shared" si="22"/>
        <v>1657.5</v>
      </c>
      <c r="I61" s="112">
        <f t="shared" si="23"/>
        <v>2056.79</v>
      </c>
      <c r="J61" s="400"/>
    </row>
    <row r="62" spans="1:10" ht="14.25" customHeight="1" x14ac:dyDescent="0.25">
      <c r="A62" s="109" t="s">
        <v>334</v>
      </c>
      <c r="B62" s="111">
        <v>1</v>
      </c>
      <c r="C62" s="111">
        <f t="shared" si="21"/>
        <v>169</v>
      </c>
      <c r="D62" s="111">
        <v>133</v>
      </c>
      <c r="E62" s="395">
        <v>36</v>
      </c>
      <c r="F62" s="112"/>
      <c r="G62" s="386">
        <v>8.5</v>
      </c>
      <c r="H62" s="113">
        <f t="shared" si="22"/>
        <v>612</v>
      </c>
      <c r="I62" s="112">
        <f t="shared" si="23"/>
        <v>759.43</v>
      </c>
      <c r="J62" s="400"/>
    </row>
    <row r="63" spans="1:10" ht="43.5" x14ac:dyDescent="0.25">
      <c r="A63" s="371" t="s">
        <v>24</v>
      </c>
      <c r="B63" s="110">
        <f>B64+B65+B66+B67</f>
        <v>4</v>
      </c>
      <c r="C63" s="110"/>
      <c r="D63" s="110"/>
      <c r="E63" s="375">
        <f t="shared" ref="E63" si="24">E64+E65+E66+E67</f>
        <v>120</v>
      </c>
      <c r="F63" s="110"/>
      <c r="G63" s="387"/>
      <c r="H63" s="398">
        <f t="shared" ref="H63:I63" si="25">H64+H65+H66+H67</f>
        <v>1290.48</v>
      </c>
      <c r="I63" s="398">
        <f t="shared" si="25"/>
        <v>1601.3600000000001</v>
      </c>
      <c r="J63" s="400"/>
    </row>
    <row r="64" spans="1:10" ht="14.25" customHeight="1" x14ac:dyDescent="0.25">
      <c r="A64" s="109" t="s">
        <v>336</v>
      </c>
      <c r="B64" s="111">
        <v>1</v>
      </c>
      <c r="C64" s="111">
        <f>D64+E64</f>
        <v>166</v>
      </c>
      <c r="D64" s="111">
        <v>133</v>
      </c>
      <c r="E64" s="395">
        <v>33</v>
      </c>
      <c r="F64" s="112"/>
      <c r="G64" s="386" t="s">
        <v>332</v>
      </c>
      <c r="H64" s="113">
        <f t="shared" si="22"/>
        <v>354.88</v>
      </c>
      <c r="I64" s="112">
        <f t="shared" si="23"/>
        <v>440.37</v>
      </c>
      <c r="J64" s="400"/>
    </row>
    <row r="65" spans="1:10" ht="14.25" customHeight="1" x14ac:dyDescent="0.25">
      <c r="A65" s="109" t="s">
        <v>336</v>
      </c>
      <c r="B65" s="111">
        <v>1</v>
      </c>
      <c r="C65" s="111">
        <f t="shared" ref="C65:C67" si="26">D65+E65</f>
        <v>168</v>
      </c>
      <c r="D65" s="111">
        <v>133</v>
      </c>
      <c r="E65" s="395">
        <v>35</v>
      </c>
      <c r="F65" s="112"/>
      <c r="G65" s="386" t="s">
        <v>332</v>
      </c>
      <c r="H65" s="113">
        <f t="shared" si="22"/>
        <v>376.39</v>
      </c>
      <c r="I65" s="112">
        <f t="shared" si="23"/>
        <v>467.06</v>
      </c>
      <c r="J65" s="400"/>
    </row>
    <row r="66" spans="1:10" ht="14.25" customHeight="1" x14ac:dyDescent="0.25">
      <c r="A66" s="109" t="s">
        <v>336</v>
      </c>
      <c r="B66" s="111">
        <v>1</v>
      </c>
      <c r="C66" s="111">
        <f t="shared" si="26"/>
        <v>146</v>
      </c>
      <c r="D66" s="111">
        <v>133</v>
      </c>
      <c r="E66" s="395">
        <v>13</v>
      </c>
      <c r="F66" s="112"/>
      <c r="G66" s="386" t="s">
        <v>332</v>
      </c>
      <c r="H66" s="113">
        <f t="shared" si="22"/>
        <v>139.80000000000001</v>
      </c>
      <c r="I66" s="112">
        <f t="shared" si="23"/>
        <v>173.48</v>
      </c>
      <c r="J66" s="400"/>
    </row>
    <row r="67" spans="1:10" ht="14.25" customHeight="1" x14ac:dyDescent="0.25">
      <c r="A67" s="109" t="s">
        <v>336</v>
      </c>
      <c r="B67" s="111">
        <v>1</v>
      </c>
      <c r="C67" s="111">
        <f t="shared" si="26"/>
        <v>172</v>
      </c>
      <c r="D67" s="111">
        <v>133</v>
      </c>
      <c r="E67" s="395">
        <v>39</v>
      </c>
      <c r="F67" s="112"/>
      <c r="G67" s="386" t="s">
        <v>341</v>
      </c>
      <c r="H67" s="113">
        <f t="shared" si="22"/>
        <v>419.41</v>
      </c>
      <c r="I67" s="112">
        <f t="shared" si="23"/>
        <v>520.45000000000005</v>
      </c>
      <c r="J67" s="400"/>
    </row>
    <row r="68" spans="1:10" ht="43.5" x14ac:dyDescent="0.25">
      <c r="A68" s="371" t="s">
        <v>25</v>
      </c>
      <c r="B68" s="110">
        <f>B69+B70</f>
        <v>2</v>
      </c>
      <c r="C68" s="110"/>
      <c r="D68" s="110"/>
      <c r="E68" s="375">
        <f t="shared" ref="E68:I68" si="27">E69+E70</f>
        <v>87</v>
      </c>
      <c r="F68" s="110"/>
      <c r="G68" s="387"/>
      <c r="H68" s="398">
        <f t="shared" si="27"/>
        <v>686.43</v>
      </c>
      <c r="I68" s="398">
        <f t="shared" si="27"/>
        <v>851.79</v>
      </c>
      <c r="J68" s="400"/>
    </row>
    <row r="69" spans="1:10" ht="14.25" customHeight="1" x14ac:dyDescent="0.25">
      <c r="A69" s="109" t="s">
        <v>196</v>
      </c>
      <c r="B69" s="111">
        <v>1</v>
      </c>
      <c r="C69" s="111">
        <f>D69+E69</f>
        <v>168</v>
      </c>
      <c r="D69" s="111">
        <v>133</v>
      </c>
      <c r="E69" s="376">
        <v>35</v>
      </c>
      <c r="F69" s="112"/>
      <c r="G69" s="388">
        <v>3.9449999999999998</v>
      </c>
      <c r="H69" s="113">
        <f t="shared" si="22"/>
        <v>276.14999999999998</v>
      </c>
      <c r="I69" s="112">
        <f t="shared" si="23"/>
        <v>342.67</v>
      </c>
      <c r="J69" s="400"/>
    </row>
    <row r="70" spans="1:10" ht="14.25" customHeight="1" x14ac:dyDescent="0.25">
      <c r="A70" s="109" t="s">
        <v>196</v>
      </c>
      <c r="B70" s="111">
        <v>1</v>
      </c>
      <c r="C70" s="111">
        <f>D70+E70</f>
        <v>185</v>
      </c>
      <c r="D70" s="111">
        <v>133</v>
      </c>
      <c r="E70" s="376">
        <v>52</v>
      </c>
      <c r="F70" s="112"/>
      <c r="G70" s="388">
        <v>3.9449999999999998</v>
      </c>
      <c r="H70" s="113">
        <f t="shared" si="22"/>
        <v>410.28</v>
      </c>
      <c r="I70" s="112">
        <f t="shared" si="23"/>
        <v>509.12</v>
      </c>
      <c r="J70" s="400"/>
    </row>
    <row r="71" spans="1:10" ht="29.25" x14ac:dyDescent="0.25">
      <c r="A71" s="371" t="s">
        <v>26</v>
      </c>
      <c r="B71" s="110">
        <f>B72+B73</f>
        <v>2</v>
      </c>
      <c r="C71" s="110"/>
      <c r="D71" s="110"/>
      <c r="E71" s="375">
        <f t="shared" ref="E71" si="28">E72+E73</f>
        <v>22</v>
      </c>
      <c r="F71" s="110"/>
      <c r="G71" s="387"/>
      <c r="H71" s="398">
        <f t="shared" ref="H71:I71" si="29">H72+H73</f>
        <v>162.44</v>
      </c>
      <c r="I71" s="398">
        <f t="shared" si="29"/>
        <v>201.58</v>
      </c>
      <c r="J71" s="400"/>
    </row>
    <row r="72" spans="1:10" ht="14.25" customHeight="1" x14ac:dyDescent="0.25">
      <c r="A72" s="109" t="s">
        <v>32</v>
      </c>
      <c r="B72" s="111">
        <v>1</v>
      </c>
      <c r="C72" s="111">
        <f>D72+E72</f>
        <v>144</v>
      </c>
      <c r="D72" s="111">
        <v>133</v>
      </c>
      <c r="E72" s="376">
        <v>11</v>
      </c>
      <c r="F72" s="112"/>
      <c r="G72" s="388">
        <v>3.6920000000000002</v>
      </c>
      <c r="H72" s="113">
        <f t="shared" si="22"/>
        <v>81.22</v>
      </c>
      <c r="I72" s="112">
        <f t="shared" si="23"/>
        <v>100.79</v>
      </c>
      <c r="J72" s="400"/>
    </row>
    <row r="73" spans="1:10" ht="14.25" customHeight="1" x14ac:dyDescent="0.25">
      <c r="A73" s="109" t="s">
        <v>32</v>
      </c>
      <c r="B73" s="111">
        <v>1</v>
      </c>
      <c r="C73" s="111">
        <f>D73+E73</f>
        <v>144</v>
      </c>
      <c r="D73" s="111">
        <v>133</v>
      </c>
      <c r="E73" s="376">
        <v>11</v>
      </c>
      <c r="F73" s="112"/>
      <c r="G73" s="388">
        <v>3.6920000000000002</v>
      </c>
      <c r="H73" s="113">
        <f t="shared" si="22"/>
        <v>81.22</v>
      </c>
      <c r="I73" s="112">
        <f t="shared" si="23"/>
        <v>100.79</v>
      </c>
      <c r="J73" s="400"/>
    </row>
    <row r="74" spans="1:10" ht="14.25" customHeight="1" x14ac:dyDescent="0.25">
      <c r="A74" s="107" t="s">
        <v>342</v>
      </c>
      <c r="B74" s="108">
        <f>B75</f>
        <v>2</v>
      </c>
      <c r="C74" s="108"/>
      <c r="D74" s="108"/>
      <c r="E74" s="108">
        <f t="shared" ref="E74:I74" si="30">E75</f>
        <v>262</v>
      </c>
      <c r="F74" s="108"/>
      <c r="G74" s="108"/>
      <c r="H74" s="207">
        <f t="shared" si="30"/>
        <v>4514.78</v>
      </c>
      <c r="I74" s="207">
        <f t="shared" si="30"/>
        <v>5602.3899999999994</v>
      </c>
      <c r="J74" s="400"/>
    </row>
    <row r="75" spans="1:10" ht="29.25" x14ac:dyDescent="0.25">
      <c r="A75" s="371" t="s">
        <v>23</v>
      </c>
      <c r="B75" s="110">
        <f>B76+B77</f>
        <v>2</v>
      </c>
      <c r="C75" s="110"/>
      <c r="D75" s="110"/>
      <c r="E75" s="375">
        <f t="shared" ref="E75" si="31">E76+E77</f>
        <v>262</v>
      </c>
      <c r="F75" s="110"/>
      <c r="G75" s="387"/>
      <c r="H75" s="398">
        <f t="shared" ref="H75:I75" si="32">H76+H77</f>
        <v>4514.78</v>
      </c>
      <c r="I75" s="398">
        <f t="shared" si="32"/>
        <v>5602.3899999999994</v>
      </c>
      <c r="J75" s="400"/>
    </row>
    <row r="76" spans="1:10" ht="14.25" customHeight="1" x14ac:dyDescent="0.25">
      <c r="A76" s="109" t="s">
        <v>343</v>
      </c>
      <c r="B76" s="111">
        <v>1</v>
      </c>
      <c r="C76" s="111">
        <f>D76+E76</f>
        <v>313</v>
      </c>
      <c r="D76" s="111">
        <v>153</v>
      </c>
      <c r="E76" s="376">
        <v>160</v>
      </c>
      <c r="F76" s="112"/>
      <c r="G76" s="388">
        <v>8.6159999999999997</v>
      </c>
      <c r="H76" s="113">
        <f t="shared" ref="H76:H77" si="33">ROUND(G76*E76*2,2)</f>
        <v>2757.12</v>
      </c>
      <c r="I76" s="112">
        <f t="shared" ref="I76:I77" si="34">ROUND(H76*0.2409+H76,2)</f>
        <v>3421.31</v>
      </c>
      <c r="J76" s="400"/>
    </row>
    <row r="77" spans="1:10" ht="14.25" customHeight="1" x14ac:dyDescent="0.25">
      <c r="A77" s="109" t="s">
        <v>343</v>
      </c>
      <c r="B77" s="111">
        <v>1</v>
      </c>
      <c r="C77" s="111">
        <f>D77+E77</f>
        <v>255</v>
      </c>
      <c r="D77" s="111">
        <v>153</v>
      </c>
      <c r="E77" s="376">
        <v>102</v>
      </c>
      <c r="F77" s="112"/>
      <c r="G77" s="388">
        <v>8.6159999999999997</v>
      </c>
      <c r="H77" s="113">
        <f t="shared" si="33"/>
        <v>1757.66</v>
      </c>
      <c r="I77" s="112">
        <f t="shared" si="34"/>
        <v>2181.08</v>
      </c>
      <c r="J77" s="400"/>
    </row>
    <row r="78" spans="1:10" ht="14.25" customHeight="1" x14ac:dyDescent="0.25">
      <c r="A78" s="107" t="s">
        <v>344</v>
      </c>
      <c r="B78" s="108">
        <f>B79</f>
        <v>6</v>
      </c>
      <c r="C78" s="108"/>
      <c r="D78" s="108"/>
      <c r="E78" s="108">
        <f t="shared" ref="E78:I78" si="35">E79</f>
        <v>252</v>
      </c>
      <c r="F78" s="108"/>
      <c r="G78" s="108"/>
      <c r="H78" s="207">
        <f t="shared" si="35"/>
        <v>3630.62</v>
      </c>
      <c r="I78" s="207">
        <f t="shared" si="35"/>
        <v>4505.2299999999996</v>
      </c>
      <c r="J78" s="400"/>
    </row>
    <row r="79" spans="1:10" ht="29.25" x14ac:dyDescent="0.25">
      <c r="A79" s="371" t="s">
        <v>23</v>
      </c>
      <c r="B79" s="110">
        <f>B80+B81+B82+B83+B84+B85</f>
        <v>6</v>
      </c>
      <c r="C79" s="110"/>
      <c r="D79" s="110"/>
      <c r="E79" s="375">
        <f t="shared" ref="E79:I79" si="36">E80+E81+E82+E83+E84+E85</f>
        <v>252</v>
      </c>
      <c r="F79" s="110"/>
      <c r="G79" s="387"/>
      <c r="H79" s="398">
        <f t="shared" si="36"/>
        <v>3630.62</v>
      </c>
      <c r="I79" s="398">
        <f t="shared" si="36"/>
        <v>4505.2299999999996</v>
      </c>
      <c r="J79" s="400"/>
    </row>
    <row r="80" spans="1:10" ht="14.25" customHeight="1" x14ac:dyDescent="0.25">
      <c r="A80" s="109" t="s">
        <v>345</v>
      </c>
      <c r="B80" s="111">
        <v>1</v>
      </c>
      <c r="C80" s="111">
        <f>D80+E80</f>
        <v>201</v>
      </c>
      <c r="D80" s="111">
        <v>153</v>
      </c>
      <c r="E80" s="376">
        <v>48</v>
      </c>
      <c r="F80" s="112"/>
      <c r="G80" s="386" t="s">
        <v>346</v>
      </c>
      <c r="H80" s="113">
        <f t="shared" ref="H80:H85" si="37">ROUND(G80*E80*2,2)</f>
        <v>709.06</v>
      </c>
      <c r="I80" s="112">
        <f t="shared" ref="I80:I85" si="38">ROUND(H80*0.2409+H80,2)</f>
        <v>879.87</v>
      </c>
      <c r="J80" s="400"/>
    </row>
    <row r="81" spans="1:10" ht="14.25" customHeight="1" x14ac:dyDescent="0.25">
      <c r="A81" s="109" t="s">
        <v>345</v>
      </c>
      <c r="B81" s="111">
        <v>1</v>
      </c>
      <c r="C81" s="111">
        <f t="shared" ref="C81:C85" si="39">D81+E81</f>
        <v>160</v>
      </c>
      <c r="D81" s="111">
        <v>153</v>
      </c>
      <c r="E81" s="376">
        <v>7</v>
      </c>
      <c r="F81" s="112"/>
      <c r="G81" s="386" t="s">
        <v>347</v>
      </c>
      <c r="H81" s="113">
        <f t="shared" si="37"/>
        <v>103.41</v>
      </c>
      <c r="I81" s="112">
        <f t="shared" si="38"/>
        <v>128.32</v>
      </c>
      <c r="J81" s="400"/>
    </row>
    <row r="82" spans="1:10" ht="14.25" customHeight="1" x14ac:dyDescent="0.25">
      <c r="A82" s="109" t="s">
        <v>345</v>
      </c>
      <c r="B82" s="111">
        <v>1</v>
      </c>
      <c r="C82" s="111">
        <f t="shared" si="39"/>
        <v>262</v>
      </c>
      <c r="D82" s="111">
        <v>153</v>
      </c>
      <c r="E82" s="376">
        <v>109</v>
      </c>
      <c r="F82" s="112"/>
      <c r="G82" s="386" t="s">
        <v>346</v>
      </c>
      <c r="H82" s="113">
        <f t="shared" si="37"/>
        <v>1610.15</v>
      </c>
      <c r="I82" s="112">
        <f t="shared" si="38"/>
        <v>1998.04</v>
      </c>
      <c r="J82" s="400"/>
    </row>
    <row r="83" spans="1:10" ht="14.25" customHeight="1" x14ac:dyDescent="0.25">
      <c r="A83" s="109" t="s">
        <v>345</v>
      </c>
      <c r="B83" s="111">
        <v>1</v>
      </c>
      <c r="C83" s="111">
        <f t="shared" si="39"/>
        <v>185</v>
      </c>
      <c r="D83" s="111">
        <v>153</v>
      </c>
      <c r="E83" s="376">
        <v>32</v>
      </c>
      <c r="F83" s="112"/>
      <c r="G83" s="386" t="s">
        <v>346</v>
      </c>
      <c r="H83" s="113">
        <f t="shared" si="37"/>
        <v>472.7</v>
      </c>
      <c r="I83" s="112">
        <f t="shared" si="38"/>
        <v>586.57000000000005</v>
      </c>
      <c r="J83" s="400"/>
    </row>
    <row r="84" spans="1:10" ht="14.25" customHeight="1" x14ac:dyDescent="0.25">
      <c r="A84" s="109" t="s">
        <v>345</v>
      </c>
      <c r="B84" s="111">
        <v>1</v>
      </c>
      <c r="C84" s="111">
        <f t="shared" si="39"/>
        <v>205</v>
      </c>
      <c r="D84" s="111">
        <v>153</v>
      </c>
      <c r="E84" s="376">
        <v>52</v>
      </c>
      <c r="F84" s="112"/>
      <c r="G84" s="386" t="s">
        <v>348</v>
      </c>
      <c r="H84" s="113">
        <f t="shared" si="37"/>
        <v>676.21</v>
      </c>
      <c r="I84" s="112">
        <f t="shared" si="38"/>
        <v>839.11</v>
      </c>
      <c r="J84" s="400"/>
    </row>
    <row r="85" spans="1:10" ht="14.25" customHeight="1" x14ac:dyDescent="0.25">
      <c r="A85" s="109" t="s">
        <v>345</v>
      </c>
      <c r="B85" s="111">
        <v>1</v>
      </c>
      <c r="C85" s="111">
        <f t="shared" si="39"/>
        <v>157</v>
      </c>
      <c r="D85" s="111">
        <v>153</v>
      </c>
      <c r="E85" s="376">
        <v>4</v>
      </c>
      <c r="F85" s="112"/>
      <c r="G85" s="386" t="s">
        <v>346</v>
      </c>
      <c r="H85" s="113">
        <f t="shared" si="37"/>
        <v>59.09</v>
      </c>
      <c r="I85" s="112">
        <f t="shared" si="38"/>
        <v>73.319999999999993</v>
      </c>
      <c r="J85" s="400"/>
    </row>
    <row r="86" spans="1:10" ht="14.25" customHeight="1" x14ac:dyDescent="0.25">
      <c r="A86" s="107" t="s">
        <v>349</v>
      </c>
      <c r="B86" s="108">
        <f>B87+B91</f>
        <v>6</v>
      </c>
      <c r="C86" s="108"/>
      <c r="D86" s="108"/>
      <c r="E86" s="108">
        <f t="shared" ref="E86:I86" si="40">E87+E91</f>
        <v>56</v>
      </c>
      <c r="F86" s="108"/>
      <c r="G86" s="108"/>
      <c r="H86" s="207">
        <f t="shared" si="40"/>
        <v>530.5</v>
      </c>
      <c r="I86" s="207">
        <f t="shared" si="40"/>
        <v>658.30000000000007</v>
      </c>
      <c r="J86" s="400"/>
    </row>
    <row r="87" spans="1:10" ht="43.5" x14ac:dyDescent="0.25">
      <c r="A87" s="371" t="s">
        <v>24</v>
      </c>
      <c r="B87" s="110">
        <f>B88+B89+B90</f>
        <v>3</v>
      </c>
      <c r="C87" s="110"/>
      <c r="D87" s="110"/>
      <c r="E87" s="375">
        <f t="shared" ref="E87:I87" si="41">E88+E89+E90</f>
        <v>45</v>
      </c>
      <c r="F87" s="110"/>
      <c r="G87" s="387"/>
      <c r="H87" s="398">
        <f t="shared" si="41"/>
        <v>454.58</v>
      </c>
      <c r="I87" s="398">
        <f t="shared" si="41"/>
        <v>564.09</v>
      </c>
      <c r="J87" s="400"/>
    </row>
    <row r="88" spans="1:10" ht="14.25" customHeight="1" x14ac:dyDescent="0.25">
      <c r="A88" s="109" t="s">
        <v>350</v>
      </c>
      <c r="B88" s="111">
        <v>1</v>
      </c>
      <c r="C88" s="111">
        <f>D88+E88</f>
        <v>161</v>
      </c>
      <c r="D88" s="111">
        <v>153</v>
      </c>
      <c r="E88" s="395">
        <v>8</v>
      </c>
      <c r="F88" s="112"/>
      <c r="G88" s="386" t="s">
        <v>338</v>
      </c>
      <c r="H88" s="113">
        <f t="shared" ref="H88:H90" si="42">ROUND(G88*E88*2,2)</f>
        <v>93.09</v>
      </c>
      <c r="I88" s="112">
        <f t="shared" ref="I88:I90" si="43">ROUND(H88*0.2409+H88,2)</f>
        <v>115.52</v>
      </c>
      <c r="J88" s="400"/>
    </row>
    <row r="89" spans="1:10" ht="14.25" customHeight="1" x14ac:dyDescent="0.25">
      <c r="A89" s="109" t="s">
        <v>350</v>
      </c>
      <c r="B89" s="111">
        <v>1</v>
      </c>
      <c r="C89" s="111">
        <f t="shared" ref="C89:C90" si="44">D89+E89</f>
        <v>175</v>
      </c>
      <c r="D89" s="111">
        <v>153</v>
      </c>
      <c r="E89" s="395">
        <v>22</v>
      </c>
      <c r="F89" s="112"/>
      <c r="G89" s="386" t="s">
        <v>351</v>
      </c>
      <c r="H89" s="113">
        <f t="shared" si="42"/>
        <v>214.94</v>
      </c>
      <c r="I89" s="112">
        <f t="shared" si="43"/>
        <v>266.72000000000003</v>
      </c>
      <c r="J89" s="400"/>
    </row>
    <row r="90" spans="1:10" ht="14.25" customHeight="1" x14ac:dyDescent="0.25">
      <c r="A90" s="109" t="s">
        <v>350</v>
      </c>
      <c r="B90" s="111">
        <v>1</v>
      </c>
      <c r="C90" s="111">
        <f t="shared" si="44"/>
        <v>168</v>
      </c>
      <c r="D90" s="111">
        <v>153</v>
      </c>
      <c r="E90" s="395">
        <v>15</v>
      </c>
      <c r="F90" s="112"/>
      <c r="G90" s="386" t="s">
        <v>351</v>
      </c>
      <c r="H90" s="113">
        <f t="shared" si="42"/>
        <v>146.55000000000001</v>
      </c>
      <c r="I90" s="112">
        <f t="shared" si="43"/>
        <v>181.85</v>
      </c>
      <c r="J90" s="400"/>
    </row>
    <row r="91" spans="1:10" ht="43.5" x14ac:dyDescent="0.25">
      <c r="A91" s="371" t="s">
        <v>25</v>
      </c>
      <c r="B91" s="110">
        <f>B92+B93+B94</f>
        <v>3</v>
      </c>
      <c r="C91" s="110"/>
      <c r="D91" s="110"/>
      <c r="E91" s="375">
        <f t="shared" ref="E91" si="45">E92+E93+E94</f>
        <v>11</v>
      </c>
      <c r="F91" s="110"/>
      <c r="G91" s="387"/>
      <c r="H91" s="398">
        <f t="shared" ref="H91:I91" si="46">H92+H93+H94</f>
        <v>75.92</v>
      </c>
      <c r="I91" s="398">
        <f t="shared" si="46"/>
        <v>94.210000000000008</v>
      </c>
      <c r="J91" s="400"/>
    </row>
    <row r="92" spans="1:10" ht="14.25" customHeight="1" x14ac:dyDescent="0.25">
      <c r="A92" s="109" t="s">
        <v>196</v>
      </c>
      <c r="B92" s="111">
        <v>1</v>
      </c>
      <c r="C92" s="111">
        <f>D92+E92</f>
        <v>154</v>
      </c>
      <c r="D92" s="111">
        <v>153</v>
      </c>
      <c r="E92" s="395">
        <v>1</v>
      </c>
      <c r="F92" s="112"/>
      <c r="G92" s="388">
        <v>3.4510000000000001</v>
      </c>
      <c r="H92" s="113">
        <f t="shared" ref="H92:H94" si="47">ROUND(G92*E92*2,2)</f>
        <v>6.9</v>
      </c>
      <c r="I92" s="112">
        <f t="shared" ref="I92:I94" si="48">ROUND(H92*0.2409+H92,2)</f>
        <v>8.56</v>
      </c>
      <c r="J92" s="400"/>
    </row>
    <row r="93" spans="1:10" ht="14.25" customHeight="1" x14ac:dyDescent="0.25">
      <c r="A93" s="109" t="s">
        <v>196</v>
      </c>
      <c r="B93" s="111">
        <v>1</v>
      </c>
      <c r="C93" s="111">
        <f t="shared" ref="C93:C94" si="49">D93+E93</f>
        <v>156</v>
      </c>
      <c r="D93" s="111">
        <v>153</v>
      </c>
      <c r="E93" s="395">
        <v>3</v>
      </c>
      <c r="F93" s="112"/>
      <c r="G93" s="388">
        <v>3.4510000000000001</v>
      </c>
      <c r="H93" s="113">
        <f t="shared" si="47"/>
        <v>20.71</v>
      </c>
      <c r="I93" s="112">
        <f t="shared" si="48"/>
        <v>25.7</v>
      </c>
      <c r="J93" s="400"/>
    </row>
    <row r="94" spans="1:10" ht="14.25" customHeight="1" x14ac:dyDescent="0.25">
      <c r="A94" s="109" t="s">
        <v>196</v>
      </c>
      <c r="B94" s="111">
        <v>1</v>
      </c>
      <c r="C94" s="111">
        <f t="shared" si="49"/>
        <v>160</v>
      </c>
      <c r="D94" s="111">
        <v>153</v>
      </c>
      <c r="E94" s="395">
        <v>7</v>
      </c>
      <c r="F94" s="112"/>
      <c r="G94" s="388">
        <v>3.4510000000000001</v>
      </c>
      <c r="H94" s="113">
        <f t="shared" si="47"/>
        <v>48.31</v>
      </c>
      <c r="I94" s="112">
        <f t="shared" si="48"/>
        <v>59.95</v>
      </c>
      <c r="J94" s="400"/>
    </row>
    <row r="95" spans="1:10" ht="14.25" customHeight="1" x14ac:dyDescent="0.25">
      <c r="A95" s="107" t="s">
        <v>352</v>
      </c>
      <c r="B95" s="108">
        <f>B96+B99+B108+B114</f>
        <v>19</v>
      </c>
      <c r="C95" s="108"/>
      <c r="D95" s="108"/>
      <c r="E95" s="374">
        <f t="shared" ref="E95:I95" si="50">E96+E99+E108+E114</f>
        <v>659</v>
      </c>
      <c r="F95" s="108"/>
      <c r="G95" s="389"/>
      <c r="H95" s="207">
        <f t="shared" si="50"/>
        <v>5732.91</v>
      </c>
      <c r="I95" s="207">
        <f t="shared" si="50"/>
        <v>7113.97</v>
      </c>
      <c r="J95" s="400"/>
    </row>
    <row r="96" spans="1:10" ht="27.75" customHeight="1" x14ac:dyDescent="0.25">
      <c r="A96" s="371" t="s">
        <v>23</v>
      </c>
      <c r="B96" s="110">
        <f>B97+B98</f>
        <v>2</v>
      </c>
      <c r="C96" s="110"/>
      <c r="D96" s="110"/>
      <c r="E96" s="375">
        <f t="shared" ref="E96:I96" si="51">E97+E98</f>
        <v>39</v>
      </c>
      <c r="F96" s="110"/>
      <c r="G96" s="387"/>
      <c r="H96" s="398">
        <f t="shared" si="51"/>
        <v>576.1099999999999</v>
      </c>
      <c r="I96" s="398">
        <f t="shared" si="51"/>
        <v>714.9</v>
      </c>
      <c r="J96" s="400"/>
    </row>
    <row r="97" spans="1:10" ht="14.25" customHeight="1" x14ac:dyDescent="0.25">
      <c r="A97" s="109" t="s">
        <v>353</v>
      </c>
      <c r="B97" s="111">
        <v>1</v>
      </c>
      <c r="C97" s="111">
        <f>D97+E97</f>
        <v>174</v>
      </c>
      <c r="D97" s="111">
        <v>153</v>
      </c>
      <c r="E97" s="376">
        <v>21</v>
      </c>
      <c r="F97" s="112"/>
      <c r="G97" s="386" t="s">
        <v>346</v>
      </c>
      <c r="H97" s="113">
        <f t="shared" ref="H97:H118" si="52">ROUND(G97*E97*2,2)</f>
        <v>310.20999999999998</v>
      </c>
      <c r="I97" s="112">
        <f t="shared" ref="I97:I98" si="53">ROUND(H97*0.2409+H97,2)</f>
        <v>384.94</v>
      </c>
      <c r="J97" s="400"/>
    </row>
    <row r="98" spans="1:10" ht="14.25" customHeight="1" x14ac:dyDescent="0.25">
      <c r="A98" s="109" t="s">
        <v>353</v>
      </c>
      <c r="B98" s="111">
        <v>1</v>
      </c>
      <c r="C98" s="111">
        <f>D98+E98</f>
        <v>171</v>
      </c>
      <c r="D98" s="111">
        <v>153</v>
      </c>
      <c r="E98" s="376">
        <v>18</v>
      </c>
      <c r="F98" s="112"/>
      <c r="G98" s="386" t="s">
        <v>346</v>
      </c>
      <c r="H98" s="113">
        <f t="shared" si="52"/>
        <v>265.89999999999998</v>
      </c>
      <c r="I98" s="112">
        <f t="shared" si="53"/>
        <v>329.96</v>
      </c>
      <c r="J98" s="400"/>
    </row>
    <row r="99" spans="1:10" ht="25.5" customHeight="1" x14ac:dyDescent="0.25">
      <c r="A99" s="371" t="s">
        <v>24</v>
      </c>
      <c r="B99" s="110">
        <f>B100+B101+B102+B103+B104+B105+B106+B107</f>
        <v>8</v>
      </c>
      <c r="C99" s="110"/>
      <c r="D99" s="110"/>
      <c r="E99" s="375">
        <f t="shared" ref="E99:I99" si="54">E100+E101+E102+E103+E104+E105+E106+E107</f>
        <v>331</v>
      </c>
      <c r="F99" s="110"/>
      <c r="G99" s="387"/>
      <c r="H99" s="398">
        <f t="shared" si="54"/>
        <v>3235.38</v>
      </c>
      <c r="I99" s="398">
        <f t="shared" si="54"/>
        <v>4014.7899999999995</v>
      </c>
      <c r="J99" s="400"/>
    </row>
    <row r="100" spans="1:10" ht="14.25" customHeight="1" x14ac:dyDescent="0.25">
      <c r="A100" s="109" t="s">
        <v>354</v>
      </c>
      <c r="B100" s="111">
        <v>1</v>
      </c>
      <c r="C100" s="111">
        <f t="shared" ref="C100:C104" si="55">D100+E100</f>
        <v>199</v>
      </c>
      <c r="D100" s="111">
        <v>153</v>
      </c>
      <c r="E100" s="376">
        <v>46</v>
      </c>
      <c r="F100" s="112"/>
      <c r="G100" s="388">
        <v>4.8849999999999998</v>
      </c>
      <c r="H100" s="113">
        <f t="shared" si="52"/>
        <v>449.42</v>
      </c>
      <c r="I100" s="112">
        <f t="shared" ref="I100:I113" si="56">ROUND(H100*0.2409+H100,2)</f>
        <v>557.69000000000005</v>
      </c>
      <c r="J100" s="400"/>
    </row>
    <row r="101" spans="1:10" ht="14.25" customHeight="1" x14ac:dyDescent="0.25">
      <c r="A101" s="109" t="s">
        <v>354</v>
      </c>
      <c r="B101" s="111">
        <v>1</v>
      </c>
      <c r="C101" s="111">
        <f t="shared" si="55"/>
        <v>160</v>
      </c>
      <c r="D101" s="111">
        <v>153</v>
      </c>
      <c r="E101" s="376">
        <v>7</v>
      </c>
      <c r="F101" s="112"/>
      <c r="G101" s="388">
        <v>4.8849999999999998</v>
      </c>
      <c r="H101" s="113">
        <f t="shared" si="52"/>
        <v>68.39</v>
      </c>
      <c r="I101" s="112">
        <f t="shared" si="56"/>
        <v>84.87</v>
      </c>
      <c r="J101" s="400"/>
    </row>
    <row r="102" spans="1:10" ht="14.25" customHeight="1" x14ac:dyDescent="0.25">
      <c r="A102" s="109" t="s">
        <v>354</v>
      </c>
      <c r="B102" s="111">
        <v>1</v>
      </c>
      <c r="C102" s="111">
        <f t="shared" si="55"/>
        <v>177</v>
      </c>
      <c r="D102" s="111">
        <v>153</v>
      </c>
      <c r="E102" s="376">
        <v>24</v>
      </c>
      <c r="F102" s="112"/>
      <c r="G102" s="388">
        <v>4.306</v>
      </c>
      <c r="H102" s="113">
        <f t="shared" si="52"/>
        <v>206.69</v>
      </c>
      <c r="I102" s="112">
        <f t="shared" si="56"/>
        <v>256.48</v>
      </c>
      <c r="J102" s="400"/>
    </row>
    <row r="103" spans="1:10" ht="14.25" customHeight="1" x14ac:dyDescent="0.25">
      <c r="A103" s="109" t="s">
        <v>354</v>
      </c>
      <c r="B103" s="111">
        <v>1</v>
      </c>
      <c r="C103" s="111">
        <f t="shared" si="55"/>
        <v>219</v>
      </c>
      <c r="D103" s="111">
        <v>153</v>
      </c>
      <c r="E103" s="376">
        <v>66</v>
      </c>
      <c r="F103" s="112"/>
      <c r="G103" s="388">
        <v>4.8849999999999998</v>
      </c>
      <c r="H103" s="113">
        <f t="shared" si="52"/>
        <v>644.82000000000005</v>
      </c>
      <c r="I103" s="112">
        <f t="shared" si="56"/>
        <v>800.16</v>
      </c>
      <c r="J103" s="400"/>
    </row>
    <row r="104" spans="1:10" ht="14.25" customHeight="1" x14ac:dyDescent="0.25">
      <c r="A104" s="109" t="s">
        <v>354</v>
      </c>
      <c r="B104" s="111">
        <v>1</v>
      </c>
      <c r="C104" s="111">
        <f t="shared" si="55"/>
        <v>168</v>
      </c>
      <c r="D104" s="111">
        <v>153</v>
      </c>
      <c r="E104" s="376">
        <v>15</v>
      </c>
      <c r="F104" s="112"/>
      <c r="G104" s="388">
        <v>4.984</v>
      </c>
      <c r="H104" s="113">
        <f t="shared" si="52"/>
        <v>149.52000000000001</v>
      </c>
      <c r="I104" s="112">
        <f t="shared" si="56"/>
        <v>185.54</v>
      </c>
      <c r="J104" s="400"/>
    </row>
    <row r="105" spans="1:10" ht="14.25" customHeight="1" x14ac:dyDescent="0.25">
      <c r="A105" s="109" t="s">
        <v>354</v>
      </c>
      <c r="B105" s="111">
        <v>1</v>
      </c>
      <c r="C105" s="111">
        <f>D105+E105</f>
        <v>286</v>
      </c>
      <c r="D105" s="111">
        <v>153</v>
      </c>
      <c r="E105" s="376">
        <v>133</v>
      </c>
      <c r="F105" s="112"/>
      <c r="G105" s="388">
        <v>4.984</v>
      </c>
      <c r="H105" s="113">
        <f t="shared" si="52"/>
        <v>1325.74</v>
      </c>
      <c r="I105" s="112">
        <f t="shared" si="56"/>
        <v>1645.11</v>
      </c>
      <c r="J105" s="400"/>
    </row>
    <row r="106" spans="1:10" ht="14.25" customHeight="1" x14ac:dyDescent="0.25">
      <c r="A106" s="109" t="s">
        <v>354</v>
      </c>
      <c r="B106" s="111">
        <v>1</v>
      </c>
      <c r="C106" s="111">
        <f t="shared" ref="C106:C107" si="57">D106+E106</f>
        <v>189</v>
      </c>
      <c r="D106" s="111">
        <v>153</v>
      </c>
      <c r="E106" s="376">
        <v>36</v>
      </c>
      <c r="F106" s="112"/>
      <c r="G106" s="388">
        <v>4.8849999999999998</v>
      </c>
      <c r="H106" s="113">
        <f t="shared" si="52"/>
        <v>351.72</v>
      </c>
      <c r="I106" s="112">
        <f t="shared" si="56"/>
        <v>436.45</v>
      </c>
      <c r="J106" s="400"/>
    </row>
    <row r="107" spans="1:10" ht="14.25" customHeight="1" x14ac:dyDescent="0.25">
      <c r="A107" s="109" t="s">
        <v>354</v>
      </c>
      <c r="B107" s="111">
        <v>1</v>
      </c>
      <c r="C107" s="111">
        <f t="shared" si="57"/>
        <v>157</v>
      </c>
      <c r="D107" s="111">
        <v>153</v>
      </c>
      <c r="E107" s="376">
        <v>4</v>
      </c>
      <c r="F107" s="112"/>
      <c r="G107" s="388">
        <v>4.8849999999999998</v>
      </c>
      <c r="H107" s="113">
        <f t="shared" si="52"/>
        <v>39.08</v>
      </c>
      <c r="I107" s="112">
        <f t="shared" si="56"/>
        <v>48.49</v>
      </c>
      <c r="J107" s="400"/>
    </row>
    <row r="108" spans="1:10" ht="43.5" x14ac:dyDescent="0.25">
      <c r="A108" s="371" t="s">
        <v>25</v>
      </c>
      <c r="B108" s="110">
        <f>B109+B110+B111+B112+B113</f>
        <v>5</v>
      </c>
      <c r="C108" s="110"/>
      <c r="D108" s="110"/>
      <c r="E108" s="375">
        <f t="shared" ref="E108:I108" si="58">E109+E110+E111+E112+E113</f>
        <v>124</v>
      </c>
      <c r="F108" s="110"/>
      <c r="G108" s="387"/>
      <c r="H108" s="398">
        <f t="shared" si="58"/>
        <v>855.84999999999991</v>
      </c>
      <c r="I108" s="398">
        <f t="shared" si="58"/>
        <v>1062.01</v>
      </c>
      <c r="J108" s="400"/>
    </row>
    <row r="109" spans="1:10" ht="14.25" customHeight="1" x14ac:dyDescent="0.25">
      <c r="A109" s="109" t="s">
        <v>196</v>
      </c>
      <c r="B109" s="111">
        <v>1</v>
      </c>
      <c r="C109" s="111">
        <f>D109+E109</f>
        <v>206</v>
      </c>
      <c r="D109" s="111">
        <v>153</v>
      </c>
      <c r="E109" s="395">
        <v>53</v>
      </c>
      <c r="F109" s="112"/>
      <c r="G109" s="388">
        <v>3.4510000000000001</v>
      </c>
      <c r="H109" s="113">
        <f t="shared" si="52"/>
        <v>365.81</v>
      </c>
      <c r="I109" s="112">
        <f t="shared" si="56"/>
        <v>453.93</v>
      </c>
      <c r="J109" s="400"/>
    </row>
    <row r="110" spans="1:10" ht="14.25" customHeight="1" x14ac:dyDescent="0.25">
      <c r="A110" s="109" t="s">
        <v>196</v>
      </c>
      <c r="B110" s="111">
        <v>1</v>
      </c>
      <c r="C110" s="111">
        <f t="shared" ref="C110:C113" si="59">D110+E110</f>
        <v>162</v>
      </c>
      <c r="D110" s="111">
        <v>153</v>
      </c>
      <c r="E110" s="395">
        <v>9</v>
      </c>
      <c r="F110" s="112"/>
      <c r="G110" s="388">
        <v>3.4510000000000001</v>
      </c>
      <c r="H110" s="113">
        <f t="shared" si="52"/>
        <v>62.12</v>
      </c>
      <c r="I110" s="112">
        <f t="shared" si="56"/>
        <v>77.08</v>
      </c>
      <c r="J110" s="400"/>
    </row>
    <row r="111" spans="1:10" ht="14.25" customHeight="1" x14ac:dyDescent="0.25">
      <c r="A111" s="109" t="s">
        <v>196</v>
      </c>
      <c r="B111" s="111">
        <v>1</v>
      </c>
      <c r="C111" s="111">
        <f t="shared" si="59"/>
        <v>169</v>
      </c>
      <c r="D111" s="111">
        <v>153</v>
      </c>
      <c r="E111" s="395">
        <v>16</v>
      </c>
      <c r="F111" s="112"/>
      <c r="G111" s="388">
        <v>3.4510000000000001</v>
      </c>
      <c r="H111" s="113">
        <f t="shared" si="52"/>
        <v>110.43</v>
      </c>
      <c r="I111" s="112">
        <f t="shared" si="56"/>
        <v>137.03</v>
      </c>
      <c r="J111" s="400"/>
    </row>
    <row r="112" spans="1:10" ht="14.25" customHeight="1" x14ac:dyDescent="0.25">
      <c r="A112" s="109" t="s">
        <v>196</v>
      </c>
      <c r="B112" s="111">
        <v>1</v>
      </c>
      <c r="C112" s="111">
        <f t="shared" si="59"/>
        <v>164</v>
      </c>
      <c r="D112" s="111">
        <v>153</v>
      </c>
      <c r="E112" s="395">
        <v>11</v>
      </c>
      <c r="F112" s="112"/>
      <c r="G112" s="388">
        <v>3.4510000000000001</v>
      </c>
      <c r="H112" s="113">
        <f t="shared" si="52"/>
        <v>75.92</v>
      </c>
      <c r="I112" s="112">
        <f t="shared" si="56"/>
        <v>94.21</v>
      </c>
      <c r="J112" s="400"/>
    </row>
    <row r="113" spans="1:1104" ht="14.25" customHeight="1" x14ac:dyDescent="0.25">
      <c r="A113" s="109" t="s">
        <v>196</v>
      </c>
      <c r="B113" s="111">
        <v>1</v>
      </c>
      <c r="C113" s="111">
        <f t="shared" si="59"/>
        <v>188</v>
      </c>
      <c r="D113" s="111">
        <v>153</v>
      </c>
      <c r="E113" s="395">
        <v>35</v>
      </c>
      <c r="F113" s="112"/>
      <c r="G113" s="388">
        <v>3.4510000000000001</v>
      </c>
      <c r="H113" s="113">
        <f t="shared" si="52"/>
        <v>241.57</v>
      </c>
      <c r="I113" s="112">
        <f t="shared" si="56"/>
        <v>299.76</v>
      </c>
      <c r="J113" s="400"/>
    </row>
    <row r="114" spans="1:1104" ht="28.5" customHeight="1" x14ac:dyDescent="0.25">
      <c r="A114" s="371" t="s">
        <v>26</v>
      </c>
      <c r="B114" s="110">
        <f>B115+B116+B117+B118</f>
        <v>4</v>
      </c>
      <c r="C114" s="110"/>
      <c r="D114" s="110"/>
      <c r="E114" s="375">
        <f t="shared" ref="E114:I114" si="60">E115+E116+E117+E118</f>
        <v>165</v>
      </c>
      <c r="F114" s="110"/>
      <c r="G114" s="387"/>
      <c r="H114" s="398">
        <f t="shared" si="60"/>
        <v>1065.5700000000002</v>
      </c>
      <c r="I114" s="398">
        <f t="shared" si="60"/>
        <v>1322.2700000000002</v>
      </c>
      <c r="J114" s="400"/>
    </row>
    <row r="115" spans="1:1104" ht="14.25" customHeight="1" x14ac:dyDescent="0.25">
      <c r="A115" s="109" t="s">
        <v>32</v>
      </c>
      <c r="B115" s="111">
        <v>1</v>
      </c>
      <c r="C115" s="111">
        <f t="shared" ref="C115:C118" si="61">D115+E115</f>
        <v>214</v>
      </c>
      <c r="D115" s="111">
        <v>153</v>
      </c>
      <c r="E115" s="395">
        <v>61</v>
      </c>
      <c r="F115" s="112"/>
      <c r="G115" s="388">
        <v>3.2290000000000001</v>
      </c>
      <c r="H115" s="113">
        <f t="shared" si="52"/>
        <v>393.94</v>
      </c>
      <c r="I115" s="112">
        <f t="shared" ref="I115:I118" si="62">ROUND(H115*0.2409+H115,2)</f>
        <v>488.84</v>
      </c>
      <c r="J115" s="400"/>
    </row>
    <row r="116" spans="1:1104" ht="14.25" customHeight="1" x14ac:dyDescent="0.25">
      <c r="A116" s="109" t="s">
        <v>32</v>
      </c>
      <c r="B116" s="111">
        <v>1</v>
      </c>
      <c r="C116" s="111">
        <f t="shared" si="61"/>
        <v>182</v>
      </c>
      <c r="D116" s="111">
        <v>153</v>
      </c>
      <c r="E116" s="395">
        <v>29</v>
      </c>
      <c r="F116" s="112"/>
      <c r="G116" s="388">
        <v>3.2290000000000001</v>
      </c>
      <c r="H116" s="113">
        <f t="shared" si="52"/>
        <v>187.28</v>
      </c>
      <c r="I116" s="112">
        <f t="shared" si="62"/>
        <v>232.4</v>
      </c>
      <c r="J116" s="400"/>
    </row>
    <row r="117" spans="1:1104" ht="14.25" customHeight="1" x14ac:dyDescent="0.25">
      <c r="A117" s="109" t="s">
        <v>32</v>
      </c>
      <c r="B117" s="111">
        <v>1</v>
      </c>
      <c r="C117" s="111">
        <f t="shared" si="61"/>
        <v>198</v>
      </c>
      <c r="D117" s="111">
        <v>153</v>
      </c>
      <c r="E117" s="395">
        <v>45</v>
      </c>
      <c r="F117" s="112"/>
      <c r="G117" s="388">
        <v>3.2290000000000001</v>
      </c>
      <c r="H117" s="113">
        <f t="shared" si="52"/>
        <v>290.61</v>
      </c>
      <c r="I117" s="112">
        <f t="shared" si="62"/>
        <v>360.62</v>
      </c>
      <c r="J117" s="400"/>
    </row>
    <row r="118" spans="1:1104" ht="14.25" customHeight="1" x14ac:dyDescent="0.25">
      <c r="A118" s="109" t="s">
        <v>32</v>
      </c>
      <c r="B118" s="111">
        <v>1</v>
      </c>
      <c r="C118" s="111">
        <f t="shared" si="61"/>
        <v>183</v>
      </c>
      <c r="D118" s="111">
        <v>153</v>
      </c>
      <c r="E118" s="395">
        <v>30</v>
      </c>
      <c r="F118" s="112"/>
      <c r="G118" s="388">
        <v>3.2290000000000001</v>
      </c>
      <c r="H118" s="113">
        <f t="shared" si="52"/>
        <v>193.74</v>
      </c>
      <c r="I118" s="112">
        <f t="shared" si="62"/>
        <v>240.41</v>
      </c>
      <c r="J118" s="400"/>
    </row>
    <row r="119" spans="1:1104" ht="29.25" x14ac:dyDescent="0.25">
      <c r="A119" s="393" t="s">
        <v>355</v>
      </c>
      <c r="B119" s="108">
        <f>B120+B128+B132</f>
        <v>12</v>
      </c>
      <c r="C119" s="108"/>
      <c r="D119" s="108"/>
      <c r="E119" s="108">
        <f t="shared" ref="E119:I119" si="63">E120+E128+E132</f>
        <v>509</v>
      </c>
      <c r="F119" s="108"/>
      <c r="G119" s="108"/>
      <c r="H119" s="207">
        <f t="shared" si="63"/>
        <v>4382.9699999999993</v>
      </c>
      <c r="I119" s="207">
        <f t="shared" si="63"/>
        <v>5438.83</v>
      </c>
      <c r="J119" s="400"/>
    </row>
    <row r="120" spans="1:1104" ht="43.5" x14ac:dyDescent="0.25">
      <c r="A120" s="371" t="s">
        <v>24</v>
      </c>
      <c r="B120" s="110">
        <f>B121+B122+B123+B124+B125+B126+B127</f>
        <v>7</v>
      </c>
      <c r="C120" s="110"/>
      <c r="D120" s="110"/>
      <c r="E120" s="375">
        <f t="shared" ref="E120:I120" si="64">E121+E122+E123+E124+E125+E126+E127</f>
        <v>286</v>
      </c>
      <c r="F120" s="110"/>
      <c r="G120" s="387"/>
      <c r="H120" s="398">
        <f t="shared" si="64"/>
        <v>2867.3599999999997</v>
      </c>
      <c r="I120" s="398">
        <f t="shared" si="64"/>
        <v>3558.11</v>
      </c>
      <c r="J120" s="400"/>
    </row>
    <row r="121" spans="1:1104" ht="14.25" customHeight="1" x14ac:dyDescent="0.25">
      <c r="A121" s="109" t="s">
        <v>30</v>
      </c>
      <c r="B121" s="111">
        <v>1</v>
      </c>
      <c r="C121" s="111">
        <f t="shared" ref="C121:C125" si="65">D121+E121</f>
        <v>215</v>
      </c>
      <c r="D121" s="111">
        <v>153</v>
      </c>
      <c r="E121" s="395">
        <v>62</v>
      </c>
      <c r="F121" s="112"/>
      <c r="G121" s="386" t="s">
        <v>351</v>
      </c>
      <c r="H121" s="113">
        <f t="shared" ref="H121:H131" si="66">ROUND(G121*E121*2,2)</f>
        <v>605.74</v>
      </c>
      <c r="I121" s="112">
        <f t="shared" ref="I121:I134" si="67">ROUND(H121*0.2409+H121,2)</f>
        <v>751.66</v>
      </c>
      <c r="J121" s="400"/>
    </row>
    <row r="122" spans="1:1104" ht="14.25" customHeight="1" x14ac:dyDescent="0.25">
      <c r="A122" s="109" t="s">
        <v>30</v>
      </c>
      <c r="B122" s="111">
        <v>1</v>
      </c>
      <c r="C122" s="111">
        <f t="shared" si="65"/>
        <v>191</v>
      </c>
      <c r="D122" s="111">
        <v>153</v>
      </c>
      <c r="E122" s="395">
        <v>38</v>
      </c>
      <c r="F122" s="112"/>
      <c r="G122" s="386" t="s">
        <v>351</v>
      </c>
      <c r="H122" s="113">
        <f t="shared" si="66"/>
        <v>371.26</v>
      </c>
      <c r="I122" s="112">
        <f t="shared" si="67"/>
        <v>460.7</v>
      </c>
      <c r="J122" s="400"/>
    </row>
    <row r="123" spans="1:1104" ht="14.25" customHeight="1" x14ac:dyDescent="0.25">
      <c r="A123" s="109" t="s">
        <v>30</v>
      </c>
      <c r="B123" s="111">
        <v>1</v>
      </c>
      <c r="C123" s="111">
        <f t="shared" si="65"/>
        <v>213</v>
      </c>
      <c r="D123" s="111">
        <v>153</v>
      </c>
      <c r="E123" s="395">
        <v>60</v>
      </c>
      <c r="F123" s="112"/>
      <c r="G123" s="386" t="s">
        <v>351</v>
      </c>
      <c r="H123" s="113">
        <f t="shared" si="66"/>
        <v>586.20000000000005</v>
      </c>
      <c r="I123" s="112">
        <f t="shared" si="67"/>
        <v>727.42</v>
      </c>
      <c r="J123" s="400"/>
    </row>
    <row r="124" spans="1:1104" ht="14.25" customHeight="1" x14ac:dyDescent="0.25">
      <c r="A124" s="109" t="s">
        <v>30</v>
      </c>
      <c r="B124" s="111">
        <v>1</v>
      </c>
      <c r="C124" s="111">
        <f t="shared" si="65"/>
        <v>201</v>
      </c>
      <c r="D124" s="111">
        <v>153</v>
      </c>
      <c r="E124" s="395">
        <v>48</v>
      </c>
      <c r="F124" s="112"/>
      <c r="G124" s="386" t="s">
        <v>338</v>
      </c>
      <c r="H124" s="113">
        <f t="shared" si="66"/>
        <v>558.53</v>
      </c>
      <c r="I124" s="112">
        <f t="shared" si="67"/>
        <v>693.08</v>
      </c>
      <c r="J124" s="400"/>
    </row>
    <row r="125" spans="1:1104" ht="14.25" customHeight="1" x14ac:dyDescent="0.25">
      <c r="A125" s="109" t="s">
        <v>30</v>
      </c>
      <c r="B125" s="111">
        <v>1</v>
      </c>
      <c r="C125" s="111">
        <f t="shared" si="65"/>
        <v>187</v>
      </c>
      <c r="D125" s="111">
        <v>153</v>
      </c>
      <c r="E125" s="395">
        <v>34</v>
      </c>
      <c r="F125" s="112"/>
      <c r="G125" s="386" t="s">
        <v>337</v>
      </c>
      <c r="H125" s="113">
        <f t="shared" si="66"/>
        <v>338.91</v>
      </c>
      <c r="I125" s="112">
        <f t="shared" si="67"/>
        <v>420.55</v>
      </c>
      <c r="J125" s="400"/>
    </row>
    <row r="126" spans="1:1104" ht="14.25" customHeight="1" x14ac:dyDescent="0.25">
      <c r="A126" s="109" t="s">
        <v>30</v>
      </c>
      <c r="B126" s="111">
        <v>1</v>
      </c>
      <c r="C126" s="111">
        <f>D126+E126</f>
        <v>177</v>
      </c>
      <c r="D126" s="111">
        <v>153</v>
      </c>
      <c r="E126" s="395">
        <v>24</v>
      </c>
      <c r="F126" s="112"/>
      <c r="G126" s="386" t="s">
        <v>351</v>
      </c>
      <c r="H126" s="113">
        <f t="shared" si="66"/>
        <v>234.48</v>
      </c>
      <c r="I126" s="112">
        <f t="shared" si="67"/>
        <v>290.97000000000003</v>
      </c>
      <c r="J126" s="400"/>
    </row>
    <row r="127" spans="1:1104" ht="14.25" customHeight="1" x14ac:dyDescent="0.25">
      <c r="A127" s="117" t="s">
        <v>30</v>
      </c>
      <c r="B127" s="118">
        <v>1</v>
      </c>
      <c r="C127" s="118">
        <f t="shared" ref="C127" si="68">D127+E127</f>
        <v>173</v>
      </c>
      <c r="D127" s="118">
        <v>153</v>
      </c>
      <c r="E127" s="395">
        <v>20</v>
      </c>
      <c r="F127" s="119"/>
      <c r="G127" s="386" t="s">
        <v>356</v>
      </c>
      <c r="H127" s="113">
        <f t="shared" si="66"/>
        <v>172.24</v>
      </c>
      <c r="I127" s="112">
        <f t="shared" si="67"/>
        <v>213.73</v>
      </c>
      <c r="J127" s="400"/>
    </row>
    <row r="128" spans="1:1104" s="120" customFormat="1" ht="43.5" x14ac:dyDescent="0.25">
      <c r="A128" s="371" t="s">
        <v>25</v>
      </c>
      <c r="B128" s="121">
        <f>B129+B130+B131</f>
        <v>3</v>
      </c>
      <c r="C128" s="121"/>
      <c r="D128" s="121"/>
      <c r="E128" s="377">
        <f t="shared" ref="E128:I128" si="69">E129+E130+E131</f>
        <v>170</v>
      </c>
      <c r="F128" s="121"/>
      <c r="G128" s="390"/>
      <c r="H128" s="399">
        <f t="shared" si="69"/>
        <v>1173.3399999999999</v>
      </c>
      <c r="I128" s="399">
        <f t="shared" si="69"/>
        <v>1455.9999999999998</v>
      </c>
      <c r="J128" s="400"/>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c r="CO128" s="114"/>
      <c r="CP128" s="114"/>
      <c r="CQ128" s="114"/>
      <c r="CR128" s="114"/>
      <c r="CS128" s="114"/>
      <c r="CT128" s="114"/>
      <c r="CU128" s="114"/>
      <c r="CV128" s="114"/>
      <c r="CW128" s="114"/>
      <c r="CX128" s="114"/>
      <c r="CY128" s="114"/>
      <c r="CZ128" s="114"/>
      <c r="DA128" s="114"/>
      <c r="DB128" s="114"/>
      <c r="DC128" s="114"/>
      <c r="DD128" s="114"/>
      <c r="DE128" s="114"/>
      <c r="DF128" s="114"/>
      <c r="DG128" s="114"/>
      <c r="DH128" s="114"/>
      <c r="DI128" s="114"/>
      <c r="DJ128" s="114"/>
      <c r="DK128" s="114"/>
      <c r="DL128" s="114"/>
      <c r="DM128" s="114"/>
      <c r="DN128" s="114"/>
      <c r="DO128" s="114"/>
      <c r="DP128" s="114"/>
      <c r="DQ128" s="114"/>
      <c r="DR128" s="114"/>
      <c r="DS128" s="114"/>
      <c r="DT128" s="114"/>
      <c r="DU128" s="114"/>
      <c r="DV128" s="114"/>
      <c r="DW128" s="114"/>
      <c r="DX128" s="114"/>
      <c r="DY128" s="114"/>
      <c r="DZ128" s="114"/>
      <c r="EA128" s="114"/>
      <c r="EB128" s="114"/>
      <c r="EC128" s="114"/>
      <c r="ED128" s="114"/>
      <c r="EE128" s="114"/>
      <c r="EF128" s="114"/>
      <c r="EG128" s="114"/>
      <c r="EH128" s="114"/>
      <c r="EI128" s="114"/>
      <c r="EJ128" s="114"/>
      <c r="EK128" s="114"/>
      <c r="EL128" s="114"/>
      <c r="EM128" s="114"/>
      <c r="EN128" s="114"/>
      <c r="EO128" s="114"/>
      <c r="EP128" s="114"/>
      <c r="EQ128" s="114"/>
      <c r="ER128" s="114"/>
      <c r="ES128" s="114"/>
      <c r="ET128" s="114"/>
      <c r="EU128" s="114"/>
      <c r="EV128" s="114"/>
      <c r="EW128" s="114"/>
      <c r="EX128" s="114"/>
      <c r="EY128" s="114"/>
      <c r="EZ128" s="114"/>
      <c r="FA128" s="114"/>
      <c r="FB128" s="114"/>
      <c r="FC128" s="114"/>
      <c r="FD128" s="114"/>
      <c r="FE128" s="114"/>
      <c r="FF128" s="114"/>
      <c r="FG128" s="114"/>
      <c r="FH128" s="114"/>
      <c r="FI128" s="114"/>
      <c r="FJ128" s="114"/>
      <c r="FK128" s="114"/>
      <c r="FL128" s="114"/>
      <c r="FM128" s="114"/>
      <c r="FN128" s="114"/>
      <c r="FO128" s="114"/>
      <c r="FP128" s="114"/>
      <c r="FQ128" s="114"/>
      <c r="FR128" s="114"/>
      <c r="FS128" s="114"/>
      <c r="FT128" s="114"/>
      <c r="FU128" s="114"/>
      <c r="FV128" s="114"/>
      <c r="FW128" s="114"/>
      <c r="FX128" s="114"/>
      <c r="FY128" s="114"/>
      <c r="FZ128" s="114"/>
      <c r="GA128" s="114"/>
      <c r="GB128" s="114"/>
      <c r="GC128" s="114"/>
      <c r="GD128" s="114"/>
      <c r="GE128" s="114"/>
      <c r="GF128" s="114"/>
      <c r="GG128" s="114"/>
      <c r="GH128" s="114"/>
      <c r="GI128" s="114"/>
      <c r="GJ128" s="114"/>
      <c r="GK128" s="114"/>
      <c r="GL128" s="114"/>
      <c r="GM128" s="114"/>
      <c r="GN128" s="114"/>
      <c r="GO128" s="114"/>
      <c r="GP128" s="114"/>
      <c r="GQ128" s="114"/>
      <c r="GR128" s="114"/>
      <c r="GS128" s="114"/>
      <c r="GT128" s="114"/>
      <c r="GU128" s="114"/>
      <c r="GV128" s="114"/>
      <c r="GW128" s="114"/>
      <c r="GX128" s="114"/>
      <c r="GY128" s="114"/>
      <c r="GZ128" s="114"/>
      <c r="HA128" s="114"/>
      <c r="HB128" s="114"/>
      <c r="HC128" s="114"/>
      <c r="HD128" s="114"/>
      <c r="HE128" s="114"/>
      <c r="HF128" s="114"/>
      <c r="HG128" s="114"/>
      <c r="HH128" s="114"/>
      <c r="HI128" s="114"/>
      <c r="HJ128" s="114"/>
      <c r="HK128" s="114"/>
      <c r="HL128" s="114"/>
      <c r="HM128" s="114"/>
      <c r="HN128" s="114"/>
      <c r="HO128" s="114"/>
      <c r="HP128" s="114"/>
      <c r="HQ128" s="114"/>
      <c r="HR128" s="114"/>
      <c r="HS128" s="114"/>
      <c r="HT128" s="114"/>
      <c r="HU128" s="114"/>
      <c r="HV128" s="114"/>
      <c r="HW128" s="114"/>
      <c r="HX128" s="114"/>
      <c r="HY128" s="114"/>
      <c r="HZ128" s="114"/>
      <c r="IA128" s="114"/>
      <c r="IB128" s="114"/>
      <c r="IC128" s="114"/>
      <c r="ID128" s="114"/>
      <c r="IE128" s="114"/>
      <c r="IF128" s="114"/>
      <c r="IG128" s="114"/>
      <c r="IH128" s="114"/>
      <c r="II128" s="114"/>
      <c r="IJ128" s="114"/>
      <c r="IK128" s="114"/>
      <c r="IL128" s="114"/>
      <c r="IM128" s="114"/>
      <c r="IN128" s="114"/>
      <c r="IO128" s="114"/>
      <c r="IP128" s="114"/>
      <c r="IQ128" s="114"/>
      <c r="IR128" s="114"/>
      <c r="IS128" s="114"/>
      <c r="IT128" s="114"/>
      <c r="IU128" s="114"/>
      <c r="IV128" s="114"/>
      <c r="IW128" s="114"/>
      <c r="IX128" s="114"/>
      <c r="IY128" s="114"/>
      <c r="IZ128" s="114"/>
      <c r="JA128" s="114"/>
      <c r="JB128" s="114"/>
      <c r="JC128" s="114"/>
      <c r="JD128" s="114"/>
      <c r="JE128" s="114"/>
      <c r="JF128" s="114"/>
      <c r="JG128" s="114"/>
      <c r="JH128" s="114"/>
      <c r="JI128" s="114"/>
      <c r="JJ128" s="114"/>
      <c r="JK128" s="114"/>
      <c r="JL128" s="114"/>
      <c r="JM128" s="114"/>
      <c r="JN128" s="114"/>
      <c r="JO128" s="114"/>
      <c r="JP128" s="114"/>
      <c r="JQ128" s="114"/>
      <c r="JR128" s="114"/>
      <c r="JS128" s="114"/>
      <c r="JT128" s="114"/>
      <c r="JU128" s="114"/>
      <c r="JV128" s="114"/>
      <c r="JW128" s="114"/>
      <c r="JX128" s="114"/>
      <c r="JY128" s="114"/>
      <c r="JZ128" s="114"/>
      <c r="KA128" s="114"/>
      <c r="KB128" s="114"/>
      <c r="KC128" s="114"/>
      <c r="KD128" s="114"/>
      <c r="KE128" s="114"/>
      <c r="KF128" s="114"/>
      <c r="KG128" s="114"/>
      <c r="KH128" s="114"/>
      <c r="KI128" s="114"/>
      <c r="KJ128" s="114"/>
      <c r="KK128" s="114"/>
      <c r="KL128" s="114"/>
      <c r="KM128" s="114"/>
      <c r="KN128" s="114"/>
      <c r="KO128" s="114"/>
      <c r="KP128" s="114"/>
      <c r="KQ128" s="114"/>
      <c r="KR128" s="114"/>
      <c r="KS128" s="114"/>
      <c r="KT128" s="114"/>
      <c r="KU128" s="114"/>
      <c r="KV128" s="114"/>
      <c r="KW128" s="114"/>
      <c r="KX128" s="114"/>
      <c r="KY128" s="114"/>
      <c r="KZ128" s="114"/>
      <c r="LA128" s="114"/>
      <c r="LB128" s="114"/>
      <c r="LC128" s="114"/>
      <c r="LD128" s="114"/>
      <c r="LE128" s="114"/>
      <c r="LF128" s="114"/>
      <c r="LG128" s="114"/>
      <c r="LH128" s="114"/>
      <c r="LI128" s="114"/>
      <c r="LJ128" s="114"/>
      <c r="LK128" s="114"/>
      <c r="LL128" s="114"/>
      <c r="LM128" s="114"/>
      <c r="LN128" s="114"/>
      <c r="LO128" s="114"/>
      <c r="LP128" s="114"/>
      <c r="LQ128" s="114"/>
      <c r="LR128" s="114"/>
      <c r="LS128" s="114"/>
      <c r="LT128" s="114"/>
      <c r="LU128" s="114"/>
      <c r="LV128" s="114"/>
      <c r="LW128" s="114"/>
      <c r="LX128" s="114"/>
      <c r="LY128" s="114"/>
      <c r="LZ128" s="114"/>
      <c r="MA128" s="114"/>
      <c r="MB128" s="114"/>
      <c r="MC128" s="114"/>
      <c r="MD128" s="114"/>
      <c r="ME128" s="114"/>
      <c r="MF128" s="114"/>
      <c r="MG128" s="114"/>
      <c r="MH128" s="114"/>
      <c r="MI128" s="114"/>
      <c r="MJ128" s="114"/>
      <c r="MK128" s="114"/>
      <c r="ML128" s="114"/>
      <c r="MM128" s="114"/>
      <c r="MN128" s="114"/>
      <c r="MO128" s="114"/>
      <c r="MP128" s="114"/>
      <c r="MQ128" s="114"/>
      <c r="MR128" s="114"/>
      <c r="MS128" s="114"/>
      <c r="MT128" s="114"/>
      <c r="MU128" s="114"/>
      <c r="MV128" s="114"/>
      <c r="MW128" s="114"/>
      <c r="MX128" s="114"/>
      <c r="MY128" s="114"/>
      <c r="MZ128" s="114"/>
      <c r="NA128" s="114"/>
      <c r="NB128" s="114"/>
      <c r="NC128" s="114"/>
      <c r="ND128" s="114"/>
      <c r="NE128" s="114"/>
      <c r="NF128" s="114"/>
      <c r="NG128" s="114"/>
      <c r="NH128" s="114"/>
      <c r="NI128" s="114"/>
      <c r="NJ128" s="114"/>
      <c r="NK128" s="114"/>
      <c r="NL128" s="114"/>
      <c r="NM128" s="114"/>
      <c r="NN128" s="114"/>
      <c r="NO128" s="114"/>
      <c r="NP128" s="114"/>
      <c r="NQ128" s="114"/>
      <c r="NR128" s="114"/>
      <c r="NS128" s="114"/>
      <c r="NT128" s="114"/>
      <c r="NU128" s="114"/>
      <c r="NV128" s="114"/>
      <c r="NW128" s="114"/>
      <c r="NX128" s="114"/>
      <c r="NY128" s="114"/>
      <c r="NZ128" s="114"/>
      <c r="OA128" s="114"/>
      <c r="OB128" s="114"/>
      <c r="OC128" s="114"/>
      <c r="OD128" s="114"/>
      <c r="OE128" s="114"/>
      <c r="OF128" s="114"/>
      <c r="OG128" s="114"/>
      <c r="OH128" s="114"/>
      <c r="OI128" s="114"/>
      <c r="OJ128" s="114"/>
      <c r="OK128" s="114"/>
      <c r="OL128" s="114"/>
      <c r="OM128" s="114"/>
      <c r="ON128" s="114"/>
      <c r="OO128" s="114"/>
      <c r="OP128" s="114"/>
      <c r="OQ128" s="114"/>
      <c r="OR128" s="114"/>
      <c r="OS128" s="114"/>
      <c r="OT128" s="114"/>
      <c r="OU128" s="114"/>
      <c r="OV128" s="114"/>
      <c r="OW128" s="114"/>
      <c r="OX128" s="114"/>
      <c r="OY128" s="114"/>
      <c r="OZ128" s="114"/>
      <c r="PA128" s="114"/>
      <c r="PB128" s="114"/>
      <c r="PC128" s="114"/>
      <c r="PD128" s="114"/>
      <c r="PE128" s="114"/>
      <c r="PF128" s="114"/>
      <c r="PG128" s="114"/>
      <c r="PH128" s="114"/>
      <c r="PI128" s="114"/>
      <c r="PJ128" s="114"/>
      <c r="PK128" s="114"/>
      <c r="PL128" s="114"/>
      <c r="PM128" s="114"/>
      <c r="PN128" s="114"/>
      <c r="PO128" s="114"/>
      <c r="PP128" s="114"/>
      <c r="PQ128" s="114"/>
      <c r="PR128" s="114"/>
      <c r="PS128" s="114"/>
      <c r="PT128" s="114"/>
      <c r="PU128" s="114"/>
      <c r="PV128" s="114"/>
      <c r="PW128" s="114"/>
      <c r="PX128" s="114"/>
      <c r="PY128" s="114"/>
      <c r="PZ128" s="114"/>
      <c r="QA128" s="114"/>
      <c r="QB128" s="114"/>
      <c r="QC128" s="114"/>
      <c r="QD128" s="114"/>
      <c r="QE128" s="114"/>
      <c r="QF128" s="114"/>
      <c r="QG128" s="114"/>
      <c r="QH128" s="114"/>
      <c r="QI128" s="114"/>
      <c r="QJ128" s="114"/>
      <c r="QK128" s="114"/>
      <c r="QL128" s="114"/>
      <c r="QM128" s="114"/>
      <c r="QN128" s="114"/>
      <c r="QO128" s="114"/>
      <c r="QP128" s="114"/>
      <c r="QQ128" s="114"/>
      <c r="QR128" s="114"/>
      <c r="QS128" s="114"/>
      <c r="QT128" s="114"/>
      <c r="QU128" s="114"/>
      <c r="QV128" s="114"/>
      <c r="QW128" s="114"/>
      <c r="QX128" s="114"/>
      <c r="QY128" s="114"/>
      <c r="QZ128" s="114"/>
      <c r="RA128" s="114"/>
      <c r="RB128" s="114"/>
      <c r="RC128" s="114"/>
      <c r="RD128" s="114"/>
      <c r="RE128" s="114"/>
      <c r="RF128" s="114"/>
      <c r="RG128" s="114"/>
      <c r="RH128" s="114"/>
      <c r="RI128" s="114"/>
      <c r="RJ128" s="114"/>
      <c r="RK128" s="114"/>
      <c r="RL128" s="114"/>
      <c r="RM128" s="114"/>
      <c r="RN128" s="114"/>
      <c r="RO128" s="114"/>
      <c r="RP128" s="114"/>
      <c r="RQ128" s="114"/>
      <c r="RR128" s="114"/>
      <c r="RS128" s="114"/>
      <c r="RT128" s="114"/>
      <c r="RU128" s="114"/>
      <c r="RV128" s="114"/>
      <c r="RW128" s="114"/>
      <c r="RX128" s="114"/>
      <c r="RY128" s="114"/>
      <c r="RZ128" s="114"/>
      <c r="SA128" s="114"/>
      <c r="SB128" s="114"/>
      <c r="SC128" s="114"/>
      <c r="SD128" s="114"/>
      <c r="SE128" s="114"/>
      <c r="SF128" s="114"/>
      <c r="SG128" s="114"/>
      <c r="SH128" s="114"/>
      <c r="SI128" s="114"/>
      <c r="SJ128" s="114"/>
      <c r="SK128" s="114"/>
      <c r="SL128" s="114"/>
      <c r="SM128" s="114"/>
      <c r="SN128" s="114"/>
      <c r="SO128" s="114"/>
      <c r="SP128" s="114"/>
      <c r="SQ128" s="114"/>
      <c r="SR128" s="114"/>
      <c r="SS128" s="114"/>
      <c r="ST128" s="114"/>
      <c r="SU128" s="114"/>
      <c r="SV128" s="114"/>
      <c r="SW128" s="114"/>
      <c r="SX128" s="114"/>
      <c r="SY128" s="114"/>
      <c r="SZ128" s="114"/>
      <c r="TA128" s="114"/>
      <c r="TB128" s="114"/>
      <c r="TC128" s="114"/>
      <c r="TD128" s="114"/>
      <c r="TE128" s="114"/>
      <c r="TF128" s="114"/>
      <c r="TG128" s="114"/>
      <c r="TH128" s="114"/>
      <c r="TI128" s="114"/>
      <c r="TJ128" s="114"/>
      <c r="TK128" s="114"/>
      <c r="TL128" s="114"/>
      <c r="TM128" s="114"/>
      <c r="TN128" s="114"/>
      <c r="TO128" s="114"/>
      <c r="TP128" s="114"/>
      <c r="TQ128" s="114"/>
      <c r="TR128" s="114"/>
      <c r="TS128" s="114"/>
      <c r="TT128" s="114"/>
      <c r="TU128" s="114"/>
      <c r="TV128" s="114"/>
      <c r="TW128" s="114"/>
      <c r="TX128" s="114"/>
      <c r="TY128" s="114"/>
      <c r="TZ128" s="114"/>
      <c r="UA128" s="114"/>
      <c r="UB128" s="114"/>
      <c r="UC128" s="114"/>
      <c r="UD128" s="114"/>
      <c r="UE128" s="114"/>
      <c r="UF128" s="114"/>
      <c r="UG128" s="114"/>
      <c r="UH128" s="114"/>
      <c r="UI128" s="114"/>
      <c r="UJ128" s="114"/>
      <c r="UK128" s="114"/>
      <c r="UL128" s="114"/>
      <c r="UM128" s="114"/>
      <c r="UN128" s="114"/>
      <c r="UO128" s="114"/>
      <c r="UP128" s="114"/>
      <c r="UQ128" s="114"/>
      <c r="UR128" s="114"/>
      <c r="US128" s="114"/>
      <c r="UT128" s="114"/>
      <c r="UU128" s="114"/>
      <c r="UV128" s="114"/>
      <c r="UW128" s="114"/>
      <c r="UX128" s="114"/>
      <c r="UY128" s="114"/>
      <c r="UZ128" s="114"/>
      <c r="VA128" s="114"/>
      <c r="VB128" s="114"/>
      <c r="VC128" s="114"/>
      <c r="VD128" s="114"/>
      <c r="VE128" s="114"/>
      <c r="VF128" s="114"/>
      <c r="VG128" s="114"/>
      <c r="VH128" s="114"/>
      <c r="VI128" s="114"/>
      <c r="VJ128" s="114"/>
      <c r="VK128" s="114"/>
      <c r="VL128" s="114"/>
      <c r="VM128" s="114"/>
      <c r="VN128" s="114"/>
      <c r="VO128" s="114"/>
      <c r="VP128" s="114"/>
      <c r="VQ128" s="114"/>
      <c r="VR128" s="114"/>
      <c r="VS128" s="114"/>
      <c r="VT128" s="114"/>
      <c r="VU128" s="114"/>
      <c r="VV128" s="114"/>
      <c r="VW128" s="114"/>
      <c r="VX128" s="114"/>
      <c r="VY128" s="114"/>
      <c r="VZ128" s="114"/>
      <c r="WA128" s="114"/>
      <c r="WB128" s="114"/>
      <c r="WC128" s="114"/>
      <c r="WD128" s="114"/>
      <c r="WE128" s="114"/>
      <c r="WF128" s="114"/>
      <c r="WG128" s="114"/>
      <c r="WH128" s="114"/>
      <c r="WI128" s="114"/>
      <c r="WJ128" s="114"/>
      <c r="WK128" s="114"/>
      <c r="WL128" s="114"/>
      <c r="WM128" s="114"/>
      <c r="WN128" s="114"/>
      <c r="WO128" s="114"/>
      <c r="WP128" s="114"/>
      <c r="WQ128" s="114"/>
      <c r="WR128" s="114"/>
      <c r="WS128" s="114"/>
      <c r="WT128" s="114"/>
      <c r="WU128" s="114"/>
      <c r="WV128" s="114"/>
      <c r="WW128" s="114"/>
      <c r="WX128" s="114"/>
      <c r="WY128" s="114"/>
      <c r="WZ128" s="114"/>
      <c r="XA128" s="114"/>
      <c r="XB128" s="114"/>
      <c r="XC128" s="114"/>
      <c r="XD128" s="114"/>
      <c r="XE128" s="114"/>
      <c r="XF128" s="114"/>
      <c r="XG128" s="114"/>
      <c r="XH128" s="114"/>
      <c r="XI128" s="114"/>
      <c r="XJ128" s="114"/>
      <c r="XK128" s="114"/>
      <c r="XL128" s="114"/>
      <c r="XM128" s="114"/>
      <c r="XN128" s="114"/>
      <c r="XO128" s="114"/>
      <c r="XP128" s="114"/>
      <c r="XQ128" s="114"/>
      <c r="XR128" s="114"/>
      <c r="XS128" s="114"/>
      <c r="XT128" s="114"/>
      <c r="XU128" s="114"/>
      <c r="XV128" s="114"/>
      <c r="XW128" s="114"/>
      <c r="XX128" s="114"/>
      <c r="XY128" s="114"/>
      <c r="XZ128" s="114"/>
      <c r="YA128" s="114"/>
      <c r="YB128" s="114"/>
      <c r="YC128" s="114"/>
      <c r="YD128" s="114"/>
      <c r="YE128" s="114"/>
      <c r="YF128" s="114"/>
      <c r="YG128" s="114"/>
      <c r="YH128" s="114"/>
      <c r="YI128" s="114"/>
      <c r="YJ128" s="114"/>
      <c r="YK128" s="114"/>
      <c r="YL128" s="114"/>
      <c r="YM128" s="114"/>
      <c r="YN128" s="114"/>
      <c r="YO128" s="114"/>
      <c r="YP128" s="114"/>
      <c r="YQ128" s="114"/>
      <c r="YR128" s="114"/>
      <c r="YS128" s="114"/>
      <c r="YT128" s="114"/>
      <c r="YU128" s="114"/>
      <c r="YV128" s="114"/>
      <c r="YW128" s="114"/>
      <c r="YX128" s="114"/>
      <c r="YY128" s="114"/>
      <c r="YZ128" s="114"/>
      <c r="ZA128" s="114"/>
      <c r="ZB128" s="114"/>
      <c r="ZC128" s="114"/>
      <c r="ZD128" s="114"/>
      <c r="ZE128" s="114"/>
      <c r="ZF128" s="114"/>
      <c r="ZG128" s="114"/>
      <c r="ZH128" s="114"/>
      <c r="ZI128" s="114"/>
      <c r="ZJ128" s="114"/>
      <c r="ZK128" s="114"/>
      <c r="ZL128" s="114"/>
      <c r="ZM128" s="114"/>
      <c r="ZN128" s="114"/>
      <c r="ZO128" s="114"/>
      <c r="ZP128" s="114"/>
      <c r="ZQ128" s="114"/>
      <c r="ZR128" s="114"/>
      <c r="ZS128" s="114"/>
      <c r="ZT128" s="114"/>
      <c r="ZU128" s="114"/>
      <c r="ZV128" s="114"/>
      <c r="ZW128" s="114"/>
      <c r="ZX128" s="114"/>
      <c r="ZY128" s="114"/>
      <c r="ZZ128" s="114"/>
      <c r="AAA128" s="114"/>
      <c r="AAB128" s="114"/>
      <c r="AAC128" s="114"/>
      <c r="AAD128" s="114"/>
      <c r="AAE128" s="114"/>
      <c r="AAF128" s="114"/>
      <c r="AAG128" s="114"/>
      <c r="AAH128" s="114"/>
      <c r="AAI128" s="114"/>
      <c r="AAJ128" s="114"/>
      <c r="AAK128" s="114"/>
      <c r="AAL128" s="114"/>
      <c r="AAM128" s="114"/>
      <c r="AAN128" s="114"/>
      <c r="AAO128" s="114"/>
      <c r="AAP128" s="114"/>
      <c r="AAQ128" s="114"/>
      <c r="AAR128" s="114"/>
      <c r="AAS128" s="114"/>
      <c r="AAT128" s="114"/>
      <c r="AAU128" s="114"/>
      <c r="AAV128" s="114"/>
      <c r="AAW128" s="114"/>
      <c r="AAX128" s="114"/>
      <c r="AAY128" s="114"/>
      <c r="AAZ128" s="114"/>
      <c r="ABA128" s="114"/>
      <c r="ABB128" s="114"/>
      <c r="ABC128" s="114"/>
      <c r="ABD128" s="114"/>
      <c r="ABE128" s="114"/>
      <c r="ABF128" s="114"/>
      <c r="ABG128" s="114"/>
      <c r="ABH128" s="114"/>
      <c r="ABI128" s="114"/>
      <c r="ABJ128" s="114"/>
      <c r="ABK128" s="114"/>
      <c r="ABL128" s="114"/>
      <c r="ABM128" s="114"/>
      <c r="ABN128" s="114"/>
      <c r="ABO128" s="114"/>
      <c r="ABP128" s="114"/>
      <c r="ABQ128" s="114"/>
      <c r="ABR128" s="114"/>
      <c r="ABS128" s="114"/>
      <c r="ABT128" s="114"/>
      <c r="ABU128" s="114"/>
      <c r="ABV128" s="114"/>
      <c r="ABW128" s="114"/>
      <c r="ABX128" s="114"/>
      <c r="ABY128" s="114"/>
      <c r="ABZ128" s="114"/>
      <c r="ACA128" s="114"/>
      <c r="ACB128" s="114"/>
      <c r="ACC128" s="114"/>
      <c r="ACD128" s="114"/>
      <c r="ACE128" s="114"/>
      <c r="ACF128" s="114"/>
      <c r="ACG128" s="114"/>
      <c r="ACH128" s="114"/>
      <c r="ACI128" s="114"/>
      <c r="ACJ128" s="114"/>
      <c r="ACK128" s="114"/>
      <c r="ACL128" s="114"/>
      <c r="ACM128" s="114"/>
      <c r="ACN128" s="114"/>
      <c r="ACO128" s="114"/>
      <c r="ACP128" s="114"/>
      <c r="ACQ128" s="114"/>
      <c r="ACR128" s="114"/>
      <c r="ACS128" s="114"/>
      <c r="ACT128" s="114"/>
      <c r="ACU128" s="114"/>
      <c r="ACV128" s="114"/>
      <c r="ACW128" s="114"/>
      <c r="ACX128" s="114"/>
      <c r="ACY128" s="114"/>
      <c r="ACZ128" s="114"/>
      <c r="ADA128" s="114"/>
      <c r="ADB128" s="114"/>
      <c r="ADC128" s="114"/>
      <c r="ADD128" s="114"/>
      <c r="ADE128" s="114"/>
      <c r="ADF128" s="114"/>
      <c r="ADG128" s="114"/>
      <c r="ADH128" s="114"/>
      <c r="ADI128" s="114"/>
      <c r="ADJ128" s="114"/>
      <c r="ADK128" s="114"/>
      <c r="ADL128" s="114"/>
      <c r="ADM128" s="114"/>
      <c r="ADN128" s="114"/>
      <c r="ADO128" s="114"/>
      <c r="ADP128" s="114"/>
      <c r="ADQ128" s="114"/>
      <c r="ADR128" s="114"/>
      <c r="ADS128" s="114"/>
      <c r="ADT128" s="114"/>
      <c r="ADU128" s="114"/>
      <c r="ADV128" s="114"/>
      <c r="ADW128" s="114"/>
      <c r="ADX128" s="114"/>
      <c r="ADY128" s="114"/>
      <c r="ADZ128" s="114"/>
      <c r="AEA128" s="114"/>
      <c r="AEB128" s="114"/>
      <c r="AEC128" s="114"/>
      <c r="AED128" s="114"/>
      <c r="AEE128" s="114"/>
      <c r="AEF128" s="114"/>
      <c r="AEG128" s="114"/>
      <c r="AEH128" s="114"/>
      <c r="AEI128" s="114"/>
      <c r="AEJ128" s="114"/>
      <c r="AEK128" s="114"/>
      <c r="AEL128" s="114"/>
      <c r="AEM128" s="114"/>
      <c r="AEN128" s="114"/>
      <c r="AEO128" s="114"/>
      <c r="AEP128" s="114"/>
      <c r="AEQ128" s="114"/>
      <c r="AER128" s="114"/>
      <c r="AES128" s="114"/>
      <c r="AET128" s="114"/>
      <c r="AEU128" s="114"/>
      <c r="AEV128" s="114"/>
      <c r="AEW128" s="114"/>
      <c r="AEX128" s="114"/>
      <c r="AEY128" s="114"/>
      <c r="AEZ128" s="114"/>
      <c r="AFA128" s="114"/>
      <c r="AFB128" s="114"/>
      <c r="AFC128" s="114"/>
      <c r="AFD128" s="114"/>
      <c r="AFE128" s="114"/>
      <c r="AFF128" s="114"/>
      <c r="AFG128" s="114"/>
      <c r="AFH128" s="114"/>
      <c r="AFI128" s="114"/>
      <c r="AFJ128" s="114"/>
      <c r="AFK128" s="114"/>
      <c r="AFL128" s="114"/>
      <c r="AFM128" s="114"/>
      <c r="AFN128" s="114"/>
      <c r="AFO128" s="114"/>
      <c r="AFP128" s="114"/>
      <c r="AFQ128" s="114"/>
      <c r="AFR128" s="114"/>
      <c r="AFS128" s="114"/>
      <c r="AFT128" s="114"/>
      <c r="AFU128" s="114"/>
      <c r="AFV128" s="114"/>
      <c r="AFW128" s="114"/>
      <c r="AFX128" s="114"/>
      <c r="AFY128" s="114"/>
      <c r="AFZ128" s="114"/>
      <c r="AGA128" s="114"/>
      <c r="AGB128" s="114"/>
      <c r="AGC128" s="114"/>
      <c r="AGD128" s="114"/>
      <c r="AGE128" s="114"/>
      <c r="AGF128" s="114"/>
      <c r="AGG128" s="114"/>
      <c r="AGH128" s="114"/>
      <c r="AGI128" s="114"/>
      <c r="AGJ128" s="114"/>
      <c r="AGK128" s="114"/>
      <c r="AGL128" s="114"/>
      <c r="AGM128" s="114"/>
      <c r="AGN128" s="114"/>
      <c r="AGO128" s="114"/>
      <c r="AGP128" s="114"/>
      <c r="AGQ128" s="114"/>
      <c r="AGR128" s="114"/>
      <c r="AGS128" s="114"/>
      <c r="AGT128" s="114"/>
      <c r="AGU128" s="114"/>
      <c r="AGV128" s="114"/>
      <c r="AGW128" s="114"/>
      <c r="AGX128" s="114"/>
      <c r="AGY128" s="114"/>
      <c r="AGZ128" s="114"/>
      <c r="AHA128" s="114"/>
      <c r="AHB128" s="114"/>
      <c r="AHC128" s="114"/>
      <c r="AHD128" s="114"/>
      <c r="AHE128" s="114"/>
      <c r="AHF128" s="114"/>
      <c r="AHG128" s="114"/>
      <c r="AHH128" s="114"/>
      <c r="AHI128" s="114"/>
      <c r="AHJ128" s="114"/>
      <c r="AHK128" s="114"/>
      <c r="AHL128" s="114"/>
      <c r="AHM128" s="114"/>
      <c r="AHN128" s="114"/>
      <c r="AHO128" s="114"/>
      <c r="AHP128" s="114"/>
      <c r="AHQ128" s="114"/>
      <c r="AHR128" s="114"/>
      <c r="AHS128" s="114"/>
      <c r="AHT128" s="114"/>
      <c r="AHU128" s="114"/>
      <c r="AHV128" s="114"/>
      <c r="AHW128" s="114"/>
      <c r="AHX128" s="114"/>
      <c r="AHY128" s="114"/>
      <c r="AHZ128" s="114"/>
      <c r="AIA128" s="114"/>
      <c r="AIB128" s="114"/>
      <c r="AIC128" s="114"/>
      <c r="AID128" s="114"/>
      <c r="AIE128" s="114"/>
      <c r="AIF128" s="114"/>
      <c r="AIG128" s="114"/>
      <c r="AIH128" s="114"/>
      <c r="AII128" s="114"/>
      <c r="AIJ128" s="114"/>
      <c r="AIK128" s="114"/>
      <c r="AIL128" s="114"/>
      <c r="AIM128" s="114"/>
      <c r="AIN128" s="114"/>
      <c r="AIO128" s="114"/>
      <c r="AIP128" s="114"/>
      <c r="AIQ128" s="114"/>
      <c r="AIR128" s="114"/>
      <c r="AIS128" s="114"/>
      <c r="AIT128" s="114"/>
      <c r="AIU128" s="114"/>
      <c r="AIV128" s="114"/>
      <c r="AIW128" s="114"/>
      <c r="AIX128" s="114"/>
      <c r="AIY128" s="114"/>
      <c r="AIZ128" s="114"/>
      <c r="AJA128" s="114"/>
      <c r="AJB128" s="114"/>
      <c r="AJC128" s="114"/>
      <c r="AJD128" s="114"/>
      <c r="AJE128" s="114"/>
      <c r="AJF128" s="114"/>
      <c r="AJG128" s="114"/>
      <c r="AJH128" s="114"/>
      <c r="AJI128" s="114"/>
      <c r="AJJ128" s="114"/>
      <c r="AJK128" s="114"/>
      <c r="AJL128" s="114"/>
      <c r="AJM128" s="114"/>
      <c r="AJN128" s="114"/>
      <c r="AJO128" s="114"/>
      <c r="AJP128" s="114"/>
      <c r="AJQ128" s="114"/>
      <c r="AJR128" s="114"/>
      <c r="AJS128" s="114"/>
      <c r="AJT128" s="114"/>
      <c r="AJU128" s="114"/>
      <c r="AJV128" s="114"/>
      <c r="AJW128" s="114"/>
      <c r="AJX128" s="114"/>
      <c r="AJY128" s="114"/>
      <c r="AJZ128" s="114"/>
      <c r="AKA128" s="114"/>
      <c r="AKB128" s="114"/>
      <c r="AKC128" s="114"/>
      <c r="AKD128" s="114"/>
      <c r="AKE128" s="114"/>
      <c r="AKF128" s="114"/>
      <c r="AKG128" s="114"/>
      <c r="AKH128" s="114"/>
      <c r="AKI128" s="114"/>
      <c r="AKJ128" s="114"/>
      <c r="AKK128" s="114"/>
      <c r="AKL128" s="114"/>
      <c r="AKM128" s="114"/>
      <c r="AKN128" s="114"/>
      <c r="AKO128" s="114"/>
      <c r="AKP128" s="114"/>
      <c r="AKQ128" s="114"/>
      <c r="AKR128" s="114"/>
      <c r="AKS128" s="114"/>
      <c r="AKT128" s="114"/>
      <c r="AKU128" s="114"/>
      <c r="AKV128" s="114"/>
      <c r="AKW128" s="114"/>
      <c r="AKX128" s="114"/>
      <c r="AKY128" s="114"/>
      <c r="AKZ128" s="114"/>
      <c r="ALA128" s="114"/>
      <c r="ALB128" s="114"/>
      <c r="ALC128" s="114"/>
      <c r="ALD128" s="114"/>
      <c r="ALE128" s="114"/>
      <c r="ALF128" s="114"/>
      <c r="ALG128" s="114"/>
      <c r="ALH128" s="114"/>
      <c r="ALI128" s="114"/>
      <c r="ALJ128" s="114"/>
      <c r="ALK128" s="114"/>
      <c r="ALL128" s="114"/>
      <c r="ALM128" s="114"/>
      <c r="ALN128" s="114"/>
      <c r="ALO128" s="114"/>
      <c r="ALP128" s="114"/>
      <c r="ALQ128" s="114"/>
      <c r="ALR128" s="114"/>
      <c r="ALS128" s="114"/>
      <c r="ALT128" s="114"/>
      <c r="ALU128" s="114"/>
      <c r="ALV128" s="114"/>
      <c r="ALW128" s="114"/>
      <c r="ALX128" s="114"/>
      <c r="ALY128" s="114"/>
      <c r="ALZ128" s="114"/>
      <c r="AMA128" s="114"/>
      <c r="AMB128" s="114"/>
      <c r="AMC128" s="114"/>
      <c r="AMD128" s="114"/>
      <c r="AME128" s="114"/>
      <c r="AMF128" s="114"/>
      <c r="AMG128" s="114"/>
      <c r="AMH128" s="114"/>
      <c r="AMI128" s="114"/>
      <c r="AMJ128" s="114"/>
      <c r="AMK128" s="114"/>
      <c r="AML128" s="114"/>
      <c r="AMM128" s="114"/>
      <c r="AMN128" s="114"/>
      <c r="AMO128" s="114"/>
      <c r="AMP128" s="114"/>
      <c r="AMQ128" s="114"/>
      <c r="AMR128" s="114"/>
      <c r="AMS128" s="114"/>
      <c r="AMT128" s="114"/>
      <c r="AMU128" s="114"/>
      <c r="AMV128" s="114"/>
      <c r="AMW128" s="114"/>
      <c r="AMX128" s="114"/>
      <c r="AMY128" s="114"/>
      <c r="AMZ128" s="114"/>
      <c r="ANA128" s="114"/>
      <c r="ANB128" s="114"/>
      <c r="ANC128" s="114"/>
      <c r="AND128" s="114"/>
      <c r="ANE128" s="114"/>
      <c r="ANF128" s="114"/>
      <c r="ANG128" s="114"/>
      <c r="ANH128" s="114"/>
      <c r="ANI128" s="114"/>
      <c r="ANJ128" s="114"/>
      <c r="ANK128" s="114"/>
      <c r="ANL128" s="114"/>
      <c r="ANM128" s="114"/>
      <c r="ANN128" s="114"/>
      <c r="ANO128" s="114"/>
      <c r="ANP128" s="114"/>
      <c r="ANQ128" s="114"/>
      <c r="ANR128" s="114"/>
      <c r="ANS128" s="114"/>
      <c r="ANT128" s="114"/>
      <c r="ANU128" s="114"/>
      <c r="ANV128" s="114"/>
      <c r="ANW128" s="114"/>
      <c r="ANX128" s="114"/>
      <c r="ANY128" s="114"/>
      <c r="ANZ128" s="114"/>
      <c r="AOA128" s="114"/>
      <c r="AOB128" s="114"/>
      <c r="AOC128" s="114"/>
      <c r="AOD128" s="114"/>
      <c r="AOE128" s="114"/>
      <c r="AOF128" s="114"/>
      <c r="AOG128" s="114"/>
      <c r="AOH128" s="114"/>
      <c r="AOI128" s="114"/>
      <c r="AOJ128" s="114"/>
      <c r="AOK128" s="114"/>
      <c r="AOL128" s="114"/>
      <c r="AOM128" s="114"/>
      <c r="AON128" s="114"/>
      <c r="AOO128" s="114"/>
      <c r="AOP128" s="114"/>
      <c r="AOQ128" s="114"/>
      <c r="AOR128" s="114"/>
      <c r="AOS128" s="114"/>
      <c r="AOT128" s="114"/>
      <c r="AOU128" s="114"/>
      <c r="AOV128" s="114"/>
      <c r="AOW128" s="114"/>
      <c r="AOX128" s="114"/>
      <c r="AOY128" s="114"/>
      <c r="AOZ128" s="114"/>
      <c r="APA128" s="114"/>
      <c r="APB128" s="114"/>
      <c r="APC128" s="114"/>
      <c r="APD128" s="114"/>
      <c r="APE128" s="114"/>
      <c r="APF128" s="114"/>
      <c r="APG128" s="114"/>
      <c r="APH128" s="114"/>
      <c r="API128" s="114"/>
      <c r="APJ128" s="114"/>
      <c r="APK128" s="114"/>
      <c r="APL128" s="114"/>
    </row>
    <row r="129" spans="1:10" ht="14.25" customHeight="1" x14ac:dyDescent="0.25">
      <c r="A129" s="122" t="s">
        <v>196</v>
      </c>
      <c r="B129" s="123">
        <v>1</v>
      </c>
      <c r="C129" s="123">
        <f>D129+E129</f>
        <v>207</v>
      </c>
      <c r="D129" s="123">
        <v>153</v>
      </c>
      <c r="E129" s="395">
        <v>54</v>
      </c>
      <c r="F129" s="124"/>
      <c r="G129" s="391">
        <v>3.4510000000000001</v>
      </c>
      <c r="H129" s="113">
        <f t="shared" si="66"/>
        <v>372.71</v>
      </c>
      <c r="I129" s="124">
        <f t="shared" si="67"/>
        <v>462.5</v>
      </c>
      <c r="J129" s="400"/>
    </row>
    <row r="130" spans="1:10" ht="14.25" customHeight="1" x14ac:dyDescent="0.25">
      <c r="A130" s="109" t="s">
        <v>196</v>
      </c>
      <c r="B130" s="111">
        <v>1</v>
      </c>
      <c r="C130" s="111">
        <f t="shared" ref="C130:C131" si="70">D130+E130</f>
        <v>229</v>
      </c>
      <c r="D130" s="111">
        <v>153</v>
      </c>
      <c r="E130" s="395">
        <v>76</v>
      </c>
      <c r="F130" s="112"/>
      <c r="G130" s="388">
        <v>3.4510000000000001</v>
      </c>
      <c r="H130" s="113">
        <f t="shared" si="66"/>
        <v>524.54999999999995</v>
      </c>
      <c r="I130" s="124">
        <f t="shared" si="67"/>
        <v>650.91</v>
      </c>
      <c r="J130" s="400"/>
    </row>
    <row r="131" spans="1:10" ht="14.25" customHeight="1" x14ac:dyDescent="0.25">
      <c r="A131" s="109" t="s">
        <v>196</v>
      </c>
      <c r="B131" s="111">
        <v>1</v>
      </c>
      <c r="C131" s="111">
        <f t="shared" si="70"/>
        <v>193</v>
      </c>
      <c r="D131" s="111">
        <v>153</v>
      </c>
      <c r="E131" s="395">
        <v>40</v>
      </c>
      <c r="F131" s="112"/>
      <c r="G131" s="388">
        <v>3.4510000000000001</v>
      </c>
      <c r="H131" s="113">
        <f t="shared" si="66"/>
        <v>276.08</v>
      </c>
      <c r="I131" s="124">
        <f t="shared" si="67"/>
        <v>342.59</v>
      </c>
      <c r="J131" s="400"/>
    </row>
    <row r="132" spans="1:10" ht="27" customHeight="1" x14ac:dyDescent="0.25">
      <c r="A132" s="371" t="s">
        <v>26</v>
      </c>
      <c r="B132" s="110">
        <f>B133+B134</f>
        <v>2</v>
      </c>
      <c r="C132" s="110"/>
      <c r="D132" s="110"/>
      <c r="E132" s="375">
        <f t="shared" ref="E132:I132" si="71">E133+E134</f>
        <v>53</v>
      </c>
      <c r="F132" s="110"/>
      <c r="G132" s="387"/>
      <c r="H132" s="398">
        <f t="shared" si="71"/>
        <v>342.27</v>
      </c>
      <c r="I132" s="398">
        <f t="shared" si="71"/>
        <v>424.72</v>
      </c>
      <c r="J132" s="400"/>
    </row>
    <row r="133" spans="1:10" ht="14.25" customHeight="1" x14ac:dyDescent="0.25">
      <c r="A133" s="109" t="s">
        <v>32</v>
      </c>
      <c r="B133" s="111">
        <v>1</v>
      </c>
      <c r="C133" s="111">
        <f t="shared" ref="C133:C134" si="72">D133+E133</f>
        <v>186</v>
      </c>
      <c r="D133" s="111">
        <v>153</v>
      </c>
      <c r="E133" s="395">
        <v>33</v>
      </c>
      <c r="F133" s="112"/>
      <c r="G133" s="388">
        <v>3.2290000000000001</v>
      </c>
      <c r="H133" s="113">
        <f t="shared" ref="H133:H134" si="73">ROUND(G133*E133*2,2)</f>
        <v>213.11</v>
      </c>
      <c r="I133" s="112">
        <f t="shared" si="67"/>
        <v>264.45</v>
      </c>
      <c r="J133" s="400"/>
    </row>
    <row r="134" spans="1:10" ht="14.25" customHeight="1" x14ac:dyDescent="0.25">
      <c r="A134" s="109" t="s">
        <v>32</v>
      </c>
      <c r="B134" s="111">
        <v>1</v>
      </c>
      <c r="C134" s="111">
        <f t="shared" si="72"/>
        <v>173</v>
      </c>
      <c r="D134" s="111">
        <v>153</v>
      </c>
      <c r="E134" s="395">
        <v>20</v>
      </c>
      <c r="F134" s="112"/>
      <c r="G134" s="388">
        <v>3.2290000000000001</v>
      </c>
      <c r="H134" s="113">
        <f t="shared" si="73"/>
        <v>129.16</v>
      </c>
      <c r="I134" s="112">
        <f t="shared" si="67"/>
        <v>160.27000000000001</v>
      </c>
      <c r="J134" s="400"/>
    </row>
    <row r="135" spans="1:10" ht="14.25" customHeight="1" x14ac:dyDescent="0.25">
      <c r="A135" s="107" t="s">
        <v>357</v>
      </c>
      <c r="B135" s="108">
        <f t="shared" ref="B135:I135" si="74">B136+B141+B148+B152</f>
        <v>19</v>
      </c>
      <c r="C135" s="108"/>
      <c r="D135" s="108"/>
      <c r="E135" s="374">
        <f t="shared" si="74"/>
        <v>718</v>
      </c>
      <c r="F135" s="108"/>
      <c r="G135" s="389"/>
      <c r="H135" s="207">
        <f t="shared" si="74"/>
        <v>6755.55</v>
      </c>
      <c r="I135" s="207">
        <f t="shared" si="74"/>
        <v>8382.9699999999993</v>
      </c>
      <c r="J135" s="400"/>
    </row>
    <row r="136" spans="1:10" ht="29.25" x14ac:dyDescent="0.25">
      <c r="A136" s="371" t="s">
        <v>23</v>
      </c>
      <c r="B136" s="110">
        <f>B137+B138+B139+B140</f>
        <v>4</v>
      </c>
      <c r="C136" s="110"/>
      <c r="D136" s="110"/>
      <c r="E136" s="375">
        <f t="shared" ref="E136:I136" si="75">E137+E138+E139+E140</f>
        <v>177</v>
      </c>
      <c r="F136" s="110"/>
      <c r="G136" s="387"/>
      <c r="H136" s="398">
        <f t="shared" si="75"/>
        <v>2614.67</v>
      </c>
      <c r="I136" s="398">
        <f t="shared" si="75"/>
        <v>3244.54</v>
      </c>
      <c r="J136" s="400"/>
    </row>
    <row r="137" spans="1:10" ht="14.25" customHeight="1" x14ac:dyDescent="0.25">
      <c r="A137" s="109" t="s">
        <v>358</v>
      </c>
      <c r="B137" s="111">
        <v>1</v>
      </c>
      <c r="C137" s="111">
        <f>D137+E137</f>
        <v>174</v>
      </c>
      <c r="D137" s="111">
        <v>153</v>
      </c>
      <c r="E137" s="395">
        <v>21</v>
      </c>
      <c r="F137" s="112"/>
      <c r="G137" s="386" t="s">
        <v>346</v>
      </c>
      <c r="H137" s="113">
        <f t="shared" ref="H137:H158" si="76">ROUND(G137*E137*2,2)</f>
        <v>310.20999999999998</v>
      </c>
      <c r="I137" s="112">
        <f t="shared" ref="I137:I140" si="77">ROUND(H137*0.2409+H137,2)</f>
        <v>384.94</v>
      </c>
      <c r="J137" s="400"/>
    </row>
    <row r="138" spans="1:10" ht="14.25" customHeight="1" x14ac:dyDescent="0.25">
      <c r="A138" s="109" t="s">
        <v>358</v>
      </c>
      <c r="B138" s="111">
        <v>1</v>
      </c>
      <c r="C138" s="111">
        <f>D138+E138</f>
        <v>179</v>
      </c>
      <c r="D138" s="111">
        <v>153</v>
      </c>
      <c r="E138" s="395">
        <v>26</v>
      </c>
      <c r="F138" s="112"/>
      <c r="G138" s="386" t="s">
        <v>346</v>
      </c>
      <c r="H138" s="113">
        <f t="shared" si="76"/>
        <v>384.07</v>
      </c>
      <c r="I138" s="112">
        <f t="shared" si="77"/>
        <v>476.59</v>
      </c>
      <c r="J138" s="400"/>
    </row>
    <row r="139" spans="1:10" ht="14.25" customHeight="1" x14ac:dyDescent="0.25">
      <c r="A139" s="109" t="s">
        <v>358</v>
      </c>
      <c r="B139" s="111">
        <v>1</v>
      </c>
      <c r="C139" s="111">
        <f t="shared" ref="C139:C140" si="78">D139+E139</f>
        <v>237</v>
      </c>
      <c r="D139" s="111">
        <v>153</v>
      </c>
      <c r="E139" s="395">
        <v>84</v>
      </c>
      <c r="F139" s="112"/>
      <c r="G139" s="386" t="s">
        <v>347</v>
      </c>
      <c r="H139" s="113">
        <f t="shared" si="76"/>
        <v>1240.8599999999999</v>
      </c>
      <c r="I139" s="112">
        <f t="shared" si="77"/>
        <v>1539.78</v>
      </c>
      <c r="J139" s="400"/>
    </row>
    <row r="140" spans="1:10" ht="14.25" customHeight="1" x14ac:dyDescent="0.25">
      <c r="A140" s="109" t="s">
        <v>358</v>
      </c>
      <c r="B140" s="111">
        <v>1</v>
      </c>
      <c r="C140" s="111">
        <f t="shared" si="78"/>
        <v>199</v>
      </c>
      <c r="D140" s="111">
        <v>153</v>
      </c>
      <c r="E140" s="395">
        <v>46</v>
      </c>
      <c r="F140" s="112"/>
      <c r="G140" s="386" t="s">
        <v>359</v>
      </c>
      <c r="H140" s="113">
        <f t="shared" si="76"/>
        <v>679.53</v>
      </c>
      <c r="I140" s="112">
        <f t="shared" si="77"/>
        <v>843.23</v>
      </c>
      <c r="J140" s="400"/>
    </row>
    <row r="141" spans="1:10" ht="43.5" x14ac:dyDescent="0.25">
      <c r="A141" s="371" t="s">
        <v>24</v>
      </c>
      <c r="B141" s="110">
        <f>B142+B143+B144+B145+B146+B147</f>
        <v>6</v>
      </c>
      <c r="C141" s="110"/>
      <c r="D141" s="110"/>
      <c r="E141" s="375">
        <f t="shared" ref="E141:I141" si="79">E142+E143+E144+E145+E146+E147</f>
        <v>159</v>
      </c>
      <c r="F141" s="110"/>
      <c r="G141" s="387"/>
      <c r="H141" s="398">
        <f t="shared" si="79"/>
        <v>1629.0900000000001</v>
      </c>
      <c r="I141" s="398">
        <f t="shared" si="79"/>
        <v>2021.55</v>
      </c>
      <c r="J141" s="400"/>
    </row>
    <row r="142" spans="1:10" ht="14.25" customHeight="1" x14ac:dyDescent="0.25">
      <c r="A142" s="109" t="s">
        <v>354</v>
      </c>
      <c r="B142" s="111">
        <v>1</v>
      </c>
      <c r="C142" s="111">
        <f t="shared" ref="C142:C146" si="80">D142+E142</f>
        <v>196</v>
      </c>
      <c r="D142" s="111">
        <v>153</v>
      </c>
      <c r="E142" s="395">
        <v>43</v>
      </c>
      <c r="F142" s="112"/>
      <c r="G142" s="386" t="s">
        <v>360</v>
      </c>
      <c r="H142" s="113">
        <f t="shared" si="76"/>
        <v>458.47</v>
      </c>
      <c r="I142" s="112">
        <f t="shared" ref="I142:I151" si="81">ROUND(H142*0.2409+H142,2)</f>
        <v>568.91999999999996</v>
      </c>
      <c r="J142" s="400"/>
    </row>
    <row r="143" spans="1:10" ht="14.25" customHeight="1" x14ac:dyDescent="0.25">
      <c r="A143" s="109" t="s">
        <v>354</v>
      </c>
      <c r="B143" s="111">
        <v>1</v>
      </c>
      <c r="C143" s="111">
        <f t="shared" si="80"/>
        <v>168</v>
      </c>
      <c r="D143" s="111">
        <v>153</v>
      </c>
      <c r="E143" s="395">
        <v>15</v>
      </c>
      <c r="F143" s="112"/>
      <c r="G143" s="386" t="s">
        <v>360</v>
      </c>
      <c r="H143" s="113">
        <f t="shared" si="76"/>
        <v>159.93</v>
      </c>
      <c r="I143" s="112">
        <f t="shared" si="81"/>
        <v>198.46</v>
      </c>
      <c r="J143" s="400"/>
    </row>
    <row r="144" spans="1:10" ht="14.25" customHeight="1" x14ac:dyDescent="0.25">
      <c r="A144" s="109" t="s">
        <v>354</v>
      </c>
      <c r="B144" s="111">
        <v>1</v>
      </c>
      <c r="C144" s="111">
        <f t="shared" si="80"/>
        <v>168</v>
      </c>
      <c r="D144" s="111">
        <v>153</v>
      </c>
      <c r="E144" s="395">
        <v>15</v>
      </c>
      <c r="F144" s="112"/>
      <c r="G144" s="386" t="s">
        <v>360</v>
      </c>
      <c r="H144" s="113">
        <f t="shared" si="76"/>
        <v>159.93</v>
      </c>
      <c r="I144" s="112">
        <f t="shared" si="81"/>
        <v>198.46</v>
      </c>
      <c r="J144" s="400"/>
    </row>
    <row r="145" spans="1:10" ht="14.25" customHeight="1" x14ac:dyDescent="0.25">
      <c r="A145" s="109" t="s">
        <v>354</v>
      </c>
      <c r="B145" s="111">
        <v>1</v>
      </c>
      <c r="C145" s="111">
        <f t="shared" si="80"/>
        <v>179</v>
      </c>
      <c r="D145" s="111">
        <v>153</v>
      </c>
      <c r="E145" s="395">
        <v>26</v>
      </c>
      <c r="F145" s="112"/>
      <c r="G145" s="386" t="s">
        <v>361</v>
      </c>
      <c r="H145" s="113">
        <f t="shared" si="76"/>
        <v>250.74</v>
      </c>
      <c r="I145" s="112">
        <f t="shared" si="81"/>
        <v>311.14</v>
      </c>
      <c r="J145" s="400"/>
    </row>
    <row r="146" spans="1:10" ht="14.25" customHeight="1" x14ac:dyDescent="0.25">
      <c r="A146" s="109" t="s">
        <v>354</v>
      </c>
      <c r="B146" s="111">
        <v>1</v>
      </c>
      <c r="C146" s="111">
        <f t="shared" si="80"/>
        <v>174</v>
      </c>
      <c r="D146" s="111">
        <v>153</v>
      </c>
      <c r="E146" s="395">
        <v>21</v>
      </c>
      <c r="F146" s="112"/>
      <c r="G146" s="386" t="s">
        <v>360</v>
      </c>
      <c r="H146" s="113">
        <f t="shared" si="76"/>
        <v>223.9</v>
      </c>
      <c r="I146" s="112">
        <f t="shared" si="81"/>
        <v>277.83999999999997</v>
      </c>
      <c r="J146" s="400"/>
    </row>
    <row r="147" spans="1:10" ht="14.25" customHeight="1" x14ac:dyDescent="0.25">
      <c r="A147" s="109" t="s">
        <v>354</v>
      </c>
      <c r="B147" s="111">
        <v>1</v>
      </c>
      <c r="C147" s="111">
        <f>D147+E147</f>
        <v>192</v>
      </c>
      <c r="D147" s="111">
        <v>153</v>
      </c>
      <c r="E147" s="395">
        <v>39</v>
      </c>
      <c r="F147" s="112"/>
      <c r="G147" s="386" t="s">
        <v>361</v>
      </c>
      <c r="H147" s="113">
        <f t="shared" si="76"/>
        <v>376.12</v>
      </c>
      <c r="I147" s="112">
        <f t="shared" si="81"/>
        <v>466.73</v>
      </c>
      <c r="J147" s="400"/>
    </row>
    <row r="148" spans="1:10" ht="43.5" x14ac:dyDescent="0.25">
      <c r="A148" s="371" t="s">
        <v>25</v>
      </c>
      <c r="B148" s="110">
        <f>B149+B150+B151</f>
        <v>3</v>
      </c>
      <c r="C148" s="110"/>
      <c r="D148" s="110"/>
      <c r="E148" s="375">
        <f t="shared" ref="E148:I148" si="82">E149+E150+E151</f>
        <v>101</v>
      </c>
      <c r="F148" s="110"/>
      <c r="G148" s="387"/>
      <c r="H148" s="398">
        <f t="shared" si="82"/>
        <v>697.1</v>
      </c>
      <c r="I148" s="398">
        <f t="shared" si="82"/>
        <v>865.03</v>
      </c>
      <c r="J148" s="400"/>
    </row>
    <row r="149" spans="1:10" ht="16.5" customHeight="1" x14ac:dyDescent="0.25">
      <c r="A149" s="109" t="s">
        <v>196</v>
      </c>
      <c r="B149" s="111">
        <v>1</v>
      </c>
      <c r="C149" s="111">
        <f>D149+E149</f>
        <v>184</v>
      </c>
      <c r="D149" s="111">
        <v>153</v>
      </c>
      <c r="E149" s="395">
        <v>31</v>
      </c>
      <c r="F149" s="112"/>
      <c r="G149" s="388">
        <v>3.4510000000000001</v>
      </c>
      <c r="H149" s="113">
        <f t="shared" si="76"/>
        <v>213.96</v>
      </c>
      <c r="I149" s="112">
        <f t="shared" si="81"/>
        <v>265.5</v>
      </c>
      <c r="J149" s="400"/>
    </row>
    <row r="150" spans="1:10" ht="16.5" customHeight="1" x14ac:dyDescent="0.25">
      <c r="A150" s="109" t="s">
        <v>196</v>
      </c>
      <c r="B150" s="111">
        <v>1</v>
      </c>
      <c r="C150" s="111">
        <f t="shared" ref="C150:C151" si="83">D150+E150</f>
        <v>192</v>
      </c>
      <c r="D150" s="111">
        <v>153</v>
      </c>
      <c r="E150" s="395">
        <v>39</v>
      </c>
      <c r="F150" s="112"/>
      <c r="G150" s="388">
        <v>3.4510000000000001</v>
      </c>
      <c r="H150" s="113">
        <f t="shared" si="76"/>
        <v>269.18</v>
      </c>
      <c r="I150" s="112">
        <f t="shared" si="81"/>
        <v>334.03</v>
      </c>
      <c r="J150" s="400"/>
    </row>
    <row r="151" spans="1:10" ht="16.5" customHeight="1" x14ac:dyDescent="0.25">
      <c r="A151" s="109" t="s">
        <v>196</v>
      </c>
      <c r="B151" s="111">
        <v>1</v>
      </c>
      <c r="C151" s="111">
        <f t="shared" si="83"/>
        <v>184</v>
      </c>
      <c r="D151" s="111">
        <v>153</v>
      </c>
      <c r="E151" s="395">
        <v>31</v>
      </c>
      <c r="F151" s="112"/>
      <c r="G151" s="388">
        <v>3.4510000000000001</v>
      </c>
      <c r="H151" s="113">
        <f t="shared" si="76"/>
        <v>213.96</v>
      </c>
      <c r="I151" s="112">
        <f t="shared" si="81"/>
        <v>265.5</v>
      </c>
      <c r="J151" s="400"/>
    </row>
    <row r="152" spans="1:10" ht="29.25" x14ac:dyDescent="0.25">
      <c r="A152" s="371" t="s">
        <v>26</v>
      </c>
      <c r="B152" s="110">
        <f>B153+B154+B155+B156+B157+B158</f>
        <v>6</v>
      </c>
      <c r="C152" s="110"/>
      <c r="D152" s="110"/>
      <c r="E152" s="375">
        <f t="shared" ref="E152:I152" si="84">E153+E154+E155+E156+E157+E158</f>
        <v>281</v>
      </c>
      <c r="F152" s="110"/>
      <c r="G152" s="387"/>
      <c r="H152" s="398">
        <f t="shared" si="84"/>
        <v>1814.6899999999998</v>
      </c>
      <c r="I152" s="398">
        <f t="shared" si="84"/>
        <v>2251.85</v>
      </c>
      <c r="J152" s="400"/>
    </row>
    <row r="153" spans="1:10" ht="16.5" customHeight="1" x14ac:dyDescent="0.25">
      <c r="A153" s="109" t="s">
        <v>32</v>
      </c>
      <c r="B153" s="111">
        <v>1</v>
      </c>
      <c r="C153" s="111">
        <f t="shared" ref="C153:C158" si="85">D153+E153</f>
        <v>182</v>
      </c>
      <c r="D153" s="111">
        <v>153</v>
      </c>
      <c r="E153" s="395">
        <v>29</v>
      </c>
      <c r="F153" s="112"/>
      <c r="G153" s="388">
        <v>3.2290000000000001</v>
      </c>
      <c r="H153" s="113">
        <f t="shared" si="76"/>
        <v>187.28</v>
      </c>
      <c r="I153" s="112">
        <f t="shared" ref="I153:I176" si="86">ROUND(H153*0.2409+H153,2)</f>
        <v>232.4</v>
      </c>
      <c r="J153" s="400"/>
    </row>
    <row r="154" spans="1:10" ht="16.5" customHeight="1" x14ac:dyDescent="0.25">
      <c r="A154" s="109" t="s">
        <v>32</v>
      </c>
      <c r="B154" s="111">
        <v>1</v>
      </c>
      <c r="C154" s="111">
        <f t="shared" si="85"/>
        <v>218</v>
      </c>
      <c r="D154" s="111">
        <v>153</v>
      </c>
      <c r="E154" s="395">
        <v>65</v>
      </c>
      <c r="F154" s="112"/>
      <c r="G154" s="388">
        <v>3.2290000000000001</v>
      </c>
      <c r="H154" s="113">
        <f t="shared" si="76"/>
        <v>419.77</v>
      </c>
      <c r="I154" s="112">
        <f t="shared" si="86"/>
        <v>520.89</v>
      </c>
      <c r="J154" s="400"/>
    </row>
    <row r="155" spans="1:10" ht="16.5" customHeight="1" x14ac:dyDescent="0.25">
      <c r="A155" s="109" t="s">
        <v>32</v>
      </c>
      <c r="B155" s="111">
        <v>1</v>
      </c>
      <c r="C155" s="111">
        <f t="shared" si="85"/>
        <v>212</v>
      </c>
      <c r="D155" s="111">
        <v>153</v>
      </c>
      <c r="E155" s="395">
        <v>59</v>
      </c>
      <c r="F155" s="112"/>
      <c r="G155" s="388">
        <v>3.2290000000000001</v>
      </c>
      <c r="H155" s="113">
        <f t="shared" si="76"/>
        <v>381.02</v>
      </c>
      <c r="I155" s="112">
        <f t="shared" si="86"/>
        <v>472.81</v>
      </c>
      <c r="J155" s="400"/>
    </row>
    <row r="156" spans="1:10" ht="16.5" customHeight="1" x14ac:dyDescent="0.25">
      <c r="A156" s="109" t="s">
        <v>32</v>
      </c>
      <c r="B156" s="111">
        <v>1</v>
      </c>
      <c r="C156" s="111">
        <f t="shared" si="85"/>
        <v>223</v>
      </c>
      <c r="D156" s="111">
        <v>153</v>
      </c>
      <c r="E156" s="395">
        <v>70</v>
      </c>
      <c r="F156" s="112"/>
      <c r="G156" s="388">
        <v>3.2290000000000001</v>
      </c>
      <c r="H156" s="113">
        <f t="shared" si="76"/>
        <v>452.06</v>
      </c>
      <c r="I156" s="112">
        <f t="shared" si="86"/>
        <v>560.96</v>
      </c>
      <c r="J156" s="400"/>
    </row>
    <row r="157" spans="1:10" ht="16.5" customHeight="1" x14ac:dyDescent="0.25">
      <c r="A157" s="109" t="s">
        <v>32</v>
      </c>
      <c r="B157" s="111">
        <v>1</v>
      </c>
      <c r="C157" s="111">
        <f t="shared" si="85"/>
        <v>197</v>
      </c>
      <c r="D157" s="111">
        <v>153</v>
      </c>
      <c r="E157" s="395">
        <v>44</v>
      </c>
      <c r="F157" s="112"/>
      <c r="G157" s="388">
        <v>3.2290000000000001</v>
      </c>
      <c r="H157" s="113">
        <f t="shared" si="76"/>
        <v>284.14999999999998</v>
      </c>
      <c r="I157" s="112">
        <f t="shared" si="86"/>
        <v>352.6</v>
      </c>
      <c r="J157" s="400"/>
    </row>
    <row r="158" spans="1:10" ht="16.5" customHeight="1" x14ac:dyDescent="0.25">
      <c r="A158" s="109" t="s">
        <v>32</v>
      </c>
      <c r="B158" s="111">
        <v>1</v>
      </c>
      <c r="C158" s="111">
        <f t="shared" si="85"/>
        <v>167</v>
      </c>
      <c r="D158" s="111">
        <v>153</v>
      </c>
      <c r="E158" s="395">
        <v>14</v>
      </c>
      <c r="F158" s="112"/>
      <c r="G158" s="388">
        <v>3.2290000000000001</v>
      </c>
      <c r="H158" s="113">
        <f t="shared" si="76"/>
        <v>90.41</v>
      </c>
      <c r="I158" s="112">
        <f t="shared" si="86"/>
        <v>112.19</v>
      </c>
      <c r="J158" s="400"/>
    </row>
    <row r="159" spans="1:10" ht="16.5" customHeight="1" x14ac:dyDescent="0.25">
      <c r="A159" s="107" t="s">
        <v>362</v>
      </c>
      <c r="B159" s="108">
        <f>B160+B177+B186</f>
        <v>26</v>
      </c>
      <c r="C159" s="108"/>
      <c r="D159" s="108"/>
      <c r="E159" s="108">
        <f t="shared" ref="E159:I159" si="87">E160+E177+E186</f>
        <v>942</v>
      </c>
      <c r="F159" s="108"/>
      <c r="G159" s="108"/>
      <c r="H159" s="207">
        <f t="shared" si="87"/>
        <v>8395.5700000000015</v>
      </c>
      <c r="I159" s="207">
        <f t="shared" si="87"/>
        <v>10418.050000000001</v>
      </c>
      <c r="J159" s="400"/>
    </row>
    <row r="160" spans="1:10" ht="28.5" customHeight="1" x14ac:dyDescent="0.25">
      <c r="A160" s="371" t="s">
        <v>24</v>
      </c>
      <c r="B160" s="110">
        <f>B161+B162+B163+B164+B165+B166+B167+B168+B169+B170+B171+B172+B173+B174+B175+B176</f>
        <v>16</v>
      </c>
      <c r="C160" s="110"/>
      <c r="D160" s="110"/>
      <c r="E160" s="375">
        <f t="shared" ref="E160:I160" si="88">E161+E162+E163+E164+E165+E166+E167+E168+E169+E170+E171+E172+E173+E174+E175+E176</f>
        <v>728</v>
      </c>
      <c r="F160" s="110"/>
      <c r="G160" s="387"/>
      <c r="H160" s="398">
        <f>H161+H162+H163+H164+H165+H166+H167+H168+H169+H170+H171+H172+H173+H174+H175+H176</f>
        <v>6930.53</v>
      </c>
      <c r="I160" s="398">
        <f t="shared" si="88"/>
        <v>8600.09</v>
      </c>
      <c r="J160" s="400"/>
    </row>
    <row r="161" spans="1:10" ht="16.5" customHeight="1" x14ac:dyDescent="0.25">
      <c r="A161" s="109" t="s">
        <v>354</v>
      </c>
      <c r="B161" s="111">
        <v>1</v>
      </c>
      <c r="C161" s="111">
        <f t="shared" ref="C161:C176" si="89">D161+E161</f>
        <v>171</v>
      </c>
      <c r="D161" s="111">
        <v>153</v>
      </c>
      <c r="E161" s="395">
        <v>18</v>
      </c>
      <c r="F161" s="112"/>
      <c r="G161" s="388">
        <v>4.984</v>
      </c>
      <c r="H161" s="113">
        <f t="shared" ref="H161:H188" si="90">ROUND(G161*E161*2,2)</f>
        <v>179.42</v>
      </c>
      <c r="I161" s="112">
        <f t="shared" si="86"/>
        <v>222.64</v>
      </c>
      <c r="J161" s="400"/>
    </row>
    <row r="162" spans="1:10" ht="16.5" customHeight="1" x14ac:dyDescent="0.25">
      <c r="A162" s="109" t="s">
        <v>354</v>
      </c>
      <c r="B162" s="111">
        <v>1</v>
      </c>
      <c r="C162" s="111">
        <f t="shared" si="89"/>
        <v>201</v>
      </c>
      <c r="D162" s="111">
        <v>153</v>
      </c>
      <c r="E162" s="376">
        <v>48</v>
      </c>
      <c r="F162" s="112"/>
      <c r="G162" s="388">
        <v>4.984</v>
      </c>
      <c r="H162" s="113">
        <f t="shared" si="90"/>
        <v>478.46</v>
      </c>
      <c r="I162" s="112">
        <f t="shared" si="86"/>
        <v>593.72</v>
      </c>
      <c r="J162" s="400"/>
    </row>
    <row r="163" spans="1:10" ht="16.5" customHeight="1" x14ac:dyDescent="0.25">
      <c r="A163" s="109" t="s">
        <v>354</v>
      </c>
      <c r="B163" s="111">
        <v>1</v>
      </c>
      <c r="C163" s="111">
        <f t="shared" si="89"/>
        <v>205</v>
      </c>
      <c r="D163" s="111">
        <v>153</v>
      </c>
      <c r="E163" s="376">
        <v>52</v>
      </c>
      <c r="F163" s="112"/>
      <c r="G163" s="388">
        <v>4.984</v>
      </c>
      <c r="H163" s="113">
        <f t="shared" si="90"/>
        <v>518.34</v>
      </c>
      <c r="I163" s="112">
        <f t="shared" si="86"/>
        <v>643.21</v>
      </c>
      <c r="J163" s="400"/>
    </row>
    <row r="164" spans="1:10" ht="16.5" customHeight="1" x14ac:dyDescent="0.25">
      <c r="A164" s="109" t="s">
        <v>354</v>
      </c>
      <c r="B164" s="111">
        <v>1</v>
      </c>
      <c r="C164" s="111">
        <f t="shared" si="89"/>
        <v>158</v>
      </c>
      <c r="D164" s="111">
        <v>153</v>
      </c>
      <c r="E164" s="376">
        <v>5</v>
      </c>
      <c r="F164" s="112"/>
      <c r="G164" s="388">
        <v>4.306</v>
      </c>
      <c r="H164" s="113">
        <f t="shared" si="90"/>
        <v>43.06</v>
      </c>
      <c r="I164" s="112">
        <f t="shared" si="86"/>
        <v>53.43</v>
      </c>
      <c r="J164" s="400"/>
    </row>
    <row r="165" spans="1:10" ht="16.5" customHeight="1" x14ac:dyDescent="0.25">
      <c r="A165" s="109" t="s">
        <v>354</v>
      </c>
      <c r="B165" s="111">
        <v>1</v>
      </c>
      <c r="C165" s="111">
        <f t="shared" si="89"/>
        <v>169</v>
      </c>
      <c r="D165" s="111">
        <v>153</v>
      </c>
      <c r="E165" s="376">
        <v>16</v>
      </c>
      <c r="F165" s="112"/>
      <c r="G165" s="388">
        <v>4.984</v>
      </c>
      <c r="H165" s="113">
        <f t="shared" si="90"/>
        <v>159.49</v>
      </c>
      <c r="I165" s="112">
        <f t="shared" si="86"/>
        <v>197.91</v>
      </c>
      <c r="J165" s="400"/>
    </row>
    <row r="166" spans="1:10" ht="16.5" customHeight="1" x14ac:dyDescent="0.25">
      <c r="A166" s="109" t="s">
        <v>354</v>
      </c>
      <c r="B166" s="111">
        <v>1</v>
      </c>
      <c r="C166" s="111">
        <f t="shared" si="89"/>
        <v>216</v>
      </c>
      <c r="D166" s="111">
        <v>153</v>
      </c>
      <c r="E166" s="376">
        <v>63</v>
      </c>
      <c r="F166" s="112"/>
      <c r="G166" s="388">
        <v>4.8849999999999998</v>
      </c>
      <c r="H166" s="113">
        <f t="shared" si="90"/>
        <v>615.51</v>
      </c>
      <c r="I166" s="112">
        <f t="shared" si="86"/>
        <v>763.79</v>
      </c>
      <c r="J166" s="400"/>
    </row>
    <row r="167" spans="1:10" ht="16.5" customHeight="1" x14ac:dyDescent="0.25">
      <c r="A167" s="109" t="s">
        <v>354</v>
      </c>
      <c r="B167" s="111">
        <v>1</v>
      </c>
      <c r="C167" s="111">
        <f t="shared" si="89"/>
        <v>188</v>
      </c>
      <c r="D167" s="111">
        <v>153</v>
      </c>
      <c r="E167" s="376">
        <v>35</v>
      </c>
      <c r="F167" s="112"/>
      <c r="G167" s="388">
        <v>4.306</v>
      </c>
      <c r="H167" s="113">
        <f t="shared" si="90"/>
        <v>301.42</v>
      </c>
      <c r="I167" s="112">
        <f t="shared" si="86"/>
        <v>374.03</v>
      </c>
      <c r="J167" s="400"/>
    </row>
    <row r="168" spans="1:10" ht="16.5" customHeight="1" x14ac:dyDescent="0.25">
      <c r="A168" s="109" t="s">
        <v>354</v>
      </c>
      <c r="B168" s="111">
        <v>1</v>
      </c>
      <c r="C168" s="111">
        <f t="shared" si="89"/>
        <v>188</v>
      </c>
      <c r="D168" s="111">
        <v>153</v>
      </c>
      <c r="E168" s="376">
        <v>35</v>
      </c>
      <c r="F168" s="112"/>
      <c r="G168" s="388">
        <v>4.306</v>
      </c>
      <c r="H168" s="113">
        <f t="shared" si="90"/>
        <v>301.42</v>
      </c>
      <c r="I168" s="112">
        <f t="shared" si="86"/>
        <v>374.03</v>
      </c>
      <c r="J168" s="400"/>
    </row>
    <row r="169" spans="1:10" ht="16.5" customHeight="1" x14ac:dyDescent="0.25">
      <c r="A169" s="109" t="s">
        <v>354</v>
      </c>
      <c r="B169" s="111">
        <v>1</v>
      </c>
      <c r="C169" s="111">
        <f t="shared" si="89"/>
        <v>228</v>
      </c>
      <c r="D169" s="111">
        <v>153</v>
      </c>
      <c r="E169" s="376">
        <v>75</v>
      </c>
      <c r="F169" s="112"/>
      <c r="G169" s="388">
        <v>4.306</v>
      </c>
      <c r="H169" s="113">
        <f t="shared" si="90"/>
        <v>645.9</v>
      </c>
      <c r="I169" s="112">
        <f t="shared" si="86"/>
        <v>801.5</v>
      </c>
      <c r="J169" s="400"/>
    </row>
    <row r="170" spans="1:10" ht="16.5" customHeight="1" x14ac:dyDescent="0.25">
      <c r="A170" s="109" t="s">
        <v>354</v>
      </c>
      <c r="B170" s="111">
        <v>1</v>
      </c>
      <c r="C170" s="111">
        <f t="shared" si="89"/>
        <v>201</v>
      </c>
      <c r="D170" s="111">
        <v>153</v>
      </c>
      <c r="E170" s="376">
        <v>48</v>
      </c>
      <c r="F170" s="112"/>
      <c r="G170" s="388">
        <v>4.984</v>
      </c>
      <c r="H170" s="113">
        <f t="shared" si="90"/>
        <v>478.46</v>
      </c>
      <c r="I170" s="112">
        <f t="shared" si="86"/>
        <v>593.72</v>
      </c>
      <c r="J170" s="400"/>
    </row>
    <row r="171" spans="1:10" ht="16.5" customHeight="1" x14ac:dyDescent="0.25">
      <c r="A171" s="109" t="s">
        <v>354</v>
      </c>
      <c r="B171" s="111">
        <v>1</v>
      </c>
      <c r="C171" s="111">
        <f t="shared" si="89"/>
        <v>295</v>
      </c>
      <c r="D171" s="111">
        <v>153</v>
      </c>
      <c r="E171" s="376">
        <v>142</v>
      </c>
      <c r="F171" s="112"/>
      <c r="G171" s="388">
        <v>4.984</v>
      </c>
      <c r="H171" s="113">
        <f t="shared" si="90"/>
        <v>1415.46</v>
      </c>
      <c r="I171" s="112">
        <f t="shared" si="86"/>
        <v>1756.44</v>
      </c>
      <c r="J171" s="400"/>
    </row>
    <row r="172" spans="1:10" ht="16.5" customHeight="1" x14ac:dyDescent="0.25">
      <c r="A172" s="109" t="s">
        <v>354</v>
      </c>
      <c r="B172" s="111">
        <v>1</v>
      </c>
      <c r="C172" s="111">
        <f t="shared" si="89"/>
        <v>201</v>
      </c>
      <c r="D172" s="111">
        <v>153</v>
      </c>
      <c r="E172" s="376">
        <v>48</v>
      </c>
      <c r="F172" s="112"/>
      <c r="G172" s="388">
        <v>4.8849999999999998</v>
      </c>
      <c r="H172" s="113">
        <f t="shared" si="90"/>
        <v>468.96</v>
      </c>
      <c r="I172" s="112">
        <f t="shared" si="86"/>
        <v>581.92999999999995</v>
      </c>
      <c r="J172" s="400"/>
    </row>
    <row r="173" spans="1:10" ht="16.5" customHeight="1" x14ac:dyDescent="0.25">
      <c r="A173" s="109" t="s">
        <v>354</v>
      </c>
      <c r="B173" s="111">
        <v>1</v>
      </c>
      <c r="C173" s="111">
        <f t="shared" si="89"/>
        <v>208</v>
      </c>
      <c r="D173" s="111">
        <v>153</v>
      </c>
      <c r="E173" s="395">
        <v>55</v>
      </c>
      <c r="F173" s="112"/>
      <c r="G173" s="388">
        <v>4.984</v>
      </c>
      <c r="H173" s="113">
        <f t="shared" si="90"/>
        <v>548.24</v>
      </c>
      <c r="I173" s="112">
        <f t="shared" si="86"/>
        <v>680.31</v>
      </c>
      <c r="J173" s="400"/>
    </row>
    <row r="174" spans="1:10" ht="16.5" customHeight="1" x14ac:dyDescent="0.25">
      <c r="A174" s="109" t="s">
        <v>354</v>
      </c>
      <c r="B174" s="111">
        <v>1</v>
      </c>
      <c r="C174" s="111">
        <f t="shared" si="89"/>
        <v>169</v>
      </c>
      <c r="D174" s="111">
        <v>153</v>
      </c>
      <c r="E174" s="395">
        <v>16</v>
      </c>
      <c r="F174" s="112"/>
      <c r="G174" s="388">
        <v>4.8849999999999998</v>
      </c>
      <c r="H174" s="113">
        <f t="shared" si="90"/>
        <v>156.32</v>
      </c>
      <c r="I174" s="112">
        <f t="shared" si="86"/>
        <v>193.98</v>
      </c>
      <c r="J174" s="400"/>
    </row>
    <row r="175" spans="1:10" ht="16.5" customHeight="1" x14ac:dyDescent="0.25">
      <c r="A175" s="109" t="s">
        <v>354</v>
      </c>
      <c r="B175" s="111">
        <v>1</v>
      </c>
      <c r="C175" s="111">
        <f t="shared" si="89"/>
        <v>211</v>
      </c>
      <c r="D175" s="111">
        <v>153</v>
      </c>
      <c r="E175" s="395">
        <v>58</v>
      </c>
      <c r="F175" s="112"/>
      <c r="G175" s="388">
        <v>4.306</v>
      </c>
      <c r="H175" s="113">
        <f t="shared" si="90"/>
        <v>499.5</v>
      </c>
      <c r="I175" s="112">
        <f t="shared" si="86"/>
        <v>619.83000000000004</v>
      </c>
      <c r="J175" s="400"/>
    </row>
    <row r="176" spans="1:10" ht="16.5" customHeight="1" x14ac:dyDescent="0.25">
      <c r="A176" s="109" t="s">
        <v>354</v>
      </c>
      <c r="B176" s="111">
        <v>1</v>
      </c>
      <c r="C176" s="111">
        <f t="shared" si="89"/>
        <v>167</v>
      </c>
      <c r="D176" s="111">
        <v>153</v>
      </c>
      <c r="E176" s="395">
        <v>14</v>
      </c>
      <c r="F176" s="112"/>
      <c r="G176" s="388">
        <v>4.306</v>
      </c>
      <c r="H176" s="113">
        <f t="shared" si="90"/>
        <v>120.57</v>
      </c>
      <c r="I176" s="112">
        <f t="shared" si="86"/>
        <v>149.62</v>
      </c>
      <c r="J176" s="400"/>
    </row>
    <row r="177" spans="1:10" ht="43.5" x14ac:dyDescent="0.25">
      <c r="A177" s="371" t="s">
        <v>25</v>
      </c>
      <c r="B177" s="110">
        <f>B178+B179+B181+B182+B183+B184+B185+B180</f>
        <v>8</v>
      </c>
      <c r="C177" s="110"/>
      <c r="D177" s="110"/>
      <c r="E177" s="375">
        <f t="shared" ref="E177:I177" si="91">E178+E179+E181+E182+E183+E184+E185+E180</f>
        <v>187</v>
      </c>
      <c r="F177" s="110"/>
      <c r="G177" s="387"/>
      <c r="H177" s="398">
        <f t="shared" si="91"/>
        <v>1290.67</v>
      </c>
      <c r="I177" s="398">
        <f t="shared" si="91"/>
        <v>1601.59</v>
      </c>
      <c r="J177" s="400"/>
    </row>
    <row r="178" spans="1:10" ht="16.5" customHeight="1" x14ac:dyDescent="0.25">
      <c r="A178" s="109" t="s">
        <v>196</v>
      </c>
      <c r="B178" s="111">
        <v>1</v>
      </c>
      <c r="C178" s="111">
        <f>D178+E178</f>
        <v>165</v>
      </c>
      <c r="D178" s="111">
        <v>153</v>
      </c>
      <c r="E178" s="395">
        <v>12</v>
      </c>
      <c r="F178" s="112"/>
      <c r="G178" s="388">
        <v>3.4510000000000001</v>
      </c>
      <c r="H178" s="113">
        <f t="shared" si="90"/>
        <v>82.82</v>
      </c>
      <c r="I178" s="112">
        <f t="shared" ref="I178:I185" si="92">ROUND(H178*0.2409+H178,2)</f>
        <v>102.77</v>
      </c>
      <c r="J178" s="400"/>
    </row>
    <row r="179" spans="1:10" ht="16.5" customHeight="1" x14ac:dyDescent="0.25">
      <c r="A179" s="109" t="s">
        <v>196</v>
      </c>
      <c r="B179" s="111">
        <v>1</v>
      </c>
      <c r="C179" s="111">
        <f t="shared" ref="C179:C185" si="93">D179+E179</f>
        <v>184</v>
      </c>
      <c r="D179" s="111">
        <v>153</v>
      </c>
      <c r="E179" s="395">
        <v>31</v>
      </c>
      <c r="F179" s="112"/>
      <c r="G179" s="388">
        <v>3.4510000000000001</v>
      </c>
      <c r="H179" s="113">
        <f t="shared" si="90"/>
        <v>213.96</v>
      </c>
      <c r="I179" s="112">
        <f t="shared" si="92"/>
        <v>265.5</v>
      </c>
      <c r="J179" s="400"/>
    </row>
    <row r="180" spans="1:10" ht="16.5" customHeight="1" x14ac:dyDescent="0.25">
      <c r="A180" s="109" t="s">
        <v>196</v>
      </c>
      <c r="B180" s="111">
        <v>1</v>
      </c>
      <c r="C180" s="111">
        <f t="shared" si="93"/>
        <v>192</v>
      </c>
      <c r="D180" s="111">
        <v>153</v>
      </c>
      <c r="E180" s="395">
        <v>39</v>
      </c>
      <c r="F180" s="112"/>
      <c r="G180" s="388">
        <v>3.4510000000000001</v>
      </c>
      <c r="H180" s="113">
        <f t="shared" si="90"/>
        <v>269.18</v>
      </c>
      <c r="I180" s="112">
        <f t="shared" si="92"/>
        <v>334.03</v>
      </c>
      <c r="J180" s="400"/>
    </row>
    <row r="181" spans="1:10" ht="16.5" customHeight="1" x14ac:dyDescent="0.25">
      <c r="A181" s="109" t="s">
        <v>196</v>
      </c>
      <c r="B181" s="111">
        <v>1</v>
      </c>
      <c r="C181" s="111">
        <f t="shared" si="93"/>
        <v>157</v>
      </c>
      <c r="D181" s="111">
        <v>153</v>
      </c>
      <c r="E181" s="395">
        <v>4</v>
      </c>
      <c r="F181" s="112"/>
      <c r="G181" s="388">
        <v>3.4510000000000001</v>
      </c>
      <c r="H181" s="113">
        <f t="shared" si="90"/>
        <v>27.61</v>
      </c>
      <c r="I181" s="112">
        <f t="shared" si="92"/>
        <v>34.26</v>
      </c>
      <c r="J181" s="400"/>
    </row>
    <row r="182" spans="1:10" ht="16.5" customHeight="1" x14ac:dyDescent="0.25">
      <c r="A182" s="109" t="s">
        <v>196</v>
      </c>
      <c r="B182" s="111">
        <v>1</v>
      </c>
      <c r="C182" s="111">
        <f t="shared" si="93"/>
        <v>172</v>
      </c>
      <c r="D182" s="111">
        <v>153</v>
      </c>
      <c r="E182" s="395">
        <v>19</v>
      </c>
      <c r="F182" s="112"/>
      <c r="G182" s="388">
        <v>3.4510000000000001</v>
      </c>
      <c r="H182" s="113">
        <f t="shared" si="90"/>
        <v>131.13999999999999</v>
      </c>
      <c r="I182" s="112">
        <f t="shared" si="92"/>
        <v>162.72999999999999</v>
      </c>
      <c r="J182" s="400"/>
    </row>
    <row r="183" spans="1:10" ht="16.5" customHeight="1" x14ac:dyDescent="0.25">
      <c r="A183" s="109" t="s">
        <v>196</v>
      </c>
      <c r="B183" s="111">
        <v>1</v>
      </c>
      <c r="C183" s="111">
        <f t="shared" si="93"/>
        <v>180</v>
      </c>
      <c r="D183" s="111">
        <v>153</v>
      </c>
      <c r="E183" s="395">
        <v>27</v>
      </c>
      <c r="F183" s="112"/>
      <c r="G183" s="388">
        <v>3.4510000000000001</v>
      </c>
      <c r="H183" s="113">
        <f t="shared" si="90"/>
        <v>186.35</v>
      </c>
      <c r="I183" s="112">
        <f t="shared" si="92"/>
        <v>231.24</v>
      </c>
      <c r="J183" s="400"/>
    </row>
    <row r="184" spans="1:10" ht="16.5" customHeight="1" x14ac:dyDescent="0.25">
      <c r="A184" s="109" t="s">
        <v>196</v>
      </c>
      <c r="B184" s="111">
        <v>1</v>
      </c>
      <c r="C184" s="111">
        <f t="shared" si="93"/>
        <v>177</v>
      </c>
      <c r="D184" s="111">
        <v>153</v>
      </c>
      <c r="E184" s="395">
        <v>24</v>
      </c>
      <c r="F184" s="112"/>
      <c r="G184" s="388">
        <v>3.4510000000000001</v>
      </c>
      <c r="H184" s="113">
        <f t="shared" si="90"/>
        <v>165.65</v>
      </c>
      <c r="I184" s="112">
        <f t="shared" si="92"/>
        <v>205.56</v>
      </c>
      <c r="J184" s="400"/>
    </row>
    <row r="185" spans="1:10" ht="16.5" customHeight="1" x14ac:dyDescent="0.25">
      <c r="A185" s="109" t="s">
        <v>196</v>
      </c>
      <c r="B185" s="111">
        <v>1</v>
      </c>
      <c r="C185" s="111">
        <f t="shared" si="93"/>
        <v>184</v>
      </c>
      <c r="D185" s="111">
        <v>153</v>
      </c>
      <c r="E185" s="395">
        <v>31</v>
      </c>
      <c r="F185" s="112"/>
      <c r="G185" s="388">
        <v>3.4510000000000001</v>
      </c>
      <c r="H185" s="113">
        <f t="shared" si="90"/>
        <v>213.96</v>
      </c>
      <c r="I185" s="112">
        <f t="shared" si="92"/>
        <v>265.5</v>
      </c>
      <c r="J185" s="400"/>
    </row>
    <row r="186" spans="1:10" ht="29.25" customHeight="1" x14ac:dyDescent="0.25">
      <c r="A186" s="371" t="s">
        <v>26</v>
      </c>
      <c r="B186" s="110">
        <f>B187+B188</f>
        <v>2</v>
      </c>
      <c r="C186" s="110"/>
      <c r="D186" s="110"/>
      <c r="E186" s="375">
        <f t="shared" ref="E186:I186" si="94">E187+E188</f>
        <v>27</v>
      </c>
      <c r="F186" s="110"/>
      <c r="G186" s="387"/>
      <c r="H186" s="398">
        <f t="shared" si="94"/>
        <v>174.37</v>
      </c>
      <c r="I186" s="398">
        <f t="shared" si="94"/>
        <v>216.37</v>
      </c>
      <c r="J186" s="400"/>
    </row>
    <row r="187" spans="1:10" ht="16.5" customHeight="1" x14ac:dyDescent="0.25">
      <c r="A187" s="109" t="s">
        <v>32</v>
      </c>
      <c r="B187" s="111">
        <v>1</v>
      </c>
      <c r="C187" s="111">
        <f t="shared" ref="C187:C188" si="95">D187+E187</f>
        <v>164</v>
      </c>
      <c r="D187" s="111">
        <v>153</v>
      </c>
      <c r="E187" s="395">
        <v>11</v>
      </c>
      <c r="F187" s="112"/>
      <c r="G187" s="388">
        <v>3.2290000000000001</v>
      </c>
      <c r="H187" s="113">
        <f t="shared" si="90"/>
        <v>71.040000000000006</v>
      </c>
      <c r="I187" s="112">
        <f t="shared" ref="I187:I188" si="96">ROUND(H187*0.2409+H187,2)</f>
        <v>88.15</v>
      </c>
      <c r="J187" s="400"/>
    </row>
    <row r="188" spans="1:10" ht="16.5" customHeight="1" x14ac:dyDescent="0.25">
      <c r="A188" s="109" t="s">
        <v>32</v>
      </c>
      <c r="B188" s="111">
        <v>1</v>
      </c>
      <c r="C188" s="111">
        <f t="shared" si="95"/>
        <v>169</v>
      </c>
      <c r="D188" s="111">
        <v>153</v>
      </c>
      <c r="E188" s="395">
        <v>16</v>
      </c>
      <c r="F188" s="112"/>
      <c r="G188" s="388">
        <v>3.2290000000000001</v>
      </c>
      <c r="H188" s="113">
        <f t="shared" si="90"/>
        <v>103.33</v>
      </c>
      <c r="I188" s="112">
        <f t="shared" si="96"/>
        <v>128.22</v>
      </c>
      <c r="J188" s="400"/>
    </row>
    <row r="189" spans="1:10" ht="16.5" customHeight="1" x14ac:dyDescent="0.25">
      <c r="A189" s="115" t="s">
        <v>363</v>
      </c>
      <c r="B189" s="108">
        <f>B190+B195+B198</f>
        <v>8</v>
      </c>
      <c r="C189" s="108"/>
      <c r="D189" s="108"/>
      <c r="E189" s="108">
        <f t="shared" ref="E189:I189" si="97">E190+E195+E198</f>
        <v>495</v>
      </c>
      <c r="F189" s="108"/>
      <c r="G189" s="108"/>
      <c r="H189" s="207">
        <f t="shared" si="97"/>
        <v>4312.4400000000005</v>
      </c>
      <c r="I189" s="207">
        <f t="shared" si="97"/>
        <v>5351.3</v>
      </c>
      <c r="J189" s="400"/>
    </row>
    <row r="190" spans="1:10" ht="43.5" x14ac:dyDescent="0.25">
      <c r="A190" s="371" t="s">
        <v>24</v>
      </c>
      <c r="B190" s="110">
        <f>B191+B192+B193+B194</f>
        <v>4</v>
      </c>
      <c r="C190" s="110"/>
      <c r="D190" s="110"/>
      <c r="E190" s="375">
        <f t="shared" ref="E190:I190" si="98">E191+E192+E193+E194</f>
        <v>318</v>
      </c>
      <c r="F190" s="110"/>
      <c r="G190" s="387"/>
      <c r="H190" s="398">
        <f t="shared" si="98"/>
        <v>3111.2200000000003</v>
      </c>
      <c r="I190" s="398">
        <f t="shared" si="98"/>
        <v>3860.71</v>
      </c>
      <c r="J190" s="400"/>
    </row>
    <row r="191" spans="1:10" ht="16.5" customHeight="1" x14ac:dyDescent="0.25">
      <c r="A191" s="109" t="s">
        <v>30</v>
      </c>
      <c r="B191" s="111">
        <v>1</v>
      </c>
      <c r="C191" s="111">
        <f t="shared" ref="C191:C194" si="99">D191+E191</f>
        <v>305</v>
      </c>
      <c r="D191" s="111">
        <v>153</v>
      </c>
      <c r="E191" s="395">
        <v>152</v>
      </c>
      <c r="F191" s="112"/>
      <c r="G191" s="386" t="s">
        <v>351</v>
      </c>
      <c r="H191" s="113">
        <f t="shared" ref="H191:H200" si="100">ROUND(G191*E191*2,2)</f>
        <v>1485.04</v>
      </c>
      <c r="I191" s="112">
        <f t="shared" ref="I191:I194" si="101">ROUND(H191*0.2409+H191,2)</f>
        <v>1842.79</v>
      </c>
      <c r="J191" s="400"/>
    </row>
    <row r="192" spans="1:10" ht="16.5" customHeight="1" x14ac:dyDescent="0.25">
      <c r="A192" s="109" t="s">
        <v>30</v>
      </c>
      <c r="B192" s="111">
        <v>1</v>
      </c>
      <c r="C192" s="111">
        <f t="shared" si="99"/>
        <v>216</v>
      </c>
      <c r="D192" s="111">
        <v>153</v>
      </c>
      <c r="E192" s="395">
        <v>63</v>
      </c>
      <c r="F192" s="112"/>
      <c r="G192" s="386" t="s">
        <v>337</v>
      </c>
      <c r="H192" s="113">
        <f t="shared" si="100"/>
        <v>627.98</v>
      </c>
      <c r="I192" s="112">
        <f t="shared" si="101"/>
        <v>779.26</v>
      </c>
      <c r="J192" s="400"/>
    </row>
    <row r="193" spans="1:10" ht="16.5" customHeight="1" x14ac:dyDescent="0.25">
      <c r="A193" s="109" t="s">
        <v>30</v>
      </c>
      <c r="B193" s="111">
        <v>1</v>
      </c>
      <c r="C193" s="111">
        <f t="shared" si="99"/>
        <v>160</v>
      </c>
      <c r="D193" s="111">
        <v>153</v>
      </c>
      <c r="E193" s="395">
        <v>7</v>
      </c>
      <c r="F193" s="112"/>
      <c r="G193" s="386" t="s">
        <v>356</v>
      </c>
      <c r="H193" s="113">
        <f t="shared" si="100"/>
        <v>60.28</v>
      </c>
      <c r="I193" s="112">
        <f t="shared" si="101"/>
        <v>74.8</v>
      </c>
      <c r="J193" s="400"/>
    </row>
    <row r="194" spans="1:10" ht="16.5" customHeight="1" x14ac:dyDescent="0.25">
      <c r="A194" s="109" t="s">
        <v>30</v>
      </c>
      <c r="B194" s="111">
        <v>1</v>
      </c>
      <c r="C194" s="111">
        <f t="shared" si="99"/>
        <v>249</v>
      </c>
      <c r="D194" s="111">
        <v>153</v>
      </c>
      <c r="E194" s="395">
        <v>96</v>
      </c>
      <c r="F194" s="112"/>
      <c r="G194" s="386" t="s">
        <v>351</v>
      </c>
      <c r="H194" s="113">
        <f t="shared" si="100"/>
        <v>937.92</v>
      </c>
      <c r="I194" s="112">
        <f t="shared" si="101"/>
        <v>1163.8599999999999</v>
      </c>
      <c r="J194" s="400"/>
    </row>
    <row r="195" spans="1:10" ht="43.5" x14ac:dyDescent="0.25">
      <c r="A195" s="371" t="s">
        <v>25</v>
      </c>
      <c r="B195" s="121">
        <f>B196+B197</f>
        <v>2</v>
      </c>
      <c r="C195" s="121"/>
      <c r="D195" s="121"/>
      <c r="E195" s="377">
        <f t="shared" ref="E195:I195" si="102">E196+E197</f>
        <v>131</v>
      </c>
      <c r="F195" s="121"/>
      <c r="G195" s="390"/>
      <c r="H195" s="399">
        <f t="shared" si="102"/>
        <v>904.16</v>
      </c>
      <c r="I195" s="399">
        <f t="shared" si="102"/>
        <v>1121.97</v>
      </c>
      <c r="J195" s="400"/>
    </row>
    <row r="196" spans="1:10" ht="16.5" customHeight="1" x14ac:dyDescent="0.25">
      <c r="A196" s="122" t="s">
        <v>196</v>
      </c>
      <c r="B196" s="123">
        <v>1</v>
      </c>
      <c r="C196" s="123">
        <f>D196+E196</f>
        <v>219</v>
      </c>
      <c r="D196" s="123">
        <v>153</v>
      </c>
      <c r="E196" s="395">
        <v>66</v>
      </c>
      <c r="F196" s="124"/>
      <c r="G196" s="391">
        <v>3.4510000000000001</v>
      </c>
      <c r="H196" s="113">
        <f t="shared" si="100"/>
        <v>455.53</v>
      </c>
      <c r="I196" s="124">
        <f t="shared" ref="I196:I197" si="103">ROUND(H196*0.2409+H196,2)</f>
        <v>565.27</v>
      </c>
      <c r="J196" s="400"/>
    </row>
    <row r="197" spans="1:10" ht="16.5" customHeight="1" x14ac:dyDescent="0.25">
      <c r="A197" s="109" t="s">
        <v>196</v>
      </c>
      <c r="B197" s="111">
        <v>1</v>
      </c>
      <c r="C197" s="111">
        <f t="shared" ref="C197" si="104">D197+E197</f>
        <v>218</v>
      </c>
      <c r="D197" s="111">
        <v>153</v>
      </c>
      <c r="E197" s="395">
        <v>65</v>
      </c>
      <c r="F197" s="112"/>
      <c r="G197" s="388">
        <v>3.4510000000000001</v>
      </c>
      <c r="H197" s="113">
        <f t="shared" si="100"/>
        <v>448.63</v>
      </c>
      <c r="I197" s="124">
        <f t="shared" si="103"/>
        <v>556.70000000000005</v>
      </c>
      <c r="J197" s="400"/>
    </row>
    <row r="198" spans="1:10" ht="29.25" x14ac:dyDescent="0.25">
      <c r="A198" s="371" t="s">
        <v>26</v>
      </c>
      <c r="B198" s="110">
        <f>B199+B200</f>
        <v>2</v>
      </c>
      <c r="C198" s="110"/>
      <c r="D198" s="110"/>
      <c r="E198" s="375">
        <f t="shared" ref="E198" si="105">E199+E200</f>
        <v>46</v>
      </c>
      <c r="F198" s="110"/>
      <c r="G198" s="387"/>
      <c r="H198" s="398">
        <f t="shared" ref="H198:I198" si="106">H199+H200</f>
        <v>297.06</v>
      </c>
      <c r="I198" s="398">
        <f t="shared" si="106"/>
        <v>368.62</v>
      </c>
      <c r="J198" s="400"/>
    </row>
    <row r="199" spans="1:10" ht="16.5" customHeight="1" x14ac:dyDescent="0.25">
      <c r="A199" s="109" t="s">
        <v>32</v>
      </c>
      <c r="B199" s="111">
        <v>1</v>
      </c>
      <c r="C199" s="111">
        <f t="shared" ref="C199:C200" si="107">D199+E199</f>
        <v>181</v>
      </c>
      <c r="D199" s="111">
        <v>153</v>
      </c>
      <c r="E199" s="395">
        <v>28</v>
      </c>
      <c r="F199" s="112"/>
      <c r="G199" s="388">
        <v>3.2290000000000001</v>
      </c>
      <c r="H199" s="113">
        <f t="shared" si="100"/>
        <v>180.82</v>
      </c>
      <c r="I199" s="112">
        <f t="shared" ref="I199:I200" si="108">ROUND(H199*0.2409+H199,2)</f>
        <v>224.38</v>
      </c>
      <c r="J199" s="400"/>
    </row>
    <row r="200" spans="1:10" ht="16.5" customHeight="1" x14ac:dyDescent="0.25">
      <c r="A200" s="109" t="s">
        <v>32</v>
      </c>
      <c r="B200" s="111">
        <v>1</v>
      </c>
      <c r="C200" s="111">
        <f t="shared" si="107"/>
        <v>171</v>
      </c>
      <c r="D200" s="111">
        <v>153</v>
      </c>
      <c r="E200" s="395">
        <v>18</v>
      </c>
      <c r="F200" s="112"/>
      <c r="G200" s="388">
        <v>3.2290000000000001</v>
      </c>
      <c r="H200" s="113">
        <f t="shared" si="100"/>
        <v>116.24</v>
      </c>
      <c r="I200" s="112">
        <f t="shared" si="108"/>
        <v>144.24</v>
      </c>
      <c r="J200" s="400"/>
    </row>
    <row r="201" spans="1:10" ht="16.5" customHeight="1" x14ac:dyDescent="0.25">
      <c r="A201" s="107" t="s">
        <v>364</v>
      </c>
      <c r="B201" s="108">
        <f>B202</f>
        <v>4</v>
      </c>
      <c r="C201" s="108"/>
      <c r="D201" s="108"/>
      <c r="E201" s="374">
        <f t="shared" ref="E201:I201" si="109">E202</f>
        <v>110</v>
      </c>
      <c r="F201" s="108"/>
      <c r="G201" s="389"/>
      <c r="H201" s="207">
        <f t="shared" si="109"/>
        <v>1624.96</v>
      </c>
      <c r="I201" s="207">
        <f t="shared" si="109"/>
        <v>2016.4120569999998</v>
      </c>
      <c r="J201" s="400"/>
    </row>
    <row r="202" spans="1:10" ht="29.25" customHeight="1" x14ac:dyDescent="0.25">
      <c r="A202" s="371" t="s">
        <v>23</v>
      </c>
      <c r="B202" s="110">
        <f>B206+B205+B204+B203</f>
        <v>4</v>
      </c>
      <c r="C202" s="110"/>
      <c r="D202" s="110"/>
      <c r="E202" s="375">
        <f t="shared" ref="E202:I202" si="110">E206+E205+E204+E203</f>
        <v>110</v>
      </c>
      <c r="F202" s="110"/>
      <c r="G202" s="387"/>
      <c r="H202" s="398">
        <f t="shared" si="110"/>
        <v>1624.96</v>
      </c>
      <c r="I202" s="398">
        <f t="shared" si="110"/>
        <v>2016.4120569999998</v>
      </c>
      <c r="J202" s="400"/>
    </row>
    <row r="203" spans="1:10" ht="16.5" customHeight="1" x14ac:dyDescent="0.25">
      <c r="A203" s="109" t="s">
        <v>358</v>
      </c>
      <c r="B203" s="111">
        <v>1</v>
      </c>
      <c r="C203" s="111">
        <f>D203+E203</f>
        <v>180.5</v>
      </c>
      <c r="D203" s="111">
        <v>153</v>
      </c>
      <c r="E203" s="395">
        <v>27.5</v>
      </c>
      <c r="F203" s="112"/>
      <c r="G203" s="392" t="s">
        <v>346</v>
      </c>
      <c r="H203" s="113">
        <f t="shared" ref="H203:H206" si="111">ROUND(G203*E203*2,2)</f>
        <v>406.23</v>
      </c>
      <c r="I203" s="112">
        <f t="shared" ref="I203" si="112">ROUND(H203*0.2409+H203,2)</f>
        <v>504.09</v>
      </c>
      <c r="J203" s="400"/>
    </row>
    <row r="204" spans="1:10" ht="16.5" customHeight="1" x14ac:dyDescent="0.25">
      <c r="A204" s="109" t="s">
        <v>358</v>
      </c>
      <c r="B204" s="111">
        <v>1</v>
      </c>
      <c r="C204" s="111">
        <f>D204+E204</f>
        <v>172.5</v>
      </c>
      <c r="D204" s="111">
        <v>153</v>
      </c>
      <c r="E204" s="395">
        <v>19.5</v>
      </c>
      <c r="F204" s="112"/>
      <c r="G204" s="392" t="s">
        <v>347</v>
      </c>
      <c r="H204" s="113">
        <f t="shared" si="111"/>
        <v>288.06</v>
      </c>
      <c r="I204" s="112">
        <f t="shared" ref="I204:I206" si="113">H204*0.2409+H204</f>
        <v>357.45365400000003</v>
      </c>
      <c r="J204" s="400"/>
    </row>
    <row r="205" spans="1:10" ht="16.5" customHeight="1" x14ac:dyDescent="0.25">
      <c r="A205" s="109" t="s">
        <v>358</v>
      </c>
      <c r="B205" s="111">
        <v>1</v>
      </c>
      <c r="C205" s="111">
        <f t="shared" ref="C205:C206" si="114">D205+E205</f>
        <v>188.5</v>
      </c>
      <c r="D205" s="111">
        <v>153</v>
      </c>
      <c r="E205" s="395">
        <v>35.5</v>
      </c>
      <c r="F205" s="112"/>
      <c r="G205" s="392" t="s">
        <v>359</v>
      </c>
      <c r="H205" s="113">
        <f t="shared" si="111"/>
        <v>524.41999999999996</v>
      </c>
      <c r="I205" s="112">
        <f t="shared" si="113"/>
        <v>650.75277799999992</v>
      </c>
      <c r="J205" s="400"/>
    </row>
    <row r="206" spans="1:10" ht="16.5" customHeight="1" x14ac:dyDescent="0.25">
      <c r="A206" s="109" t="s">
        <v>358</v>
      </c>
      <c r="B206" s="111">
        <v>1</v>
      </c>
      <c r="C206" s="111">
        <f t="shared" si="114"/>
        <v>180.5</v>
      </c>
      <c r="D206" s="111">
        <v>153</v>
      </c>
      <c r="E206" s="395">
        <v>27.5</v>
      </c>
      <c r="F206" s="112"/>
      <c r="G206" s="392" t="s">
        <v>365</v>
      </c>
      <c r="H206" s="113">
        <f t="shared" si="111"/>
        <v>406.25</v>
      </c>
      <c r="I206" s="112">
        <f t="shared" si="113"/>
        <v>504.11562500000002</v>
      </c>
      <c r="J206" s="400"/>
    </row>
    <row r="207" spans="1:10" ht="16.5" customHeight="1" x14ac:dyDescent="0.25">
      <c r="A207" s="107" t="s">
        <v>366</v>
      </c>
      <c r="B207" s="108">
        <f>B208+B212+B218</f>
        <v>12</v>
      </c>
      <c r="C207" s="108"/>
      <c r="D207" s="108"/>
      <c r="E207" s="108">
        <f t="shared" ref="E207:I207" si="115">E208+E212+E218</f>
        <v>355.5</v>
      </c>
      <c r="F207" s="108"/>
      <c r="G207" s="108"/>
      <c r="H207" s="207">
        <f t="shared" si="115"/>
        <v>3948.28</v>
      </c>
      <c r="I207" s="207">
        <f t="shared" si="115"/>
        <v>4899.42</v>
      </c>
      <c r="J207" s="400"/>
    </row>
    <row r="208" spans="1:10" ht="29.25" x14ac:dyDescent="0.25">
      <c r="A208" s="371" t="s">
        <v>23</v>
      </c>
      <c r="B208" s="110">
        <f>B209+B210+B211</f>
        <v>3</v>
      </c>
      <c r="C208" s="110"/>
      <c r="D208" s="110"/>
      <c r="E208" s="375">
        <f t="shared" ref="E208:I208" si="116">E209+E210+E211</f>
        <v>163</v>
      </c>
      <c r="F208" s="110"/>
      <c r="G208" s="387"/>
      <c r="H208" s="398">
        <f t="shared" si="116"/>
        <v>2407.83</v>
      </c>
      <c r="I208" s="398">
        <f t="shared" si="116"/>
        <v>2987.88</v>
      </c>
      <c r="J208" s="400"/>
    </row>
    <row r="209" spans="1:10" ht="16.5" customHeight="1" x14ac:dyDescent="0.25">
      <c r="A209" s="109" t="s">
        <v>367</v>
      </c>
      <c r="B209" s="111">
        <v>1</v>
      </c>
      <c r="C209" s="111">
        <f>D209+E209</f>
        <v>240</v>
      </c>
      <c r="D209" s="111">
        <v>153</v>
      </c>
      <c r="E209" s="395">
        <v>87</v>
      </c>
      <c r="F209" s="112"/>
      <c r="G209" s="386" t="s">
        <v>346</v>
      </c>
      <c r="H209" s="113">
        <f t="shared" ref="H209:H216" si="117">ROUND(G209*E209*2,2)</f>
        <v>1285.1600000000001</v>
      </c>
      <c r="I209" s="112">
        <f t="shared" ref="I209:I211" si="118">ROUND(H209*0.2409+H209,2)</f>
        <v>1594.76</v>
      </c>
      <c r="J209" s="400"/>
    </row>
    <row r="210" spans="1:10" ht="16.5" customHeight="1" x14ac:dyDescent="0.25">
      <c r="A210" s="109" t="s">
        <v>367</v>
      </c>
      <c r="B210" s="111">
        <v>1</v>
      </c>
      <c r="C210" s="111">
        <f>D210+E210</f>
        <v>158</v>
      </c>
      <c r="D210" s="111">
        <v>153</v>
      </c>
      <c r="E210" s="395">
        <v>5</v>
      </c>
      <c r="F210" s="112"/>
      <c r="G210" s="386" t="s">
        <v>346</v>
      </c>
      <c r="H210" s="113">
        <f t="shared" si="117"/>
        <v>73.86</v>
      </c>
      <c r="I210" s="112">
        <f t="shared" si="118"/>
        <v>91.65</v>
      </c>
      <c r="J210" s="400"/>
    </row>
    <row r="211" spans="1:10" ht="16.5" customHeight="1" x14ac:dyDescent="0.25">
      <c r="A211" s="109" t="s">
        <v>367</v>
      </c>
      <c r="B211" s="111">
        <v>1</v>
      </c>
      <c r="C211" s="111">
        <f>D211+E211</f>
        <v>224</v>
      </c>
      <c r="D211" s="111">
        <v>153</v>
      </c>
      <c r="E211" s="395">
        <v>71</v>
      </c>
      <c r="F211" s="112"/>
      <c r="G211" s="386">
        <v>7.3860000000000001</v>
      </c>
      <c r="H211" s="113">
        <f t="shared" si="117"/>
        <v>1048.81</v>
      </c>
      <c r="I211" s="112">
        <f t="shared" si="118"/>
        <v>1301.47</v>
      </c>
      <c r="J211" s="400"/>
    </row>
    <row r="212" spans="1:10" ht="43.5" x14ac:dyDescent="0.25">
      <c r="A212" s="371" t="s">
        <v>24</v>
      </c>
      <c r="B212" s="110">
        <f>B213+B214+B215+B216+B217</f>
        <v>5</v>
      </c>
      <c r="C212" s="110"/>
      <c r="D212" s="110"/>
      <c r="E212" s="375">
        <f t="shared" ref="E212:I212" si="119">E213+E214+E215+E216+E217</f>
        <v>77</v>
      </c>
      <c r="F212" s="110"/>
      <c r="G212" s="387"/>
      <c r="H212" s="398">
        <f t="shared" si="119"/>
        <v>743.26</v>
      </c>
      <c r="I212" s="398">
        <f t="shared" si="119"/>
        <v>922.3</v>
      </c>
      <c r="J212" s="400"/>
    </row>
    <row r="213" spans="1:10" ht="16.5" customHeight="1" x14ac:dyDescent="0.25">
      <c r="A213" s="109" t="s">
        <v>354</v>
      </c>
      <c r="B213" s="111">
        <v>1</v>
      </c>
      <c r="C213" s="111">
        <f t="shared" ref="C213:C217" si="120">D213+E213</f>
        <v>160</v>
      </c>
      <c r="D213" s="111">
        <v>153</v>
      </c>
      <c r="E213" s="395">
        <v>7</v>
      </c>
      <c r="F213" s="112"/>
      <c r="G213" s="386">
        <v>4.984</v>
      </c>
      <c r="H213" s="113">
        <f t="shared" si="117"/>
        <v>69.78</v>
      </c>
      <c r="I213" s="112">
        <f t="shared" ref="I213:I217" si="121">ROUND(H213*0.2409+H213,2)</f>
        <v>86.59</v>
      </c>
      <c r="J213" s="400"/>
    </row>
    <row r="214" spans="1:10" ht="16.5" customHeight="1" x14ac:dyDescent="0.25">
      <c r="A214" s="109" t="s">
        <v>354</v>
      </c>
      <c r="B214" s="111">
        <v>1</v>
      </c>
      <c r="C214" s="111">
        <f t="shared" si="120"/>
        <v>184</v>
      </c>
      <c r="D214" s="111">
        <v>153</v>
      </c>
      <c r="E214" s="395">
        <v>31</v>
      </c>
      <c r="F214" s="112"/>
      <c r="G214" s="386">
        <v>4.8849999999999998</v>
      </c>
      <c r="H214" s="113">
        <f t="shared" si="117"/>
        <v>302.87</v>
      </c>
      <c r="I214" s="112">
        <f t="shared" si="121"/>
        <v>375.83</v>
      </c>
      <c r="J214" s="400"/>
    </row>
    <row r="215" spans="1:10" ht="16.5" customHeight="1" x14ac:dyDescent="0.25">
      <c r="A215" s="109" t="s">
        <v>354</v>
      </c>
      <c r="B215" s="111">
        <v>1</v>
      </c>
      <c r="C215" s="111">
        <f t="shared" si="120"/>
        <v>162</v>
      </c>
      <c r="D215" s="111">
        <v>153</v>
      </c>
      <c r="E215" s="395">
        <v>9</v>
      </c>
      <c r="F215" s="112"/>
      <c r="G215" s="386">
        <v>4.306</v>
      </c>
      <c r="H215" s="113">
        <f t="shared" si="117"/>
        <v>77.510000000000005</v>
      </c>
      <c r="I215" s="112">
        <f t="shared" si="121"/>
        <v>96.18</v>
      </c>
      <c r="J215" s="400"/>
    </row>
    <row r="216" spans="1:10" ht="16.5" customHeight="1" x14ac:dyDescent="0.25">
      <c r="A216" s="109" t="s">
        <v>354</v>
      </c>
      <c r="B216" s="111">
        <v>1</v>
      </c>
      <c r="C216" s="111">
        <f t="shared" si="120"/>
        <v>168</v>
      </c>
      <c r="D216" s="111">
        <v>153</v>
      </c>
      <c r="E216" s="395">
        <v>15</v>
      </c>
      <c r="F216" s="112"/>
      <c r="G216" s="386">
        <v>4.8849999999999998</v>
      </c>
      <c r="H216" s="113">
        <f t="shared" si="117"/>
        <v>146.55000000000001</v>
      </c>
      <c r="I216" s="112">
        <f t="shared" si="121"/>
        <v>181.85</v>
      </c>
      <c r="J216" s="400"/>
    </row>
    <row r="217" spans="1:10" x14ac:dyDescent="0.25">
      <c r="A217" s="109" t="s">
        <v>354</v>
      </c>
      <c r="B217" s="111">
        <v>1</v>
      </c>
      <c r="C217" s="111">
        <f t="shared" si="120"/>
        <v>168</v>
      </c>
      <c r="D217" s="111">
        <v>153</v>
      </c>
      <c r="E217" s="395">
        <v>15</v>
      </c>
      <c r="F217" s="112"/>
      <c r="G217" s="386">
        <v>4.8849999999999998</v>
      </c>
      <c r="H217" s="113">
        <f>ROUND(G217*E217*2,2)</f>
        <v>146.55000000000001</v>
      </c>
      <c r="I217" s="112">
        <f t="shared" si="121"/>
        <v>181.85</v>
      </c>
      <c r="J217" s="400"/>
    </row>
    <row r="218" spans="1:10" ht="43.5" x14ac:dyDescent="0.25">
      <c r="A218" s="371" t="s">
        <v>25</v>
      </c>
      <c r="B218" s="110">
        <f>B219+B220+B222+B221</f>
        <v>4</v>
      </c>
      <c r="C218" s="110"/>
      <c r="D218" s="110"/>
      <c r="E218" s="375">
        <f t="shared" ref="E218" si="122">E219+E220+E222+E221</f>
        <v>115.5</v>
      </c>
      <c r="F218" s="110"/>
      <c r="G218" s="387"/>
      <c r="H218" s="398">
        <f>H219+H220+H222+H221</f>
        <v>797.19</v>
      </c>
      <c r="I218" s="398">
        <f>I219+I220+I222+I221</f>
        <v>989.24</v>
      </c>
      <c r="J218" s="400"/>
    </row>
    <row r="219" spans="1:10" ht="16.5" customHeight="1" x14ac:dyDescent="0.25">
      <c r="A219" s="109" t="s">
        <v>196</v>
      </c>
      <c r="B219" s="111">
        <v>1</v>
      </c>
      <c r="C219" s="111">
        <f>D219+E219</f>
        <v>192</v>
      </c>
      <c r="D219" s="111">
        <v>153</v>
      </c>
      <c r="E219" s="395">
        <v>39</v>
      </c>
      <c r="F219" s="112"/>
      <c r="G219" s="388">
        <v>3.4510000000000001</v>
      </c>
      <c r="H219" s="113">
        <f t="shared" ref="H219:H221" si="123">ROUND(G219*E219*2,2)</f>
        <v>269.18</v>
      </c>
      <c r="I219" s="112">
        <f t="shared" ref="I219:I222" si="124">ROUND(H219*0.2409+H219,2)</f>
        <v>334.03</v>
      </c>
      <c r="J219" s="400"/>
    </row>
    <row r="220" spans="1:10" ht="16.5" customHeight="1" x14ac:dyDescent="0.25">
      <c r="A220" s="109" t="s">
        <v>196</v>
      </c>
      <c r="B220" s="111">
        <v>1</v>
      </c>
      <c r="C220" s="111">
        <f t="shared" ref="C220:C222" si="125">D220+E220</f>
        <v>176</v>
      </c>
      <c r="D220" s="111">
        <v>153</v>
      </c>
      <c r="E220" s="395">
        <v>23</v>
      </c>
      <c r="F220" s="112"/>
      <c r="G220" s="388">
        <v>3.4510000000000001</v>
      </c>
      <c r="H220" s="113">
        <f t="shared" si="123"/>
        <v>158.75</v>
      </c>
      <c r="I220" s="112">
        <f t="shared" si="124"/>
        <v>196.99</v>
      </c>
      <c r="J220" s="400"/>
    </row>
    <row r="221" spans="1:10" ht="16.5" customHeight="1" x14ac:dyDescent="0.25">
      <c r="A221" s="109" t="s">
        <v>196</v>
      </c>
      <c r="B221" s="111">
        <v>1</v>
      </c>
      <c r="C221" s="111">
        <f t="shared" si="125"/>
        <v>181.5</v>
      </c>
      <c r="D221" s="111">
        <v>153</v>
      </c>
      <c r="E221" s="395">
        <v>28.5</v>
      </c>
      <c r="F221" s="112"/>
      <c r="G221" s="388">
        <v>3.4510000000000001</v>
      </c>
      <c r="H221" s="113">
        <f t="shared" si="123"/>
        <v>196.71</v>
      </c>
      <c r="I221" s="112">
        <f t="shared" si="124"/>
        <v>244.1</v>
      </c>
      <c r="J221" s="400"/>
    </row>
    <row r="222" spans="1:10" ht="16.5" customHeight="1" x14ac:dyDescent="0.25">
      <c r="A222" s="109" t="s">
        <v>196</v>
      </c>
      <c r="B222" s="111">
        <v>1</v>
      </c>
      <c r="C222" s="111">
        <f t="shared" si="125"/>
        <v>178</v>
      </c>
      <c r="D222" s="111">
        <v>153</v>
      </c>
      <c r="E222" s="395">
        <v>25</v>
      </c>
      <c r="F222" s="112"/>
      <c r="G222" s="388">
        <v>3.4510000000000001</v>
      </c>
      <c r="H222" s="113">
        <f>ROUND(G222*E222*2,2)</f>
        <v>172.55</v>
      </c>
      <c r="I222" s="112">
        <f t="shared" si="124"/>
        <v>214.12</v>
      </c>
      <c r="J222" s="400"/>
    </row>
    <row r="223" spans="1:10" x14ac:dyDescent="0.25">
      <c r="A223" s="668" t="s">
        <v>1460</v>
      </c>
      <c r="B223" s="668"/>
      <c r="C223" s="668"/>
      <c r="D223" s="668"/>
      <c r="E223" s="668"/>
      <c r="F223" s="668"/>
      <c r="G223" s="668"/>
      <c r="H223" s="668"/>
      <c r="I223" s="668"/>
    </row>
    <row r="224" spans="1:10" x14ac:dyDescent="0.25">
      <c r="A224" s="668"/>
      <c r="B224" s="668"/>
      <c r="C224" s="668"/>
      <c r="D224" s="668"/>
      <c r="E224" s="668"/>
      <c r="F224" s="668"/>
      <c r="G224" s="668"/>
      <c r="H224" s="668"/>
      <c r="I224" s="668"/>
    </row>
    <row r="225" spans="1:1104" x14ac:dyDescent="0.25">
      <c r="A225" s="125"/>
      <c r="B225" s="125"/>
      <c r="C225" s="125"/>
      <c r="D225" s="125"/>
      <c r="E225" s="381"/>
      <c r="F225" s="137"/>
      <c r="G225" s="378"/>
      <c r="H225" s="125"/>
      <c r="I225" s="125"/>
    </row>
    <row r="226" spans="1:1104" s="138" customFormat="1" hidden="1" x14ac:dyDescent="0.25">
      <c r="E226" s="379"/>
      <c r="G226" s="37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c r="BH226" s="139"/>
      <c r="BI226" s="139"/>
      <c r="BJ226" s="139"/>
      <c r="BK226" s="139"/>
      <c r="BL226" s="139"/>
      <c r="BM226" s="139"/>
      <c r="BN226" s="139"/>
      <c r="BO226" s="139"/>
      <c r="BP226" s="139"/>
      <c r="BQ226" s="139"/>
      <c r="BR226" s="139"/>
      <c r="BS226" s="139"/>
      <c r="BT226" s="139"/>
      <c r="BU226" s="139"/>
      <c r="BV226" s="139"/>
      <c r="BW226" s="139"/>
      <c r="BX226" s="139"/>
      <c r="BY226" s="139"/>
      <c r="BZ226" s="139"/>
      <c r="CA226" s="139"/>
      <c r="CB226" s="139"/>
      <c r="CC226" s="139"/>
      <c r="CD226" s="139"/>
      <c r="CE226" s="139"/>
      <c r="CF226" s="139"/>
      <c r="CG226" s="139"/>
      <c r="CH226" s="139"/>
      <c r="CI226" s="139"/>
      <c r="CJ226" s="139"/>
      <c r="CK226" s="139"/>
      <c r="CL226" s="139"/>
      <c r="CM226" s="139"/>
      <c r="CN226" s="139"/>
      <c r="CO226" s="139"/>
      <c r="CP226" s="139"/>
      <c r="CQ226" s="139"/>
      <c r="CR226" s="139"/>
      <c r="CS226" s="139"/>
      <c r="CT226" s="139"/>
      <c r="CU226" s="139"/>
      <c r="CV226" s="139"/>
      <c r="CW226" s="139"/>
      <c r="CX226" s="139"/>
      <c r="CY226" s="139"/>
      <c r="CZ226" s="139"/>
      <c r="DA226" s="139"/>
      <c r="DB226" s="139"/>
      <c r="DC226" s="139"/>
      <c r="DD226" s="139"/>
      <c r="DE226" s="139"/>
      <c r="DF226" s="139"/>
      <c r="DG226" s="139"/>
      <c r="DH226" s="139"/>
      <c r="DI226" s="139"/>
      <c r="DJ226" s="139"/>
      <c r="DK226" s="139"/>
      <c r="DL226" s="139"/>
      <c r="DM226" s="139"/>
      <c r="DN226" s="139"/>
      <c r="DO226" s="139"/>
      <c r="DP226" s="139"/>
      <c r="DQ226" s="139"/>
      <c r="DR226" s="139"/>
      <c r="DS226" s="139"/>
      <c r="DT226" s="139"/>
      <c r="DU226" s="139"/>
      <c r="DV226" s="139"/>
      <c r="DW226" s="139"/>
      <c r="DX226" s="139"/>
      <c r="DY226" s="139"/>
      <c r="DZ226" s="139"/>
      <c r="EA226" s="139"/>
      <c r="EB226" s="139"/>
      <c r="EC226" s="139"/>
      <c r="ED226" s="139"/>
      <c r="EE226" s="139"/>
      <c r="EF226" s="139"/>
      <c r="EG226" s="139"/>
      <c r="EH226" s="139"/>
      <c r="EI226" s="139"/>
      <c r="EJ226" s="139"/>
      <c r="EK226" s="139"/>
      <c r="EL226" s="139"/>
      <c r="EM226" s="139"/>
      <c r="EN226" s="139"/>
      <c r="EO226" s="139"/>
      <c r="EP226" s="139"/>
      <c r="EQ226" s="139"/>
      <c r="ER226" s="139"/>
      <c r="ES226" s="139"/>
      <c r="ET226" s="139"/>
      <c r="EU226" s="139"/>
      <c r="EV226" s="139"/>
      <c r="EW226" s="139"/>
      <c r="EX226" s="139"/>
      <c r="EY226" s="139"/>
      <c r="EZ226" s="139"/>
      <c r="FA226" s="139"/>
      <c r="FB226" s="139"/>
      <c r="FC226" s="139"/>
      <c r="FD226" s="139"/>
      <c r="FE226" s="139"/>
      <c r="FF226" s="139"/>
      <c r="FG226" s="139"/>
      <c r="FH226" s="139"/>
      <c r="FI226" s="139"/>
      <c r="FJ226" s="139"/>
      <c r="FK226" s="139"/>
      <c r="FL226" s="139"/>
      <c r="FM226" s="139"/>
      <c r="FN226" s="139"/>
      <c r="FO226" s="139"/>
      <c r="FP226" s="139"/>
      <c r="FQ226" s="139"/>
      <c r="FR226" s="139"/>
      <c r="FS226" s="139"/>
      <c r="FT226" s="139"/>
      <c r="FU226" s="139"/>
      <c r="FV226" s="139"/>
      <c r="FW226" s="139"/>
      <c r="FX226" s="139"/>
      <c r="FY226" s="139"/>
      <c r="FZ226" s="139"/>
      <c r="GA226" s="139"/>
      <c r="GB226" s="139"/>
      <c r="GC226" s="139"/>
      <c r="GD226" s="139"/>
      <c r="GE226" s="139"/>
      <c r="GF226" s="139"/>
      <c r="GG226" s="139"/>
      <c r="GH226" s="139"/>
      <c r="GI226" s="139"/>
      <c r="GJ226" s="139"/>
      <c r="GK226" s="139"/>
      <c r="GL226" s="139"/>
      <c r="GM226" s="139"/>
      <c r="GN226" s="139"/>
      <c r="GO226" s="139"/>
      <c r="GP226" s="139"/>
      <c r="GQ226" s="139"/>
      <c r="GR226" s="139"/>
      <c r="GS226" s="139"/>
      <c r="GT226" s="139"/>
      <c r="GU226" s="139"/>
      <c r="GV226" s="139"/>
      <c r="GW226" s="139"/>
      <c r="GX226" s="139"/>
      <c r="GY226" s="139"/>
      <c r="GZ226" s="139"/>
      <c r="HA226" s="139"/>
      <c r="HB226" s="139"/>
      <c r="HC226" s="139"/>
      <c r="HD226" s="139"/>
      <c r="HE226" s="139"/>
      <c r="HF226" s="139"/>
      <c r="HG226" s="139"/>
      <c r="HH226" s="139"/>
      <c r="HI226" s="139"/>
      <c r="HJ226" s="139"/>
      <c r="HK226" s="139"/>
      <c r="HL226" s="139"/>
      <c r="HM226" s="139"/>
      <c r="HN226" s="139"/>
      <c r="HO226" s="139"/>
      <c r="HP226" s="139"/>
      <c r="HQ226" s="139"/>
      <c r="HR226" s="139"/>
      <c r="HS226" s="139"/>
      <c r="HT226" s="139"/>
      <c r="HU226" s="139"/>
      <c r="HV226" s="139"/>
      <c r="HW226" s="139"/>
      <c r="HX226" s="139"/>
      <c r="HY226" s="139"/>
      <c r="HZ226" s="139"/>
      <c r="IA226" s="139"/>
      <c r="IB226" s="139"/>
      <c r="IC226" s="139"/>
      <c r="ID226" s="139"/>
      <c r="IE226" s="139"/>
      <c r="IF226" s="139"/>
      <c r="IG226" s="139"/>
      <c r="IH226" s="139"/>
      <c r="II226" s="139"/>
      <c r="IJ226" s="139"/>
      <c r="IK226" s="139"/>
      <c r="IL226" s="139"/>
      <c r="IM226" s="139"/>
      <c r="IN226" s="139"/>
      <c r="IO226" s="139"/>
      <c r="IP226" s="139"/>
      <c r="IQ226" s="139"/>
      <c r="IR226" s="139"/>
      <c r="IS226" s="139"/>
      <c r="IT226" s="139"/>
      <c r="IU226" s="139"/>
      <c r="IV226" s="139"/>
      <c r="IW226" s="139"/>
      <c r="IX226" s="139"/>
      <c r="IY226" s="139"/>
      <c r="IZ226" s="139"/>
      <c r="JA226" s="139"/>
      <c r="JB226" s="139"/>
      <c r="JC226" s="139"/>
      <c r="JD226" s="139"/>
      <c r="JE226" s="139"/>
      <c r="JF226" s="139"/>
      <c r="JG226" s="139"/>
      <c r="JH226" s="139"/>
      <c r="JI226" s="139"/>
      <c r="JJ226" s="139"/>
      <c r="JK226" s="139"/>
      <c r="JL226" s="139"/>
      <c r="JM226" s="139"/>
      <c r="JN226" s="139"/>
      <c r="JO226" s="139"/>
      <c r="JP226" s="139"/>
      <c r="JQ226" s="139"/>
      <c r="JR226" s="139"/>
      <c r="JS226" s="139"/>
      <c r="JT226" s="139"/>
      <c r="JU226" s="139"/>
      <c r="JV226" s="139"/>
      <c r="JW226" s="139"/>
      <c r="JX226" s="139"/>
      <c r="JY226" s="139"/>
      <c r="JZ226" s="139"/>
      <c r="KA226" s="139"/>
      <c r="KB226" s="139"/>
      <c r="KC226" s="139"/>
      <c r="KD226" s="139"/>
      <c r="KE226" s="139"/>
      <c r="KF226" s="139"/>
      <c r="KG226" s="139"/>
      <c r="KH226" s="139"/>
      <c r="KI226" s="139"/>
      <c r="KJ226" s="139"/>
      <c r="KK226" s="139"/>
      <c r="KL226" s="139"/>
      <c r="KM226" s="139"/>
      <c r="KN226" s="139"/>
      <c r="KO226" s="139"/>
      <c r="KP226" s="139"/>
      <c r="KQ226" s="139"/>
      <c r="KR226" s="139"/>
      <c r="KS226" s="139"/>
      <c r="KT226" s="139"/>
      <c r="KU226" s="139"/>
      <c r="KV226" s="139"/>
      <c r="KW226" s="139"/>
      <c r="KX226" s="139"/>
      <c r="KY226" s="139"/>
      <c r="KZ226" s="139"/>
      <c r="LA226" s="139"/>
      <c r="LB226" s="139"/>
      <c r="LC226" s="139"/>
      <c r="LD226" s="139"/>
      <c r="LE226" s="139"/>
      <c r="LF226" s="139"/>
      <c r="LG226" s="139"/>
      <c r="LH226" s="139"/>
      <c r="LI226" s="139"/>
      <c r="LJ226" s="139"/>
      <c r="LK226" s="139"/>
      <c r="LL226" s="139"/>
      <c r="LM226" s="139"/>
      <c r="LN226" s="139"/>
      <c r="LO226" s="139"/>
      <c r="LP226" s="139"/>
      <c r="LQ226" s="139"/>
      <c r="LR226" s="139"/>
      <c r="LS226" s="139"/>
      <c r="LT226" s="139"/>
      <c r="LU226" s="139"/>
      <c r="LV226" s="139"/>
      <c r="LW226" s="139"/>
      <c r="LX226" s="139"/>
      <c r="LY226" s="139"/>
      <c r="LZ226" s="139"/>
      <c r="MA226" s="139"/>
      <c r="MB226" s="139"/>
      <c r="MC226" s="139"/>
      <c r="MD226" s="139"/>
      <c r="ME226" s="139"/>
      <c r="MF226" s="139"/>
      <c r="MG226" s="139"/>
      <c r="MH226" s="139"/>
      <c r="MI226" s="139"/>
      <c r="MJ226" s="139"/>
      <c r="MK226" s="139"/>
      <c r="ML226" s="139"/>
      <c r="MM226" s="139"/>
      <c r="MN226" s="139"/>
      <c r="MO226" s="139"/>
      <c r="MP226" s="139"/>
      <c r="MQ226" s="139"/>
      <c r="MR226" s="139"/>
      <c r="MS226" s="139"/>
      <c r="MT226" s="139"/>
      <c r="MU226" s="139"/>
      <c r="MV226" s="139"/>
      <c r="MW226" s="139"/>
      <c r="MX226" s="139"/>
      <c r="MY226" s="139"/>
      <c r="MZ226" s="139"/>
      <c r="NA226" s="139"/>
      <c r="NB226" s="139"/>
      <c r="NC226" s="139"/>
      <c r="ND226" s="139"/>
      <c r="NE226" s="139"/>
      <c r="NF226" s="139"/>
      <c r="NG226" s="139"/>
      <c r="NH226" s="139"/>
      <c r="NI226" s="139"/>
      <c r="NJ226" s="139"/>
      <c r="NK226" s="139"/>
      <c r="NL226" s="139"/>
      <c r="NM226" s="139"/>
      <c r="NN226" s="139"/>
      <c r="NO226" s="139"/>
      <c r="NP226" s="139"/>
      <c r="NQ226" s="139"/>
      <c r="NR226" s="139"/>
      <c r="NS226" s="139"/>
      <c r="NT226" s="139"/>
      <c r="NU226" s="139"/>
      <c r="NV226" s="139"/>
      <c r="NW226" s="139"/>
      <c r="NX226" s="139"/>
      <c r="NY226" s="139"/>
      <c r="NZ226" s="139"/>
      <c r="OA226" s="139"/>
      <c r="OB226" s="139"/>
      <c r="OC226" s="139"/>
      <c r="OD226" s="139"/>
      <c r="OE226" s="139"/>
      <c r="OF226" s="139"/>
      <c r="OG226" s="139"/>
      <c r="OH226" s="139"/>
      <c r="OI226" s="139"/>
      <c r="OJ226" s="139"/>
      <c r="OK226" s="139"/>
      <c r="OL226" s="139"/>
      <c r="OM226" s="139"/>
      <c r="ON226" s="139"/>
      <c r="OO226" s="139"/>
      <c r="OP226" s="139"/>
      <c r="OQ226" s="139"/>
      <c r="OR226" s="139"/>
      <c r="OS226" s="139"/>
      <c r="OT226" s="139"/>
      <c r="OU226" s="139"/>
      <c r="OV226" s="139"/>
      <c r="OW226" s="139"/>
      <c r="OX226" s="139"/>
      <c r="OY226" s="139"/>
      <c r="OZ226" s="139"/>
      <c r="PA226" s="139"/>
      <c r="PB226" s="139"/>
      <c r="PC226" s="139"/>
      <c r="PD226" s="139"/>
      <c r="PE226" s="139"/>
      <c r="PF226" s="139"/>
      <c r="PG226" s="139"/>
      <c r="PH226" s="139"/>
      <c r="PI226" s="139"/>
      <c r="PJ226" s="139"/>
      <c r="PK226" s="139"/>
      <c r="PL226" s="139"/>
      <c r="PM226" s="139"/>
      <c r="PN226" s="139"/>
      <c r="PO226" s="139"/>
      <c r="PP226" s="139"/>
      <c r="PQ226" s="139"/>
      <c r="PR226" s="139"/>
      <c r="PS226" s="139"/>
      <c r="PT226" s="139"/>
      <c r="PU226" s="139"/>
      <c r="PV226" s="139"/>
      <c r="PW226" s="139"/>
      <c r="PX226" s="139"/>
      <c r="PY226" s="139"/>
      <c r="PZ226" s="139"/>
      <c r="QA226" s="139"/>
      <c r="QB226" s="139"/>
      <c r="QC226" s="139"/>
      <c r="QD226" s="139"/>
      <c r="QE226" s="139"/>
      <c r="QF226" s="139"/>
      <c r="QG226" s="139"/>
      <c r="QH226" s="139"/>
      <c r="QI226" s="139"/>
      <c r="QJ226" s="139"/>
      <c r="QK226" s="139"/>
      <c r="QL226" s="139"/>
      <c r="QM226" s="139"/>
      <c r="QN226" s="139"/>
      <c r="QO226" s="139"/>
      <c r="QP226" s="139"/>
      <c r="QQ226" s="139"/>
      <c r="QR226" s="139"/>
      <c r="QS226" s="139"/>
      <c r="QT226" s="139"/>
      <c r="QU226" s="139"/>
      <c r="QV226" s="139"/>
      <c r="QW226" s="139"/>
      <c r="QX226" s="139"/>
      <c r="QY226" s="139"/>
      <c r="QZ226" s="139"/>
      <c r="RA226" s="139"/>
      <c r="RB226" s="139"/>
      <c r="RC226" s="139"/>
      <c r="RD226" s="139"/>
      <c r="RE226" s="139"/>
      <c r="RF226" s="139"/>
      <c r="RG226" s="139"/>
      <c r="RH226" s="139"/>
      <c r="RI226" s="139"/>
      <c r="RJ226" s="139"/>
      <c r="RK226" s="139"/>
      <c r="RL226" s="139"/>
      <c r="RM226" s="139"/>
      <c r="RN226" s="139"/>
      <c r="RO226" s="139"/>
      <c r="RP226" s="139"/>
      <c r="RQ226" s="139"/>
      <c r="RR226" s="139"/>
      <c r="RS226" s="139"/>
      <c r="RT226" s="139"/>
      <c r="RU226" s="139"/>
      <c r="RV226" s="139"/>
      <c r="RW226" s="139"/>
      <c r="RX226" s="139"/>
      <c r="RY226" s="139"/>
      <c r="RZ226" s="139"/>
      <c r="SA226" s="139"/>
      <c r="SB226" s="139"/>
      <c r="SC226" s="139"/>
      <c r="SD226" s="139"/>
      <c r="SE226" s="139"/>
      <c r="SF226" s="139"/>
      <c r="SG226" s="139"/>
      <c r="SH226" s="139"/>
      <c r="SI226" s="139"/>
      <c r="SJ226" s="139"/>
      <c r="SK226" s="139"/>
      <c r="SL226" s="139"/>
      <c r="SM226" s="139"/>
      <c r="SN226" s="139"/>
      <c r="SO226" s="139"/>
      <c r="SP226" s="139"/>
      <c r="SQ226" s="139"/>
      <c r="SR226" s="139"/>
      <c r="SS226" s="139"/>
      <c r="ST226" s="139"/>
      <c r="SU226" s="139"/>
      <c r="SV226" s="139"/>
      <c r="SW226" s="139"/>
      <c r="SX226" s="139"/>
      <c r="SY226" s="139"/>
      <c r="SZ226" s="139"/>
      <c r="TA226" s="139"/>
      <c r="TB226" s="139"/>
      <c r="TC226" s="139"/>
      <c r="TD226" s="139"/>
      <c r="TE226" s="139"/>
      <c r="TF226" s="139"/>
      <c r="TG226" s="139"/>
      <c r="TH226" s="139"/>
      <c r="TI226" s="139"/>
      <c r="TJ226" s="139"/>
      <c r="TK226" s="139"/>
      <c r="TL226" s="139"/>
      <c r="TM226" s="139"/>
      <c r="TN226" s="139"/>
      <c r="TO226" s="139"/>
      <c r="TP226" s="139"/>
      <c r="TQ226" s="139"/>
      <c r="TR226" s="139"/>
      <c r="TS226" s="139"/>
      <c r="TT226" s="139"/>
      <c r="TU226" s="139"/>
      <c r="TV226" s="139"/>
      <c r="TW226" s="139"/>
      <c r="TX226" s="139"/>
      <c r="TY226" s="139"/>
      <c r="TZ226" s="139"/>
      <c r="UA226" s="139"/>
      <c r="UB226" s="139"/>
      <c r="UC226" s="139"/>
      <c r="UD226" s="139"/>
      <c r="UE226" s="139"/>
      <c r="UF226" s="139"/>
      <c r="UG226" s="139"/>
      <c r="UH226" s="139"/>
      <c r="UI226" s="139"/>
      <c r="UJ226" s="139"/>
      <c r="UK226" s="139"/>
      <c r="UL226" s="139"/>
      <c r="UM226" s="139"/>
      <c r="UN226" s="139"/>
      <c r="UO226" s="139"/>
      <c r="UP226" s="139"/>
      <c r="UQ226" s="139"/>
      <c r="UR226" s="139"/>
      <c r="US226" s="139"/>
      <c r="UT226" s="139"/>
      <c r="UU226" s="139"/>
      <c r="UV226" s="139"/>
      <c r="UW226" s="139"/>
      <c r="UX226" s="139"/>
      <c r="UY226" s="139"/>
      <c r="UZ226" s="139"/>
      <c r="VA226" s="139"/>
      <c r="VB226" s="139"/>
      <c r="VC226" s="139"/>
      <c r="VD226" s="139"/>
      <c r="VE226" s="139"/>
      <c r="VF226" s="139"/>
      <c r="VG226" s="139"/>
      <c r="VH226" s="139"/>
      <c r="VI226" s="139"/>
      <c r="VJ226" s="139"/>
      <c r="VK226" s="139"/>
      <c r="VL226" s="139"/>
      <c r="VM226" s="139"/>
      <c r="VN226" s="139"/>
      <c r="VO226" s="139"/>
      <c r="VP226" s="139"/>
      <c r="VQ226" s="139"/>
      <c r="VR226" s="139"/>
      <c r="VS226" s="139"/>
      <c r="VT226" s="139"/>
      <c r="VU226" s="139"/>
      <c r="VV226" s="139"/>
      <c r="VW226" s="139"/>
      <c r="VX226" s="139"/>
      <c r="VY226" s="139"/>
      <c r="VZ226" s="139"/>
      <c r="WA226" s="139"/>
      <c r="WB226" s="139"/>
      <c r="WC226" s="139"/>
      <c r="WD226" s="139"/>
      <c r="WE226" s="139"/>
      <c r="WF226" s="139"/>
      <c r="WG226" s="139"/>
      <c r="WH226" s="139"/>
      <c r="WI226" s="139"/>
      <c r="WJ226" s="139"/>
      <c r="WK226" s="139"/>
      <c r="WL226" s="139"/>
      <c r="WM226" s="139"/>
      <c r="WN226" s="139"/>
      <c r="WO226" s="139"/>
      <c r="WP226" s="139"/>
      <c r="WQ226" s="139"/>
      <c r="WR226" s="139"/>
      <c r="WS226" s="139"/>
      <c r="WT226" s="139"/>
      <c r="WU226" s="139"/>
      <c r="WV226" s="139"/>
      <c r="WW226" s="139"/>
      <c r="WX226" s="139"/>
      <c r="WY226" s="139"/>
      <c r="WZ226" s="139"/>
      <c r="XA226" s="139"/>
      <c r="XB226" s="139"/>
      <c r="XC226" s="139"/>
      <c r="XD226" s="139"/>
      <c r="XE226" s="139"/>
      <c r="XF226" s="139"/>
      <c r="XG226" s="139"/>
      <c r="XH226" s="139"/>
      <c r="XI226" s="139"/>
      <c r="XJ226" s="139"/>
      <c r="XK226" s="139"/>
      <c r="XL226" s="139"/>
      <c r="XM226" s="139"/>
      <c r="XN226" s="139"/>
      <c r="XO226" s="139"/>
      <c r="XP226" s="139"/>
      <c r="XQ226" s="139"/>
      <c r="XR226" s="139"/>
      <c r="XS226" s="139"/>
      <c r="XT226" s="139"/>
      <c r="XU226" s="139"/>
      <c r="XV226" s="139"/>
      <c r="XW226" s="139"/>
      <c r="XX226" s="139"/>
      <c r="XY226" s="139"/>
      <c r="XZ226" s="139"/>
      <c r="YA226" s="139"/>
      <c r="YB226" s="139"/>
      <c r="YC226" s="139"/>
      <c r="YD226" s="139"/>
      <c r="YE226" s="139"/>
      <c r="YF226" s="139"/>
      <c r="YG226" s="139"/>
      <c r="YH226" s="139"/>
      <c r="YI226" s="139"/>
      <c r="YJ226" s="139"/>
      <c r="YK226" s="139"/>
      <c r="YL226" s="139"/>
      <c r="YM226" s="139"/>
      <c r="YN226" s="139"/>
      <c r="YO226" s="139"/>
      <c r="YP226" s="139"/>
      <c r="YQ226" s="139"/>
      <c r="YR226" s="139"/>
      <c r="YS226" s="139"/>
      <c r="YT226" s="139"/>
      <c r="YU226" s="139"/>
      <c r="YV226" s="139"/>
      <c r="YW226" s="139"/>
      <c r="YX226" s="139"/>
      <c r="YY226" s="139"/>
      <c r="YZ226" s="139"/>
      <c r="ZA226" s="139"/>
      <c r="ZB226" s="139"/>
      <c r="ZC226" s="139"/>
      <c r="ZD226" s="139"/>
      <c r="ZE226" s="139"/>
      <c r="ZF226" s="139"/>
      <c r="ZG226" s="139"/>
      <c r="ZH226" s="139"/>
      <c r="ZI226" s="139"/>
      <c r="ZJ226" s="139"/>
      <c r="ZK226" s="139"/>
      <c r="ZL226" s="139"/>
      <c r="ZM226" s="139"/>
      <c r="ZN226" s="139"/>
      <c r="ZO226" s="139"/>
      <c r="ZP226" s="139"/>
      <c r="ZQ226" s="139"/>
      <c r="ZR226" s="139"/>
      <c r="ZS226" s="139"/>
      <c r="ZT226" s="139"/>
      <c r="ZU226" s="139"/>
      <c r="ZV226" s="139"/>
      <c r="ZW226" s="139"/>
      <c r="ZX226" s="139"/>
      <c r="ZY226" s="139"/>
      <c r="ZZ226" s="139"/>
      <c r="AAA226" s="139"/>
      <c r="AAB226" s="139"/>
      <c r="AAC226" s="139"/>
      <c r="AAD226" s="139"/>
      <c r="AAE226" s="139"/>
      <c r="AAF226" s="139"/>
      <c r="AAG226" s="139"/>
      <c r="AAH226" s="139"/>
      <c r="AAI226" s="139"/>
      <c r="AAJ226" s="139"/>
      <c r="AAK226" s="139"/>
      <c r="AAL226" s="139"/>
      <c r="AAM226" s="139"/>
      <c r="AAN226" s="139"/>
      <c r="AAO226" s="139"/>
      <c r="AAP226" s="139"/>
      <c r="AAQ226" s="139"/>
      <c r="AAR226" s="139"/>
      <c r="AAS226" s="139"/>
      <c r="AAT226" s="139"/>
      <c r="AAU226" s="139"/>
      <c r="AAV226" s="139"/>
      <c r="AAW226" s="139"/>
      <c r="AAX226" s="139"/>
      <c r="AAY226" s="139"/>
      <c r="AAZ226" s="139"/>
      <c r="ABA226" s="139"/>
      <c r="ABB226" s="139"/>
      <c r="ABC226" s="139"/>
      <c r="ABD226" s="139"/>
      <c r="ABE226" s="139"/>
      <c r="ABF226" s="139"/>
      <c r="ABG226" s="139"/>
      <c r="ABH226" s="139"/>
      <c r="ABI226" s="139"/>
      <c r="ABJ226" s="139"/>
      <c r="ABK226" s="139"/>
      <c r="ABL226" s="139"/>
      <c r="ABM226" s="139"/>
      <c r="ABN226" s="139"/>
      <c r="ABO226" s="139"/>
      <c r="ABP226" s="139"/>
      <c r="ABQ226" s="139"/>
      <c r="ABR226" s="139"/>
      <c r="ABS226" s="139"/>
      <c r="ABT226" s="139"/>
      <c r="ABU226" s="139"/>
      <c r="ABV226" s="139"/>
      <c r="ABW226" s="139"/>
      <c r="ABX226" s="139"/>
      <c r="ABY226" s="139"/>
      <c r="ABZ226" s="139"/>
      <c r="ACA226" s="139"/>
      <c r="ACB226" s="139"/>
      <c r="ACC226" s="139"/>
      <c r="ACD226" s="139"/>
      <c r="ACE226" s="139"/>
      <c r="ACF226" s="139"/>
      <c r="ACG226" s="139"/>
      <c r="ACH226" s="139"/>
      <c r="ACI226" s="139"/>
      <c r="ACJ226" s="139"/>
      <c r="ACK226" s="139"/>
      <c r="ACL226" s="139"/>
      <c r="ACM226" s="139"/>
      <c r="ACN226" s="139"/>
      <c r="ACO226" s="139"/>
      <c r="ACP226" s="139"/>
      <c r="ACQ226" s="139"/>
      <c r="ACR226" s="139"/>
      <c r="ACS226" s="139"/>
      <c r="ACT226" s="139"/>
      <c r="ACU226" s="139"/>
      <c r="ACV226" s="139"/>
      <c r="ACW226" s="139"/>
      <c r="ACX226" s="139"/>
      <c r="ACY226" s="139"/>
      <c r="ACZ226" s="139"/>
      <c r="ADA226" s="139"/>
      <c r="ADB226" s="139"/>
      <c r="ADC226" s="139"/>
      <c r="ADD226" s="139"/>
      <c r="ADE226" s="139"/>
      <c r="ADF226" s="139"/>
      <c r="ADG226" s="139"/>
      <c r="ADH226" s="139"/>
      <c r="ADI226" s="139"/>
      <c r="ADJ226" s="139"/>
      <c r="ADK226" s="139"/>
      <c r="ADL226" s="139"/>
      <c r="ADM226" s="139"/>
      <c r="ADN226" s="139"/>
      <c r="ADO226" s="139"/>
      <c r="ADP226" s="139"/>
      <c r="ADQ226" s="139"/>
      <c r="ADR226" s="139"/>
      <c r="ADS226" s="139"/>
      <c r="ADT226" s="139"/>
      <c r="ADU226" s="139"/>
      <c r="ADV226" s="139"/>
      <c r="ADW226" s="139"/>
      <c r="ADX226" s="139"/>
      <c r="ADY226" s="139"/>
      <c r="ADZ226" s="139"/>
      <c r="AEA226" s="139"/>
      <c r="AEB226" s="139"/>
      <c r="AEC226" s="139"/>
      <c r="AED226" s="139"/>
      <c r="AEE226" s="139"/>
      <c r="AEF226" s="139"/>
      <c r="AEG226" s="139"/>
      <c r="AEH226" s="139"/>
      <c r="AEI226" s="139"/>
      <c r="AEJ226" s="139"/>
      <c r="AEK226" s="139"/>
      <c r="AEL226" s="139"/>
      <c r="AEM226" s="139"/>
      <c r="AEN226" s="139"/>
      <c r="AEO226" s="139"/>
      <c r="AEP226" s="139"/>
      <c r="AEQ226" s="139"/>
      <c r="AER226" s="139"/>
      <c r="AES226" s="139"/>
      <c r="AET226" s="139"/>
      <c r="AEU226" s="139"/>
      <c r="AEV226" s="139"/>
      <c r="AEW226" s="139"/>
      <c r="AEX226" s="139"/>
      <c r="AEY226" s="139"/>
      <c r="AEZ226" s="139"/>
      <c r="AFA226" s="139"/>
      <c r="AFB226" s="139"/>
      <c r="AFC226" s="139"/>
      <c r="AFD226" s="139"/>
      <c r="AFE226" s="139"/>
      <c r="AFF226" s="139"/>
      <c r="AFG226" s="139"/>
      <c r="AFH226" s="139"/>
      <c r="AFI226" s="139"/>
      <c r="AFJ226" s="139"/>
      <c r="AFK226" s="139"/>
      <c r="AFL226" s="139"/>
      <c r="AFM226" s="139"/>
      <c r="AFN226" s="139"/>
      <c r="AFO226" s="139"/>
      <c r="AFP226" s="139"/>
      <c r="AFQ226" s="139"/>
      <c r="AFR226" s="139"/>
      <c r="AFS226" s="139"/>
      <c r="AFT226" s="139"/>
      <c r="AFU226" s="139"/>
      <c r="AFV226" s="139"/>
      <c r="AFW226" s="139"/>
      <c r="AFX226" s="139"/>
      <c r="AFY226" s="139"/>
      <c r="AFZ226" s="139"/>
      <c r="AGA226" s="139"/>
      <c r="AGB226" s="139"/>
      <c r="AGC226" s="139"/>
      <c r="AGD226" s="139"/>
      <c r="AGE226" s="139"/>
      <c r="AGF226" s="139"/>
      <c r="AGG226" s="139"/>
      <c r="AGH226" s="139"/>
      <c r="AGI226" s="139"/>
      <c r="AGJ226" s="139"/>
      <c r="AGK226" s="139"/>
      <c r="AGL226" s="139"/>
      <c r="AGM226" s="139"/>
      <c r="AGN226" s="139"/>
      <c r="AGO226" s="139"/>
      <c r="AGP226" s="139"/>
      <c r="AGQ226" s="139"/>
      <c r="AGR226" s="139"/>
      <c r="AGS226" s="139"/>
      <c r="AGT226" s="139"/>
      <c r="AGU226" s="139"/>
      <c r="AGV226" s="139"/>
      <c r="AGW226" s="139"/>
      <c r="AGX226" s="139"/>
      <c r="AGY226" s="139"/>
      <c r="AGZ226" s="139"/>
      <c r="AHA226" s="139"/>
      <c r="AHB226" s="139"/>
      <c r="AHC226" s="139"/>
      <c r="AHD226" s="139"/>
      <c r="AHE226" s="139"/>
      <c r="AHF226" s="139"/>
      <c r="AHG226" s="139"/>
      <c r="AHH226" s="139"/>
      <c r="AHI226" s="139"/>
      <c r="AHJ226" s="139"/>
      <c r="AHK226" s="139"/>
      <c r="AHL226" s="139"/>
      <c r="AHM226" s="139"/>
      <c r="AHN226" s="139"/>
      <c r="AHO226" s="139"/>
      <c r="AHP226" s="139"/>
      <c r="AHQ226" s="139"/>
      <c r="AHR226" s="139"/>
      <c r="AHS226" s="139"/>
      <c r="AHT226" s="139"/>
      <c r="AHU226" s="139"/>
      <c r="AHV226" s="139"/>
      <c r="AHW226" s="139"/>
      <c r="AHX226" s="139"/>
      <c r="AHY226" s="139"/>
      <c r="AHZ226" s="139"/>
      <c r="AIA226" s="139"/>
      <c r="AIB226" s="139"/>
      <c r="AIC226" s="139"/>
      <c r="AID226" s="139"/>
      <c r="AIE226" s="139"/>
      <c r="AIF226" s="139"/>
      <c r="AIG226" s="139"/>
      <c r="AIH226" s="139"/>
      <c r="AII226" s="139"/>
      <c r="AIJ226" s="139"/>
      <c r="AIK226" s="139"/>
      <c r="AIL226" s="139"/>
      <c r="AIM226" s="139"/>
      <c r="AIN226" s="139"/>
      <c r="AIO226" s="139"/>
      <c r="AIP226" s="139"/>
      <c r="AIQ226" s="139"/>
      <c r="AIR226" s="139"/>
      <c r="AIS226" s="139"/>
      <c r="AIT226" s="139"/>
      <c r="AIU226" s="139"/>
      <c r="AIV226" s="139"/>
      <c r="AIW226" s="139"/>
      <c r="AIX226" s="139"/>
      <c r="AIY226" s="139"/>
      <c r="AIZ226" s="139"/>
      <c r="AJA226" s="139"/>
      <c r="AJB226" s="139"/>
      <c r="AJC226" s="139"/>
      <c r="AJD226" s="139"/>
      <c r="AJE226" s="139"/>
      <c r="AJF226" s="139"/>
      <c r="AJG226" s="139"/>
      <c r="AJH226" s="139"/>
      <c r="AJI226" s="139"/>
      <c r="AJJ226" s="139"/>
      <c r="AJK226" s="139"/>
      <c r="AJL226" s="139"/>
      <c r="AJM226" s="139"/>
      <c r="AJN226" s="139"/>
      <c r="AJO226" s="139"/>
      <c r="AJP226" s="139"/>
      <c r="AJQ226" s="139"/>
      <c r="AJR226" s="139"/>
      <c r="AJS226" s="139"/>
      <c r="AJT226" s="139"/>
      <c r="AJU226" s="139"/>
      <c r="AJV226" s="139"/>
      <c r="AJW226" s="139"/>
      <c r="AJX226" s="139"/>
      <c r="AJY226" s="139"/>
      <c r="AJZ226" s="139"/>
      <c r="AKA226" s="139"/>
      <c r="AKB226" s="139"/>
      <c r="AKC226" s="139"/>
      <c r="AKD226" s="139"/>
      <c r="AKE226" s="139"/>
      <c r="AKF226" s="139"/>
      <c r="AKG226" s="139"/>
      <c r="AKH226" s="139"/>
      <c r="AKI226" s="139"/>
      <c r="AKJ226" s="139"/>
      <c r="AKK226" s="139"/>
      <c r="AKL226" s="139"/>
      <c r="AKM226" s="139"/>
      <c r="AKN226" s="139"/>
      <c r="AKO226" s="139"/>
      <c r="AKP226" s="139"/>
      <c r="AKQ226" s="139"/>
      <c r="AKR226" s="139"/>
      <c r="AKS226" s="139"/>
      <c r="AKT226" s="139"/>
      <c r="AKU226" s="139"/>
      <c r="AKV226" s="139"/>
      <c r="AKW226" s="139"/>
      <c r="AKX226" s="139"/>
      <c r="AKY226" s="139"/>
      <c r="AKZ226" s="139"/>
      <c r="ALA226" s="139"/>
      <c r="ALB226" s="139"/>
      <c r="ALC226" s="139"/>
      <c r="ALD226" s="139"/>
      <c r="ALE226" s="139"/>
      <c r="ALF226" s="139"/>
      <c r="ALG226" s="139"/>
      <c r="ALH226" s="139"/>
      <c r="ALI226" s="139"/>
      <c r="ALJ226" s="139"/>
      <c r="ALK226" s="139"/>
      <c r="ALL226" s="139"/>
      <c r="ALM226" s="139"/>
      <c r="ALN226" s="139"/>
      <c r="ALO226" s="139"/>
      <c r="ALP226" s="139"/>
      <c r="ALQ226" s="139"/>
      <c r="ALR226" s="139"/>
      <c r="ALS226" s="139"/>
      <c r="ALT226" s="139"/>
      <c r="ALU226" s="139"/>
      <c r="ALV226" s="139"/>
      <c r="ALW226" s="139"/>
      <c r="ALX226" s="139"/>
      <c r="ALY226" s="139"/>
      <c r="ALZ226" s="139"/>
      <c r="AMA226" s="139"/>
      <c r="AMB226" s="139"/>
      <c r="AMC226" s="139"/>
      <c r="AMD226" s="139"/>
      <c r="AME226" s="139"/>
      <c r="AMF226" s="139"/>
      <c r="AMG226" s="139"/>
      <c r="AMH226" s="139"/>
      <c r="AMI226" s="139"/>
      <c r="AMJ226" s="139"/>
      <c r="AMK226" s="139"/>
      <c r="AML226" s="139"/>
      <c r="AMM226" s="139"/>
      <c r="AMN226" s="139"/>
      <c r="AMO226" s="139"/>
      <c r="AMP226" s="139"/>
      <c r="AMQ226" s="139"/>
      <c r="AMR226" s="139"/>
      <c r="AMS226" s="139"/>
      <c r="AMT226" s="139"/>
      <c r="AMU226" s="139"/>
      <c r="AMV226" s="139"/>
      <c r="AMW226" s="139"/>
      <c r="AMX226" s="139"/>
      <c r="AMY226" s="139"/>
      <c r="AMZ226" s="139"/>
      <c r="ANA226" s="139"/>
      <c r="ANB226" s="139"/>
      <c r="ANC226" s="139"/>
      <c r="AND226" s="139"/>
      <c r="ANE226" s="139"/>
      <c r="ANF226" s="139"/>
      <c r="ANG226" s="139"/>
      <c r="ANH226" s="139"/>
      <c r="ANI226" s="139"/>
      <c r="ANJ226" s="139"/>
      <c r="ANK226" s="139"/>
      <c r="ANL226" s="139"/>
      <c r="ANM226" s="139"/>
      <c r="ANN226" s="139"/>
      <c r="ANO226" s="139"/>
      <c r="ANP226" s="139"/>
      <c r="ANQ226" s="139"/>
      <c r="ANR226" s="139"/>
      <c r="ANS226" s="139"/>
      <c r="ANT226" s="139"/>
      <c r="ANU226" s="139"/>
      <c r="ANV226" s="139"/>
      <c r="ANW226" s="139"/>
      <c r="ANX226" s="139"/>
      <c r="ANY226" s="139"/>
      <c r="ANZ226" s="139"/>
      <c r="AOA226" s="139"/>
      <c r="AOB226" s="139"/>
      <c r="AOC226" s="139"/>
      <c r="AOD226" s="139"/>
      <c r="AOE226" s="139"/>
      <c r="AOF226" s="139"/>
      <c r="AOG226" s="139"/>
      <c r="AOH226" s="139"/>
      <c r="AOI226" s="139"/>
      <c r="AOJ226" s="139"/>
      <c r="AOK226" s="139"/>
      <c r="AOL226" s="139"/>
      <c r="AOM226" s="139"/>
      <c r="AON226" s="139"/>
      <c r="AOO226" s="139"/>
      <c r="AOP226" s="139"/>
      <c r="AOQ226" s="139"/>
      <c r="AOR226" s="139"/>
      <c r="AOS226" s="139"/>
      <c r="AOT226" s="139"/>
      <c r="AOU226" s="139"/>
      <c r="AOV226" s="139"/>
      <c r="AOW226" s="139"/>
      <c r="AOX226" s="139"/>
      <c r="AOY226" s="139"/>
      <c r="AOZ226" s="139"/>
      <c r="APA226" s="139"/>
      <c r="APB226" s="139"/>
      <c r="APC226" s="139"/>
      <c r="APD226" s="139"/>
      <c r="APE226" s="139"/>
      <c r="APF226" s="139"/>
      <c r="APG226" s="139"/>
      <c r="APH226" s="139"/>
      <c r="API226" s="139"/>
      <c r="APJ226" s="139"/>
      <c r="APK226" s="139"/>
      <c r="APL226" s="139"/>
    </row>
    <row r="227" spans="1:1104" s="138" customFormat="1" hidden="1" x14ac:dyDescent="0.25">
      <c r="A227" s="140" t="s">
        <v>1</v>
      </c>
      <c r="E227" s="379"/>
      <c r="G227" s="37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c r="AP227" s="139"/>
      <c r="AQ227" s="139"/>
      <c r="AR227" s="139"/>
      <c r="AS227" s="139"/>
      <c r="AT227" s="139"/>
      <c r="AU227" s="139"/>
      <c r="AV227" s="139"/>
      <c r="AW227" s="139"/>
      <c r="AX227" s="139"/>
      <c r="AY227" s="139"/>
      <c r="AZ227" s="139"/>
      <c r="BA227" s="139"/>
      <c r="BB227" s="139"/>
      <c r="BC227" s="139"/>
      <c r="BD227" s="139"/>
      <c r="BE227" s="139"/>
      <c r="BF227" s="139"/>
      <c r="BG227" s="139"/>
      <c r="BH227" s="139"/>
      <c r="BI227" s="139"/>
      <c r="BJ227" s="139"/>
      <c r="BK227" s="139"/>
      <c r="BL227" s="139"/>
      <c r="BM227" s="139"/>
      <c r="BN227" s="139"/>
      <c r="BO227" s="139"/>
      <c r="BP227" s="139"/>
      <c r="BQ227" s="139"/>
      <c r="BR227" s="139"/>
      <c r="BS227" s="139"/>
      <c r="BT227" s="139"/>
      <c r="BU227" s="139"/>
      <c r="BV227" s="139"/>
      <c r="BW227" s="139"/>
      <c r="BX227" s="139"/>
      <c r="BY227" s="139"/>
      <c r="BZ227" s="139"/>
      <c r="CA227" s="139"/>
      <c r="CB227" s="139"/>
      <c r="CC227" s="139"/>
      <c r="CD227" s="139"/>
      <c r="CE227" s="139"/>
      <c r="CF227" s="139"/>
      <c r="CG227" s="139"/>
      <c r="CH227" s="139"/>
      <c r="CI227" s="139"/>
      <c r="CJ227" s="139"/>
      <c r="CK227" s="139"/>
      <c r="CL227" s="139"/>
      <c r="CM227" s="139"/>
      <c r="CN227" s="139"/>
      <c r="CO227" s="139"/>
      <c r="CP227" s="139"/>
      <c r="CQ227" s="139"/>
      <c r="CR227" s="139"/>
      <c r="CS227" s="139"/>
      <c r="CT227" s="139"/>
      <c r="CU227" s="139"/>
      <c r="CV227" s="139"/>
      <c r="CW227" s="139"/>
      <c r="CX227" s="139"/>
      <c r="CY227" s="139"/>
      <c r="CZ227" s="139"/>
      <c r="DA227" s="139"/>
      <c r="DB227" s="139"/>
      <c r="DC227" s="139"/>
      <c r="DD227" s="139"/>
      <c r="DE227" s="139"/>
      <c r="DF227" s="139"/>
      <c r="DG227" s="139"/>
      <c r="DH227" s="139"/>
      <c r="DI227" s="139"/>
      <c r="DJ227" s="139"/>
      <c r="DK227" s="139"/>
      <c r="DL227" s="139"/>
      <c r="DM227" s="139"/>
      <c r="DN227" s="139"/>
      <c r="DO227" s="139"/>
      <c r="DP227" s="139"/>
      <c r="DQ227" s="139"/>
      <c r="DR227" s="139"/>
      <c r="DS227" s="139"/>
      <c r="DT227" s="139"/>
      <c r="DU227" s="139"/>
      <c r="DV227" s="139"/>
      <c r="DW227" s="139"/>
      <c r="DX227" s="139"/>
      <c r="DY227" s="139"/>
      <c r="DZ227" s="139"/>
      <c r="EA227" s="139"/>
      <c r="EB227" s="139"/>
      <c r="EC227" s="139"/>
      <c r="ED227" s="139"/>
      <c r="EE227" s="139"/>
      <c r="EF227" s="139"/>
      <c r="EG227" s="139"/>
      <c r="EH227" s="139"/>
      <c r="EI227" s="139"/>
      <c r="EJ227" s="139"/>
      <c r="EK227" s="139"/>
      <c r="EL227" s="139"/>
      <c r="EM227" s="139"/>
      <c r="EN227" s="139"/>
      <c r="EO227" s="139"/>
      <c r="EP227" s="139"/>
      <c r="EQ227" s="139"/>
      <c r="ER227" s="139"/>
      <c r="ES227" s="139"/>
      <c r="ET227" s="139"/>
      <c r="EU227" s="139"/>
      <c r="EV227" s="139"/>
      <c r="EW227" s="139"/>
      <c r="EX227" s="139"/>
      <c r="EY227" s="139"/>
      <c r="EZ227" s="139"/>
      <c r="FA227" s="139"/>
      <c r="FB227" s="139"/>
      <c r="FC227" s="139"/>
      <c r="FD227" s="139"/>
      <c r="FE227" s="139"/>
      <c r="FF227" s="139"/>
      <c r="FG227" s="139"/>
      <c r="FH227" s="139"/>
      <c r="FI227" s="139"/>
      <c r="FJ227" s="139"/>
      <c r="FK227" s="139"/>
      <c r="FL227" s="139"/>
      <c r="FM227" s="139"/>
      <c r="FN227" s="139"/>
      <c r="FO227" s="139"/>
      <c r="FP227" s="139"/>
      <c r="FQ227" s="139"/>
      <c r="FR227" s="139"/>
      <c r="FS227" s="139"/>
      <c r="FT227" s="139"/>
      <c r="FU227" s="139"/>
      <c r="FV227" s="139"/>
      <c r="FW227" s="139"/>
      <c r="FX227" s="139"/>
      <c r="FY227" s="139"/>
      <c r="FZ227" s="139"/>
      <c r="GA227" s="139"/>
      <c r="GB227" s="139"/>
      <c r="GC227" s="139"/>
      <c r="GD227" s="139"/>
      <c r="GE227" s="139"/>
      <c r="GF227" s="139"/>
      <c r="GG227" s="139"/>
      <c r="GH227" s="139"/>
      <c r="GI227" s="139"/>
      <c r="GJ227" s="139"/>
      <c r="GK227" s="139"/>
      <c r="GL227" s="139"/>
      <c r="GM227" s="139"/>
      <c r="GN227" s="139"/>
      <c r="GO227" s="139"/>
      <c r="GP227" s="139"/>
      <c r="GQ227" s="139"/>
      <c r="GR227" s="139"/>
      <c r="GS227" s="139"/>
      <c r="GT227" s="139"/>
      <c r="GU227" s="139"/>
      <c r="GV227" s="139"/>
      <c r="GW227" s="139"/>
      <c r="GX227" s="139"/>
      <c r="GY227" s="139"/>
      <c r="GZ227" s="139"/>
      <c r="HA227" s="139"/>
      <c r="HB227" s="139"/>
      <c r="HC227" s="139"/>
      <c r="HD227" s="139"/>
      <c r="HE227" s="139"/>
      <c r="HF227" s="139"/>
      <c r="HG227" s="139"/>
      <c r="HH227" s="139"/>
      <c r="HI227" s="139"/>
      <c r="HJ227" s="139"/>
      <c r="HK227" s="139"/>
      <c r="HL227" s="139"/>
      <c r="HM227" s="139"/>
      <c r="HN227" s="139"/>
      <c r="HO227" s="139"/>
      <c r="HP227" s="139"/>
      <c r="HQ227" s="139"/>
      <c r="HR227" s="139"/>
      <c r="HS227" s="139"/>
      <c r="HT227" s="139"/>
      <c r="HU227" s="139"/>
      <c r="HV227" s="139"/>
      <c r="HW227" s="139"/>
      <c r="HX227" s="139"/>
      <c r="HY227" s="139"/>
      <c r="HZ227" s="139"/>
      <c r="IA227" s="139"/>
      <c r="IB227" s="139"/>
      <c r="IC227" s="139"/>
      <c r="ID227" s="139"/>
      <c r="IE227" s="139"/>
      <c r="IF227" s="139"/>
      <c r="IG227" s="139"/>
      <c r="IH227" s="139"/>
      <c r="II227" s="139"/>
      <c r="IJ227" s="139"/>
      <c r="IK227" s="139"/>
      <c r="IL227" s="139"/>
      <c r="IM227" s="139"/>
      <c r="IN227" s="139"/>
      <c r="IO227" s="139"/>
      <c r="IP227" s="139"/>
      <c r="IQ227" s="139"/>
      <c r="IR227" s="139"/>
      <c r="IS227" s="139"/>
      <c r="IT227" s="139"/>
      <c r="IU227" s="139"/>
      <c r="IV227" s="139"/>
      <c r="IW227" s="139"/>
      <c r="IX227" s="139"/>
      <c r="IY227" s="139"/>
      <c r="IZ227" s="139"/>
      <c r="JA227" s="139"/>
      <c r="JB227" s="139"/>
      <c r="JC227" s="139"/>
      <c r="JD227" s="139"/>
      <c r="JE227" s="139"/>
      <c r="JF227" s="139"/>
      <c r="JG227" s="139"/>
      <c r="JH227" s="139"/>
      <c r="JI227" s="139"/>
      <c r="JJ227" s="139"/>
      <c r="JK227" s="139"/>
      <c r="JL227" s="139"/>
      <c r="JM227" s="139"/>
      <c r="JN227" s="139"/>
      <c r="JO227" s="139"/>
      <c r="JP227" s="139"/>
      <c r="JQ227" s="139"/>
      <c r="JR227" s="139"/>
      <c r="JS227" s="139"/>
      <c r="JT227" s="139"/>
      <c r="JU227" s="139"/>
      <c r="JV227" s="139"/>
      <c r="JW227" s="139"/>
      <c r="JX227" s="139"/>
      <c r="JY227" s="139"/>
      <c r="JZ227" s="139"/>
      <c r="KA227" s="139"/>
      <c r="KB227" s="139"/>
      <c r="KC227" s="139"/>
      <c r="KD227" s="139"/>
      <c r="KE227" s="139"/>
      <c r="KF227" s="139"/>
      <c r="KG227" s="139"/>
      <c r="KH227" s="139"/>
      <c r="KI227" s="139"/>
      <c r="KJ227" s="139"/>
      <c r="KK227" s="139"/>
      <c r="KL227" s="139"/>
      <c r="KM227" s="139"/>
      <c r="KN227" s="139"/>
      <c r="KO227" s="139"/>
      <c r="KP227" s="139"/>
      <c r="KQ227" s="139"/>
      <c r="KR227" s="139"/>
      <c r="KS227" s="139"/>
      <c r="KT227" s="139"/>
      <c r="KU227" s="139"/>
      <c r="KV227" s="139"/>
      <c r="KW227" s="139"/>
      <c r="KX227" s="139"/>
      <c r="KY227" s="139"/>
      <c r="KZ227" s="139"/>
      <c r="LA227" s="139"/>
      <c r="LB227" s="139"/>
      <c r="LC227" s="139"/>
      <c r="LD227" s="139"/>
      <c r="LE227" s="139"/>
      <c r="LF227" s="139"/>
      <c r="LG227" s="139"/>
      <c r="LH227" s="139"/>
      <c r="LI227" s="139"/>
      <c r="LJ227" s="139"/>
      <c r="LK227" s="139"/>
      <c r="LL227" s="139"/>
      <c r="LM227" s="139"/>
      <c r="LN227" s="139"/>
      <c r="LO227" s="139"/>
      <c r="LP227" s="139"/>
      <c r="LQ227" s="139"/>
      <c r="LR227" s="139"/>
      <c r="LS227" s="139"/>
      <c r="LT227" s="139"/>
      <c r="LU227" s="139"/>
      <c r="LV227" s="139"/>
      <c r="LW227" s="139"/>
      <c r="LX227" s="139"/>
      <c r="LY227" s="139"/>
      <c r="LZ227" s="139"/>
      <c r="MA227" s="139"/>
      <c r="MB227" s="139"/>
      <c r="MC227" s="139"/>
      <c r="MD227" s="139"/>
      <c r="ME227" s="139"/>
      <c r="MF227" s="139"/>
      <c r="MG227" s="139"/>
      <c r="MH227" s="139"/>
      <c r="MI227" s="139"/>
      <c r="MJ227" s="139"/>
      <c r="MK227" s="139"/>
      <c r="ML227" s="139"/>
      <c r="MM227" s="139"/>
      <c r="MN227" s="139"/>
      <c r="MO227" s="139"/>
      <c r="MP227" s="139"/>
      <c r="MQ227" s="139"/>
      <c r="MR227" s="139"/>
      <c r="MS227" s="139"/>
      <c r="MT227" s="139"/>
      <c r="MU227" s="139"/>
      <c r="MV227" s="139"/>
      <c r="MW227" s="139"/>
      <c r="MX227" s="139"/>
      <c r="MY227" s="139"/>
      <c r="MZ227" s="139"/>
      <c r="NA227" s="139"/>
      <c r="NB227" s="139"/>
      <c r="NC227" s="139"/>
      <c r="ND227" s="139"/>
      <c r="NE227" s="139"/>
      <c r="NF227" s="139"/>
      <c r="NG227" s="139"/>
      <c r="NH227" s="139"/>
      <c r="NI227" s="139"/>
      <c r="NJ227" s="139"/>
      <c r="NK227" s="139"/>
      <c r="NL227" s="139"/>
      <c r="NM227" s="139"/>
      <c r="NN227" s="139"/>
      <c r="NO227" s="139"/>
      <c r="NP227" s="139"/>
      <c r="NQ227" s="139"/>
      <c r="NR227" s="139"/>
      <c r="NS227" s="139"/>
      <c r="NT227" s="139"/>
      <c r="NU227" s="139"/>
      <c r="NV227" s="139"/>
      <c r="NW227" s="139"/>
      <c r="NX227" s="139"/>
      <c r="NY227" s="139"/>
      <c r="NZ227" s="139"/>
      <c r="OA227" s="139"/>
      <c r="OB227" s="139"/>
      <c r="OC227" s="139"/>
      <c r="OD227" s="139"/>
      <c r="OE227" s="139"/>
      <c r="OF227" s="139"/>
      <c r="OG227" s="139"/>
      <c r="OH227" s="139"/>
      <c r="OI227" s="139"/>
      <c r="OJ227" s="139"/>
      <c r="OK227" s="139"/>
      <c r="OL227" s="139"/>
      <c r="OM227" s="139"/>
      <c r="ON227" s="139"/>
      <c r="OO227" s="139"/>
      <c r="OP227" s="139"/>
      <c r="OQ227" s="139"/>
      <c r="OR227" s="139"/>
      <c r="OS227" s="139"/>
      <c r="OT227" s="139"/>
      <c r="OU227" s="139"/>
      <c r="OV227" s="139"/>
      <c r="OW227" s="139"/>
      <c r="OX227" s="139"/>
      <c r="OY227" s="139"/>
      <c r="OZ227" s="139"/>
      <c r="PA227" s="139"/>
      <c r="PB227" s="139"/>
      <c r="PC227" s="139"/>
      <c r="PD227" s="139"/>
      <c r="PE227" s="139"/>
      <c r="PF227" s="139"/>
      <c r="PG227" s="139"/>
      <c r="PH227" s="139"/>
      <c r="PI227" s="139"/>
      <c r="PJ227" s="139"/>
      <c r="PK227" s="139"/>
      <c r="PL227" s="139"/>
      <c r="PM227" s="139"/>
      <c r="PN227" s="139"/>
      <c r="PO227" s="139"/>
      <c r="PP227" s="139"/>
      <c r="PQ227" s="139"/>
      <c r="PR227" s="139"/>
      <c r="PS227" s="139"/>
      <c r="PT227" s="139"/>
      <c r="PU227" s="139"/>
      <c r="PV227" s="139"/>
      <c r="PW227" s="139"/>
      <c r="PX227" s="139"/>
      <c r="PY227" s="139"/>
      <c r="PZ227" s="139"/>
      <c r="QA227" s="139"/>
      <c r="QB227" s="139"/>
      <c r="QC227" s="139"/>
      <c r="QD227" s="139"/>
      <c r="QE227" s="139"/>
      <c r="QF227" s="139"/>
      <c r="QG227" s="139"/>
      <c r="QH227" s="139"/>
      <c r="QI227" s="139"/>
      <c r="QJ227" s="139"/>
      <c r="QK227" s="139"/>
      <c r="QL227" s="139"/>
      <c r="QM227" s="139"/>
      <c r="QN227" s="139"/>
      <c r="QO227" s="139"/>
      <c r="QP227" s="139"/>
      <c r="QQ227" s="139"/>
      <c r="QR227" s="139"/>
      <c r="QS227" s="139"/>
      <c r="QT227" s="139"/>
      <c r="QU227" s="139"/>
      <c r="QV227" s="139"/>
      <c r="QW227" s="139"/>
      <c r="QX227" s="139"/>
      <c r="QY227" s="139"/>
      <c r="QZ227" s="139"/>
      <c r="RA227" s="139"/>
      <c r="RB227" s="139"/>
      <c r="RC227" s="139"/>
      <c r="RD227" s="139"/>
      <c r="RE227" s="139"/>
      <c r="RF227" s="139"/>
      <c r="RG227" s="139"/>
      <c r="RH227" s="139"/>
      <c r="RI227" s="139"/>
      <c r="RJ227" s="139"/>
      <c r="RK227" s="139"/>
      <c r="RL227" s="139"/>
      <c r="RM227" s="139"/>
      <c r="RN227" s="139"/>
      <c r="RO227" s="139"/>
      <c r="RP227" s="139"/>
      <c r="RQ227" s="139"/>
      <c r="RR227" s="139"/>
      <c r="RS227" s="139"/>
      <c r="RT227" s="139"/>
      <c r="RU227" s="139"/>
      <c r="RV227" s="139"/>
      <c r="RW227" s="139"/>
      <c r="RX227" s="139"/>
      <c r="RY227" s="139"/>
      <c r="RZ227" s="139"/>
      <c r="SA227" s="139"/>
      <c r="SB227" s="139"/>
      <c r="SC227" s="139"/>
      <c r="SD227" s="139"/>
      <c r="SE227" s="139"/>
      <c r="SF227" s="139"/>
      <c r="SG227" s="139"/>
      <c r="SH227" s="139"/>
      <c r="SI227" s="139"/>
      <c r="SJ227" s="139"/>
      <c r="SK227" s="139"/>
      <c r="SL227" s="139"/>
      <c r="SM227" s="139"/>
      <c r="SN227" s="139"/>
      <c r="SO227" s="139"/>
      <c r="SP227" s="139"/>
      <c r="SQ227" s="139"/>
      <c r="SR227" s="139"/>
      <c r="SS227" s="139"/>
      <c r="ST227" s="139"/>
      <c r="SU227" s="139"/>
      <c r="SV227" s="139"/>
      <c r="SW227" s="139"/>
      <c r="SX227" s="139"/>
      <c r="SY227" s="139"/>
      <c r="SZ227" s="139"/>
      <c r="TA227" s="139"/>
      <c r="TB227" s="139"/>
      <c r="TC227" s="139"/>
      <c r="TD227" s="139"/>
      <c r="TE227" s="139"/>
      <c r="TF227" s="139"/>
      <c r="TG227" s="139"/>
      <c r="TH227" s="139"/>
      <c r="TI227" s="139"/>
      <c r="TJ227" s="139"/>
      <c r="TK227" s="139"/>
      <c r="TL227" s="139"/>
      <c r="TM227" s="139"/>
      <c r="TN227" s="139"/>
      <c r="TO227" s="139"/>
      <c r="TP227" s="139"/>
      <c r="TQ227" s="139"/>
      <c r="TR227" s="139"/>
      <c r="TS227" s="139"/>
      <c r="TT227" s="139"/>
      <c r="TU227" s="139"/>
      <c r="TV227" s="139"/>
      <c r="TW227" s="139"/>
      <c r="TX227" s="139"/>
      <c r="TY227" s="139"/>
      <c r="TZ227" s="139"/>
      <c r="UA227" s="139"/>
      <c r="UB227" s="139"/>
      <c r="UC227" s="139"/>
      <c r="UD227" s="139"/>
      <c r="UE227" s="139"/>
      <c r="UF227" s="139"/>
      <c r="UG227" s="139"/>
      <c r="UH227" s="139"/>
      <c r="UI227" s="139"/>
      <c r="UJ227" s="139"/>
      <c r="UK227" s="139"/>
      <c r="UL227" s="139"/>
      <c r="UM227" s="139"/>
      <c r="UN227" s="139"/>
      <c r="UO227" s="139"/>
      <c r="UP227" s="139"/>
      <c r="UQ227" s="139"/>
      <c r="UR227" s="139"/>
      <c r="US227" s="139"/>
      <c r="UT227" s="139"/>
      <c r="UU227" s="139"/>
      <c r="UV227" s="139"/>
      <c r="UW227" s="139"/>
      <c r="UX227" s="139"/>
      <c r="UY227" s="139"/>
      <c r="UZ227" s="139"/>
      <c r="VA227" s="139"/>
      <c r="VB227" s="139"/>
      <c r="VC227" s="139"/>
      <c r="VD227" s="139"/>
      <c r="VE227" s="139"/>
      <c r="VF227" s="139"/>
      <c r="VG227" s="139"/>
      <c r="VH227" s="139"/>
      <c r="VI227" s="139"/>
      <c r="VJ227" s="139"/>
      <c r="VK227" s="139"/>
      <c r="VL227" s="139"/>
      <c r="VM227" s="139"/>
      <c r="VN227" s="139"/>
      <c r="VO227" s="139"/>
      <c r="VP227" s="139"/>
      <c r="VQ227" s="139"/>
      <c r="VR227" s="139"/>
      <c r="VS227" s="139"/>
      <c r="VT227" s="139"/>
      <c r="VU227" s="139"/>
      <c r="VV227" s="139"/>
      <c r="VW227" s="139"/>
      <c r="VX227" s="139"/>
      <c r="VY227" s="139"/>
      <c r="VZ227" s="139"/>
      <c r="WA227" s="139"/>
      <c r="WB227" s="139"/>
      <c r="WC227" s="139"/>
      <c r="WD227" s="139"/>
      <c r="WE227" s="139"/>
      <c r="WF227" s="139"/>
      <c r="WG227" s="139"/>
      <c r="WH227" s="139"/>
      <c r="WI227" s="139"/>
      <c r="WJ227" s="139"/>
      <c r="WK227" s="139"/>
      <c r="WL227" s="139"/>
      <c r="WM227" s="139"/>
      <c r="WN227" s="139"/>
      <c r="WO227" s="139"/>
      <c r="WP227" s="139"/>
      <c r="WQ227" s="139"/>
      <c r="WR227" s="139"/>
      <c r="WS227" s="139"/>
      <c r="WT227" s="139"/>
      <c r="WU227" s="139"/>
      <c r="WV227" s="139"/>
      <c r="WW227" s="139"/>
      <c r="WX227" s="139"/>
      <c r="WY227" s="139"/>
      <c r="WZ227" s="139"/>
      <c r="XA227" s="139"/>
      <c r="XB227" s="139"/>
      <c r="XC227" s="139"/>
      <c r="XD227" s="139"/>
      <c r="XE227" s="139"/>
      <c r="XF227" s="139"/>
      <c r="XG227" s="139"/>
      <c r="XH227" s="139"/>
      <c r="XI227" s="139"/>
      <c r="XJ227" s="139"/>
      <c r="XK227" s="139"/>
      <c r="XL227" s="139"/>
      <c r="XM227" s="139"/>
      <c r="XN227" s="139"/>
      <c r="XO227" s="139"/>
      <c r="XP227" s="139"/>
      <c r="XQ227" s="139"/>
      <c r="XR227" s="139"/>
      <c r="XS227" s="139"/>
      <c r="XT227" s="139"/>
      <c r="XU227" s="139"/>
      <c r="XV227" s="139"/>
      <c r="XW227" s="139"/>
      <c r="XX227" s="139"/>
      <c r="XY227" s="139"/>
      <c r="XZ227" s="139"/>
      <c r="YA227" s="139"/>
      <c r="YB227" s="139"/>
      <c r="YC227" s="139"/>
      <c r="YD227" s="139"/>
      <c r="YE227" s="139"/>
      <c r="YF227" s="139"/>
      <c r="YG227" s="139"/>
      <c r="YH227" s="139"/>
      <c r="YI227" s="139"/>
      <c r="YJ227" s="139"/>
      <c r="YK227" s="139"/>
      <c r="YL227" s="139"/>
      <c r="YM227" s="139"/>
      <c r="YN227" s="139"/>
      <c r="YO227" s="139"/>
      <c r="YP227" s="139"/>
      <c r="YQ227" s="139"/>
      <c r="YR227" s="139"/>
      <c r="YS227" s="139"/>
      <c r="YT227" s="139"/>
      <c r="YU227" s="139"/>
      <c r="YV227" s="139"/>
      <c r="YW227" s="139"/>
      <c r="YX227" s="139"/>
      <c r="YY227" s="139"/>
      <c r="YZ227" s="139"/>
      <c r="ZA227" s="139"/>
      <c r="ZB227" s="139"/>
      <c r="ZC227" s="139"/>
      <c r="ZD227" s="139"/>
      <c r="ZE227" s="139"/>
      <c r="ZF227" s="139"/>
      <c r="ZG227" s="139"/>
      <c r="ZH227" s="139"/>
      <c r="ZI227" s="139"/>
      <c r="ZJ227" s="139"/>
      <c r="ZK227" s="139"/>
      <c r="ZL227" s="139"/>
      <c r="ZM227" s="139"/>
      <c r="ZN227" s="139"/>
      <c r="ZO227" s="139"/>
      <c r="ZP227" s="139"/>
      <c r="ZQ227" s="139"/>
      <c r="ZR227" s="139"/>
      <c r="ZS227" s="139"/>
      <c r="ZT227" s="139"/>
      <c r="ZU227" s="139"/>
      <c r="ZV227" s="139"/>
      <c r="ZW227" s="139"/>
      <c r="ZX227" s="139"/>
      <c r="ZY227" s="139"/>
      <c r="ZZ227" s="139"/>
      <c r="AAA227" s="139"/>
      <c r="AAB227" s="139"/>
      <c r="AAC227" s="139"/>
      <c r="AAD227" s="139"/>
      <c r="AAE227" s="139"/>
      <c r="AAF227" s="139"/>
      <c r="AAG227" s="139"/>
      <c r="AAH227" s="139"/>
      <c r="AAI227" s="139"/>
      <c r="AAJ227" s="139"/>
      <c r="AAK227" s="139"/>
      <c r="AAL227" s="139"/>
      <c r="AAM227" s="139"/>
      <c r="AAN227" s="139"/>
      <c r="AAO227" s="139"/>
      <c r="AAP227" s="139"/>
      <c r="AAQ227" s="139"/>
      <c r="AAR227" s="139"/>
      <c r="AAS227" s="139"/>
      <c r="AAT227" s="139"/>
      <c r="AAU227" s="139"/>
      <c r="AAV227" s="139"/>
      <c r="AAW227" s="139"/>
      <c r="AAX227" s="139"/>
      <c r="AAY227" s="139"/>
      <c r="AAZ227" s="139"/>
      <c r="ABA227" s="139"/>
      <c r="ABB227" s="139"/>
      <c r="ABC227" s="139"/>
      <c r="ABD227" s="139"/>
      <c r="ABE227" s="139"/>
      <c r="ABF227" s="139"/>
      <c r="ABG227" s="139"/>
      <c r="ABH227" s="139"/>
      <c r="ABI227" s="139"/>
      <c r="ABJ227" s="139"/>
      <c r="ABK227" s="139"/>
      <c r="ABL227" s="139"/>
      <c r="ABM227" s="139"/>
      <c r="ABN227" s="139"/>
      <c r="ABO227" s="139"/>
      <c r="ABP227" s="139"/>
      <c r="ABQ227" s="139"/>
      <c r="ABR227" s="139"/>
      <c r="ABS227" s="139"/>
      <c r="ABT227" s="139"/>
      <c r="ABU227" s="139"/>
      <c r="ABV227" s="139"/>
      <c r="ABW227" s="139"/>
      <c r="ABX227" s="139"/>
      <c r="ABY227" s="139"/>
      <c r="ABZ227" s="139"/>
      <c r="ACA227" s="139"/>
      <c r="ACB227" s="139"/>
      <c r="ACC227" s="139"/>
      <c r="ACD227" s="139"/>
      <c r="ACE227" s="139"/>
      <c r="ACF227" s="139"/>
      <c r="ACG227" s="139"/>
      <c r="ACH227" s="139"/>
      <c r="ACI227" s="139"/>
      <c r="ACJ227" s="139"/>
      <c r="ACK227" s="139"/>
      <c r="ACL227" s="139"/>
      <c r="ACM227" s="139"/>
      <c r="ACN227" s="139"/>
      <c r="ACO227" s="139"/>
      <c r="ACP227" s="139"/>
      <c r="ACQ227" s="139"/>
      <c r="ACR227" s="139"/>
      <c r="ACS227" s="139"/>
      <c r="ACT227" s="139"/>
      <c r="ACU227" s="139"/>
      <c r="ACV227" s="139"/>
      <c r="ACW227" s="139"/>
      <c r="ACX227" s="139"/>
      <c r="ACY227" s="139"/>
      <c r="ACZ227" s="139"/>
      <c r="ADA227" s="139"/>
      <c r="ADB227" s="139"/>
      <c r="ADC227" s="139"/>
      <c r="ADD227" s="139"/>
      <c r="ADE227" s="139"/>
      <c r="ADF227" s="139"/>
      <c r="ADG227" s="139"/>
      <c r="ADH227" s="139"/>
      <c r="ADI227" s="139"/>
      <c r="ADJ227" s="139"/>
      <c r="ADK227" s="139"/>
      <c r="ADL227" s="139"/>
      <c r="ADM227" s="139"/>
      <c r="ADN227" s="139"/>
      <c r="ADO227" s="139"/>
      <c r="ADP227" s="139"/>
      <c r="ADQ227" s="139"/>
      <c r="ADR227" s="139"/>
      <c r="ADS227" s="139"/>
      <c r="ADT227" s="139"/>
      <c r="ADU227" s="139"/>
      <c r="ADV227" s="139"/>
      <c r="ADW227" s="139"/>
      <c r="ADX227" s="139"/>
      <c r="ADY227" s="139"/>
      <c r="ADZ227" s="139"/>
      <c r="AEA227" s="139"/>
      <c r="AEB227" s="139"/>
      <c r="AEC227" s="139"/>
      <c r="AED227" s="139"/>
      <c r="AEE227" s="139"/>
      <c r="AEF227" s="139"/>
      <c r="AEG227" s="139"/>
      <c r="AEH227" s="139"/>
      <c r="AEI227" s="139"/>
      <c r="AEJ227" s="139"/>
      <c r="AEK227" s="139"/>
      <c r="AEL227" s="139"/>
      <c r="AEM227" s="139"/>
      <c r="AEN227" s="139"/>
      <c r="AEO227" s="139"/>
      <c r="AEP227" s="139"/>
      <c r="AEQ227" s="139"/>
      <c r="AER227" s="139"/>
      <c r="AES227" s="139"/>
      <c r="AET227" s="139"/>
      <c r="AEU227" s="139"/>
      <c r="AEV227" s="139"/>
      <c r="AEW227" s="139"/>
      <c r="AEX227" s="139"/>
      <c r="AEY227" s="139"/>
      <c r="AEZ227" s="139"/>
      <c r="AFA227" s="139"/>
      <c r="AFB227" s="139"/>
      <c r="AFC227" s="139"/>
      <c r="AFD227" s="139"/>
      <c r="AFE227" s="139"/>
      <c r="AFF227" s="139"/>
      <c r="AFG227" s="139"/>
      <c r="AFH227" s="139"/>
      <c r="AFI227" s="139"/>
      <c r="AFJ227" s="139"/>
      <c r="AFK227" s="139"/>
      <c r="AFL227" s="139"/>
      <c r="AFM227" s="139"/>
      <c r="AFN227" s="139"/>
      <c r="AFO227" s="139"/>
      <c r="AFP227" s="139"/>
      <c r="AFQ227" s="139"/>
      <c r="AFR227" s="139"/>
      <c r="AFS227" s="139"/>
      <c r="AFT227" s="139"/>
      <c r="AFU227" s="139"/>
      <c r="AFV227" s="139"/>
      <c r="AFW227" s="139"/>
      <c r="AFX227" s="139"/>
      <c r="AFY227" s="139"/>
      <c r="AFZ227" s="139"/>
      <c r="AGA227" s="139"/>
      <c r="AGB227" s="139"/>
      <c r="AGC227" s="139"/>
      <c r="AGD227" s="139"/>
      <c r="AGE227" s="139"/>
      <c r="AGF227" s="139"/>
      <c r="AGG227" s="139"/>
      <c r="AGH227" s="139"/>
      <c r="AGI227" s="139"/>
      <c r="AGJ227" s="139"/>
      <c r="AGK227" s="139"/>
      <c r="AGL227" s="139"/>
      <c r="AGM227" s="139"/>
      <c r="AGN227" s="139"/>
      <c r="AGO227" s="139"/>
      <c r="AGP227" s="139"/>
      <c r="AGQ227" s="139"/>
      <c r="AGR227" s="139"/>
      <c r="AGS227" s="139"/>
      <c r="AGT227" s="139"/>
      <c r="AGU227" s="139"/>
      <c r="AGV227" s="139"/>
      <c r="AGW227" s="139"/>
      <c r="AGX227" s="139"/>
      <c r="AGY227" s="139"/>
      <c r="AGZ227" s="139"/>
      <c r="AHA227" s="139"/>
      <c r="AHB227" s="139"/>
      <c r="AHC227" s="139"/>
      <c r="AHD227" s="139"/>
      <c r="AHE227" s="139"/>
      <c r="AHF227" s="139"/>
      <c r="AHG227" s="139"/>
      <c r="AHH227" s="139"/>
      <c r="AHI227" s="139"/>
      <c r="AHJ227" s="139"/>
      <c r="AHK227" s="139"/>
      <c r="AHL227" s="139"/>
      <c r="AHM227" s="139"/>
      <c r="AHN227" s="139"/>
      <c r="AHO227" s="139"/>
      <c r="AHP227" s="139"/>
      <c r="AHQ227" s="139"/>
      <c r="AHR227" s="139"/>
      <c r="AHS227" s="139"/>
      <c r="AHT227" s="139"/>
      <c r="AHU227" s="139"/>
      <c r="AHV227" s="139"/>
      <c r="AHW227" s="139"/>
      <c r="AHX227" s="139"/>
      <c r="AHY227" s="139"/>
      <c r="AHZ227" s="139"/>
      <c r="AIA227" s="139"/>
      <c r="AIB227" s="139"/>
      <c r="AIC227" s="139"/>
      <c r="AID227" s="139"/>
      <c r="AIE227" s="139"/>
      <c r="AIF227" s="139"/>
      <c r="AIG227" s="139"/>
      <c r="AIH227" s="139"/>
      <c r="AII227" s="139"/>
      <c r="AIJ227" s="139"/>
      <c r="AIK227" s="139"/>
      <c r="AIL227" s="139"/>
      <c r="AIM227" s="139"/>
      <c r="AIN227" s="139"/>
      <c r="AIO227" s="139"/>
      <c r="AIP227" s="139"/>
      <c r="AIQ227" s="139"/>
      <c r="AIR227" s="139"/>
      <c r="AIS227" s="139"/>
      <c r="AIT227" s="139"/>
      <c r="AIU227" s="139"/>
      <c r="AIV227" s="139"/>
      <c r="AIW227" s="139"/>
      <c r="AIX227" s="139"/>
      <c r="AIY227" s="139"/>
      <c r="AIZ227" s="139"/>
      <c r="AJA227" s="139"/>
      <c r="AJB227" s="139"/>
      <c r="AJC227" s="139"/>
      <c r="AJD227" s="139"/>
      <c r="AJE227" s="139"/>
      <c r="AJF227" s="139"/>
      <c r="AJG227" s="139"/>
      <c r="AJH227" s="139"/>
      <c r="AJI227" s="139"/>
      <c r="AJJ227" s="139"/>
      <c r="AJK227" s="139"/>
      <c r="AJL227" s="139"/>
      <c r="AJM227" s="139"/>
      <c r="AJN227" s="139"/>
      <c r="AJO227" s="139"/>
      <c r="AJP227" s="139"/>
      <c r="AJQ227" s="139"/>
      <c r="AJR227" s="139"/>
      <c r="AJS227" s="139"/>
      <c r="AJT227" s="139"/>
      <c r="AJU227" s="139"/>
      <c r="AJV227" s="139"/>
      <c r="AJW227" s="139"/>
      <c r="AJX227" s="139"/>
      <c r="AJY227" s="139"/>
      <c r="AJZ227" s="139"/>
      <c r="AKA227" s="139"/>
      <c r="AKB227" s="139"/>
      <c r="AKC227" s="139"/>
      <c r="AKD227" s="139"/>
      <c r="AKE227" s="139"/>
      <c r="AKF227" s="139"/>
      <c r="AKG227" s="139"/>
      <c r="AKH227" s="139"/>
      <c r="AKI227" s="139"/>
      <c r="AKJ227" s="139"/>
      <c r="AKK227" s="139"/>
      <c r="AKL227" s="139"/>
      <c r="AKM227" s="139"/>
      <c r="AKN227" s="139"/>
      <c r="AKO227" s="139"/>
      <c r="AKP227" s="139"/>
      <c r="AKQ227" s="139"/>
      <c r="AKR227" s="139"/>
      <c r="AKS227" s="139"/>
      <c r="AKT227" s="139"/>
      <c r="AKU227" s="139"/>
      <c r="AKV227" s="139"/>
      <c r="AKW227" s="139"/>
      <c r="AKX227" s="139"/>
      <c r="AKY227" s="139"/>
      <c r="AKZ227" s="139"/>
      <c r="ALA227" s="139"/>
      <c r="ALB227" s="139"/>
      <c r="ALC227" s="139"/>
      <c r="ALD227" s="139"/>
      <c r="ALE227" s="139"/>
      <c r="ALF227" s="139"/>
      <c r="ALG227" s="139"/>
      <c r="ALH227" s="139"/>
      <c r="ALI227" s="139"/>
      <c r="ALJ227" s="139"/>
      <c r="ALK227" s="139"/>
      <c r="ALL227" s="139"/>
      <c r="ALM227" s="139"/>
      <c r="ALN227" s="139"/>
      <c r="ALO227" s="139"/>
      <c r="ALP227" s="139"/>
      <c r="ALQ227" s="139"/>
      <c r="ALR227" s="139"/>
      <c r="ALS227" s="139"/>
      <c r="ALT227" s="139"/>
      <c r="ALU227" s="139"/>
      <c r="ALV227" s="139"/>
      <c r="ALW227" s="139"/>
      <c r="ALX227" s="139"/>
      <c r="ALY227" s="139"/>
      <c r="ALZ227" s="139"/>
      <c r="AMA227" s="139"/>
      <c r="AMB227" s="139"/>
      <c r="AMC227" s="139"/>
      <c r="AMD227" s="139"/>
      <c r="AME227" s="139"/>
      <c r="AMF227" s="139"/>
      <c r="AMG227" s="139"/>
      <c r="AMH227" s="139"/>
      <c r="AMI227" s="139"/>
      <c r="AMJ227" s="139"/>
      <c r="AMK227" s="139"/>
      <c r="AML227" s="139"/>
      <c r="AMM227" s="139"/>
      <c r="AMN227" s="139"/>
      <c r="AMO227" s="139"/>
      <c r="AMP227" s="139"/>
      <c r="AMQ227" s="139"/>
      <c r="AMR227" s="139"/>
      <c r="AMS227" s="139"/>
      <c r="AMT227" s="139"/>
      <c r="AMU227" s="139"/>
      <c r="AMV227" s="139"/>
      <c r="AMW227" s="139"/>
      <c r="AMX227" s="139"/>
      <c r="AMY227" s="139"/>
      <c r="AMZ227" s="139"/>
      <c r="ANA227" s="139"/>
      <c r="ANB227" s="139"/>
      <c r="ANC227" s="139"/>
      <c r="AND227" s="139"/>
      <c r="ANE227" s="139"/>
      <c r="ANF227" s="139"/>
      <c r="ANG227" s="139"/>
      <c r="ANH227" s="139"/>
      <c r="ANI227" s="139"/>
      <c r="ANJ227" s="139"/>
      <c r="ANK227" s="139"/>
      <c r="ANL227" s="139"/>
      <c r="ANM227" s="139"/>
      <c r="ANN227" s="139"/>
      <c r="ANO227" s="139"/>
      <c r="ANP227" s="139"/>
      <c r="ANQ227" s="139"/>
      <c r="ANR227" s="139"/>
      <c r="ANS227" s="139"/>
      <c r="ANT227" s="139"/>
      <c r="ANU227" s="139"/>
      <c r="ANV227" s="139"/>
      <c r="ANW227" s="139"/>
      <c r="ANX227" s="139"/>
      <c r="ANY227" s="139"/>
      <c r="ANZ227" s="139"/>
      <c r="AOA227" s="139"/>
      <c r="AOB227" s="139"/>
      <c r="AOC227" s="139"/>
      <c r="AOD227" s="139"/>
      <c r="AOE227" s="139"/>
      <c r="AOF227" s="139"/>
      <c r="AOG227" s="139"/>
      <c r="AOH227" s="139"/>
      <c r="AOI227" s="139"/>
      <c r="AOJ227" s="139"/>
      <c r="AOK227" s="139"/>
      <c r="AOL227" s="139"/>
      <c r="AOM227" s="139"/>
      <c r="AON227" s="139"/>
      <c r="AOO227" s="139"/>
      <c r="AOP227" s="139"/>
      <c r="AOQ227" s="139"/>
      <c r="AOR227" s="139"/>
      <c r="AOS227" s="139"/>
      <c r="AOT227" s="139"/>
      <c r="AOU227" s="139"/>
      <c r="AOV227" s="139"/>
      <c r="AOW227" s="139"/>
      <c r="AOX227" s="139"/>
      <c r="AOY227" s="139"/>
      <c r="AOZ227" s="139"/>
      <c r="APA227" s="139"/>
      <c r="APB227" s="139"/>
      <c r="APC227" s="139"/>
      <c r="APD227" s="139"/>
      <c r="APE227" s="139"/>
      <c r="APF227" s="139"/>
      <c r="APG227" s="139"/>
      <c r="APH227" s="139"/>
      <c r="API227" s="139"/>
      <c r="APJ227" s="139"/>
      <c r="APK227" s="139"/>
      <c r="APL227" s="139"/>
    </row>
    <row r="228" spans="1:1104" s="138" customFormat="1" ht="36" hidden="1" customHeight="1" x14ac:dyDescent="0.25">
      <c r="A228" s="669" t="s">
        <v>375</v>
      </c>
      <c r="B228" s="669"/>
      <c r="C228" s="669"/>
      <c r="D228" s="669"/>
      <c r="E228" s="669"/>
      <c r="F228" s="669"/>
      <c r="G228" s="669"/>
      <c r="H228" s="669"/>
      <c r="I228" s="669"/>
      <c r="J228" s="139"/>
      <c r="K228" s="139"/>
      <c r="L228" s="139"/>
      <c r="M228" s="139"/>
      <c r="N228" s="139"/>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c r="BH228" s="139"/>
      <c r="BI228" s="139"/>
      <c r="BJ228" s="139"/>
      <c r="BK228" s="139"/>
      <c r="BL228" s="139"/>
      <c r="BM228" s="139"/>
      <c r="BN228" s="139"/>
      <c r="BO228" s="139"/>
      <c r="BP228" s="139"/>
      <c r="BQ228" s="139"/>
      <c r="BR228" s="139"/>
      <c r="BS228" s="139"/>
      <c r="BT228" s="139"/>
      <c r="BU228" s="139"/>
      <c r="BV228" s="139"/>
      <c r="BW228" s="139"/>
      <c r="BX228" s="139"/>
      <c r="BY228" s="139"/>
      <c r="BZ228" s="139"/>
      <c r="CA228" s="139"/>
      <c r="CB228" s="139"/>
      <c r="CC228" s="139"/>
      <c r="CD228" s="139"/>
      <c r="CE228" s="139"/>
      <c r="CF228" s="139"/>
      <c r="CG228" s="139"/>
      <c r="CH228" s="139"/>
      <c r="CI228" s="139"/>
      <c r="CJ228" s="139"/>
      <c r="CK228" s="139"/>
      <c r="CL228" s="139"/>
      <c r="CM228" s="139"/>
      <c r="CN228" s="139"/>
      <c r="CO228" s="139"/>
      <c r="CP228" s="139"/>
      <c r="CQ228" s="139"/>
      <c r="CR228" s="139"/>
      <c r="CS228" s="139"/>
      <c r="CT228" s="139"/>
      <c r="CU228" s="139"/>
      <c r="CV228" s="139"/>
      <c r="CW228" s="139"/>
      <c r="CX228" s="139"/>
      <c r="CY228" s="139"/>
      <c r="CZ228" s="139"/>
      <c r="DA228" s="139"/>
      <c r="DB228" s="139"/>
      <c r="DC228" s="139"/>
      <c r="DD228" s="139"/>
      <c r="DE228" s="139"/>
      <c r="DF228" s="139"/>
      <c r="DG228" s="139"/>
      <c r="DH228" s="139"/>
      <c r="DI228" s="139"/>
      <c r="DJ228" s="139"/>
      <c r="DK228" s="139"/>
      <c r="DL228" s="139"/>
      <c r="DM228" s="139"/>
      <c r="DN228" s="139"/>
      <c r="DO228" s="139"/>
      <c r="DP228" s="139"/>
      <c r="DQ228" s="139"/>
      <c r="DR228" s="139"/>
      <c r="DS228" s="139"/>
      <c r="DT228" s="139"/>
      <c r="DU228" s="139"/>
      <c r="DV228" s="139"/>
      <c r="DW228" s="139"/>
      <c r="DX228" s="139"/>
      <c r="DY228" s="139"/>
      <c r="DZ228" s="139"/>
      <c r="EA228" s="139"/>
      <c r="EB228" s="139"/>
      <c r="EC228" s="139"/>
      <c r="ED228" s="139"/>
      <c r="EE228" s="139"/>
      <c r="EF228" s="139"/>
      <c r="EG228" s="139"/>
      <c r="EH228" s="139"/>
      <c r="EI228" s="139"/>
      <c r="EJ228" s="139"/>
      <c r="EK228" s="139"/>
      <c r="EL228" s="139"/>
      <c r="EM228" s="139"/>
      <c r="EN228" s="139"/>
      <c r="EO228" s="139"/>
      <c r="EP228" s="139"/>
      <c r="EQ228" s="139"/>
      <c r="ER228" s="139"/>
      <c r="ES228" s="139"/>
      <c r="ET228" s="139"/>
      <c r="EU228" s="139"/>
      <c r="EV228" s="139"/>
      <c r="EW228" s="139"/>
      <c r="EX228" s="139"/>
      <c r="EY228" s="139"/>
      <c r="EZ228" s="139"/>
      <c r="FA228" s="139"/>
      <c r="FB228" s="139"/>
      <c r="FC228" s="139"/>
      <c r="FD228" s="139"/>
      <c r="FE228" s="139"/>
      <c r="FF228" s="139"/>
      <c r="FG228" s="139"/>
      <c r="FH228" s="139"/>
      <c r="FI228" s="139"/>
      <c r="FJ228" s="139"/>
      <c r="FK228" s="139"/>
      <c r="FL228" s="139"/>
      <c r="FM228" s="139"/>
      <c r="FN228" s="139"/>
      <c r="FO228" s="139"/>
      <c r="FP228" s="139"/>
      <c r="FQ228" s="139"/>
      <c r="FR228" s="139"/>
      <c r="FS228" s="139"/>
      <c r="FT228" s="139"/>
      <c r="FU228" s="139"/>
      <c r="FV228" s="139"/>
      <c r="FW228" s="139"/>
      <c r="FX228" s="139"/>
      <c r="FY228" s="139"/>
      <c r="FZ228" s="139"/>
      <c r="GA228" s="139"/>
      <c r="GB228" s="139"/>
      <c r="GC228" s="139"/>
      <c r="GD228" s="139"/>
      <c r="GE228" s="139"/>
      <c r="GF228" s="139"/>
      <c r="GG228" s="139"/>
      <c r="GH228" s="139"/>
      <c r="GI228" s="139"/>
      <c r="GJ228" s="139"/>
      <c r="GK228" s="139"/>
      <c r="GL228" s="139"/>
      <c r="GM228" s="139"/>
      <c r="GN228" s="139"/>
      <c r="GO228" s="139"/>
      <c r="GP228" s="139"/>
      <c r="GQ228" s="139"/>
      <c r="GR228" s="139"/>
      <c r="GS228" s="139"/>
      <c r="GT228" s="139"/>
      <c r="GU228" s="139"/>
      <c r="GV228" s="139"/>
      <c r="GW228" s="139"/>
      <c r="GX228" s="139"/>
      <c r="GY228" s="139"/>
      <c r="GZ228" s="139"/>
      <c r="HA228" s="139"/>
      <c r="HB228" s="139"/>
      <c r="HC228" s="139"/>
      <c r="HD228" s="139"/>
      <c r="HE228" s="139"/>
      <c r="HF228" s="139"/>
      <c r="HG228" s="139"/>
      <c r="HH228" s="139"/>
      <c r="HI228" s="139"/>
      <c r="HJ228" s="139"/>
      <c r="HK228" s="139"/>
      <c r="HL228" s="139"/>
      <c r="HM228" s="139"/>
      <c r="HN228" s="139"/>
      <c r="HO228" s="139"/>
      <c r="HP228" s="139"/>
      <c r="HQ228" s="139"/>
      <c r="HR228" s="139"/>
      <c r="HS228" s="139"/>
      <c r="HT228" s="139"/>
      <c r="HU228" s="139"/>
      <c r="HV228" s="139"/>
      <c r="HW228" s="139"/>
      <c r="HX228" s="139"/>
      <c r="HY228" s="139"/>
      <c r="HZ228" s="139"/>
      <c r="IA228" s="139"/>
      <c r="IB228" s="139"/>
      <c r="IC228" s="139"/>
      <c r="ID228" s="139"/>
      <c r="IE228" s="139"/>
      <c r="IF228" s="139"/>
      <c r="IG228" s="139"/>
      <c r="IH228" s="139"/>
      <c r="II228" s="139"/>
      <c r="IJ228" s="139"/>
      <c r="IK228" s="139"/>
      <c r="IL228" s="139"/>
      <c r="IM228" s="139"/>
      <c r="IN228" s="139"/>
      <c r="IO228" s="139"/>
      <c r="IP228" s="139"/>
      <c r="IQ228" s="139"/>
      <c r="IR228" s="139"/>
      <c r="IS228" s="139"/>
      <c r="IT228" s="139"/>
      <c r="IU228" s="139"/>
      <c r="IV228" s="139"/>
      <c r="IW228" s="139"/>
      <c r="IX228" s="139"/>
      <c r="IY228" s="139"/>
      <c r="IZ228" s="139"/>
      <c r="JA228" s="139"/>
      <c r="JB228" s="139"/>
      <c r="JC228" s="139"/>
      <c r="JD228" s="139"/>
      <c r="JE228" s="139"/>
      <c r="JF228" s="139"/>
      <c r="JG228" s="139"/>
      <c r="JH228" s="139"/>
      <c r="JI228" s="139"/>
      <c r="JJ228" s="139"/>
      <c r="JK228" s="139"/>
      <c r="JL228" s="139"/>
      <c r="JM228" s="139"/>
      <c r="JN228" s="139"/>
      <c r="JO228" s="139"/>
      <c r="JP228" s="139"/>
      <c r="JQ228" s="139"/>
      <c r="JR228" s="139"/>
      <c r="JS228" s="139"/>
      <c r="JT228" s="139"/>
      <c r="JU228" s="139"/>
      <c r="JV228" s="139"/>
      <c r="JW228" s="139"/>
      <c r="JX228" s="139"/>
      <c r="JY228" s="139"/>
      <c r="JZ228" s="139"/>
      <c r="KA228" s="139"/>
      <c r="KB228" s="139"/>
      <c r="KC228" s="139"/>
      <c r="KD228" s="139"/>
      <c r="KE228" s="139"/>
      <c r="KF228" s="139"/>
      <c r="KG228" s="139"/>
      <c r="KH228" s="139"/>
      <c r="KI228" s="139"/>
      <c r="KJ228" s="139"/>
      <c r="KK228" s="139"/>
      <c r="KL228" s="139"/>
      <c r="KM228" s="139"/>
      <c r="KN228" s="139"/>
      <c r="KO228" s="139"/>
      <c r="KP228" s="139"/>
      <c r="KQ228" s="139"/>
      <c r="KR228" s="139"/>
      <c r="KS228" s="139"/>
      <c r="KT228" s="139"/>
      <c r="KU228" s="139"/>
      <c r="KV228" s="139"/>
      <c r="KW228" s="139"/>
      <c r="KX228" s="139"/>
      <c r="KY228" s="139"/>
      <c r="KZ228" s="139"/>
      <c r="LA228" s="139"/>
      <c r="LB228" s="139"/>
      <c r="LC228" s="139"/>
      <c r="LD228" s="139"/>
      <c r="LE228" s="139"/>
      <c r="LF228" s="139"/>
      <c r="LG228" s="139"/>
      <c r="LH228" s="139"/>
      <c r="LI228" s="139"/>
      <c r="LJ228" s="139"/>
      <c r="LK228" s="139"/>
      <c r="LL228" s="139"/>
      <c r="LM228" s="139"/>
      <c r="LN228" s="139"/>
      <c r="LO228" s="139"/>
      <c r="LP228" s="139"/>
      <c r="LQ228" s="139"/>
      <c r="LR228" s="139"/>
      <c r="LS228" s="139"/>
      <c r="LT228" s="139"/>
      <c r="LU228" s="139"/>
      <c r="LV228" s="139"/>
      <c r="LW228" s="139"/>
      <c r="LX228" s="139"/>
      <c r="LY228" s="139"/>
      <c r="LZ228" s="139"/>
      <c r="MA228" s="139"/>
      <c r="MB228" s="139"/>
      <c r="MC228" s="139"/>
      <c r="MD228" s="139"/>
      <c r="ME228" s="139"/>
      <c r="MF228" s="139"/>
      <c r="MG228" s="139"/>
      <c r="MH228" s="139"/>
      <c r="MI228" s="139"/>
      <c r="MJ228" s="139"/>
      <c r="MK228" s="139"/>
      <c r="ML228" s="139"/>
      <c r="MM228" s="139"/>
      <c r="MN228" s="139"/>
      <c r="MO228" s="139"/>
      <c r="MP228" s="139"/>
      <c r="MQ228" s="139"/>
      <c r="MR228" s="139"/>
      <c r="MS228" s="139"/>
      <c r="MT228" s="139"/>
      <c r="MU228" s="139"/>
      <c r="MV228" s="139"/>
      <c r="MW228" s="139"/>
      <c r="MX228" s="139"/>
      <c r="MY228" s="139"/>
      <c r="MZ228" s="139"/>
      <c r="NA228" s="139"/>
      <c r="NB228" s="139"/>
      <c r="NC228" s="139"/>
      <c r="ND228" s="139"/>
      <c r="NE228" s="139"/>
      <c r="NF228" s="139"/>
      <c r="NG228" s="139"/>
      <c r="NH228" s="139"/>
      <c r="NI228" s="139"/>
      <c r="NJ228" s="139"/>
      <c r="NK228" s="139"/>
      <c r="NL228" s="139"/>
      <c r="NM228" s="139"/>
      <c r="NN228" s="139"/>
      <c r="NO228" s="139"/>
      <c r="NP228" s="139"/>
      <c r="NQ228" s="139"/>
      <c r="NR228" s="139"/>
      <c r="NS228" s="139"/>
      <c r="NT228" s="139"/>
      <c r="NU228" s="139"/>
      <c r="NV228" s="139"/>
      <c r="NW228" s="139"/>
      <c r="NX228" s="139"/>
      <c r="NY228" s="139"/>
      <c r="NZ228" s="139"/>
      <c r="OA228" s="139"/>
      <c r="OB228" s="139"/>
      <c r="OC228" s="139"/>
      <c r="OD228" s="139"/>
      <c r="OE228" s="139"/>
      <c r="OF228" s="139"/>
      <c r="OG228" s="139"/>
      <c r="OH228" s="139"/>
      <c r="OI228" s="139"/>
      <c r="OJ228" s="139"/>
      <c r="OK228" s="139"/>
      <c r="OL228" s="139"/>
      <c r="OM228" s="139"/>
      <c r="ON228" s="139"/>
      <c r="OO228" s="139"/>
      <c r="OP228" s="139"/>
      <c r="OQ228" s="139"/>
      <c r="OR228" s="139"/>
      <c r="OS228" s="139"/>
      <c r="OT228" s="139"/>
      <c r="OU228" s="139"/>
      <c r="OV228" s="139"/>
      <c r="OW228" s="139"/>
      <c r="OX228" s="139"/>
      <c r="OY228" s="139"/>
      <c r="OZ228" s="139"/>
      <c r="PA228" s="139"/>
      <c r="PB228" s="139"/>
      <c r="PC228" s="139"/>
      <c r="PD228" s="139"/>
      <c r="PE228" s="139"/>
      <c r="PF228" s="139"/>
      <c r="PG228" s="139"/>
      <c r="PH228" s="139"/>
      <c r="PI228" s="139"/>
      <c r="PJ228" s="139"/>
      <c r="PK228" s="139"/>
      <c r="PL228" s="139"/>
      <c r="PM228" s="139"/>
      <c r="PN228" s="139"/>
      <c r="PO228" s="139"/>
      <c r="PP228" s="139"/>
      <c r="PQ228" s="139"/>
      <c r="PR228" s="139"/>
      <c r="PS228" s="139"/>
      <c r="PT228" s="139"/>
      <c r="PU228" s="139"/>
      <c r="PV228" s="139"/>
      <c r="PW228" s="139"/>
      <c r="PX228" s="139"/>
      <c r="PY228" s="139"/>
      <c r="PZ228" s="139"/>
      <c r="QA228" s="139"/>
      <c r="QB228" s="139"/>
      <c r="QC228" s="139"/>
      <c r="QD228" s="139"/>
      <c r="QE228" s="139"/>
      <c r="QF228" s="139"/>
      <c r="QG228" s="139"/>
      <c r="QH228" s="139"/>
      <c r="QI228" s="139"/>
      <c r="QJ228" s="139"/>
      <c r="QK228" s="139"/>
      <c r="QL228" s="139"/>
      <c r="QM228" s="139"/>
      <c r="QN228" s="139"/>
      <c r="QO228" s="139"/>
      <c r="QP228" s="139"/>
      <c r="QQ228" s="139"/>
      <c r="QR228" s="139"/>
      <c r="QS228" s="139"/>
      <c r="QT228" s="139"/>
      <c r="QU228" s="139"/>
      <c r="QV228" s="139"/>
      <c r="QW228" s="139"/>
      <c r="QX228" s="139"/>
      <c r="QY228" s="139"/>
      <c r="QZ228" s="139"/>
      <c r="RA228" s="139"/>
      <c r="RB228" s="139"/>
      <c r="RC228" s="139"/>
      <c r="RD228" s="139"/>
      <c r="RE228" s="139"/>
      <c r="RF228" s="139"/>
      <c r="RG228" s="139"/>
      <c r="RH228" s="139"/>
      <c r="RI228" s="139"/>
      <c r="RJ228" s="139"/>
      <c r="RK228" s="139"/>
      <c r="RL228" s="139"/>
      <c r="RM228" s="139"/>
      <c r="RN228" s="139"/>
      <c r="RO228" s="139"/>
      <c r="RP228" s="139"/>
      <c r="RQ228" s="139"/>
      <c r="RR228" s="139"/>
      <c r="RS228" s="139"/>
      <c r="RT228" s="139"/>
      <c r="RU228" s="139"/>
      <c r="RV228" s="139"/>
      <c r="RW228" s="139"/>
      <c r="RX228" s="139"/>
      <c r="RY228" s="139"/>
      <c r="RZ228" s="139"/>
      <c r="SA228" s="139"/>
      <c r="SB228" s="139"/>
      <c r="SC228" s="139"/>
      <c r="SD228" s="139"/>
      <c r="SE228" s="139"/>
      <c r="SF228" s="139"/>
      <c r="SG228" s="139"/>
      <c r="SH228" s="139"/>
      <c r="SI228" s="139"/>
      <c r="SJ228" s="139"/>
      <c r="SK228" s="139"/>
      <c r="SL228" s="139"/>
      <c r="SM228" s="139"/>
      <c r="SN228" s="139"/>
      <c r="SO228" s="139"/>
      <c r="SP228" s="139"/>
      <c r="SQ228" s="139"/>
      <c r="SR228" s="139"/>
      <c r="SS228" s="139"/>
      <c r="ST228" s="139"/>
      <c r="SU228" s="139"/>
      <c r="SV228" s="139"/>
      <c r="SW228" s="139"/>
      <c r="SX228" s="139"/>
      <c r="SY228" s="139"/>
      <c r="SZ228" s="139"/>
      <c r="TA228" s="139"/>
      <c r="TB228" s="139"/>
      <c r="TC228" s="139"/>
      <c r="TD228" s="139"/>
      <c r="TE228" s="139"/>
      <c r="TF228" s="139"/>
      <c r="TG228" s="139"/>
      <c r="TH228" s="139"/>
      <c r="TI228" s="139"/>
      <c r="TJ228" s="139"/>
      <c r="TK228" s="139"/>
      <c r="TL228" s="139"/>
      <c r="TM228" s="139"/>
      <c r="TN228" s="139"/>
      <c r="TO228" s="139"/>
      <c r="TP228" s="139"/>
      <c r="TQ228" s="139"/>
      <c r="TR228" s="139"/>
      <c r="TS228" s="139"/>
      <c r="TT228" s="139"/>
      <c r="TU228" s="139"/>
      <c r="TV228" s="139"/>
      <c r="TW228" s="139"/>
      <c r="TX228" s="139"/>
      <c r="TY228" s="139"/>
      <c r="TZ228" s="139"/>
      <c r="UA228" s="139"/>
      <c r="UB228" s="139"/>
      <c r="UC228" s="139"/>
      <c r="UD228" s="139"/>
      <c r="UE228" s="139"/>
      <c r="UF228" s="139"/>
      <c r="UG228" s="139"/>
      <c r="UH228" s="139"/>
      <c r="UI228" s="139"/>
      <c r="UJ228" s="139"/>
      <c r="UK228" s="139"/>
      <c r="UL228" s="139"/>
      <c r="UM228" s="139"/>
      <c r="UN228" s="139"/>
      <c r="UO228" s="139"/>
      <c r="UP228" s="139"/>
      <c r="UQ228" s="139"/>
      <c r="UR228" s="139"/>
      <c r="US228" s="139"/>
      <c r="UT228" s="139"/>
      <c r="UU228" s="139"/>
      <c r="UV228" s="139"/>
      <c r="UW228" s="139"/>
      <c r="UX228" s="139"/>
      <c r="UY228" s="139"/>
      <c r="UZ228" s="139"/>
      <c r="VA228" s="139"/>
      <c r="VB228" s="139"/>
      <c r="VC228" s="139"/>
      <c r="VD228" s="139"/>
      <c r="VE228" s="139"/>
      <c r="VF228" s="139"/>
      <c r="VG228" s="139"/>
      <c r="VH228" s="139"/>
      <c r="VI228" s="139"/>
      <c r="VJ228" s="139"/>
      <c r="VK228" s="139"/>
      <c r="VL228" s="139"/>
      <c r="VM228" s="139"/>
      <c r="VN228" s="139"/>
      <c r="VO228" s="139"/>
      <c r="VP228" s="139"/>
      <c r="VQ228" s="139"/>
      <c r="VR228" s="139"/>
      <c r="VS228" s="139"/>
      <c r="VT228" s="139"/>
      <c r="VU228" s="139"/>
      <c r="VV228" s="139"/>
      <c r="VW228" s="139"/>
      <c r="VX228" s="139"/>
      <c r="VY228" s="139"/>
      <c r="VZ228" s="139"/>
      <c r="WA228" s="139"/>
      <c r="WB228" s="139"/>
      <c r="WC228" s="139"/>
      <c r="WD228" s="139"/>
      <c r="WE228" s="139"/>
      <c r="WF228" s="139"/>
      <c r="WG228" s="139"/>
      <c r="WH228" s="139"/>
      <c r="WI228" s="139"/>
      <c r="WJ228" s="139"/>
      <c r="WK228" s="139"/>
      <c r="WL228" s="139"/>
      <c r="WM228" s="139"/>
      <c r="WN228" s="139"/>
      <c r="WO228" s="139"/>
      <c r="WP228" s="139"/>
      <c r="WQ228" s="139"/>
      <c r="WR228" s="139"/>
      <c r="WS228" s="139"/>
      <c r="WT228" s="139"/>
      <c r="WU228" s="139"/>
      <c r="WV228" s="139"/>
      <c r="WW228" s="139"/>
      <c r="WX228" s="139"/>
      <c r="WY228" s="139"/>
      <c r="WZ228" s="139"/>
      <c r="XA228" s="139"/>
      <c r="XB228" s="139"/>
      <c r="XC228" s="139"/>
      <c r="XD228" s="139"/>
      <c r="XE228" s="139"/>
      <c r="XF228" s="139"/>
      <c r="XG228" s="139"/>
      <c r="XH228" s="139"/>
      <c r="XI228" s="139"/>
      <c r="XJ228" s="139"/>
      <c r="XK228" s="139"/>
      <c r="XL228" s="139"/>
      <c r="XM228" s="139"/>
      <c r="XN228" s="139"/>
      <c r="XO228" s="139"/>
      <c r="XP228" s="139"/>
      <c r="XQ228" s="139"/>
      <c r="XR228" s="139"/>
      <c r="XS228" s="139"/>
      <c r="XT228" s="139"/>
      <c r="XU228" s="139"/>
      <c r="XV228" s="139"/>
      <c r="XW228" s="139"/>
      <c r="XX228" s="139"/>
      <c r="XY228" s="139"/>
      <c r="XZ228" s="139"/>
      <c r="YA228" s="139"/>
      <c r="YB228" s="139"/>
      <c r="YC228" s="139"/>
      <c r="YD228" s="139"/>
      <c r="YE228" s="139"/>
      <c r="YF228" s="139"/>
      <c r="YG228" s="139"/>
      <c r="YH228" s="139"/>
      <c r="YI228" s="139"/>
      <c r="YJ228" s="139"/>
      <c r="YK228" s="139"/>
      <c r="YL228" s="139"/>
      <c r="YM228" s="139"/>
      <c r="YN228" s="139"/>
      <c r="YO228" s="139"/>
      <c r="YP228" s="139"/>
      <c r="YQ228" s="139"/>
      <c r="YR228" s="139"/>
      <c r="YS228" s="139"/>
      <c r="YT228" s="139"/>
      <c r="YU228" s="139"/>
      <c r="YV228" s="139"/>
      <c r="YW228" s="139"/>
      <c r="YX228" s="139"/>
      <c r="YY228" s="139"/>
      <c r="YZ228" s="139"/>
      <c r="ZA228" s="139"/>
      <c r="ZB228" s="139"/>
      <c r="ZC228" s="139"/>
      <c r="ZD228" s="139"/>
      <c r="ZE228" s="139"/>
      <c r="ZF228" s="139"/>
      <c r="ZG228" s="139"/>
      <c r="ZH228" s="139"/>
      <c r="ZI228" s="139"/>
      <c r="ZJ228" s="139"/>
      <c r="ZK228" s="139"/>
      <c r="ZL228" s="139"/>
      <c r="ZM228" s="139"/>
      <c r="ZN228" s="139"/>
      <c r="ZO228" s="139"/>
      <c r="ZP228" s="139"/>
      <c r="ZQ228" s="139"/>
      <c r="ZR228" s="139"/>
      <c r="ZS228" s="139"/>
      <c r="ZT228" s="139"/>
      <c r="ZU228" s="139"/>
      <c r="ZV228" s="139"/>
      <c r="ZW228" s="139"/>
      <c r="ZX228" s="139"/>
      <c r="ZY228" s="139"/>
      <c r="ZZ228" s="139"/>
      <c r="AAA228" s="139"/>
      <c r="AAB228" s="139"/>
      <c r="AAC228" s="139"/>
      <c r="AAD228" s="139"/>
      <c r="AAE228" s="139"/>
      <c r="AAF228" s="139"/>
      <c r="AAG228" s="139"/>
      <c r="AAH228" s="139"/>
      <c r="AAI228" s="139"/>
      <c r="AAJ228" s="139"/>
      <c r="AAK228" s="139"/>
      <c r="AAL228" s="139"/>
      <c r="AAM228" s="139"/>
      <c r="AAN228" s="139"/>
      <c r="AAO228" s="139"/>
      <c r="AAP228" s="139"/>
      <c r="AAQ228" s="139"/>
      <c r="AAR228" s="139"/>
      <c r="AAS228" s="139"/>
      <c r="AAT228" s="139"/>
      <c r="AAU228" s="139"/>
      <c r="AAV228" s="139"/>
      <c r="AAW228" s="139"/>
      <c r="AAX228" s="139"/>
      <c r="AAY228" s="139"/>
      <c r="AAZ228" s="139"/>
      <c r="ABA228" s="139"/>
      <c r="ABB228" s="139"/>
      <c r="ABC228" s="139"/>
      <c r="ABD228" s="139"/>
      <c r="ABE228" s="139"/>
      <c r="ABF228" s="139"/>
      <c r="ABG228" s="139"/>
      <c r="ABH228" s="139"/>
      <c r="ABI228" s="139"/>
      <c r="ABJ228" s="139"/>
      <c r="ABK228" s="139"/>
      <c r="ABL228" s="139"/>
      <c r="ABM228" s="139"/>
      <c r="ABN228" s="139"/>
      <c r="ABO228" s="139"/>
      <c r="ABP228" s="139"/>
      <c r="ABQ228" s="139"/>
      <c r="ABR228" s="139"/>
      <c r="ABS228" s="139"/>
      <c r="ABT228" s="139"/>
      <c r="ABU228" s="139"/>
      <c r="ABV228" s="139"/>
      <c r="ABW228" s="139"/>
      <c r="ABX228" s="139"/>
      <c r="ABY228" s="139"/>
      <c r="ABZ228" s="139"/>
      <c r="ACA228" s="139"/>
      <c r="ACB228" s="139"/>
      <c r="ACC228" s="139"/>
      <c r="ACD228" s="139"/>
      <c r="ACE228" s="139"/>
      <c r="ACF228" s="139"/>
      <c r="ACG228" s="139"/>
      <c r="ACH228" s="139"/>
      <c r="ACI228" s="139"/>
      <c r="ACJ228" s="139"/>
      <c r="ACK228" s="139"/>
      <c r="ACL228" s="139"/>
      <c r="ACM228" s="139"/>
      <c r="ACN228" s="139"/>
      <c r="ACO228" s="139"/>
      <c r="ACP228" s="139"/>
      <c r="ACQ228" s="139"/>
      <c r="ACR228" s="139"/>
      <c r="ACS228" s="139"/>
      <c r="ACT228" s="139"/>
      <c r="ACU228" s="139"/>
      <c r="ACV228" s="139"/>
      <c r="ACW228" s="139"/>
      <c r="ACX228" s="139"/>
      <c r="ACY228" s="139"/>
      <c r="ACZ228" s="139"/>
      <c r="ADA228" s="139"/>
      <c r="ADB228" s="139"/>
      <c r="ADC228" s="139"/>
      <c r="ADD228" s="139"/>
      <c r="ADE228" s="139"/>
      <c r="ADF228" s="139"/>
      <c r="ADG228" s="139"/>
      <c r="ADH228" s="139"/>
      <c r="ADI228" s="139"/>
      <c r="ADJ228" s="139"/>
      <c r="ADK228" s="139"/>
      <c r="ADL228" s="139"/>
      <c r="ADM228" s="139"/>
      <c r="ADN228" s="139"/>
      <c r="ADO228" s="139"/>
      <c r="ADP228" s="139"/>
      <c r="ADQ228" s="139"/>
      <c r="ADR228" s="139"/>
      <c r="ADS228" s="139"/>
      <c r="ADT228" s="139"/>
      <c r="ADU228" s="139"/>
      <c r="ADV228" s="139"/>
      <c r="ADW228" s="139"/>
      <c r="ADX228" s="139"/>
      <c r="ADY228" s="139"/>
      <c r="ADZ228" s="139"/>
      <c r="AEA228" s="139"/>
      <c r="AEB228" s="139"/>
      <c r="AEC228" s="139"/>
      <c r="AED228" s="139"/>
      <c r="AEE228" s="139"/>
      <c r="AEF228" s="139"/>
      <c r="AEG228" s="139"/>
      <c r="AEH228" s="139"/>
      <c r="AEI228" s="139"/>
      <c r="AEJ228" s="139"/>
      <c r="AEK228" s="139"/>
      <c r="AEL228" s="139"/>
      <c r="AEM228" s="139"/>
      <c r="AEN228" s="139"/>
      <c r="AEO228" s="139"/>
      <c r="AEP228" s="139"/>
      <c r="AEQ228" s="139"/>
      <c r="AER228" s="139"/>
      <c r="AES228" s="139"/>
      <c r="AET228" s="139"/>
      <c r="AEU228" s="139"/>
      <c r="AEV228" s="139"/>
      <c r="AEW228" s="139"/>
      <c r="AEX228" s="139"/>
      <c r="AEY228" s="139"/>
      <c r="AEZ228" s="139"/>
      <c r="AFA228" s="139"/>
      <c r="AFB228" s="139"/>
      <c r="AFC228" s="139"/>
      <c r="AFD228" s="139"/>
      <c r="AFE228" s="139"/>
      <c r="AFF228" s="139"/>
      <c r="AFG228" s="139"/>
      <c r="AFH228" s="139"/>
      <c r="AFI228" s="139"/>
      <c r="AFJ228" s="139"/>
      <c r="AFK228" s="139"/>
      <c r="AFL228" s="139"/>
      <c r="AFM228" s="139"/>
      <c r="AFN228" s="139"/>
      <c r="AFO228" s="139"/>
      <c r="AFP228" s="139"/>
      <c r="AFQ228" s="139"/>
      <c r="AFR228" s="139"/>
      <c r="AFS228" s="139"/>
      <c r="AFT228" s="139"/>
      <c r="AFU228" s="139"/>
      <c r="AFV228" s="139"/>
      <c r="AFW228" s="139"/>
      <c r="AFX228" s="139"/>
      <c r="AFY228" s="139"/>
      <c r="AFZ228" s="139"/>
      <c r="AGA228" s="139"/>
      <c r="AGB228" s="139"/>
      <c r="AGC228" s="139"/>
      <c r="AGD228" s="139"/>
      <c r="AGE228" s="139"/>
      <c r="AGF228" s="139"/>
      <c r="AGG228" s="139"/>
      <c r="AGH228" s="139"/>
      <c r="AGI228" s="139"/>
      <c r="AGJ228" s="139"/>
      <c r="AGK228" s="139"/>
      <c r="AGL228" s="139"/>
      <c r="AGM228" s="139"/>
      <c r="AGN228" s="139"/>
      <c r="AGO228" s="139"/>
      <c r="AGP228" s="139"/>
      <c r="AGQ228" s="139"/>
      <c r="AGR228" s="139"/>
      <c r="AGS228" s="139"/>
      <c r="AGT228" s="139"/>
      <c r="AGU228" s="139"/>
      <c r="AGV228" s="139"/>
      <c r="AGW228" s="139"/>
      <c r="AGX228" s="139"/>
      <c r="AGY228" s="139"/>
      <c r="AGZ228" s="139"/>
      <c r="AHA228" s="139"/>
      <c r="AHB228" s="139"/>
      <c r="AHC228" s="139"/>
      <c r="AHD228" s="139"/>
      <c r="AHE228" s="139"/>
      <c r="AHF228" s="139"/>
      <c r="AHG228" s="139"/>
      <c r="AHH228" s="139"/>
      <c r="AHI228" s="139"/>
      <c r="AHJ228" s="139"/>
      <c r="AHK228" s="139"/>
      <c r="AHL228" s="139"/>
      <c r="AHM228" s="139"/>
      <c r="AHN228" s="139"/>
      <c r="AHO228" s="139"/>
      <c r="AHP228" s="139"/>
      <c r="AHQ228" s="139"/>
      <c r="AHR228" s="139"/>
      <c r="AHS228" s="139"/>
      <c r="AHT228" s="139"/>
      <c r="AHU228" s="139"/>
      <c r="AHV228" s="139"/>
      <c r="AHW228" s="139"/>
      <c r="AHX228" s="139"/>
      <c r="AHY228" s="139"/>
      <c r="AHZ228" s="139"/>
      <c r="AIA228" s="139"/>
      <c r="AIB228" s="139"/>
      <c r="AIC228" s="139"/>
      <c r="AID228" s="139"/>
      <c r="AIE228" s="139"/>
      <c r="AIF228" s="139"/>
      <c r="AIG228" s="139"/>
      <c r="AIH228" s="139"/>
      <c r="AII228" s="139"/>
      <c r="AIJ228" s="139"/>
      <c r="AIK228" s="139"/>
      <c r="AIL228" s="139"/>
      <c r="AIM228" s="139"/>
      <c r="AIN228" s="139"/>
      <c r="AIO228" s="139"/>
      <c r="AIP228" s="139"/>
      <c r="AIQ228" s="139"/>
      <c r="AIR228" s="139"/>
      <c r="AIS228" s="139"/>
      <c r="AIT228" s="139"/>
      <c r="AIU228" s="139"/>
      <c r="AIV228" s="139"/>
      <c r="AIW228" s="139"/>
      <c r="AIX228" s="139"/>
      <c r="AIY228" s="139"/>
      <c r="AIZ228" s="139"/>
      <c r="AJA228" s="139"/>
      <c r="AJB228" s="139"/>
      <c r="AJC228" s="139"/>
      <c r="AJD228" s="139"/>
      <c r="AJE228" s="139"/>
      <c r="AJF228" s="139"/>
      <c r="AJG228" s="139"/>
      <c r="AJH228" s="139"/>
      <c r="AJI228" s="139"/>
      <c r="AJJ228" s="139"/>
      <c r="AJK228" s="139"/>
      <c r="AJL228" s="139"/>
      <c r="AJM228" s="139"/>
      <c r="AJN228" s="139"/>
      <c r="AJO228" s="139"/>
      <c r="AJP228" s="139"/>
      <c r="AJQ228" s="139"/>
      <c r="AJR228" s="139"/>
      <c r="AJS228" s="139"/>
      <c r="AJT228" s="139"/>
      <c r="AJU228" s="139"/>
      <c r="AJV228" s="139"/>
      <c r="AJW228" s="139"/>
      <c r="AJX228" s="139"/>
      <c r="AJY228" s="139"/>
      <c r="AJZ228" s="139"/>
      <c r="AKA228" s="139"/>
      <c r="AKB228" s="139"/>
      <c r="AKC228" s="139"/>
      <c r="AKD228" s="139"/>
      <c r="AKE228" s="139"/>
      <c r="AKF228" s="139"/>
      <c r="AKG228" s="139"/>
      <c r="AKH228" s="139"/>
      <c r="AKI228" s="139"/>
      <c r="AKJ228" s="139"/>
      <c r="AKK228" s="139"/>
      <c r="AKL228" s="139"/>
      <c r="AKM228" s="139"/>
      <c r="AKN228" s="139"/>
      <c r="AKO228" s="139"/>
      <c r="AKP228" s="139"/>
      <c r="AKQ228" s="139"/>
      <c r="AKR228" s="139"/>
      <c r="AKS228" s="139"/>
      <c r="AKT228" s="139"/>
      <c r="AKU228" s="139"/>
      <c r="AKV228" s="139"/>
      <c r="AKW228" s="139"/>
      <c r="AKX228" s="139"/>
      <c r="AKY228" s="139"/>
      <c r="AKZ228" s="139"/>
      <c r="ALA228" s="139"/>
      <c r="ALB228" s="139"/>
      <c r="ALC228" s="139"/>
      <c r="ALD228" s="139"/>
      <c r="ALE228" s="139"/>
      <c r="ALF228" s="139"/>
      <c r="ALG228" s="139"/>
      <c r="ALH228" s="139"/>
      <c r="ALI228" s="139"/>
      <c r="ALJ228" s="139"/>
      <c r="ALK228" s="139"/>
      <c r="ALL228" s="139"/>
      <c r="ALM228" s="139"/>
      <c r="ALN228" s="139"/>
      <c r="ALO228" s="139"/>
      <c r="ALP228" s="139"/>
      <c r="ALQ228" s="139"/>
      <c r="ALR228" s="139"/>
      <c r="ALS228" s="139"/>
      <c r="ALT228" s="139"/>
      <c r="ALU228" s="139"/>
      <c r="ALV228" s="139"/>
      <c r="ALW228" s="139"/>
      <c r="ALX228" s="139"/>
      <c r="ALY228" s="139"/>
      <c r="ALZ228" s="139"/>
      <c r="AMA228" s="139"/>
      <c r="AMB228" s="139"/>
      <c r="AMC228" s="139"/>
      <c r="AMD228" s="139"/>
      <c r="AME228" s="139"/>
      <c r="AMF228" s="139"/>
      <c r="AMG228" s="139"/>
      <c r="AMH228" s="139"/>
      <c r="AMI228" s="139"/>
      <c r="AMJ228" s="139"/>
      <c r="AMK228" s="139"/>
      <c r="AML228" s="139"/>
      <c r="AMM228" s="139"/>
      <c r="AMN228" s="139"/>
      <c r="AMO228" s="139"/>
      <c r="AMP228" s="139"/>
      <c r="AMQ228" s="139"/>
      <c r="AMR228" s="139"/>
      <c r="AMS228" s="139"/>
      <c r="AMT228" s="139"/>
      <c r="AMU228" s="139"/>
      <c r="AMV228" s="139"/>
      <c r="AMW228" s="139"/>
      <c r="AMX228" s="139"/>
      <c r="AMY228" s="139"/>
      <c r="AMZ228" s="139"/>
      <c r="ANA228" s="139"/>
      <c r="ANB228" s="139"/>
      <c r="ANC228" s="139"/>
      <c r="AND228" s="139"/>
      <c r="ANE228" s="139"/>
      <c r="ANF228" s="139"/>
      <c r="ANG228" s="139"/>
      <c r="ANH228" s="139"/>
      <c r="ANI228" s="139"/>
      <c r="ANJ228" s="139"/>
      <c r="ANK228" s="139"/>
      <c r="ANL228" s="139"/>
      <c r="ANM228" s="139"/>
      <c r="ANN228" s="139"/>
      <c r="ANO228" s="139"/>
      <c r="ANP228" s="139"/>
      <c r="ANQ228" s="139"/>
      <c r="ANR228" s="139"/>
      <c r="ANS228" s="139"/>
      <c r="ANT228" s="139"/>
      <c r="ANU228" s="139"/>
      <c r="ANV228" s="139"/>
      <c r="ANW228" s="139"/>
      <c r="ANX228" s="139"/>
      <c r="ANY228" s="139"/>
      <c r="ANZ228" s="139"/>
      <c r="AOA228" s="139"/>
      <c r="AOB228" s="139"/>
      <c r="AOC228" s="139"/>
      <c r="AOD228" s="139"/>
      <c r="AOE228" s="139"/>
      <c r="AOF228" s="139"/>
      <c r="AOG228" s="139"/>
      <c r="AOH228" s="139"/>
      <c r="AOI228" s="139"/>
      <c r="AOJ228" s="139"/>
      <c r="AOK228" s="139"/>
      <c r="AOL228" s="139"/>
      <c r="AOM228" s="139"/>
      <c r="AON228" s="139"/>
      <c r="AOO228" s="139"/>
      <c r="AOP228" s="139"/>
      <c r="AOQ228" s="139"/>
      <c r="AOR228" s="139"/>
      <c r="AOS228" s="139"/>
      <c r="AOT228" s="139"/>
      <c r="AOU228" s="139"/>
      <c r="AOV228" s="139"/>
      <c r="AOW228" s="139"/>
      <c r="AOX228" s="139"/>
      <c r="AOY228" s="139"/>
      <c r="AOZ228" s="139"/>
      <c r="APA228" s="139"/>
      <c r="APB228" s="139"/>
      <c r="APC228" s="139"/>
      <c r="APD228" s="139"/>
      <c r="APE228" s="139"/>
      <c r="APF228" s="139"/>
      <c r="APG228" s="139"/>
      <c r="APH228" s="139"/>
      <c r="API228" s="139"/>
      <c r="APJ228" s="139"/>
      <c r="APK228" s="139"/>
      <c r="APL228" s="139"/>
    </row>
    <row r="229" spans="1:1104" s="138" customFormat="1" ht="18" hidden="1" customHeight="1" x14ac:dyDescent="0.25">
      <c r="A229" s="141" t="s">
        <v>5</v>
      </c>
      <c r="E229" s="379"/>
      <c r="G229" s="37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9"/>
      <c r="AX229" s="139"/>
      <c r="AY229" s="139"/>
      <c r="AZ229" s="139"/>
      <c r="BA229" s="139"/>
      <c r="BB229" s="139"/>
      <c r="BC229" s="139"/>
      <c r="BD229" s="139"/>
      <c r="BE229" s="139"/>
      <c r="BF229" s="139"/>
      <c r="BG229" s="139"/>
      <c r="BH229" s="139"/>
      <c r="BI229" s="139"/>
      <c r="BJ229" s="139"/>
      <c r="BK229" s="139"/>
      <c r="BL229" s="139"/>
      <c r="BM229" s="139"/>
      <c r="BN229" s="139"/>
      <c r="BO229" s="139"/>
      <c r="BP229" s="139"/>
      <c r="BQ229" s="139"/>
      <c r="BR229" s="139"/>
      <c r="BS229" s="139"/>
      <c r="BT229" s="139"/>
      <c r="BU229" s="139"/>
      <c r="BV229" s="139"/>
      <c r="BW229" s="139"/>
      <c r="BX229" s="139"/>
      <c r="BY229" s="139"/>
      <c r="BZ229" s="139"/>
      <c r="CA229" s="139"/>
      <c r="CB229" s="139"/>
      <c r="CC229" s="139"/>
      <c r="CD229" s="139"/>
      <c r="CE229" s="139"/>
      <c r="CF229" s="139"/>
      <c r="CG229" s="139"/>
      <c r="CH229" s="139"/>
      <c r="CI229" s="139"/>
      <c r="CJ229" s="139"/>
      <c r="CK229" s="139"/>
      <c r="CL229" s="139"/>
      <c r="CM229" s="139"/>
      <c r="CN229" s="139"/>
      <c r="CO229" s="139"/>
      <c r="CP229" s="139"/>
      <c r="CQ229" s="139"/>
      <c r="CR229" s="139"/>
      <c r="CS229" s="139"/>
      <c r="CT229" s="139"/>
      <c r="CU229" s="139"/>
      <c r="CV229" s="139"/>
      <c r="CW229" s="139"/>
      <c r="CX229" s="139"/>
      <c r="CY229" s="139"/>
      <c r="CZ229" s="139"/>
      <c r="DA229" s="139"/>
      <c r="DB229" s="139"/>
      <c r="DC229" s="139"/>
      <c r="DD229" s="139"/>
      <c r="DE229" s="139"/>
      <c r="DF229" s="139"/>
      <c r="DG229" s="139"/>
      <c r="DH229" s="139"/>
      <c r="DI229" s="139"/>
      <c r="DJ229" s="139"/>
      <c r="DK229" s="139"/>
      <c r="DL229" s="139"/>
      <c r="DM229" s="139"/>
      <c r="DN229" s="139"/>
      <c r="DO229" s="139"/>
      <c r="DP229" s="139"/>
      <c r="DQ229" s="139"/>
      <c r="DR229" s="139"/>
      <c r="DS229" s="139"/>
      <c r="DT229" s="139"/>
      <c r="DU229" s="139"/>
      <c r="DV229" s="139"/>
      <c r="DW229" s="139"/>
      <c r="DX229" s="139"/>
      <c r="DY229" s="139"/>
      <c r="DZ229" s="139"/>
      <c r="EA229" s="139"/>
      <c r="EB229" s="139"/>
      <c r="EC229" s="139"/>
      <c r="ED229" s="139"/>
      <c r="EE229" s="139"/>
      <c r="EF229" s="139"/>
      <c r="EG229" s="139"/>
      <c r="EH229" s="139"/>
      <c r="EI229" s="139"/>
      <c r="EJ229" s="139"/>
      <c r="EK229" s="139"/>
      <c r="EL229" s="139"/>
      <c r="EM229" s="139"/>
      <c r="EN229" s="139"/>
      <c r="EO229" s="139"/>
      <c r="EP229" s="139"/>
      <c r="EQ229" s="139"/>
      <c r="ER229" s="139"/>
      <c r="ES229" s="139"/>
      <c r="ET229" s="139"/>
      <c r="EU229" s="139"/>
      <c r="EV229" s="139"/>
      <c r="EW229" s="139"/>
      <c r="EX229" s="139"/>
      <c r="EY229" s="139"/>
      <c r="EZ229" s="139"/>
      <c r="FA229" s="139"/>
      <c r="FB229" s="139"/>
      <c r="FC229" s="139"/>
      <c r="FD229" s="139"/>
      <c r="FE229" s="139"/>
      <c r="FF229" s="139"/>
      <c r="FG229" s="139"/>
      <c r="FH229" s="139"/>
      <c r="FI229" s="139"/>
      <c r="FJ229" s="139"/>
      <c r="FK229" s="139"/>
      <c r="FL229" s="139"/>
      <c r="FM229" s="139"/>
      <c r="FN229" s="139"/>
      <c r="FO229" s="139"/>
      <c r="FP229" s="139"/>
      <c r="FQ229" s="139"/>
      <c r="FR229" s="139"/>
      <c r="FS229" s="139"/>
      <c r="FT229" s="139"/>
      <c r="FU229" s="139"/>
      <c r="FV229" s="139"/>
      <c r="FW229" s="139"/>
      <c r="FX229" s="139"/>
      <c r="FY229" s="139"/>
      <c r="FZ229" s="139"/>
      <c r="GA229" s="139"/>
      <c r="GB229" s="139"/>
      <c r="GC229" s="139"/>
      <c r="GD229" s="139"/>
      <c r="GE229" s="139"/>
      <c r="GF229" s="139"/>
      <c r="GG229" s="139"/>
      <c r="GH229" s="139"/>
      <c r="GI229" s="139"/>
      <c r="GJ229" s="139"/>
      <c r="GK229" s="139"/>
      <c r="GL229" s="139"/>
      <c r="GM229" s="139"/>
      <c r="GN229" s="139"/>
      <c r="GO229" s="139"/>
      <c r="GP229" s="139"/>
      <c r="GQ229" s="139"/>
      <c r="GR229" s="139"/>
      <c r="GS229" s="139"/>
      <c r="GT229" s="139"/>
      <c r="GU229" s="139"/>
      <c r="GV229" s="139"/>
      <c r="GW229" s="139"/>
      <c r="GX229" s="139"/>
      <c r="GY229" s="139"/>
      <c r="GZ229" s="139"/>
      <c r="HA229" s="139"/>
      <c r="HB229" s="139"/>
      <c r="HC229" s="139"/>
      <c r="HD229" s="139"/>
      <c r="HE229" s="139"/>
      <c r="HF229" s="139"/>
      <c r="HG229" s="139"/>
      <c r="HH229" s="139"/>
      <c r="HI229" s="139"/>
      <c r="HJ229" s="139"/>
      <c r="HK229" s="139"/>
      <c r="HL229" s="139"/>
      <c r="HM229" s="139"/>
      <c r="HN229" s="139"/>
      <c r="HO229" s="139"/>
      <c r="HP229" s="139"/>
      <c r="HQ229" s="139"/>
      <c r="HR229" s="139"/>
      <c r="HS229" s="139"/>
      <c r="HT229" s="139"/>
      <c r="HU229" s="139"/>
      <c r="HV229" s="139"/>
      <c r="HW229" s="139"/>
      <c r="HX229" s="139"/>
      <c r="HY229" s="139"/>
      <c r="HZ229" s="139"/>
      <c r="IA229" s="139"/>
      <c r="IB229" s="139"/>
      <c r="IC229" s="139"/>
      <c r="ID229" s="139"/>
      <c r="IE229" s="139"/>
      <c r="IF229" s="139"/>
      <c r="IG229" s="139"/>
      <c r="IH229" s="139"/>
      <c r="II229" s="139"/>
      <c r="IJ229" s="139"/>
      <c r="IK229" s="139"/>
      <c r="IL229" s="139"/>
      <c r="IM229" s="139"/>
      <c r="IN229" s="139"/>
      <c r="IO229" s="139"/>
      <c r="IP229" s="139"/>
      <c r="IQ229" s="139"/>
      <c r="IR229" s="139"/>
      <c r="IS229" s="139"/>
      <c r="IT229" s="139"/>
      <c r="IU229" s="139"/>
      <c r="IV229" s="139"/>
      <c r="IW229" s="139"/>
      <c r="IX229" s="139"/>
      <c r="IY229" s="139"/>
      <c r="IZ229" s="139"/>
      <c r="JA229" s="139"/>
      <c r="JB229" s="139"/>
      <c r="JC229" s="139"/>
      <c r="JD229" s="139"/>
      <c r="JE229" s="139"/>
      <c r="JF229" s="139"/>
      <c r="JG229" s="139"/>
      <c r="JH229" s="139"/>
      <c r="JI229" s="139"/>
      <c r="JJ229" s="139"/>
      <c r="JK229" s="139"/>
      <c r="JL229" s="139"/>
      <c r="JM229" s="139"/>
      <c r="JN229" s="139"/>
      <c r="JO229" s="139"/>
      <c r="JP229" s="139"/>
      <c r="JQ229" s="139"/>
      <c r="JR229" s="139"/>
      <c r="JS229" s="139"/>
      <c r="JT229" s="139"/>
      <c r="JU229" s="139"/>
      <c r="JV229" s="139"/>
      <c r="JW229" s="139"/>
      <c r="JX229" s="139"/>
      <c r="JY229" s="139"/>
      <c r="JZ229" s="139"/>
      <c r="KA229" s="139"/>
      <c r="KB229" s="139"/>
      <c r="KC229" s="139"/>
      <c r="KD229" s="139"/>
      <c r="KE229" s="139"/>
      <c r="KF229" s="139"/>
      <c r="KG229" s="139"/>
      <c r="KH229" s="139"/>
      <c r="KI229" s="139"/>
      <c r="KJ229" s="139"/>
      <c r="KK229" s="139"/>
      <c r="KL229" s="139"/>
      <c r="KM229" s="139"/>
      <c r="KN229" s="139"/>
      <c r="KO229" s="139"/>
      <c r="KP229" s="139"/>
      <c r="KQ229" s="139"/>
      <c r="KR229" s="139"/>
      <c r="KS229" s="139"/>
      <c r="KT229" s="139"/>
      <c r="KU229" s="139"/>
      <c r="KV229" s="139"/>
      <c r="KW229" s="139"/>
      <c r="KX229" s="139"/>
      <c r="KY229" s="139"/>
      <c r="KZ229" s="139"/>
      <c r="LA229" s="139"/>
      <c r="LB229" s="139"/>
      <c r="LC229" s="139"/>
      <c r="LD229" s="139"/>
      <c r="LE229" s="139"/>
      <c r="LF229" s="139"/>
      <c r="LG229" s="139"/>
      <c r="LH229" s="139"/>
      <c r="LI229" s="139"/>
      <c r="LJ229" s="139"/>
      <c r="LK229" s="139"/>
      <c r="LL229" s="139"/>
      <c r="LM229" s="139"/>
      <c r="LN229" s="139"/>
      <c r="LO229" s="139"/>
      <c r="LP229" s="139"/>
      <c r="LQ229" s="139"/>
      <c r="LR229" s="139"/>
      <c r="LS229" s="139"/>
      <c r="LT229" s="139"/>
      <c r="LU229" s="139"/>
      <c r="LV229" s="139"/>
      <c r="LW229" s="139"/>
      <c r="LX229" s="139"/>
      <c r="LY229" s="139"/>
      <c r="LZ229" s="139"/>
      <c r="MA229" s="139"/>
      <c r="MB229" s="139"/>
      <c r="MC229" s="139"/>
      <c r="MD229" s="139"/>
      <c r="ME229" s="139"/>
      <c r="MF229" s="139"/>
      <c r="MG229" s="139"/>
      <c r="MH229" s="139"/>
      <c r="MI229" s="139"/>
      <c r="MJ229" s="139"/>
      <c r="MK229" s="139"/>
      <c r="ML229" s="139"/>
      <c r="MM229" s="139"/>
      <c r="MN229" s="139"/>
      <c r="MO229" s="139"/>
      <c r="MP229" s="139"/>
      <c r="MQ229" s="139"/>
      <c r="MR229" s="139"/>
      <c r="MS229" s="139"/>
      <c r="MT229" s="139"/>
      <c r="MU229" s="139"/>
      <c r="MV229" s="139"/>
      <c r="MW229" s="139"/>
      <c r="MX229" s="139"/>
      <c r="MY229" s="139"/>
      <c r="MZ229" s="139"/>
      <c r="NA229" s="139"/>
      <c r="NB229" s="139"/>
      <c r="NC229" s="139"/>
      <c r="ND229" s="139"/>
      <c r="NE229" s="139"/>
      <c r="NF229" s="139"/>
      <c r="NG229" s="139"/>
      <c r="NH229" s="139"/>
      <c r="NI229" s="139"/>
      <c r="NJ229" s="139"/>
      <c r="NK229" s="139"/>
      <c r="NL229" s="139"/>
      <c r="NM229" s="139"/>
      <c r="NN229" s="139"/>
      <c r="NO229" s="139"/>
      <c r="NP229" s="139"/>
      <c r="NQ229" s="139"/>
      <c r="NR229" s="139"/>
      <c r="NS229" s="139"/>
      <c r="NT229" s="139"/>
      <c r="NU229" s="139"/>
      <c r="NV229" s="139"/>
      <c r="NW229" s="139"/>
      <c r="NX229" s="139"/>
      <c r="NY229" s="139"/>
      <c r="NZ229" s="139"/>
      <c r="OA229" s="139"/>
      <c r="OB229" s="139"/>
      <c r="OC229" s="139"/>
      <c r="OD229" s="139"/>
      <c r="OE229" s="139"/>
      <c r="OF229" s="139"/>
      <c r="OG229" s="139"/>
      <c r="OH229" s="139"/>
      <c r="OI229" s="139"/>
      <c r="OJ229" s="139"/>
      <c r="OK229" s="139"/>
      <c r="OL229" s="139"/>
      <c r="OM229" s="139"/>
      <c r="ON229" s="139"/>
      <c r="OO229" s="139"/>
      <c r="OP229" s="139"/>
      <c r="OQ229" s="139"/>
      <c r="OR229" s="139"/>
      <c r="OS229" s="139"/>
      <c r="OT229" s="139"/>
      <c r="OU229" s="139"/>
      <c r="OV229" s="139"/>
      <c r="OW229" s="139"/>
      <c r="OX229" s="139"/>
      <c r="OY229" s="139"/>
      <c r="OZ229" s="139"/>
      <c r="PA229" s="139"/>
      <c r="PB229" s="139"/>
      <c r="PC229" s="139"/>
      <c r="PD229" s="139"/>
      <c r="PE229" s="139"/>
      <c r="PF229" s="139"/>
      <c r="PG229" s="139"/>
      <c r="PH229" s="139"/>
      <c r="PI229" s="139"/>
      <c r="PJ229" s="139"/>
      <c r="PK229" s="139"/>
      <c r="PL229" s="139"/>
      <c r="PM229" s="139"/>
      <c r="PN229" s="139"/>
      <c r="PO229" s="139"/>
      <c r="PP229" s="139"/>
      <c r="PQ229" s="139"/>
      <c r="PR229" s="139"/>
      <c r="PS229" s="139"/>
      <c r="PT229" s="139"/>
      <c r="PU229" s="139"/>
      <c r="PV229" s="139"/>
      <c r="PW229" s="139"/>
      <c r="PX229" s="139"/>
      <c r="PY229" s="139"/>
      <c r="PZ229" s="139"/>
      <c r="QA229" s="139"/>
      <c r="QB229" s="139"/>
      <c r="QC229" s="139"/>
      <c r="QD229" s="139"/>
      <c r="QE229" s="139"/>
      <c r="QF229" s="139"/>
      <c r="QG229" s="139"/>
      <c r="QH229" s="139"/>
      <c r="QI229" s="139"/>
      <c r="QJ229" s="139"/>
      <c r="QK229" s="139"/>
      <c r="QL229" s="139"/>
      <c r="QM229" s="139"/>
      <c r="QN229" s="139"/>
      <c r="QO229" s="139"/>
      <c r="QP229" s="139"/>
      <c r="QQ229" s="139"/>
      <c r="QR229" s="139"/>
      <c r="QS229" s="139"/>
      <c r="QT229" s="139"/>
      <c r="QU229" s="139"/>
      <c r="QV229" s="139"/>
      <c r="QW229" s="139"/>
      <c r="QX229" s="139"/>
      <c r="QY229" s="139"/>
      <c r="QZ229" s="139"/>
      <c r="RA229" s="139"/>
      <c r="RB229" s="139"/>
      <c r="RC229" s="139"/>
      <c r="RD229" s="139"/>
      <c r="RE229" s="139"/>
      <c r="RF229" s="139"/>
      <c r="RG229" s="139"/>
      <c r="RH229" s="139"/>
      <c r="RI229" s="139"/>
      <c r="RJ229" s="139"/>
      <c r="RK229" s="139"/>
      <c r="RL229" s="139"/>
      <c r="RM229" s="139"/>
      <c r="RN229" s="139"/>
      <c r="RO229" s="139"/>
      <c r="RP229" s="139"/>
      <c r="RQ229" s="139"/>
      <c r="RR229" s="139"/>
      <c r="RS229" s="139"/>
      <c r="RT229" s="139"/>
      <c r="RU229" s="139"/>
      <c r="RV229" s="139"/>
      <c r="RW229" s="139"/>
      <c r="RX229" s="139"/>
      <c r="RY229" s="139"/>
      <c r="RZ229" s="139"/>
      <c r="SA229" s="139"/>
      <c r="SB229" s="139"/>
      <c r="SC229" s="139"/>
      <c r="SD229" s="139"/>
      <c r="SE229" s="139"/>
      <c r="SF229" s="139"/>
      <c r="SG229" s="139"/>
      <c r="SH229" s="139"/>
      <c r="SI229" s="139"/>
      <c r="SJ229" s="139"/>
      <c r="SK229" s="139"/>
      <c r="SL229" s="139"/>
      <c r="SM229" s="139"/>
      <c r="SN229" s="139"/>
      <c r="SO229" s="139"/>
      <c r="SP229" s="139"/>
      <c r="SQ229" s="139"/>
      <c r="SR229" s="139"/>
      <c r="SS229" s="139"/>
      <c r="ST229" s="139"/>
      <c r="SU229" s="139"/>
      <c r="SV229" s="139"/>
      <c r="SW229" s="139"/>
      <c r="SX229" s="139"/>
      <c r="SY229" s="139"/>
      <c r="SZ229" s="139"/>
      <c r="TA229" s="139"/>
      <c r="TB229" s="139"/>
      <c r="TC229" s="139"/>
      <c r="TD229" s="139"/>
      <c r="TE229" s="139"/>
      <c r="TF229" s="139"/>
      <c r="TG229" s="139"/>
      <c r="TH229" s="139"/>
      <c r="TI229" s="139"/>
      <c r="TJ229" s="139"/>
      <c r="TK229" s="139"/>
      <c r="TL229" s="139"/>
      <c r="TM229" s="139"/>
      <c r="TN229" s="139"/>
      <c r="TO229" s="139"/>
      <c r="TP229" s="139"/>
      <c r="TQ229" s="139"/>
      <c r="TR229" s="139"/>
      <c r="TS229" s="139"/>
      <c r="TT229" s="139"/>
      <c r="TU229" s="139"/>
      <c r="TV229" s="139"/>
      <c r="TW229" s="139"/>
      <c r="TX229" s="139"/>
      <c r="TY229" s="139"/>
      <c r="TZ229" s="139"/>
      <c r="UA229" s="139"/>
      <c r="UB229" s="139"/>
      <c r="UC229" s="139"/>
      <c r="UD229" s="139"/>
      <c r="UE229" s="139"/>
      <c r="UF229" s="139"/>
      <c r="UG229" s="139"/>
      <c r="UH229" s="139"/>
      <c r="UI229" s="139"/>
      <c r="UJ229" s="139"/>
      <c r="UK229" s="139"/>
      <c r="UL229" s="139"/>
      <c r="UM229" s="139"/>
      <c r="UN229" s="139"/>
      <c r="UO229" s="139"/>
      <c r="UP229" s="139"/>
      <c r="UQ229" s="139"/>
      <c r="UR229" s="139"/>
      <c r="US229" s="139"/>
      <c r="UT229" s="139"/>
      <c r="UU229" s="139"/>
      <c r="UV229" s="139"/>
      <c r="UW229" s="139"/>
      <c r="UX229" s="139"/>
      <c r="UY229" s="139"/>
      <c r="UZ229" s="139"/>
      <c r="VA229" s="139"/>
      <c r="VB229" s="139"/>
      <c r="VC229" s="139"/>
      <c r="VD229" s="139"/>
      <c r="VE229" s="139"/>
      <c r="VF229" s="139"/>
      <c r="VG229" s="139"/>
      <c r="VH229" s="139"/>
      <c r="VI229" s="139"/>
      <c r="VJ229" s="139"/>
      <c r="VK229" s="139"/>
      <c r="VL229" s="139"/>
      <c r="VM229" s="139"/>
      <c r="VN229" s="139"/>
      <c r="VO229" s="139"/>
      <c r="VP229" s="139"/>
      <c r="VQ229" s="139"/>
      <c r="VR229" s="139"/>
      <c r="VS229" s="139"/>
      <c r="VT229" s="139"/>
      <c r="VU229" s="139"/>
      <c r="VV229" s="139"/>
      <c r="VW229" s="139"/>
      <c r="VX229" s="139"/>
      <c r="VY229" s="139"/>
      <c r="VZ229" s="139"/>
      <c r="WA229" s="139"/>
      <c r="WB229" s="139"/>
      <c r="WC229" s="139"/>
      <c r="WD229" s="139"/>
      <c r="WE229" s="139"/>
      <c r="WF229" s="139"/>
      <c r="WG229" s="139"/>
      <c r="WH229" s="139"/>
      <c r="WI229" s="139"/>
      <c r="WJ229" s="139"/>
      <c r="WK229" s="139"/>
      <c r="WL229" s="139"/>
      <c r="WM229" s="139"/>
      <c r="WN229" s="139"/>
      <c r="WO229" s="139"/>
      <c r="WP229" s="139"/>
      <c r="WQ229" s="139"/>
      <c r="WR229" s="139"/>
      <c r="WS229" s="139"/>
      <c r="WT229" s="139"/>
      <c r="WU229" s="139"/>
      <c r="WV229" s="139"/>
      <c r="WW229" s="139"/>
      <c r="WX229" s="139"/>
      <c r="WY229" s="139"/>
      <c r="WZ229" s="139"/>
      <c r="XA229" s="139"/>
      <c r="XB229" s="139"/>
      <c r="XC229" s="139"/>
      <c r="XD229" s="139"/>
      <c r="XE229" s="139"/>
      <c r="XF229" s="139"/>
      <c r="XG229" s="139"/>
      <c r="XH229" s="139"/>
      <c r="XI229" s="139"/>
      <c r="XJ229" s="139"/>
      <c r="XK229" s="139"/>
      <c r="XL229" s="139"/>
      <c r="XM229" s="139"/>
      <c r="XN229" s="139"/>
      <c r="XO229" s="139"/>
      <c r="XP229" s="139"/>
      <c r="XQ229" s="139"/>
      <c r="XR229" s="139"/>
      <c r="XS229" s="139"/>
      <c r="XT229" s="139"/>
      <c r="XU229" s="139"/>
      <c r="XV229" s="139"/>
      <c r="XW229" s="139"/>
      <c r="XX229" s="139"/>
      <c r="XY229" s="139"/>
      <c r="XZ229" s="139"/>
      <c r="YA229" s="139"/>
      <c r="YB229" s="139"/>
      <c r="YC229" s="139"/>
      <c r="YD229" s="139"/>
      <c r="YE229" s="139"/>
      <c r="YF229" s="139"/>
      <c r="YG229" s="139"/>
      <c r="YH229" s="139"/>
      <c r="YI229" s="139"/>
      <c r="YJ229" s="139"/>
      <c r="YK229" s="139"/>
      <c r="YL229" s="139"/>
      <c r="YM229" s="139"/>
      <c r="YN229" s="139"/>
      <c r="YO229" s="139"/>
      <c r="YP229" s="139"/>
      <c r="YQ229" s="139"/>
      <c r="YR229" s="139"/>
      <c r="YS229" s="139"/>
      <c r="YT229" s="139"/>
      <c r="YU229" s="139"/>
      <c r="YV229" s="139"/>
      <c r="YW229" s="139"/>
      <c r="YX229" s="139"/>
      <c r="YY229" s="139"/>
      <c r="YZ229" s="139"/>
      <c r="ZA229" s="139"/>
      <c r="ZB229" s="139"/>
      <c r="ZC229" s="139"/>
      <c r="ZD229" s="139"/>
      <c r="ZE229" s="139"/>
      <c r="ZF229" s="139"/>
      <c r="ZG229" s="139"/>
      <c r="ZH229" s="139"/>
      <c r="ZI229" s="139"/>
      <c r="ZJ229" s="139"/>
      <c r="ZK229" s="139"/>
      <c r="ZL229" s="139"/>
      <c r="ZM229" s="139"/>
      <c r="ZN229" s="139"/>
      <c r="ZO229" s="139"/>
      <c r="ZP229" s="139"/>
      <c r="ZQ229" s="139"/>
      <c r="ZR229" s="139"/>
      <c r="ZS229" s="139"/>
      <c r="ZT229" s="139"/>
      <c r="ZU229" s="139"/>
      <c r="ZV229" s="139"/>
      <c r="ZW229" s="139"/>
      <c r="ZX229" s="139"/>
      <c r="ZY229" s="139"/>
      <c r="ZZ229" s="139"/>
      <c r="AAA229" s="139"/>
      <c r="AAB229" s="139"/>
      <c r="AAC229" s="139"/>
      <c r="AAD229" s="139"/>
      <c r="AAE229" s="139"/>
      <c r="AAF229" s="139"/>
      <c r="AAG229" s="139"/>
      <c r="AAH229" s="139"/>
      <c r="AAI229" s="139"/>
      <c r="AAJ229" s="139"/>
      <c r="AAK229" s="139"/>
      <c r="AAL229" s="139"/>
      <c r="AAM229" s="139"/>
      <c r="AAN229" s="139"/>
      <c r="AAO229" s="139"/>
      <c r="AAP229" s="139"/>
      <c r="AAQ229" s="139"/>
      <c r="AAR229" s="139"/>
      <c r="AAS229" s="139"/>
      <c r="AAT229" s="139"/>
      <c r="AAU229" s="139"/>
      <c r="AAV229" s="139"/>
      <c r="AAW229" s="139"/>
      <c r="AAX229" s="139"/>
      <c r="AAY229" s="139"/>
      <c r="AAZ229" s="139"/>
      <c r="ABA229" s="139"/>
      <c r="ABB229" s="139"/>
      <c r="ABC229" s="139"/>
      <c r="ABD229" s="139"/>
      <c r="ABE229" s="139"/>
      <c r="ABF229" s="139"/>
      <c r="ABG229" s="139"/>
      <c r="ABH229" s="139"/>
      <c r="ABI229" s="139"/>
      <c r="ABJ229" s="139"/>
      <c r="ABK229" s="139"/>
      <c r="ABL229" s="139"/>
      <c r="ABM229" s="139"/>
      <c r="ABN229" s="139"/>
      <c r="ABO229" s="139"/>
      <c r="ABP229" s="139"/>
      <c r="ABQ229" s="139"/>
      <c r="ABR229" s="139"/>
      <c r="ABS229" s="139"/>
      <c r="ABT229" s="139"/>
      <c r="ABU229" s="139"/>
      <c r="ABV229" s="139"/>
      <c r="ABW229" s="139"/>
      <c r="ABX229" s="139"/>
      <c r="ABY229" s="139"/>
      <c r="ABZ229" s="139"/>
      <c r="ACA229" s="139"/>
      <c r="ACB229" s="139"/>
      <c r="ACC229" s="139"/>
      <c r="ACD229" s="139"/>
      <c r="ACE229" s="139"/>
      <c r="ACF229" s="139"/>
      <c r="ACG229" s="139"/>
      <c r="ACH229" s="139"/>
      <c r="ACI229" s="139"/>
      <c r="ACJ229" s="139"/>
      <c r="ACK229" s="139"/>
      <c r="ACL229" s="139"/>
      <c r="ACM229" s="139"/>
      <c r="ACN229" s="139"/>
      <c r="ACO229" s="139"/>
      <c r="ACP229" s="139"/>
      <c r="ACQ229" s="139"/>
      <c r="ACR229" s="139"/>
      <c r="ACS229" s="139"/>
      <c r="ACT229" s="139"/>
      <c r="ACU229" s="139"/>
      <c r="ACV229" s="139"/>
      <c r="ACW229" s="139"/>
      <c r="ACX229" s="139"/>
      <c r="ACY229" s="139"/>
      <c r="ACZ229" s="139"/>
      <c r="ADA229" s="139"/>
      <c r="ADB229" s="139"/>
      <c r="ADC229" s="139"/>
      <c r="ADD229" s="139"/>
      <c r="ADE229" s="139"/>
      <c r="ADF229" s="139"/>
      <c r="ADG229" s="139"/>
      <c r="ADH229" s="139"/>
      <c r="ADI229" s="139"/>
      <c r="ADJ229" s="139"/>
      <c r="ADK229" s="139"/>
      <c r="ADL229" s="139"/>
      <c r="ADM229" s="139"/>
      <c r="ADN229" s="139"/>
      <c r="ADO229" s="139"/>
      <c r="ADP229" s="139"/>
      <c r="ADQ229" s="139"/>
      <c r="ADR229" s="139"/>
      <c r="ADS229" s="139"/>
      <c r="ADT229" s="139"/>
      <c r="ADU229" s="139"/>
      <c r="ADV229" s="139"/>
      <c r="ADW229" s="139"/>
      <c r="ADX229" s="139"/>
      <c r="ADY229" s="139"/>
      <c r="ADZ229" s="139"/>
      <c r="AEA229" s="139"/>
      <c r="AEB229" s="139"/>
      <c r="AEC229" s="139"/>
      <c r="AED229" s="139"/>
      <c r="AEE229" s="139"/>
      <c r="AEF229" s="139"/>
      <c r="AEG229" s="139"/>
      <c r="AEH229" s="139"/>
      <c r="AEI229" s="139"/>
      <c r="AEJ229" s="139"/>
      <c r="AEK229" s="139"/>
      <c r="AEL229" s="139"/>
      <c r="AEM229" s="139"/>
      <c r="AEN229" s="139"/>
      <c r="AEO229" s="139"/>
      <c r="AEP229" s="139"/>
      <c r="AEQ229" s="139"/>
      <c r="AER229" s="139"/>
      <c r="AES229" s="139"/>
      <c r="AET229" s="139"/>
      <c r="AEU229" s="139"/>
      <c r="AEV229" s="139"/>
      <c r="AEW229" s="139"/>
      <c r="AEX229" s="139"/>
      <c r="AEY229" s="139"/>
      <c r="AEZ229" s="139"/>
      <c r="AFA229" s="139"/>
      <c r="AFB229" s="139"/>
      <c r="AFC229" s="139"/>
      <c r="AFD229" s="139"/>
      <c r="AFE229" s="139"/>
      <c r="AFF229" s="139"/>
      <c r="AFG229" s="139"/>
      <c r="AFH229" s="139"/>
      <c r="AFI229" s="139"/>
      <c r="AFJ229" s="139"/>
      <c r="AFK229" s="139"/>
      <c r="AFL229" s="139"/>
      <c r="AFM229" s="139"/>
      <c r="AFN229" s="139"/>
      <c r="AFO229" s="139"/>
      <c r="AFP229" s="139"/>
      <c r="AFQ229" s="139"/>
      <c r="AFR229" s="139"/>
      <c r="AFS229" s="139"/>
      <c r="AFT229" s="139"/>
      <c r="AFU229" s="139"/>
      <c r="AFV229" s="139"/>
      <c r="AFW229" s="139"/>
      <c r="AFX229" s="139"/>
      <c r="AFY229" s="139"/>
      <c r="AFZ229" s="139"/>
      <c r="AGA229" s="139"/>
      <c r="AGB229" s="139"/>
      <c r="AGC229" s="139"/>
      <c r="AGD229" s="139"/>
      <c r="AGE229" s="139"/>
      <c r="AGF229" s="139"/>
      <c r="AGG229" s="139"/>
      <c r="AGH229" s="139"/>
      <c r="AGI229" s="139"/>
      <c r="AGJ229" s="139"/>
      <c r="AGK229" s="139"/>
      <c r="AGL229" s="139"/>
      <c r="AGM229" s="139"/>
      <c r="AGN229" s="139"/>
      <c r="AGO229" s="139"/>
      <c r="AGP229" s="139"/>
      <c r="AGQ229" s="139"/>
      <c r="AGR229" s="139"/>
      <c r="AGS229" s="139"/>
      <c r="AGT229" s="139"/>
      <c r="AGU229" s="139"/>
      <c r="AGV229" s="139"/>
      <c r="AGW229" s="139"/>
      <c r="AGX229" s="139"/>
      <c r="AGY229" s="139"/>
      <c r="AGZ229" s="139"/>
      <c r="AHA229" s="139"/>
      <c r="AHB229" s="139"/>
      <c r="AHC229" s="139"/>
      <c r="AHD229" s="139"/>
      <c r="AHE229" s="139"/>
      <c r="AHF229" s="139"/>
      <c r="AHG229" s="139"/>
      <c r="AHH229" s="139"/>
      <c r="AHI229" s="139"/>
      <c r="AHJ229" s="139"/>
      <c r="AHK229" s="139"/>
      <c r="AHL229" s="139"/>
      <c r="AHM229" s="139"/>
      <c r="AHN229" s="139"/>
      <c r="AHO229" s="139"/>
      <c r="AHP229" s="139"/>
      <c r="AHQ229" s="139"/>
      <c r="AHR229" s="139"/>
      <c r="AHS229" s="139"/>
      <c r="AHT229" s="139"/>
      <c r="AHU229" s="139"/>
      <c r="AHV229" s="139"/>
      <c r="AHW229" s="139"/>
      <c r="AHX229" s="139"/>
      <c r="AHY229" s="139"/>
      <c r="AHZ229" s="139"/>
      <c r="AIA229" s="139"/>
      <c r="AIB229" s="139"/>
      <c r="AIC229" s="139"/>
      <c r="AID229" s="139"/>
      <c r="AIE229" s="139"/>
      <c r="AIF229" s="139"/>
      <c r="AIG229" s="139"/>
      <c r="AIH229" s="139"/>
      <c r="AII229" s="139"/>
      <c r="AIJ229" s="139"/>
      <c r="AIK229" s="139"/>
      <c r="AIL229" s="139"/>
      <c r="AIM229" s="139"/>
      <c r="AIN229" s="139"/>
      <c r="AIO229" s="139"/>
      <c r="AIP229" s="139"/>
      <c r="AIQ229" s="139"/>
      <c r="AIR229" s="139"/>
      <c r="AIS229" s="139"/>
      <c r="AIT229" s="139"/>
      <c r="AIU229" s="139"/>
      <c r="AIV229" s="139"/>
      <c r="AIW229" s="139"/>
      <c r="AIX229" s="139"/>
      <c r="AIY229" s="139"/>
      <c r="AIZ229" s="139"/>
      <c r="AJA229" s="139"/>
      <c r="AJB229" s="139"/>
      <c r="AJC229" s="139"/>
      <c r="AJD229" s="139"/>
      <c r="AJE229" s="139"/>
      <c r="AJF229" s="139"/>
      <c r="AJG229" s="139"/>
      <c r="AJH229" s="139"/>
      <c r="AJI229" s="139"/>
      <c r="AJJ229" s="139"/>
      <c r="AJK229" s="139"/>
      <c r="AJL229" s="139"/>
      <c r="AJM229" s="139"/>
      <c r="AJN229" s="139"/>
      <c r="AJO229" s="139"/>
      <c r="AJP229" s="139"/>
      <c r="AJQ229" s="139"/>
      <c r="AJR229" s="139"/>
      <c r="AJS229" s="139"/>
      <c r="AJT229" s="139"/>
      <c r="AJU229" s="139"/>
      <c r="AJV229" s="139"/>
      <c r="AJW229" s="139"/>
      <c r="AJX229" s="139"/>
      <c r="AJY229" s="139"/>
      <c r="AJZ229" s="139"/>
      <c r="AKA229" s="139"/>
      <c r="AKB229" s="139"/>
      <c r="AKC229" s="139"/>
      <c r="AKD229" s="139"/>
      <c r="AKE229" s="139"/>
      <c r="AKF229" s="139"/>
      <c r="AKG229" s="139"/>
      <c r="AKH229" s="139"/>
      <c r="AKI229" s="139"/>
      <c r="AKJ229" s="139"/>
      <c r="AKK229" s="139"/>
      <c r="AKL229" s="139"/>
      <c r="AKM229" s="139"/>
      <c r="AKN229" s="139"/>
      <c r="AKO229" s="139"/>
      <c r="AKP229" s="139"/>
      <c r="AKQ229" s="139"/>
      <c r="AKR229" s="139"/>
      <c r="AKS229" s="139"/>
      <c r="AKT229" s="139"/>
      <c r="AKU229" s="139"/>
      <c r="AKV229" s="139"/>
      <c r="AKW229" s="139"/>
      <c r="AKX229" s="139"/>
      <c r="AKY229" s="139"/>
      <c r="AKZ229" s="139"/>
      <c r="ALA229" s="139"/>
      <c r="ALB229" s="139"/>
      <c r="ALC229" s="139"/>
      <c r="ALD229" s="139"/>
      <c r="ALE229" s="139"/>
      <c r="ALF229" s="139"/>
      <c r="ALG229" s="139"/>
      <c r="ALH229" s="139"/>
      <c r="ALI229" s="139"/>
      <c r="ALJ229" s="139"/>
      <c r="ALK229" s="139"/>
      <c r="ALL229" s="139"/>
      <c r="ALM229" s="139"/>
      <c r="ALN229" s="139"/>
      <c r="ALO229" s="139"/>
      <c r="ALP229" s="139"/>
      <c r="ALQ229" s="139"/>
      <c r="ALR229" s="139"/>
      <c r="ALS229" s="139"/>
      <c r="ALT229" s="139"/>
      <c r="ALU229" s="139"/>
      <c r="ALV229" s="139"/>
      <c r="ALW229" s="139"/>
      <c r="ALX229" s="139"/>
      <c r="ALY229" s="139"/>
      <c r="ALZ229" s="139"/>
      <c r="AMA229" s="139"/>
      <c r="AMB229" s="139"/>
      <c r="AMC229" s="139"/>
      <c r="AMD229" s="139"/>
      <c r="AME229" s="139"/>
      <c r="AMF229" s="139"/>
      <c r="AMG229" s="139"/>
      <c r="AMH229" s="139"/>
      <c r="AMI229" s="139"/>
      <c r="AMJ229" s="139"/>
      <c r="AMK229" s="139"/>
      <c r="AML229" s="139"/>
      <c r="AMM229" s="139"/>
      <c r="AMN229" s="139"/>
      <c r="AMO229" s="139"/>
      <c r="AMP229" s="139"/>
      <c r="AMQ229" s="139"/>
      <c r="AMR229" s="139"/>
      <c r="AMS229" s="139"/>
      <c r="AMT229" s="139"/>
      <c r="AMU229" s="139"/>
      <c r="AMV229" s="139"/>
      <c r="AMW229" s="139"/>
      <c r="AMX229" s="139"/>
      <c r="AMY229" s="139"/>
      <c r="AMZ229" s="139"/>
      <c r="ANA229" s="139"/>
      <c r="ANB229" s="139"/>
      <c r="ANC229" s="139"/>
      <c r="AND229" s="139"/>
      <c r="ANE229" s="139"/>
      <c r="ANF229" s="139"/>
      <c r="ANG229" s="139"/>
      <c r="ANH229" s="139"/>
      <c r="ANI229" s="139"/>
      <c r="ANJ229" s="139"/>
      <c r="ANK229" s="139"/>
      <c r="ANL229" s="139"/>
      <c r="ANM229" s="139"/>
      <c r="ANN229" s="139"/>
      <c r="ANO229" s="139"/>
      <c r="ANP229" s="139"/>
      <c r="ANQ229" s="139"/>
      <c r="ANR229" s="139"/>
      <c r="ANS229" s="139"/>
      <c r="ANT229" s="139"/>
      <c r="ANU229" s="139"/>
      <c r="ANV229" s="139"/>
      <c r="ANW229" s="139"/>
      <c r="ANX229" s="139"/>
      <c r="ANY229" s="139"/>
      <c r="ANZ229" s="139"/>
      <c r="AOA229" s="139"/>
      <c r="AOB229" s="139"/>
      <c r="AOC229" s="139"/>
      <c r="AOD229" s="139"/>
      <c r="AOE229" s="139"/>
      <c r="AOF229" s="139"/>
      <c r="AOG229" s="139"/>
      <c r="AOH229" s="139"/>
      <c r="AOI229" s="139"/>
      <c r="AOJ229" s="139"/>
      <c r="AOK229" s="139"/>
      <c r="AOL229" s="139"/>
      <c r="AOM229" s="139"/>
      <c r="AON229" s="139"/>
      <c r="AOO229" s="139"/>
      <c r="AOP229" s="139"/>
      <c r="AOQ229" s="139"/>
      <c r="AOR229" s="139"/>
      <c r="AOS229" s="139"/>
      <c r="AOT229" s="139"/>
      <c r="AOU229" s="139"/>
      <c r="AOV229" s="139"/>
      <c r="AOW229" s="139"/>
      <c r="AOX229" s="139"/>
      <c r="AOY229" s="139"/>
      <c r="AOZ229" s="139"/>
      <c r="APA229" s="139"/>
      <c r="APB229" s="139"/>
      <c r="APC229" s="139"/>
      <c r="APD229" s="139"/>
      <c r="APE229" s="139"/>
      <c r="APF229" s="139"/>
      <c r="APG229" s="139"/>
      <c r="APH229" s="139"/>
      <c r="API229" s="139"/>
      <c r="APJ229" s="139"/>
      <c r="APK229" s="139"/>
      <c r="APL229" s="139"/>
    </row>
    <row r="230" spans="1:1104" s="138" customFormat="1" ht="18" hidden="1" customHeight="1" x14ac:dyDescent="0.25">
      <c r="A230" s="138" t="s">
        <v>16</v>
      </c>
      <c r="B230" s="141"/>
      <c r="C230" s="141"/>
      <c r="E230" s="379"/>
      <c r="G230" s="379"/>
      <c r="J230" s="139"/>
      <c r="K230" s="139"/>
      <c r="L230" s="139"/>
      <c r="M230" s="139"/>
      <c r="N230" s="139"/>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c r="AM230" s="139"/>
      <c r="AN230" s="139"/>
      <c r="AO230" s="139"/>
      <c r="AP230" s="139"/>
      <c r="AQ230" s="139"/>
      <c r="AR230" s="139"/>
      <c r="AS230" s="139"/>
      <c r="AT230" s="139"/>
      <c r="AU230" s="139"/>
      <c r="AV230" s="139"/>
      <c r="AW230" s="139"/>
      <c r="AX230" s="139"/>
      <c r="AY230" s="139"/>
      <c r="AZ230" s="139"/>
      <c r="BA230" s="139"/>
      <c r="BB230" s="139"/>
      <c r="BC230" s="139"/>
      <c r="BD230" s="139"/>
      <c r="BE230" s="139"/>
      <c r="BF230" s="139"/>
      <c r="BG230" s="139"/>
      <c r="BH230" s="139"/>
      <c r="BI230" s="139"/>
      <c r="BJ230" s="139"/>
      <c r="BK230" s="139"/>
      <c r="BL230" s="139"/>
      <c r="BM230" s="139"/>
      <c r="BN230" s="139"/>
      <c r="BO230" s="139"/>
      <c r="BP230" s="139"/>
      <c r="BQ230" s="139"/>
      <c r="BR230" s="139"/>
      <c r="BS230" s="139"/>
      <c r="BT230" s="139"/>
      <c r="BU230" s="139"/>
      <c r="BV230" s="139"/>
      <c r="BW230" s="139"/>
      <c r="BX230" s="139"/>
      <c r="BY230" s="139"/>
      <c r="BZ230" s="139"/>
      <c r="CA230" s="139"/>
      <c r="CB230" s="139"/>
      <c r="CC230" s="139"/>
      <c r="CD230" s="139"/>
      <c r="CE230" s="139"/>
      <c r="CF230" s="139"/>
      <c r="CG230" s="139"/>
      <c r="CH230" s="139"/>
      <c r="CI230" s="139"/>
      <c r="CJ230" s="139"/>
      <c r="CK230" s="139"/>
      <c r="CL230" s="139"/>
      <c r="CM230" s="139"/>
      <c r="CN230" s="139"/>
      <c r="CO230" s="139"/>
      <c r="CP230" s="139"/>
      <c r="CQ230" s="139"/>
      <c r="CR230" s="139"/>
      <c r="CS230" s="139"/>
      <c r="CT230" s="139"/>
      <c r="CU230" s="139"/>
      <c r="CV230" s="139"/>
      <c r="CW230" s="139"/>
      <c r="CX230" s="139"/>
      <c r="CY230" s="139"/>
      <c r="CZ230" s="139"/>
      <c r="DA230" s="139"/>
      <c r="DB230" s="139"/>
      <c r="DC230" s="139"/>
      <c r="DD230" s="139"/>
      <c r="DE230" s="139"/>
      <c r="DF230" s="139"/>
      <c r="DG230" s="139"/>
      <c r="DH230" s="139"/>
      <c r="DI230" s="139"/>
      <c r="DJ230" s="139"/>
      <c r="DK230" s="139"/>
      <c r="DL230" s="139"/>
      <c r="DM230" s="139"/>
      <c r="DN230" s="139"/>
      <c r="DO230" s="139"/>
      <c r="DP230" s="139"/>
      <c r="DQ230" s="139"/>
      <c r="DR230" s="139"/>
      <c r="DS230" s="139"/>
      <c r="DT230" s="139"/>
      <c r="DU230" s="139"/>
      <c r="DV230" s="139"/>
      <c r="DW230" s="139"/>
      <c r="DX230" s="139"/>
      <c r="DY230" s="139"/>
      <c r="DZ230" s="139"/>
      <c r="EA230" s="139"/>
      <c r="EB230" s="139"/>
      <c r="EC230" s="139"/>
      <c r="ED230" s="139"/>
      <c r="EE230" s="139"/>
      <c r="EF230" s="139"/>
      <c r="EG230" s="139"/>
      <c r="EH230" s="139"/>
      <c r="EI230" s="139"/>
      <c r="EJ230" s="139"/>
      <c r="EK230" s="139"/>
      <c r="EL230" s="139"/>
      <c r="EM230" s="139"/>
      <c r="EN230" s="139"/>
      <c r="EO230" s="139"/>
      <c r="EP230" s="139"/>
      <c r="EQ230" s="139"/>
      <c r="ER230" s="139"/>
      <c r="ES230" s="139"/>
      <c r="ET230" s="139"/>
      <c r="EU230" s="139"/>
      <c r="EV230" s="139"/>
      <c r="EW230" s="139"/>
      <c r="EX230" s="139"/>
      <c r="EY230" s="139"/>
      <c r="EZ230" s="139"/>
      <c r="FA230" s="139"/>
      <c r="FB230" s="139"/>
      <c r="FC230" s="139"/>
      <c r="FD230" s="139"/>
      <c r="FE230" s="139"/>
      <c r="FF230" s="139"/>
      <c r="FG230" s="139"/>
      <c r="FH230" s="139"/>
      <c r="FI230" s="139"/>
      <c r="FJ230" s="139"/>
      <c r="FK230" s="139"/>
      <c r="FL230" s="139"/>
      <c r="FM230" s="139"/>
      <c r="FN230" s="139"/>
      <c r="FO230" s="139"/>
      <c r="FP230" s="139"/>
      <c r="FQ230" s="139"/>
      <c r="FR230" s="139"/>
      <c r="FS230" s="139"/>
      <c r="FT230" s="139"/>
      <c r="FU230" s="139"/>
      <c r="FV230" s="139"/>
      <c r="FW230" s="139"/>
      <c r="FX230" s="139"/>
      <c r="FY230" s="139"/>
      <c r="FZ230" s="139"/>
      <c r="GA230" s="139"/>
      <c r="GB230" s="139"/>
      <c r="GC230" s="139"/>
      <c r="GD230" s="139"/>
      <c r="GE230" s="139"/>
      <c r="GF230" s="139"/>
      <c r="GG230" s="139"/>
      <c r="GH230" s="139"/>
      <c r="GI230" s="139"/>
      <c r="GJ230" s="139"/>
      <c r="GK230" s="139"/>
      <c r="GL230" s="139"/>
      <c r="GM230" s="139"/>
      <c r="GN230" s="139"/>
      <c r="GO230" s="139"/>
      <c r="GP230" s="139"/>
      <c r="GQ230" s="139"/>
      <c r="GR230" s="139"/>
      <c r="GS230" s="139"/>
      <c r="GT230" s="139"/>
      <c r="GU230" s="139"/>
      <c r="GV230" s="139"/>
      <c r="GW230" s="139"/>
      <c r="GX230" s="139"/>
      <c r="GY230" s="139"/>
      <c r="GZ230" s="139"/>
      <c r="HA230" s="139"/>
      <c r="HB230" s="139"/>
      <c r="HC230" s="139"/>
      <c r="HD230" s="139"/>
      <c r="HE230" s="139"/>
      <c r="HF230" s="139"/>
      <c r="HG230" s="139"/>
      <c r="HH230" s="139"/>
      <c r="HI230" s="139"/>
      <c r="HJ230" s="139"/>
      <c r="HK230" s="139"/>
      <c r="HL230" s="139"/>
      <c r="HM230" s="139"/>
      <c r="HN230" s="139"/>
      <c r="HO230" s="139"/>
      <c r="HP230" s="139"/>
      <c r="HQ230" s="139"/>
      <c r="HR230" s="139"/>
      <c r="HS230" s="139"/>
      <c r="HT230" s="139"/>
      <c r="HU230" s="139"/>
      <c r="HV230" s="139"/>
      <c r="HW230" s="139"/>
      <c r="HX230" s="139"/>
      <c r="HY230" s="139"/>
      <c r="HZ230" s="139"/>
      <c r="IA230" s="139"/>
      <c r="IB230" s="139"/>
      <c r="IC230" s="139"/>
      <c r="ID230" s="139"/>
      <c r="IE230" s="139"/>
      <c r="IF230" s="139"/>
      <c r="IG230" s="139"/>
      <c r="IH230" s="139"/>
      <c r="II230" s="139"/>
      <c r="IJ230" s="139"/>
      <c r="IK230" s="139"/>
      <c r="IL230" s="139"/>
      <c r="IM230" s="139"/>
      <c r="IN230" s="139"/>
      <c r="IO230" s="139"/>
      <c r="IP230" s="139"/>
      <c r="IQ230" s="139"/>
      <c r="IR230" s="139"/>
      <c r="IS230" s="139"/>
      <c r="IT230" s="139"/>
      <c r="IU230" s="139"/>
      <c r="IV230" s="139"/>
      <c r="IW230" s="139"/>
      <c r="IX230" s="139"/>
      <c r="IY230" s="139"/>
      <c r="IZ230" s="139"/>
      <c r="JA230" s="139"/>
      <c r="JB230" s="139"/>
      <c r="JC230" s="139"/>
      <c r="JD230" s="139"/>
      <c r="JE230" s="139"/>
      <c r="JF230" s="139"/>
      <c r="JG230" s="139"/>
      <c r="JH230" s="139"/>
      <c r="JI230" s="139"/>
      <c r="JJ230" s="139"/>
      <c r="JK230" s="139"/>
      <c r="JL230" s="139"/>
      <c r="JM230" s="139"/>
      <c r="JN230" s="139"/>
      <c r="JO230" s="139"/>
      <c r="JP230" s="139"/>
      <c r="JQ230" s="139"/>
      <c r="JR230" s="139"/>
      <c r="JS230" s="139"/>
      <c r="JT230" s="139"/>
      <c r="JU230" s="139"/>
      <c r="JV230" s="139"/>
      <c r="JW230" s="139"/>
      <c r="JX230" s="139"/>
      <c r="JY230" s="139"/>
      <c r="JZ230" s="139"/>
      <c r="KA230" s="139"/>
      <c r="KB230" s="139"/>
      <c r="KC230" s="139"/>
      <c r="KD230" s="139"/>
      <c r="KE230" s="139"/>
      <c r="KF230" s="139"/>
      <c r="KG230" s="139"/>
      <c r="KH230" s="139"/>
      <c r="KI230" s="139"/>
      <c r="KJ230" s="139"/>
      <c r="KK230" s="139"/>
      <c r="KL230" s="139"/>
      <c r="KM230" s="139"/>
      <c r="KN230" s="139"/>
      <c r="KO230" s="139"/>
      <c r="KP230" s="139"/>
      <c r="KQ230" s="139"/>
      <c r="KR230" s="139"/>
      <c r="KS230" s="139"/>
      <c r="KT230" s="139"/>
      <c r="KU230" s="139"/>
      <c r="KV230" s="139"/>
      <c r="KW230" s="139"/>
      <c r="KX230" s="139"/>
      <c r="KY230" s="139"/>
      <c r="KZ230" s="139"/>
      <c r="LA230" s="139"/>
      <c r="LB230" s="139"/>
      <c r="LC230" s="139"/>
      <c r="LD230" s="139"/>
      <c r="LE230" s="139"/>
      <c r="LF230" s="139"/>
      <c r="LG230" s="139"/>
      <c r="LH230" s="139"/>
      <c r="LI230" s="139"/>
      <c r="LJ230" s="139"/>
      <c r="LK230" s="139"/>
      <c r="LL230" s="139"/>
      <c r="LM230" s="139"/>
      <c r="LN230" s="139"/>
      <c r="LO230" s="139"/>
      <c r="LP230" s="139"/>
      <c r="LQ230" s="139"/>
      <c r="LR230" s="139"/>
      <c r="LS230" s="139"/>
      <c r="LT230" s="139"/>
      <c r="LU230" s="139"/>
      <c r="LV230" s="139"/>
      <c r="LW230" s="139"/>
      <c r="LX230" s="139"/>
      <c r="LY230" s="139"/>
      <c r="LZ230" s="139"/>
      <c r="MA230" s="139"/>
      <c r="MB230" s="139"/>
      <c r="MC230" s="139"/>
      <c r="MD230" s="139"/>
      <c r="ME230" s="139"/>
      <c r="MF230" s="139"/>
      <c r="MG230" s="139"/>
      <c r="MH230" s="139"/>
      <c r="MI230" s="139"/>
      <c r="MJ230" s="139"/>
      <c r="MK230" s="139"/>
      <c r="ML230" s="139"/>
      <c r="MM230" s="139"/>
      <c r="MN230" s="139"/>
      <c r="MO230" s="139"/>
      <c r="MP230" s="139"/>
      <c r="MQ230" s="139"/>
      <c r="MR230" s="139"/>
      <c r="MS230" s="139"/>
      <c r="MT230" s="139"/>
      <c r="MU230" s="139"/>
      <c r="MV230" s="139"/>
      <c r="MW230" s="139"/>
      <c r="MX230" s="139"/>
      <c r="MY230" s="139"/>
      <c r="MZ230" s="139"/>
      <c r="NA230" s="139"/>
      <c r="NB230" s="139"/>
      <c r="NC230" s="139"/>
      <c r="ND230" s="139"/>
      <c r="NE230" s="139"/>
      <c r="NF230" s="139"/>
      <c r="NG230" s="139"/>
      <c r="NH230" s="139"/>
      <c r="NI230" s="139"/>
      <c r="NJ230" s="139"/>
      <c r="NK230" s="139"/>
      <c r="NL230" s="139"/>
      <c r="NM230" s="139"/>
      <c r="NN230" s="139"/>
      <c r="NO230" s="139"/>
      <c r="NP230" s="139"/>
      <c r="NQ230" s="139"/>
      <c r="NR230" s="139"/>
      <c r="NS230" s="139"/>
      <c r="NT230" s="139"/>
      <c r="NU230" s="139"/>
      <c r="NV230" s="139"/>
      <c r="NW230" s="139"/>
      <c r="NX230" s="139"/>
      <c r="NY230" s="139"/>
      <c r="NZ230" s="139"/>
      <c r="OA230" s="139"/>
      <c r="OB230" s="139"/>
      <c r="OC230" s="139"/>
      <c r="OD230" s="139"/>
      <c r="OE230" s="139"/>
      <c r="OF230" s="139"/>
      <c r="OG230" s="139"/>
      <c r="OH230" s="139"/>
      <c r="OI230" s="139"/>
      <c r="OJ230" s="139"/>
      <c r="OK230" s="139"/>
      <c r="OL230" s="139"/>
      <c r="OM230" s="139"/>
      <c r="ON230" s="139"/>
      <c r="OO230" s="139"/>
      <c r="OP230" s="139"/>
      <c r="OQ230" s="139"/>
      <c r="OR230" s="139"/>
      <c r="OS230" s="139"/>
      <c r="OT230" s="139"/>
      <c r="OU230" s="139"/>
      <c r="OV230" s="139"/>
      <c r="OW230" s="139"/>
      <c r="OX230" s="139"/>
      <c r="OY230" s="139"/>
      <c r="OZ230" s="139"/>
      <c r="PA230" s="139"/>
      <c r="PB230" s="139"/>
      <c r="PC230" s="139"/>
      <c r="PD230" s="139"/>
      <c r="PE230" s="139"/>
      <c r="PF230" s="139"/>
      <c r="PG230" s="139"/>
      <c r="PH230" s="139"/>
      <c r="PI230" s="139"/>
      <c r="PJ230" s="139"/>
      <c r="PK230" s="139"/>
      <c r="PL230" s="139"/>
      <c r="PM230" s="139"/>
      <c r="PN230" s="139"/>
      <c r="PO230" s="139"/>
      <c r="PP230" s="139"/>
      <c r="PQ230" s="139"/>
      <c r="PR230" s="139"/>
      <c r="PS230" s="139"/>
      <c r="PT230" s="139"/>
      <c r="PU230" s="139"/>
      <c r="PV230" s="139"/>
      <c r="PW230" s="139"/>
      <c r="PX230" s="139"/>
      <c r="PY230" s="139"/>
      <c r="PZ230" s="139"/>
      <c r="QA230" s="139"/>
      <c r="QB230" s="139"/>
      <c r="QC230" s="139"/>
      <c r="QD230" s="139"/>
      <c r="QE230" s="139"/>
      <c r="QF230" s="139"/>
      <c r="QG230" s="139"/>
      <c r="QH230" s="139"/>
      <c r="QI230" s="139"/>
      <c r="QJ230" s="139"/>
      <c r="QK230" s="139"/>
      <c r="QL230" s="139"/>
      <c r="QM230" s="139"/>
      <c r="QN230" s="139"/>
      <c r="QO230" s="139"/>
      <c r="QP230" s="139"/>
      <c r="QQ230" s="139"/>
      <c r="QR230" s="139"/>
      <c r="QS230" s="139"/>
      <c r="QT230" s="139"/>
      <c r="QU230" s="139"/>
      <c r="QV230" s="139"/>
      <c r="QW230" s="139"/>
      <c r="QX230" s="139"/>
      <c r="QY230" s="139"/>
      <c r="QZ230" s="139"/>
      <c r="RA230" s="139"/>
      <c r="RB230" s="139"/>
      <c r="RC230" s="139"/>
      <c r="RD230" s="139"/>
      <c r="RE230" s="139"/>
      <c r="RF230" s="139"/>
      <c r="RG230" s="139"/>
      <c r="RH230" s="139"/>
      <c r="RI230" s="139"/>
      <c r="RJ230" s="139"/>
      <c r="RK230" s="139"/>
      <c r="RL230" s="139"/>
      <c r="RM230" s="139"/>
      <c r="RN230" s="139"/>
      <c r="RO230" s="139"/>
      <c r="RP230" s="139"/>
      <c r="RQ230" s="139"/>
      <c r="RR230" s="139"/>
      <c r="RS230" s="139"/>
      <c r="RT230" s="139"/>
      <c r="RU230" s="139"/>
      <c r="RV230" s="139"/>
      <c r="RW230" s="139"/>
      <c r="RX230" s="139"/>
      <c r="RY230" s="139"/>
      <c r="RZ230" s="139"/>
      <c r="SA230" s="139"/>
      <c r="SB230" s="139"/>
      <c r="SC230" s="139"/>
      <c r="SD230" s="139"/>
      <c r="SE230" s="139"/>
      <c r="SF230" s="139"/>
      <c r="SG230" s="139"/>
      <c r="SH230" s="139"/>
      <c r="SI230" s="139"/>
      <c r="SJ230" s="139"/>
      <c r="SK230" s="139"/>
      <c r="SL230" s="139"/>
      <c r="SM230" s="139"/>
      <c r="SN230" s="139"/>
      <c r="SO230" s="139"/>
      <c r="SP230" s="139"/>
      <c r="SQ230" s="139"/>
      <c r="SR230" s="139"/>
      <c r="SS230" s="139"/>
      <c r="ST230" s="139"/>
      <c r="SU230" s="139"/>
      <c r="SV230" s="139"/>
      <c r="SW230" s="139"/>
      <c r="SX230" s="139"/>
      <c r="SY230" s="139"/>
      <c r="SZ230" s="139"/>
      <c r="TA230" s="139"/>
      <c r="TB230" s="139"/>
      <c r="TC230" s="139"/>
      <c r="TD230" s="139"/>
      <c r="TE230" s="139"/>
      <c r="TF230" s="139"/>
      <c r="TG230" s="139"/>
      <c r="TH230" s="139"/>
      <c r="TI230" s="139"/>
      <c r="TJ230" s="139"/>
      <c r="TK230" s="139"/>
      <c r="TL230" s="139"/>
      <c r="TM230" s="139"/>
      <c r="TN230" s="139"/>
      <c r="TO230" s="139"/>
      <c r="TP230" s="139"/>
      <c r="TQ230" s="139"/>
      <c r="TR230" s="139"/>
      <c r="TS230" s="139"/>
      <c r="TT230" s="139"/>
      <c r="TU230" s="139"/>
      <c r="TV230" s="139"/>
      <c r="TW230" s="139"/>
      <c r="TX230" s="139"/>
      <c r="TY230" s="139"/>
      <c r="TZ230" s="139"/>
      <c r="UA230" s="139"/>
      <c r="UB230" s="139"/>
      <c r="UC230" s="139"/>
      <c r="UD230" s="139"/>
      <c r="UE230" s="139"/>
      <c r="UF230" s="139"/>
      <c r="UG230" s="139"/>
      <c r="UH230" s="139"/>
      <c r="UI230" s="139"/>
      <c r="UJ230" s="139"/>
      <c r="UK230" s="139"/>
      <c r="UL230" s="139"/>
      <c r="UM230" s="139"/>
      <c r="UN230" s="139"/>
      <c r="UO230" s="139"/>
      <c r="UP230" s="139"/>
      <c r="UQ230" s="139"/>
      <c r="UR230" s="139"/>
      <c r="US230" s="139"/>
      <c r="UT230" s="139"/>
      <c r="UU230" s="139"/>
      <c r="UV230" s="139"/>
      <c r="UW230" s="139"/>
      <c r="UX230" s="139"/>
      <c r="UY230" s="139"/>
      <c r="UZ230" s="139"/>
      <c r="VA230" s="139"/>
      <c r="VB230" s="139"/>
      <c r="VC230" s="139"/>
      <c r="VD230" s="139"/>
      <c r="VE230" s="139"/>
      <c r="VF230" s="139"/>
      <c r="VG230" s="139"/>
      <c r="VH230" s="139"/>
      <c r="VI230" s="139"/>
      <c r="VJ230" s="139"/>
      <c r="VK230" s="139"/>
      <c r="VL230" s="139"/>
      <c r="VM230" s="139"/>
      <c r="VN230" s="139"/>
      <c r="VO230" s="139"/>
      <c r="VP230" s="139"/>
      <c r="VQ230" s="139"/>
      <c r="VR230" s="139"/>
      <c r="VS230" s="139"/>
      <c r="VT230" s="139"/>
      <c r="VU230" s="139"/>
      <c r="VV230" s="139"/>
      <c r="VW230" s="139"/>
      <c r="VX230" s="139"/>
      <c r="VY230" s="139"/>
      <c r="VZ230" s="139"/>
      <c r="WA230" s="139"/>
      <c r="WB230" s="139"/>
      <c r="WC230" s="139"/>
      <c r="WD230" s="139"/>
      <c r="WE230" s="139"/>
      <c r="WF230" s="139"/>
      <c r="WG230" s="139"/>
      <c r="WH230" s="139"/>
      <c r="WI230" s="139"/>
      <c r="WJ230" s="139"/>
      <c r="WK230" s="139"/>
      <c r="WL230" s="139"/>
      <c r="WM230" s="139"/>
      <c r="WN230" s="139"/>
      <c r="WO230" s="139"/>
      <c r="WP230" s="139"/>
      <c r="WQ230" s="139"/>
      <c r="WR230" s="139"/>
      <c r="WS230" s="139"/>
      <c r="WT230" s="139"/>
      <c r="WU230" s="139"/>
      <c r="WV230" s="139"/>
      <c r="WW230" s="139"/>
      <c r="WX230" s="139"/>
      <c r="WY230" s="139"/>
      <c r="WZ230" s="139"/>
      <c r="XA230" s="139"/>
      <c r="XB230" s="139"/>
      <c r="XC230" s="139"/>
      <c r="XD230" s="139"/>
      <c r="XE230" s="139"/>
      <c r="XF230" s="139"/>
      <c r="XG230" s="139"/>
      <c r="XH230" s="139"/>
      <c r="XI230" s="139"/>
      <c r="XJ230" s="139"/>
      <c r="XK230" s="139"/>
      <c r="XL230" s="139"/>
      <c r="XM230" s="139"/>
      <c r="XN230" s="139"/>
      <c r="XO230" s="139"/>
      <c r="XP230" s="139"/>
      <c r="XQ230" s="139"/>
      <c r="XR230" s="139"/>
      <c r="XS230" s="139"/>
      <c r="XT230" s="139"/>
      <c r="XU230" s="139"/>
      <c r="XV230" s="139"/>
      <c r="XW230" s="139"/>
      <c r="XX230" s="139"/>
      <c r="XY230" s="139"/>
      <c r="XZ230" s="139"/>
      <c r="YA230" s="139"/>
      <c r="YB230" s="139"/>
      <c r="YC230" s="139"/>
      <c r="YD230" s="139"/>
      <c r="YE230" s="139"/>
      <c r="YF230" s="139"/>
      <c r="YG230" s="139"/>
      <c r="YH230" s="139"/>
      <c r="YI230" s="139"/>
      <c r="YJ230" s="139"/>
      <c r="YK230" s="139"/>
      <c r="YL230" s="139"/>
      <c r="YM230" s="139"/>
      <c r="YN230" s="139"/>
      <c r="YO230" s="139"/>
      <c r="YP230" s="139"/>
      <c r="YQ230" s="139"/>
      <c r="YR230" s="139"/>
      <c r="YS230" s="139"/>
      <c r="YT230" s="139"/>
      <c r="YU230" s="139"/>
      <c r="YV230" s="139"/>
      <c r="YW230" s="139"/>
      <c r="YX230" s="139"/>
      <c r="YY230" s="139"/>
      <c r="YZ230" s="139"/>
      <c r="ZA230" s="139"/>
      <c r="ZB230" s="139"/>
      <c r="ZC230" s="139"/>
      <c r="ZD230" s="139"/>
      <c r="ZE230" s="139"/>
      <c r="ZF230" s="139"/>
      <c r="ZG230" s="139"/>
      <c r="ZH230" s="139"/>
      <c r="ZI230" s="139"/>
      <c r="ZJ230" s="139"/>
      <c r="ZK230" s="139"/>
      <c r="ZL230" s="139"/>
      <c r="ZM230" s="139"/>
      <c r="ZN230" s="139"/>
      <c r="ZO230" s="139"/>
      <c r="ZP230" s="139"/>
      <c r="ZQ230" s="139"/>
      <c r="ZR230" s="139"/>
      <c r="ZS230" s="139"/>
      <c r="ZT230" s="139"/>
      <c r="ZU230" s="139"/>
      <c r="ZV230" s="139"/>
      <c r="ZW230" s="139"/>
      <c r="ZX230" s="139"/>
      <c r="ZY230" s="139"/>
      <c r="ZZ230" s="139"/>
      <c r="AAA230" s="139"/>
      <c r="AAB230" s="139"/>
      <c r="AAC230" s="139"/>
      <c r="AAD230" s="139"/>
      <c r="AAE230" s="139"/>
      <c r="AAF230" s="139"/>
      <c r="AAG230" s="139"/>
      <c r="AAH230" s="139"/>
      <c r="AAI230" s="139"/>
      <c r="AAJ230" s="139"/>
      <c r="AAK230" s="139"/>
      <c r="AAL230" s="139"/>
      <c r="AAM230" s="139"/>
      <c r="AAN230" s="139"/>
      <c r="AAO230" s="139"/>
      <c r="AAP230" s="139"/>
      <c r="AAQ230" s="139"/>
      <c r="AAR230" s="139"/>
      <c r="AAS230" s="139"/>
      <c r="AAT230" s="139"/>
      <c r="AAU230" s="139"/>
      <c r="AAV230" s="139"/>
      <c r="AAW230" s="139"/>
      <c r="AAX230" s="139"/>
      <c r="AAY230" s="139"/>
      <c r="AAZ230" s="139"/>
      <c r="ABA230" s="139"/>
      <c r="ABB230" s="139"/>
      <c r="ABC230" s="139"/>
      <c r="ABD230" s="139"/>
      <c r="ABE230" s="139"/>
      <c r="ABF230" s="139"/>
      <c r="ABG230" s="139"/>
      <c r="ABH230" s="139"/>
      <c r="ABI230" s="139"/>
      <c r="ABJ230" s="139"/>
      <c r="ABK230" s="139"/>
      <c r="ABL230" s="139"/>
      <c r="ABM230" s="139"/>
      <c r="ABN230" s="139"/>
      <c r="ABO230" s="139"/>
      <c r="ABP230" s="139"/>
      <c r="ABQ230" s="139"/>
      <c r="ABR230" s="139"/>
      <c r="ABS230" s="139"/>
      <c r="ABT230" s="139"/>
      <c r="ABU230" s="139"/>
      <c r="ABV230" s="139"/>
      <c r="ABW230" s="139"/>
      <c r="ABX230" s="139"/>
      <c r="ABY230" s="139"/>
      <c r="ABZ230" s="139"/>
      <c r="ACA230" s="139"/>
      <c r="ACB230" s="139"/>
      <c r="ACC230" s="139"/>
      <c r="ACD230" s="139"/>
      <c r="ACE230" s="139"/>
      <c r="ACF230" s="139"/>
      <c r="ACG230" s="139"/>
      <c r="ACH230" s="139"/>
      <c r="ACI230" s="139"/>
      <c r="ACJ230" s="139"/>
      <c r="ACK230" s="139"/>
      <c r="ACL230" s="139"/>
      <c r="ACM230" s="139"/>
      <c r="ACN230" s="139"/>
      <c r="ACO230" s="139"/>
      <c r="ACP230" s="139"/>
      <c r="ACQ230" s="139"/>
      <c r="ACR230" s="139"/>
      <c r="ACS230" s="139"/>
      <c r="ACT230" s="139"/>
      <c r="ACU230" s="139"/>
      <c r="ACV230" s="139"/>
      <c r="ACW230" s="139"/>
      <c r="ACX230" s="139"/>
      <c r="ACY230" s="139"/>
      <c r="ACZ230" s="139"/>
      <c r="ADA230" s="139"/>
      <c r="ADB230" s="139"/>
      <c r="ADC230" s="139"/>
      <c r="ADD230" s="139"/>
      <c r="ADE230" s="139"/>
      <c r="ADF230" s="139"/>
      <c r="ADG230" s="139"/>
      <c r="ADH230" s="139"/>
      <c r="ADI230" s="139"/>
      <c r="ADJ230" s="139"/>
      <c r="ADK230" s="139"/>
      <c r="ADL230" s="139"/>
      <c r="ADM230" s="139"/>
      <c r="ADN230" s="139"/>
      <c r="ADO230" s="139"/>
      <c r="ADP230" s="139"/>
      <c r="ADQ230" s="139"/>
      <c r="ADR230" s="139"/>
      <c r="ADS230" s="139"/>
      <c r="ADT230" s="139"/>
      <c r="ADU230" s="139"/>
      <c r="ADV230" s="139"/>
      <c r="ADW230" s="139"/>
      <c r="ADX230" s="139"/>
      <c r="ADY230" s="139"/>
      <c r="ADZ230" s="139"/>
      <c r="AEA230" s="139"/>
      <c r="AEB230" s="139"/>
      <c r="AEC230" s="139"/>
      <c r="AED230" s="139"/>
      <c r="AEE230" s="139"/>
      <c r="AEF230" s="139"/>
      <c r="AEG230" s="139"/>
      <c r="AEH230" s="139"/>
      <c r="AEI230" s="139"/>
      <c r="AEJ230" s="139"/>
      <c r="AEK230" s="139"/>
      <c r="AEL230" s="139"/>
      <c r="AEM230" s="139"/>
      <c r="AEN230" s="139"/>
      <c r="AEO230" s="139"/>
      <c r="AEP230" s="139"/>
      <c r="AEQ230" s="139"/>
      <c r="AER230" s="139"/>
      <c r="AES230" s="139"/>
      <c r="AET230" s="139"/>
      <c r="AEU230" s="139"/>
      <c r="AEV230" s="139"/>
      <c r="AEW230" s="139"/>
      <c r="AEX230" s="139"/>
      <c r="AEY230" s="139"/>
      <c r="AEZ230" s="139"/>
      <c r="AFA230" s="139"/>
      <c r="AFB230" s="139"/>
      <c r="AFC230" s="139"/>
      <c r="AFD230" s="139"/>
      <c r="AFE230" s="139"/>
      <c r="AFF230" s="139"/>
      <c r="AFG230" s="139"/>
      <c r="AFH230" s="139"/>
      <c r="AFI230" s="139"/>
      <c r="AFJ230" s="139"/>
      <c r="AFK230" s="139"/>
      <c r="AFL230" s="139"/>
      <c r="AFM230" s="139"/>
      <c r="AFN230" s="139"/>
      <c r="AFO230" s="139"/>
      <c r="AFP230" s="139"/>
      <c r="AFQ230" s="139"/>
      <c r="AFR230" s="139"/>
      <c r="AFS230" s="139"/>
      <c r="AFT230" s="139"/>
      <c r="AFU230" s="139"/>
      <c r="AFV230" s="139"/>
      <c r="AFW230" s="139"/>
      <c r="AFX230" s="139"/>
      <c r="AFY230" s="139"/>
      <c r="AFZ230" s="139"/>
      <c r="AGA230" s="139"/>
      <c r="AGB230" s="139"/>
      <c r="AGC230" s="139"/>
      <c r="AGD230" s="139"/>
      <c r="AGE230" s="139"/>
      <c r="AGF230" s="139"/>
      <c r="AGG230" s="139"/>
      <c r="AGH230" s="139"/>
      <c r="AGI230" s="139"/>
      <c r="AGJ230" s="139"/>
      <c r="AGK230" s="139"/>
      <c r="AGL230" s="139"/>
      <c r="AGM230" s="139"/>
      <c r="AGN230" s="139"/>
      <c r="AGO230" s="139"/>
      <c r="AGP230" s="139"/>
      <c r="AGQ230" s="139"/>
      <c r="AGR230" s="139"/>
      <c r="AGS230" s="139"/>
      <c r="AGT230" s="139"/>
      <c r="AGU230" s="139"/>
      <c r="AGV230" s="139"/>
      <c r="AGW230" s="139"/>
      <c r="AGX230" s="139"/>
      <c r="AGY230" s="139"/>
      <c r="AGZ230" s="139"/>
      <c r="AHA230" s="139"/>
      <c r="AHB230" s="139"/>
      <c r="AHC230" s="139"/>
      <c r="AHD230" s="139"/>
      <c r="AHE230" s="139"/>
      <c r="AHF230" s="139"/>
      <c r="AHG230" s="139"/>
      <c r="AHH230" s="139"/>
      <c r="AHI230" s="139"/>
      <c r="AHJ230" s="139"/>
      <c r="AHK230" s="139"/>
      <c r="AHL230" s="139"/>
      <c r="AHM230" s="139"/>
      <c r="AHN230" s="139"/>
      <c r="AHO230" s="139"/>
      <c r="AHP230" s="139"/>
      <c r="AHQ230" s="139"/>
      <c r="AHR230" s="139"/>
      <c r="AHS230" s="139"/>
      <c r="AHT230" s="139"/>
      <c r="AHU230" s="139"/>
      <c r="AHV230" s="139"/>
      <c r="AHW230" s="139"/>
      <c r="AHX230" s="139"/>
      <c r="AHY230" s="139"/>
      <c r="AHZ230" s="139"/>
      <c r="AIA230" s="139"/>
      <c r="AIB230" s="139"/>
      <c r="AIC230" s="139"/>
      <c r="AID230" s="139"/>
      <c r="AIE230" s="139"/>
      <c r="AIF230" s="139"/>
      <c r="AIG230" s="139"/>
      <c r="AIH230" s="139"/>
      <c r="AII230" s="139"/>
      <c r="AIJ230" s="139"/>
      <c r="AIK230" s="139"/>
      <c r="AIL230" s="139"/>
      <c r="AIM230" s="139"/>
      <c r="AIN230" s="139"/>
      <c r="AIO230" s="139"/>
      <c r="AIP230" s="139"/>
      <c r="AIQ230" s="139"/>
      <c r="AIR230" s="139"/>
      <c r="AIS230" s="139"/>
      <c r="AIT230" s="139"/>
      <c r="AIU230" s="139"/>
      <c r="AIV230" s="139"/>
      <c r="AIW230" s="139"/>
      <c r="AIX230" s="139"/>
      <c r="AIY230" s="139"/>
      <c r="AIZ230" s="139"/>
      <c r="AJA230" s="139"/>
      <c r="AJB230" s="139"/>
      <c r="AJC230" s="139"/>
      <c r="AJD230" s="139"/>
      <c r="AJE230" s="139"/>
      <c r="AJF230" s="139"/>
      <c r="AJG230" s="139"/>
      <c r="AJH230" s="139"/>
      <c r="AJI230" s="139"/>
      <c r="AJJ230" s="139"/>
      <c r="AJK230" s="139"/>
      <c r="AJL230" s="139"/>
      <c r="AJM230" s="139"/>
      <c r="AJN230" s="139"/>
      <c r="AJO230" s="139"/>
      <c r="AJP230" s="139"/>
      <c r="AJQ230" s="139"/>
      <c r="AJR230" s="139"/>
      <c r="AJS230" s="139"/>
      <c r="AJT230" s="139"/>
      <c r="AJU230" s="139"/>
      <c r="AJV230" s="139"/>
      <c r="AJW230" s="139"/>
      <c r="AJX230" s="139"/>
      <c r="AJY230" s="139"/>
      <c r="AJZ230" s="139"/>
      <c r="AKA230" s="139"/>
      <c r="AKB230" s="139"/>
      <c r="AKC230" s="139"/>
      <c r="AKD230" s="139"/>
      <c r="AKE230" s="139"/>
      <c r="AKF230" s="139"/>
      <c r="AKG230" s="139"/>
      <c r="AKH230" s="139"/>
      <c r="AKI230" s="139"/>
      <c r="AKJ230" s="139"/>
      <c r="AKK230" s="139"/>
      <c r="AKL230" s="139"/>
      <c r="AKM230" s="139"/>
      <c r="AKN230" s="139"/>
      <c r="AKO230" s="139"/>
      <c r="AKP230" s="139"/>
      <c r="AKQ230" s="139"/>
      <c r="AKR230" s="139"/>
      <c r="AKS230" s="139"/>
      <c r="AKT230" s="139"/>
      <c r="AKU230" s="139"/>
      <c r="AKV230" s="139"/>
      <c r="AKW230" s="139"/>
      <c r="AKX230" s="139"/>
      <c r="AKY230" s="139"/>
      <c r="AKZ230" s="139"/>
      <c r="ALA230" s="139"/>
      <c r="ALB230" s="139"/>
      <c r="ALC230" s="139"/>
      <c r="ALD230" s="139"/>
      <c r="ALE230" s="139"/>
      <c r="ALF230" s="139"/>
      <c r="ALG230" s="139"/>
      <c r="ALH230" s="139"/>
      <c r="ALI230" s="139"/>
      <c r="ALJ230" s="139"/>
      <c r="ALK230" s="139"/>
      <c r="ALL230" s="139"/>
      <c r="ALM230" s="139"/>
      <c r="ALN230" s="139"/>
      <c r="ALO230" s="139"/>
      <c r="ALP230" s="139"/>
      <c r="ALQ230" s="139"/>
      <c r="ALR230" s="139"/>
      <c r="ALS230" s="139"/>
      <c r="ALT230" s="139"/>
      <c r="ALU230" s="139"/>
      <c r="ALV230" s="139"/>
      <c r="ALW230" s="139"/>
      <c r="ALX230" s="139"/>
      <c r="ALY230" s="139"/>
      <c r="ALZ230" s="139"/>
      <c r="AMA230" s="139"/>
      <c r="AMB230" s="139"/>
      <c r="AMC230" s="139"/>
      <c r="AMD230" s="139"/>
      <c r="AME230" s="139"/>
      <c r="AMF230" s="139"/>
      <c r="AMG230" s="139"/>
      <c r="AMH230" s="139"/>
      <c r="AMI230" s="139"/>
      <c r="AMJ230" s="139"/>
      <c r="AMK230" s="139"/>
      <c r="AML230" s="139"/>
      <c r="AMM230" s="139"/>
      <c r="AMN230" s="139"/>
      <c r="AMO230" s="139"/>
      <c r="AMP230" s="139"/>
      <c r="AMQ230" s="139"/>
      <c r="AMR230" s="139"/>
      <c r="AMS230" s="139"/>
      <c r="AMT230" s="139"/>
      <c r="AMU230" s="139"/>
      <c r="AMV230" s="139"/>
      <c r="AMW230" s="139"/>
      <c r="AMX230" s="139"/>
      <c r="AMY230" s="139"/>
      <c r="AMZ230" s="139"/>
      <c r="ANA230" s="139"/>
      <c r="ANB230" s="139"/>
      <c r="ANC230" s="139"/>
      <c r="AND230" s="139"/>
      <c r="ANE230" s="139"/>
      <c r="ANF230" s="139"/>
      <c r="ANG230" s="139"/>
      <c r="ANH230" s="139"/>
      <c r="ANI230" s="139"/>
      <c r="ANJ230" s="139"/>
      <c r="ANK230" s="139"/>
      <c r="ANL230" s="139"/>
      <c r="ANM230" s="139"/>
      <c r="ANN230" s="139"/>
      <c r="ANO230" s="139"/>
      <c r="ANP230" s="139"/>
      <c r="ANQ230" s="139"/>
      <c r="ANR230" s="139"/>
      <c r="ANS230" s="139"/>
      <c r="ANT230" s="139"/>
      <c r="ANU230" s="139"/>
      <c r="ANV230" s="139"/>
      <c r="ANW230" s="139"/>
      <c r="ANX230" s="139"/>
      <c r="ANY230" s="139"/>
      <c r="ANZ230" s="139"/>
      <c r="AOA230" s="139"/>
      <c r="AOB230" s="139"/>
      <c r="AOC230" s="139"/>
      <c r="AOD230" s="139"/>
      <c r="AOE230" s="139"/>
      <c r="AOF230" s="139"/>
      <c r="AOG230" s="139"/>
      <c r="AOH230" s="139"/>
      <c r="AOI230" s="139"/>
      <c r="AOJ230" s="139"/>
      <c r="AOK230" s="139"/>
      <c r="AOL230" s="139"/>
      <c r="AOM230" s="139"/>
      <c r="AON230" s="139"/>
      <c r="AOO230" s="139"/>
      <c r="AOP230" s="139"/>
      <c r="AOQ230" s="139"/>
      <c r="AOR230" s="139"/>
      <c r="AOS230" s="139"/>
      <c r="AOT230" s="139"/>
      <c r="AOU230" s="139"/>
      <c r="AOV230" s="139"/>
      <c r="AOW230" s="139"/>
      <c r="AOX230" s="139"/>
      <c r="AOY230" s="139"/>
      <c r="AOZ230" s="139"/>
      <c r="APA230" s="139"/>
      <c r="APB230" s="139"/>
      <c r="APC230" s="139"/>
      <c r="APD230" s="139"/>
      <c r="APE230" s="139"/>
      <c r="APF230" s="139"/>
      <c r="APG230" s="139"/>
      <c r="APH230" s="139"/>
      <c r="API230" s="139"/>
      <c r="APJ230" s="139"/>
      <c r="APK230" s="139"/>
      <c r="APL230" s="139"/>
    </row>
    <row r="231" spans="1:1104" s="138" customFormat="1" ht="18" hidden="1" customHeight="1" x14ac:dyDescent="0.25">
      <c r="A231" s="138" t="s">
        <v>17</v>
      </c>
      <c r="B231" s="141"/>
      <c r="C231" s="141"/>
      <c r="E231" s="379"/>
      <c r="G231" s="379"/>
      <c r="J231" s="139"/>
      <c r="K231" s="139"/>
      <c r="L231" s="139"/>
      <c r="M231" s="139"/>
      <c r="N231" s="139"/>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c r="AM231" s="139"/>
      <c r="AN231" s="139"/>
      <c r="AO231" s="139"/>
      <c r="AP231" s="139"/>
      <c r="AQ231" s="139"/>
      <c r="AR231" s="139"/>
      <c r="AS231" s="139"/>
      <c r="AT231" s="139"/>
      <c r="AU231" s="139"/>
      <c r="AV231" s="139"/>
      <c r="AW231" s="139"/>
      <c r="AX231" s="139"/>
      <c r="AY231" s="139"/>
      <c r="AZ231" s="139"/>
      <c r="BA231" s="139"/>
      <c r="BB231" s="139"/>
      <c r="BC231" s="139"/>
      <c r="BD231" s="139"/>
      <c r="BE231" s="139"/>
      <c r="BF231" s="139"/>
      <c r="BG231" s="139"/>
      <c r="BH231" s="139"/>
      <c r="BI231" s="139"/>
      <c r="BJ231" s="139"/>
      <c r="BK231" s="139"/>
      <c r="BL231" s="139"/>
      <c r="BM231" s="139"/>
      <c r="BN231" s="139"/>
      <c r="BO231" s="139"/>
      <c r="BP231" s="139"/>
      <c r="BQ231" s="139"/>
      <c r="BR231" s="139"/>
      <c r="BS231" s="139"/>
      <c r="BT231" s="139"/>
      <c r="BU231" s="139"/>
      <c r="BV231" s="139"/>
      <c r="BW231" s="139"/>
      <c r="BX231" s="139"/>
      <c r="BY231" s="139"/>
      <c r="BZ231" s="139"/>
      <c r="CA231" s="139"/>
      <c r="CB231" s="139"/>
      <c r="CC231" s="139"/>
      <c r="CD231" s="139"/>
      <c r="CE231" s="139"/>
      <c r="CF231" s="139"/>
      <c r="CG231" s="139"/>
      <c r="CH231" s="139"/>
      <c r="CI231" s="139"/>
      <c r="CJ231" s="139"/>
      <c r="CK231" s="139"/>
      <c r="CL231" s="139"/>
      <c r="CM231" s="139"/>
      <c r="CN231" s="139"/>
      <c r="CO231" s="139"/>
      <c r="CP231" s="139"/>
      <c r="CQ231" s="139"/>
      <c r="CR231" s="139"/>
      <c r="CS231" s="139"/>
      <c r="CT231" s="139"/>
      <c r="CU231" s="139"/>
      <c r="CV231" s="139"/>
      <c r="CW231" s="139"/>
      <c r="CX231" s="139"/>
      <c r="CY231" s="139"/>
      <c r="CZ231" s="139"/>
      <c r="DA231" s="139"/>
      <c r="DB231" s="139"/>
      <c r="DC231" s="139"/>
      <c r="DD231" s="139"/>
      <c r="DE231" s="139"/>
      <c r="DF231" s="139"/>
      <c r="DG231" s="139"/>
      <c r="DH231" s="139"/>
      <c r="DI231" s="139"/>
      <c r="DJ231" s="139"/>
      <c r="DK231" s="139"/>
      <c r="DL231" s="139"/>
      <c r="DM231" s="139"/>
      <c r="DN231" s="139"/>
      <c r="DO231" s="139"/>
      <c r="DP231" s="139"/>
      <c r="DQ231" s="139"/>
      <c r="DR231" s="139"/>
      <c r="DS231" s="139"/>
      <c r="DT231" s="139"/>
      <c r="DU231" s="139"/>
      <c r="DV231" s="139"/>
      <c r="DW231" s="139"/>
      <c r="DX231" s="139"/>
      <c r="DY231" s="139"/>
      <c r="DZ231" s="139"/>
      <c r="EA231" s="139"/>
      <c r="EB231" s="139"/>
      <c r="EC231" s="139"/>
      <c r="ED231" s="139"/>
      <c r="EE231" s="139"/>
      <c r="EF231" s="139"/>
      <c r="EG231" s="139"/>
      <c r="EH231" s="139"/>
      <c r="EI231" s="139"/>
      <c r="EJ231" s="139"/>
      <c r="EK231" s="139"/>
      <c r="EL231" s="139"/>
      <c r="EM231" s="139"/>
      <c r="EN231" s="139"/>
      <c r="EO231" s="139"/>
      <c r="EP231" s="139"/>
      <c r="EQ231" s="139"/>
      <c r="ER231" s="139"/>
      <c r="ES231" s="139"/>
      <c r="ET231" s="139"/>
      <c r="EU231" s="139"/>
      <c r="EV231" s="139"/>
      <c r="EW231" s="139"/>
      <c r="EX231" s="139"/>
      <c r="EY231" s="139"/>
      <c r="EZ231" s="139"/>
      <c r="FA231" s="139"/>
      <c r="FB231" s="139"/>
      <c r="FC231" s="139"/>
      <c r="FD231" s="139"/>
      <c r="FE231" s="139"/>
      <c r="FF231" s="139"/>
      <c r="FG231" s="139"/>
      <c r="FH231" s="139"/>
      <c r="FI231" s="139"/>
      <c r="FJ231" s="139"/>
      <c r="FK231" s="139"/>
      <c r="FL231" s="139"/>
      <c r="FM231" s="139"/>
      <c r="FN231" s="139"/>
      <c r="FO231" s="139"/>
      <c r="FP231" s="139"/>
      <c r="FQ231" s="139"/>
      <c r="FR231" s="139"/>
      <c r="FS231" s="139"/>
      <c r="FT231" s="139"/>
      <c r="FU231" s="139"/>
      <c r="FV231" s="139"/>
      <c r="FW231" s="139"/>
      <c r="FX231" s="139"/>
      <c r="FY231" s="139"/>
      <c r="FZ231" s="139"/>
      <c r="GA231" s="139"/>
      <c r="GB231" s="139"/>
      <c r="GC231" s="139"/>
      <c r="GD231" s="139"/>
      <c r="GE231" s="139"/>
      <c r="GF231" s="139"/>
      <c r="GG231" s="139"/>
      <c r="GH231" s="139"/>
      <c r="GI231" s="139"/>
      <c r="GJ231" s="139"/>
      <c r="GK231" s="139"/>
      <c r="GL231" s="139"/>
      <c r="GM231" s="139"/>
      <c r="GN231" s="139"/>
      <c r="GO231" s="139"/>
      <c r="GP231" s="139"/>
      <c r="GQ231" s="139"/>
      <c r="GR231" s="139"/>
      <c r="GS231" s="139"/>
      <c r="GT231" s="139"/>
      <c r="GU231" s="139"/>
      <c r="GV231" s="139"/>
      <c r="GW231" s="139"/>
      <c r="GX231" s="139"/>
      <c r="GY231" s="139"/>
      <c r="GZ231" s="139"/>
      <c r="HA231" s="139"/>
      <c r="HB231" s="139"/>
      <c r="HC231" s="139"/>
      <c r="HD231" s="139"/>
      <c r="HE231" s="139"/>
      <c r="HF231" s="139"/>
      <c r="HG231" s="139"/>
      <c r="HH231" s="139"/>
      <c r="HI231" s="139"/>
      <c r="HJ231" s="139"/>
      <c r="HK231" s="139"/>
      <c r="HL231" s="139"/>
      <c r="HM231" s="139"/>
      <c r="HN231" s="139"/>
      <c r="HO231" s="139"/>
      <c r="HP231" s="139"/>
      <c r="HQ231" s="139"/>
      <c r="HR231" s="139"/>
      <c r="HS231" s="139"/>
      <c r="HT231" s="139"/>
      <c r="HU231" s="139"/>
      <c r="HV231" s="139"/>
      <c r="HW231" s="139"/>
      <c r="HX231" s="139"/>
      <c r="HY231" s="139"/>
      <c r="HZ231" s="139"/>
      <c r="IA231" s="139"/>
      <c r="IB231" s="139"/>
      <c r="IC231" s="139"/>
      <c r="ID231" s="139"/>
      <c r="IE231" s="139"/>
      <c r="IF231" s="139"/>
      <c r="IG231" s="139"/>
      <c r="IH231" s="139"/>
      <c r="II231" s="139"/>
      <c r="IJ231" s="139"/>
      <c r="IK231" s="139"/>
      <c r="IL231" s="139"/>
      <c r="IM231" s="139"/>
      <c r="IN231" s="139"/>
      <c r="IO231" s="139"/>
      <c r="IP231" s="139"/>
      <c r="IQ231" s="139"/>
      <c r="IR231" s="139"/>
      <c r="IS231" s="139"/>
      <c r="IT231" s="139"/>
      <c r="IU231" s="139"/>
      <c r="IV231" s="139"/>
      <c r="IW231" s="139"/>
      <c r="IX231" s="139"/>
      <c r="IY231" s="139"/>
      <c r="IZ231" s="139"/>
      <c r="JA231" s="139"/>
      <c r="JB231" s="139"/>
      <c r="JC231" s="139"/>
      <c r="JD231" s="139"/>
      <c r="JE231" s="139"/>
      <c r="JF231" s="139"/>
      <c r="JG231" s="139"/>
      <c r="JH231" s="139"/>
      <c r="JI231" s="139"/>
      <c r="JJ231" s="139"/>
      <c r="JK231" s="139"/>
      <c r="JL231" s="139"/>
      <c r="JM231" s="139"/>
      <c r="JN231" s="139"/>
      <c r="JO231" s="139"/>
      <c r="JP231" s="139"/>
      <c r="JQ231" s="139"/>
      <c r="JR231" s="139"/>
      <c r="JS231" s="139"/>
      <c r="JT231" s="139"/>
      <c r="JU231" s="139"/>
      <c r="JV231" s="139"/>
      <c r="JW231" s="139"/>
      <c r="JX231" s="139"/>
      <c r="JY231" s="139"/>
      <c r="JZ231" s="139"/>
      <c r="KA231" s="139"/>
      <c r="KB231" s="139"/>
      <c r="KC231" s="139"/>
      <c r="KD231" s="139"/>
      <c r="KE231" s="139"/>
      <c r="KF231" s="139"/>
      <c r="KG231" s="139"/>
      <c r="KH231" s="139"/>
      <c r="KI231" s="139"/>
      <c r="KJ231" s="139"/>
      <c r="KK231" s="139"/>
      <c r="KL231" s="139"/>
      <c r="KM231" s="139"/>
      <c r="KN231" s="139"/>
      <c r="KO231" s="139"/>
      <c r="KP231" s="139"/>
      <c r="KQ231" s="139"/>
      <c r="KR231" s="139"/>
      <c r="KS231" s="139"/>
      <c r="KT231" s="139"/>
      <c r="KU231" s="139"/>
      <c r="KV231" s="139"/>
      <c r="KW231" s="139"/>
      <c r="KX231" s="139"/>
      <c r="KY231" s="139"/>
      <c r="KZ231" s="139"/>
      <c r="LA231" s="139"/>
      <c r="LB231" s="139"/>
      <c r="LC231" s="139"/>
      <c r="LD231" s="139"/>
      <c r="LE231" s="139"/>
      <c r="LF231" s="139"/>
      <c r="LG231" s="139"/>
      <c r="LH231" s="139"/>
      <c r="LI231" s="139"/>
      <c r="LJ231" s="139"/>
      <c r="LK231" s="139"/>
      <c r="LL231" s="139"/>
      <c r="LM231" s="139"/>
      <c r="LN231" s="139"/>
      <c r="LO231" s="139"/>
      <c r="LP231" s="139"/>
      <c r="LQ231" s="139"/>
      <c r="LR231" s="139"/>
      <c r="LS231" s="139"/>
      <c r="LT231" s="139"/>
      <c r="LU231" s="139"/>
      <c r="LV231" s="139"/>
      <c r="LW231" s="139"/>
      <c r="LX231" s="139"/>
      <c r="LY231" s="139"/>
      <c r="LZ231" s="139"/>
      <c r="MA231" s="139"/>
      <c r="MB231" s="139"/>
      <c r="MC231" s="139"/>
      <c r="MD231" s="139"/>
      <c r="ME231" s="139"/>
      <c r="MF231" s="139"/>
      <c r="MG231" s="139"/>
      <c r="MH231" s="139"/>
      <c r="MI231" s="139"/>
      <c r="MJ231" s="139"/>
      <c r="MK231" s="139"/>
      <c r="ML231" s="139"/>
      <c r="MM231" s="139"/>
      <c r="MN231" s="139"/>
      <c r="MO231" s="139"/>
      <c r="MP231" s="139"/>
      <c r="MQ231" s="139"/>
      <c r="MR231" s="139"/>
      <c r="MS231" s="139"/>
      <c r="MT231" s="139"/>
      <c r="MU231" s="139"/>
      <c r="MV231" s="139"/>
      <c r="MW231" s="139"/>
      <c r="MX231" s="139"/>
      <c r="MY231" s="139"/>
      <c r="MZ231" s="139"/>
      <c r="NA231" s="139"/>
      <c r="NB231" s="139"/>
      <c r="NC231" s="139"/>
      <c r="ND231" s="139"/>
      <c r="NE231" s="139"/>
      <c r="NF231" s="139"/>
      <c r="NG231" s="139"/>
      <c r="NH231" s="139"/>
      <c r="NI231" s="139"/>
      <c r="NJ231" s="139"/>
      <c r="NK231" s="139"/>
      <c r="NL231" s="139"/>
      <c r="NM231" s="139"/>
      <c r="NN231" s="139"/>
      <c r="NO231" s="139"/>
      <c r="NP231" s="139"/>
      <c r="NQ231" s="139"/>
      <c r="NR231" s="139"/>
      <c r="NS231" s="139"/>
      <c r="NT231" s="139"/>
      <c r="NU231" s="139"/>
      <c r="NV231" s="139"/>
      <c r="NW231" s="139"/>
      <c r="NX231" s="139"/>
      <c r="NY231" s="139"/>
      <c r="NZ231" s="139"/>
      <c r="OA231" s="139"/>
      <c r="OB231" s="139"/>
      <c r="OC231" s="139"/>
      <c r="OD231" s="139"/>
      <c r="OE231" s="139"/>
      <c r="OF231" s="139"/>
      <c r="OG231" s="139"/>
      <c r="OH231" s="139"/>
      <c r="OI231" s="139"/>
      <c r="OJ231" s="139"/>
      <c r="OK231" s="139"/>
      <c r="OL231" s="139"/>
      <c r="OM231" s="139"/>
      <c r="ON231" s="139"/>
      <c r="OO231" s="139"/>
      <c r="OP231" s="139"/>
      <c r="OQ231" s="139"/>
      <c r="OR231" s="139"/>
      <c r="OS231" s="139"/>
      <c r="OT231" s="139"/>
      <c r="OU231" s="139"/>
      <c r="OV231" s="139"/>
      <c r="OW231" s="139"/>
      <c r="OX231" s="139"/>
      <c r="OY231" s="139"/>
      <c r="OZ231" s="139"/>
      <c r="PA231" s="139"/>
      <c r="PB231" s="139"/>
      <c r="PC231" s="139"/>
      <c r="PD231" s="139"/>
      <c r="PE231" s="139"/>
      <c r="PF231" s="139"/>
      <c r="PG231" s="139"/>
      <c r="PH231" s="139"/>
      <c r="PI231" s="139"/>
      <c r="PJ231" s="139"/>
      <c r="PK231" s="139"/>
      <c r="PL231" s="139"/>
      <c r="PM231" s="139"/>
      <c r="PN231" s="139"/>
      <c r="PO231" s="139"/>
      <c r="PP231" s="139"/>
      <c r="PQ231" s="139"/>
      <c r="PR231" s="139"/>
      <c r="PS231" s="139"/>
      <c r="PT231" s="139"/>
      <c r="PU231" s="139"/>
      <c r="PV231" s="139"/>
      <c r="PW231" s="139"/>
      <c r="PX231" s="139"/>
      <c r="PY231" s="139"/>
      <c r="PZ231" s="139"/>
      <c r="QA231" s="139"/>
      <c r="QB231" s="139"/>
      <c r="QC231" s="139"/>
      <c r="QD231" s="139"/>
      <c r="QE231" s="139"/>
      <c r="QF231" s="139"/>
      <c r="QG231" s="139"/>
      <c r="QH231" s="139"/>
      <c r="QI231" s="139"/>
      <c r="QJ231" s="139"/>
      <c r="QK231" s="139"/>
      <c r="QL231" s="139"/>
      <c r="QM231" s="139"/>
      <c r="QN231" s="139"/>
      <c r="QO231" s="139"/>
      <c r="QP231" s="139"/>
      <c r="QQ231" s="139"/>
      <c r="QR231" s="139"/>
      <c r="QS231" s="139"/>
      <c r="QT231" s="139"/>
      <c r="QU231" s="139"/>
      <c r="QV231" s="139"/>
      <c r="QW231" s="139"/>
      <c r="QX231" s="139"/>
      <c r="QY231" s="139"/>
      <c r="QZ231" s="139"/>
      <c r="RA231" s="139"/>
      <c r="RB231" s="139"/>
      <c r="RC231" s="139"/>
      <c r="RD231" s="139"/>
      <c r="RE231" s="139"/>
      <c r="RF231" s="139"/>
      <c r="RG231" s="139"/>
      <c r="RH231" s="139"/>
      <c r="RI231" s="139"/>
      <c r="RJ231" s="139"/>
      <c r="RK231" s="139"/>
      <c r="RL231" s="139"/>
      <c r="RM231" s="139"/>
      <c r="RN231" s="139"/>
      <c r="RO231" s="139"/>
      <c r="RP231" s="139"/>
      <c r="RQ231" s="139"/>
      <c r="RR231" s="139"/>
      <c r="RS231" s="139"/>
      <c r="RT231" s="139"/>
      <c r="RU231" s="139"/>
      <c r="RV231" s="139"/>
      <c r="RW231" s="139"/>
      <c r="RX231" s="139"/>
      <c r="RY231" s="139"/>
      <c r="RZ231" s="139"/>
      <c r="SA231" s="139"/>
      <c r="SB231" s="139"/>
      <c r="SC231" s="139"/>
      <c r="SD231" s="139"/>
      <c r="SE231" s="139"/>
      <c r="SF231" s="139"/>
      <c r="SG231" s="139"/>
      <c r="SH231" s="139"/>
      <c r="SI231" s="139"/>
      <c r="SJ231" s="139"/>
      <c r="SK231" s="139"/>
      <c r="SL231" s="139"/>
      <c r="SM231" s="139"/>
      <c r="SN231" s="139"/>
      <c r="SO231" s="139"/>
      <c r="SP231" s="139"/>
      <c r="SQ231" s="139"/>
      <c r="SR231" s="139"/>
      <c r="SS231" s="139"/>
      <c r="ST231" s="139"/>
      <c r="SU231" s="139"/>
      <c r="SV231" s="139"/>
      <c r="SW231" s="139"/>
      <c r="SX231" s="139"/>
      <c r="SY231" s="139"/>
      <c r="SZ231" s="139"/>
      <c r="TA231" s="139"/>
      <c r="TB231" s="139"/>
      <c r="TC231" s="139"/>
      <c r="TD231" s="139"/>
      <c r="TE231" s="139"/>
      <c r="TF231" s="139"/>
      <c r="TG231" s="139"/>
      <c r="TH231" s="139"/>
      <c r="TI231" s="139"/>
      <c r="TJ231" s="139"/>
      <c r="TK231" s="139"/>
      <c r="TL231" s="139"/>
      <c r="TM231" s="139"/>
      <c r="TN231" s="139"/>
      <c r="TO231" s="139"/>
      <c r="TP231" s="139"/>
      <c r="TQ231" s="139"/>
      <c r="TR231" s="139"/>
      <c r="TS231" s="139"/>
      <c r="TT231" s="139"/>
      <c r="TU231" s="139"/>
      <c r="TV231" s="139"/>
      <c r="TW231" s="139"/>
      <c r="TX231" s="139"/>
      <c r="TY231" s="139"/>
      <c r="TZ231" s="139"/>
      <c r="UA231" s="139"/>
      <c r="UB231" s="139"/>
      <c r="UC231" s="139"/>
      <c r="UD231" s="139"/>
      <c r="UE231" s="139"/>
      <c r="UF231" s="139"/>
      <c r="UG231" s="139"/>
      <c r="UH231" s="139"/>
      <c r="UI231" s="139"/>
      <c r="UJ231" s="139"/>
      <c r="UK231" s="139"/>
      <c r="UL231" s="139"/>
      <c r="UM231" s="139"/>
      <c r="UN231" s="139"/>
      <c r="UO231" s="139"/>
      <c r="UP231" s="139"/>
      <c r="UQ231" s="139"/>
      <c r="UR231" s="139"/>
      <c r="US231" s="139"/>
      <c r="UT231" s="139"/>
      <c r="UU231" s="139"/>
      <c r="UV231" s="139"/>
      <c r="UW231" s="139"/>
      <c r="UX231" s="139"/>
      <c r="UY231" s="139"/>
      <c r="UZ231" s="139"/>
      <c r="VA231" s="139"/>
      <c r="VB231" s="139"/>
      <c r="VC231" s="139"/>
      <c r="VD231" s="139"/>
      <c r="VE231" s="139"/>
      <c r="VF231" s="139"/>
      <c r="VG231" s="139"/>
      <c r="VH231" s="139"/>
      <c r="VI231" s="139"/>
      <c r="VJ231" s="139"/>
      <c r="VK231" s="139"/>
      <c r="VL231" s="139"/>
      <c r="VM231" s="139"/>
      <c r="VN231" s="139"/>
      <c r="VO231" s="139"/>
      <c r="VP231" s="139"/>
      <c r="VQ231" s="139"/>
      <c r="VR231" s="139"/>
      <c r="VS231" s="139"/>
      <c r="VT231" s="139"/>
      <c r="VU231" s="139"/>
      <c r="VV231" s="139"/>
      <c r="VW231" s="139"/>
      <c r="VX231" s="139"/>
      <c r="VY231" s="139"/>
      <c r="VZ231" s="139"/>
      <c r="WA231" s="139"/>
      <c r="WB231" s="139"/>
      <c r="WC231" s="139"/>
      <c r="WD231" s="139"/>
      <c r="WE231" s="139"/>
      <c r="WF231" s="139"/>
      <c r="WG231" s="139"/>
      <c r="WH231" s="139"/>
      <c r="WI231" s="139"/>
      <c r="WJ231" s="139"/>
      <c r="WK231" s="139"/>
      <c r="WL231" s="139"/>
      <c r="WM231" s="139"/>
      <c r="WN231" s="139"/>
      <c r="WO231" s="139"/>
      <c r="WP231" s="139"/>
      <c r="WQ231" s="139"/>
      <c r="WR231" s="139"/>
      <c r="WS231" s="139"/>
      <c r="WT231" s="139"/>
      <c r="WU231" s="139"/>
      <c r="WV231" s="139"/>
      <c r="WW231" s="139"/>
      <c r="WX231" s="139"/>
      <c r="WY231" s="139"/>
      <c r="WZ231" s="139"/>
      <c r="XA231" s="139"/>
      <c r="XB231" s="139"/>
      <c r="XC231" s="139"/>
      <c r="XD231" s="139"/>
      <c r="XE231" s="139"/>
      <c r="XF231" s="139"/>
      <c r="XG231" s="139"/>
      <c r="XH231" s="139"/>
      <c r="XI231" s="139"/>
      <c r="XJ231" s="139"/>
      <c r="XK231" s="139"/>
      <c r="XL231" s="139"/>
      <c r="XM231" s="139"/>
      <c r="XN231" s="139"/>
      <c r="XO231" s="139"/>
      <c r="XP231" s="139"/>
      <c r="XQ231" s="139"/>
      <c r="XR231" s="139"/>
      <c r="XS231" s="139"/>
      <c r="XT231" s="139"/>
      <c r="XU231" s="139"/>
      <c r="XV231" s="139"/>
      <c r="XW231" s="139"/>
      <c r="XX231" s="139"/>
      <c r="XY231" s="139"/>
      <c r="XZ231" s="139"/>
      <c r="YA231" s="139"/>
      <c r="YB231" s="139"/>
      <c r="YC231" s="139"/>
      <c r="YD231" s="139"/>
      <c r="YE231" s="139"/>
      <c r="YF231" s="139"/>
      <c r="YG231" s="139"/>
      <c r="YH231" s="139"/>
      <c r="YI231" s="139"/>
      <c r="YJ231" s="139"/>
      <c r="YK231" s="139"/>
      <c r="YL231" s="139"/>
      <c r="YM231" s="139"/>
      <c r="YN231" s="139"/>
      <c r="YO231" s="139"/>
      <c r="YP231" s="139"/>
      <c r="YQ231" s="139"/>
      <c r="YR231" s="139"/>
      <c r="YS231" s="139"/>
      <c r="YT231" s="139"/>
      <c r="YU231" s="139"/>
      <c r="YV231" s="139"/>
      <c r="YW231" s="139"/>
      <c r="YX231" s="139"/>
      <c r="YY231" s="139"/>
      <c r="YZ231" s="139"/>
      <c r="ZA231" s="139"/>
      <c r="ZB231" s="139"/>
      <c r="ZC231" s="139"/>
      <c r="ZD231" s="139"/>
      <c r="ZE231" s="139"/>
      <c r="ZF231" s="139"/>
      <c r="ZG231" s="139"/>
      <c r="ZH231" s="139"/>
      <c r="ZI231" s="139"/>
      <c r="ZJ231" s="139"/>
      <c r="ZK231" s="139"/>
      <c r="ZL231" s="139"/>
      <c r="ZM231" s="139"/>
      <c r="ZN231" s="139"/>
      <c r="ZO231" s="139"/>
      <c r="ZP231" s="139"/>
      <c r="ZQ231" s="139"/>
      <c r="ZR231" s="139"/>
      <c r="ZS231" s="139"/>
      <c r="ZT231" s="139"/>
      <c r="ZU231" s="139"/>
      <c r="ZV231" s="139"/>
      <c r="ZW231" s="139"/>
      <c r="ZX231" s="139"/>
      <c r="ZY231" s="139"/>
      <c r="ZZ231" s="139"/>
      <c r="AAA231" s="139"/>
      <c r="AAB231" s="139"/>
      <c r="AAC231" s="139"/>
      <c r="AAD231" s="139"/>
      <c r="AAE231" s="139"/>
      <c r="AAF231" s="139"/>
      <c r="AAG231" s="139"/>
      <c r="AAH231" s="139"/>
      <c r="AAI231" s="139"/>
      <c r="AAJ231" s="139"/>
      <c r="AAK231" s="139"/>
      <c r="AAL231" s="139"/>
      <c r="AAM231" s="139"/>
      <c r="AAN231" s="139"/>
      <c r="AAO231" s="139"/>
      <c r="AAP231" s="139"/>
      <c r="AAQ231" s="139"/>
      <c r="AAR231" s="139"/>
      <c r="AAS231" s="139"/>
      <c r="AAT231" s="139"/>
      <c r="AAU231" s="139"/>
      <c r="AAV231" s="139"/>
      <c r="AAW231" s="139"/>
      <c r="AAX231" s="139"/>
      <c r="AAY231" s="139"/>
      <c r="AAZ231" s="139"/>
      <c r="ABA231" s="139"/>
      <c r="ABB231" s="139"/>
      <c r="ABC231" s="139"/>
      <c r="ABD231" s="139"/>
      <c r="ABE231" s="139"/>
      <c r="ABF231" s="139"/>
      <c r="ABG231" s="139"/>
      <c r="ABH231" s="139"/>
      <c r="ABI231" s="139"/>
      <c r="ABJ231" s="139"/>
      <c r="ABK231" s="139"/>
      <c r="ABL231" s="139"/>
      <c r="ABM231" s="139"/>
      <c r="ABN231" s="139"/>
      <c r="ABO231" s="139"/>
      <c r="ABP231" s="139"/>
      <c r="ABQ231" s="139"/>
      <c r="ABR231" s="139"/>
      <c r="ABS231" s="139"/>
      <c r="ABT231" s="139"/>
      <c r="ABU231" s="139"/>
      <c r="ABV231" s="139"/>
      <c r="ABW231" s="139"/>
      <c r="ABX231" s="139"/>
      <c r="ABY231" s="139"/>
      <c r="ABZ231" s="139"/>
      <c r="ACA231" s="139"/>
      <c r="ACB231" s="139"/>
      <c r="ACC231" s="139"/>
      <c r="ACD231" s="139"/>
      <c r="ACE231" s="139"/>
      <c r="ACF231" s="139"/>
      <c r="ACG231" s="139"/>
      <c r="ACH231" s="139"/>
      <c r="ACI231" s="139"/>
      <c r="ACJ231" s="139"/>
      <c r="ACK231" s="139"/>
      <c r="ACL231" s="139"/>
      <c r="ACM231" s="139"/>
      <c r="ACN231" s="139"/>
      <c r="ACO231" s="139"/>
      <c r="ACP231" s="139"/>
      <c r="ACQ231" s="139"/>
      <c r="ACR231" s="139"/>
      <c r="ACS231" s="139"/>
      <c r="ACT231" s="139"/>
      <c r="ACU231" s="139"/>
      <c r="ACV231" s="139"/>
      <c r="ACW231" s="139"/>
      <c r="ACX231" s="139"/>
      <c r="ACY231" s="139"/>
      <c r="ACZ231" s="139"/>
      <c r="ADA231" s="139"/>
      <c r="ADB231" s="139"/>
      <c r="ADC231" s="139"/>
      <c r="ADD231" s="139"/>
      <c r="ADE231" s="139"/>
      <c r="ADF231" s="139"/>
      <c r="ADG231" s="139"/>
      <c r="ADH231" s="139"/>
      <c r="ADI231" s="139"/>
      <c r="ADJ231" s="139"/>
      <c r="ADK231" s="139"/>
      <c r="ADL231" s="139"/>
      <c r="ADM231" s="139"/>
      <c r="ADN231" s="139"/>
      <c r="ADO231" s="139"/>
      <c r="ADP231" s="139"/>
      <c r="ADQ231" s="139"/>
      <c r="ADR231" s="139"/>
      <c r="ADS231" s="139"/>
      <c r="ADT231" s="139"/>
      <c r="ADU231" s="139"/>
      <c r="ADV231" s="139"/>
      <c r="ADW231" s="139"/>
      <c r="ADX231" s="139"/>
      <c r="ADY231" s="139"/>
      <c r="ADZ231" s="139"/>
      <c r="AEA231" s="139"/>
      <c r="AEB231" s="139"/>
      <c r="AEC231" s="139"/>
      <c r="AED231" s="139"/>
      <c r="AEE231" s="139"/>
      <c r="AEF231" s="139"/>
      <c r="AEG231" s="139"/>
      <c r="AEH231" s="139"/>
      <c r="AEI231" s="139"/>
      <c r="AEJ231" s="139"/>
      <c r="AEK231" s="139"/>
      <c r="AEL231" s="139"/>
      <c r="AEM231" s="139"/>
      <c r="AEN231" s="139"/>
      <c r="AEO231" s="139"/>
      <c r="AEP231" s="139"/>
      <c r="AEQ231" s="139"/>
      <c r="AER231" s="139"/>
      <c r="AES231" s="139"/>
      <c r="AET231" s="139"/>
      <c r="AEU231" s="139"/>
      <c r="AEV231" s="139"/>
      <c r="AEW231" s="139"/>
      <c r="AEX231" s="139"/>
      <c r="AEY231" s="139"/>
      <c r="AEZ231" s="139"/>
      <c r="AFA231" s="139"/>
      <c r="AFB231" s="139"/>
      <c r="AFC231" s="139"/>
      <c r="AFD231" s="139"/>
      <c r="AFE231" s="139"/>
      <c r="AFF231" s="139"/>
      <c r="AFG231" s="139"/>
      <c r="AFH231" s="139"/>
      <c r="AFI231" s="139"/>
      <c r="AFJ231" s="139"/>
      <c r="AFK231" s="139"/>
      <c r="AFL231" s="139"/>
      <c r="AFM231" s="139"/>
      <c r="AFN231" s="139"/>
      <c r="AFO231" s="139"/>
      <c r="AFP231" s="139"/>
      <c r="AFQ231" s="139"/>
      <c r="AFR231" s="139"/>
      <c r="AFS231" s="139"/>
      <c r="AFT231" s="139"/>
      <c r="AFU231" s="139"/>
      <c r="AFV231" s="139"/>
      <c r="AFW231" s="139"/>
      <c r="AFX231" s="139"/>
      <c r="AFY231" s="139"/>
      <c r="AFZ231" s="139"/>
      <c r="AGA231" s="139"/>
      <c r="AGB231" s="139"/>
      <c r="AGC231" s="139"/>
      <c r="AGD231" s="139"/>
      <c r="AGE231" s="139"/>
      <c r="AGF231" s="139"/>
      <c r="AGG231" s="139"/>
      <c r="AGH231" s="139"/>
      <c r="AGI231" s="139"/>
      <c r="AGJ231" s="139"/>
      <c r="AGK231" s="139"/>
      <c r="AGL231" s="139"/>
      <c r="AGM231" s="139"/>
      <c r="AGN231" s="139"/>
      <c r="AGO231" s="139"/>
      <c r="AGP231" s="139"/>
      <c r="AGQ231" s="139"/>
      <c r="AGR231" s="139"/>
      <c r="AGS231" s="139"/>
      <c r="AGT231" s="139"/>
      <c r="AGU231" s="139"/>
      <c r="AGV231" s="139"/>
      <c r="AGW231" s="139"/>
      <c r="AGX231" s="139"/>
      <c r="AGY231" s="139"/>
      <c r="AGZ231" s="139"/>
      <c r="AHA231" s="139"/>
      <c r="AHB231" s="139"/>
      <c r="AHC231" s="139"/>
      <c r="AHD231" s="139"/>
      <c r="AHE231" s="139"/>
      <c r="AHF231" s="139"/>
      <c r="AHG231" s="139"/>
      <c r="AHH231" s="139"/>
      <c r="AHI231" s="139"/>
      <c r="AHJ231" s="139"/>
      <c r="AHK231" s="139"/>
      <c r="AHL231" s="139"/>
      <c r="AHM231" s="139"/>
      <c r="AHN231" s="139"/>
      <c r="AHO231" s="139"/>
      <c r="AHP231" s="139"/>
      <c r="AHQ231" s="139"/>
      <c r="AHR231" s="139"/>
      <c r="AHS231" s="139"/>
      <c r="AHT231" s="139"/>
      <c r="AHU231" s="139"/>
      <c r="AHV231" s="139"/>
      <c r="AHW231" s="139"/>
      <c r="AHX231" s="139"/>
      <c r="AHY231" s="139"/>
      <c r="AHZ231" s="139"/>
      <c r="AIA231" s="139"/>
      <c r="AIB231" s="139"/>
      <c r="AIC231" s="139"/>
      <c r="AID231" s="139"/>
      <c r="AIE231" s="139"/>
      <c r="AIF231" s="139"/>
      <c r="AIG231" s="139"/>
      <c r="AIH231" s="139"/>
      <c r="AII231" s="139"/>
      <c r="AIJ231" s="139"/>
      <c r="AIK231" s="139"/>
      <c r="AIL231" s="139"/>
      <c r="AIM231" s="139"/>
      <c r="AIN231" s="139"/>
      <c r="AIO231" s="139"/>
      <c r="AIP231" s="139"/>
      <c r="AIQ231" s="139"/>
      <c r="AIR231" s="139"/>
      <c r="AIS231" s="139"/>
      <c r="AIT231" s="139"/>
      <c r="AIU231" s="139"/>
      <c r="AIV231" s="139"/>
      <c r="AIW231" s="139"/>
      <c r="AIX231" s="139"/>
      <c r="AIY231" s="139"/>
      <c r="AIZ231" s="139"/>
      <c r="AJA231" s="139"/>
      <c r="AJB231" s="139"/>
      <c r="AJC231" s="139"/>
      <c r="AJD231" s="139"/>
      <c r="AJE231" s="139"/>
      <c r="AJF231" s="139"/>
      <c r="AJG231" s="139"/>
      <c r="AJH231" s="139"/>
      <c r="AJI231" s="139"/>
      <c r="AJJ231" s="139"/>
      <c r="AJK231" s="139"/>
      <c r="AJL231" s="139"/>
      <c r="AJM231" s="139"/>
      <c r="AJN231" s="139"/>
      <c r="AJO231" s="139"/>
      <c r="AJP231" s="139"/>
      <c r="AJQ231" s="139"/>
      <c r="AJR231" s="139"/>
      <c r="AJS231" s="139"/>
      <c r="AJT231" s="139"/>
      <c r="AJU231" s="139"/>
      <c r="AJV231" s="139"/>
      <c r="AJW231" s="139"/>
      <c r="AJX231" s="139"/>
      <c r="AJY231" s="139"/>
      <c r="AJZ231" s="139"/>
      <c r="AKA231" s="139"/>
      <c r="AKB231" s="139"/>
      <c r="AKC231" s="139"/>
      <c r="AKD231" s="139"/>
      <c r="AKE231" s="139"/>
      <c r="AKF231" s="139"/>
      <c r="AKG231" s="139"/>
      <c r="AKH231" s="139"/>
      <c r="AKI231" s="139"/>
      <c r="AKJ231" s="139"/>
      <c r="AKK231" s="139"/>
      <c r="AKL231" s="139"/>
      <c r="AKM231" s="139"/>
      <c r="AKN231" s="139"/>
      <c r="AKO231" s="139"/>
      <c r="AKP231" s="139"/>
      <c r="AKQ231" s="139"/>
      <c r="AKR231" s="139"/>
      <c r="AKS231" s="139"/>
      <c r="AKT231" s="139"/>
      <c r="AKU231" s="139"/>
      <c r="AKV231" s="139"/>
      <c r="AKW231" s="139"/>
      <c r="AKX231" s="139"/>
      <c r="AKY231" s="139"/>
      <c r="AKZ231" s="139"/>
      <c r="ALA231" s="139"/>
      <c r="ALB231" s="139"/>
      <c r="ALC231" s="139"/>
      <c r="ALD231" s="139"/>
      <c r="ALE231" s="139"/>
      <c r="ALF231" s="139"/>
      <c r="ALG231" s="139"/>
      <c r="ALH231" s="139"/>
      <c r="ALI231" s="139"/>
      <c r="ALJ231" s="139"/>
      <c r="ALK231" s="139"/>
      <c r="ALL231" s="139"/>
      <c r="ALM231" s="139"/>
      <c r="ALN231" s="139"/>
      <c r="ALO231" s="139"/>
      <c r="ALP231" s="139"/>
      <c r="ALQ231" s="139"/>
      <c r="ALR231" s="139"/>
      <c r="ALS231" s="139"/>
      <c r="ALT231" s="139"/>
      <c r="ALU231" s="139"/>
      <c r="ALV231" s="139"/>
      <c r="ALW231" s="139"/>
      <c r="ALX231" s="139"/>
      <c r="ALY231" s="139"/>
      <c r="ALZ231" s="139"/>
      <c r="AMA231" s="139"/>
      <c r="AMB231" s="139"/>
      <c r="AMC231" s="139"/>
      <c r="AMD231" s="139"/>
      <c r="AME231" s="139"/>
      <c r="AMF231" s="139"/>
      <c r="AMG231" s="139"/>
      <c r="AMH231" s="139"/>
      <c r="AMI231" s="139"/>
      <c r="AMJ231" s="139"/>
      <c r="AMK231" s="139"/>
      <c r="AML231" s="139"/>
      <c r="AMM231" s="139"/>
      <c r="AMN231" s="139"/>
      <c r="AMO231" s="139"/>
      <c r="AMP231" s="139"/>
      <c r="AMQ231" s="139"/>
      <c r="AMR231" s="139"/>
      <c r="AMS231" s="139"/>
      <c r="AMT231" s="139"/>
      <c r="AMU231" s="139"/>
      <c r="AMV231" s="139"/>
      <c r="AMW231" s="139"/>
      <c r="AMX231" s="139"/>
      <c r="AMY231" s="139"/>
      <c r="AMZ231" s="139"/>
      <c r="ANA231" s="139"/>
      <c r="ANB231" s="139"/>
      <c r="ANC231" s="139"/>
      <c r="AND231" s="139"/>
      <c r="ANE231" s="139"/>
      <c r="ANF231" s="139"/>
      <c r="ANG231" s="139"/>
      <c r="ANH231" s="139"/>
      <c r="ANI231" s="139"/>
      <c r="ANJ231" s="139"/>
      <c r="ANK231" s="139"/>
      <c r="ANL231" s="139"/>
      <c r="ANM231" s="139"/>
      <c r="ANN231" s="139"/>
      <c r="ANO231" s="139"/>
      <c r="ANP231" s="139"/>
      <c r="ANQ231" s="139"/>
      <c r="ANR231" s="139"/>
      <c r="ANS231" s="139"/>
      <c r="ANT231" s="139"/>
      <c r="ANU231" s="139"/>
      <c r="ANV231" s="139"/>
      <c r="ANW231" s="139"/>
      <c r="ANX231" s="139"/>
      <c r="ANY231" s="139"/>
      <c r="ANZ231" s="139"/>
      <c r="AOA231" s="139"/>
      <c r="AOB231" s="139"/>
      <c r="AOC231" s="139"/>
      <c r="AOD231" s="139"/>
      <c r="AOE231" s="139"/>
      <c r="AOF231" s="139"/>
      <c r="AOG231" s="139"/>
      <c r="AOH231" s="139"/>
      <c r="AOI231" s="139"/>
      <c r="AOJ231" s="139"/>
      <c r="AOK231" s="139"/>
      <c r="AOL231" s="139"/>
      <c r="AOM231" s="139"/>
      <c r="AON231" s="139"/>
      <c r="AOO231" s="139"/>
      <c r="AOP231" s="139"/>
      <c r="AOQ231" s="139"/>
      <c r="AOR231" s="139"/>
      <c r="AOS231" s="139"/>
      <c r="AOT231" s="139"/>
      <c r="AOU231" s="139"/>
      <c r="AOV231" s="139"/>
      <c r="AOW231" s="139"/>
      <c r="AOX231" s="139"/>
      <c r="AOY231" s="139"/>
      <c r="AOZ231" s="139"/>
      <c r="APA231" s="139"/>
      <c r="APB231" s="139"/>
      <c r="APC231" s="139"/>
      <c r="APD231" s="139"/>
      <c r="APE231" s="139"/>
      <c r="APF231" s="139"/>
      <c r="APG231" s="139"/>
      <c r="APH231" s="139"/>
      <c r="API231" s="139"/>
      <c r="APJ231" s="139"/>
      <c r="APK231" s="139"/>
      <c r="APL231" s="139"/>
    </row>
    <row r="232" spans="1:1104" s="138" customFormat="1" ht="18" hidden="1" customHeight="1" x14ac:dyDescent="0.25">
      <c r="B232" s="141"/>
      <c r="C232" s="141"/>
      <c r="E232" s="379"/>
      <c r="G232" s="379"/>
      <c r="J232" s="139"/>
      <c r="K232" s="139"/>
      <c r="L232" s="139"/>
      <c r="M232" s="139"/>
      <c r="N232" s="139"/>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c r="AM232" s="139"/>
      <c r="AN232" s="139"/>
      <c r="AO232" s="139"/>
      <c r="AP232" s="139"/>
      <c r="AQ232" s="139"/>
      <c r="AR232" s="139"/>
      <c r="AS232" s="139"/>
      <c r="AT232" s="139"/>
      <c r="AU232" s="139"/>
      <c r="AV232" s="139"/>
      <c r="AW232" s="139"/>
      <c r="AX232" s="139"/>
      <c r="AY232" s="139"/>
      <c r="AZ232" s="139"/>
      <c r="BA232" s="139"/>
      <c r="BB232" s="139"/>
      <c r="BC232" s="139"/>
      <c r="BD232" s="139"/>
      <c r="BE232" s="139"/>
      <c r="BF232" s="139"/>
      <c r="BG232" s="139"/>
      <c r="BH232" s="139"/>
      <c r="BI232" s="139"/>
      <c r="BJ232" s="139"/>
      <c r="BK232" s="139"/>
      <c r="BL232" s="139"/>
      <c r="BM232" s="139"/>
      <c r="BN232" s="139"/>
      <c r="BO232" s="139"/>
      <c r="BP232" s="139"/>
      <c r="BQ232" s="139"/>
      <c r="BR232" s="139"/>
      <c r="BS232" s="139"/>
      <c r="BT232" s="139"/>
      <c r="BU232" s="139"/>
      <c r="BV232" s="139"/>
      <c r="BW232" s="139"/>
      <c r="BX232" s="139"/>
      <c r="BY232" s="139"/>
      <c r="BZ232" s="139"/>
      <c r="CA232" s="139"/>
      <c r="CB232" s="139"/>
      <c r="CC232" s="139"/>
      <c r="CD232" s="139"/>
      <c r="CE232" s="139"/>
      <c r="CF232" s="139"/>
      <c r="CG232" s="139"/>
      <c r="CH232" s="139"/>
      <c r="CI232" s="139"/>
      <c r="CJ232" s="139"/>
      <c r="CK232" s="139"/>
      <c r="CL232" s="139"/>
      <c r="CM232" s="139"/>
      <c r="CN232" s="139"/>
      <c r="CO232" s="139"/>
      <c r="CP232" s="139"/>
      <c r="CQ232" s="139"/>
      <c r="CR232" s="139"/>
      <c r="CS232" s="139"/>
      <c r="CT232" s="139"/>
      <c r="CU232" s="139"/>
      <c r="CV232" s="139"/>
      <c r="CW232" s="139"/>
      <c r="CX232" s="139"/>
      <c r="CY232" s="139"/>
      <c r="CZ232" s="139"/>
      <c r="DA232" s="139"/>
      <c r="DB232" s="139"/>
      <c r="DC232" s="139"/>
      <c r="DD232" s="139"/>
      <c r="DE232" s="139"/>
      <c r="DF232" s="139"/>
      <c r="DG232" s="139"/>
      <c r="DH232" s="139"/>
      <c r="DI232" s="139"/>
      <c r="DJ232" s="139"/>
      <c r="DK232" s="139"/>
      <c r="DL232" s="139"/>
      <c r="DM232" s="139"/>
      <c r="DN232" s="139"/>
      <c r="DO232" s="139"/>
      <c r="DP232" s="139"/>
      <c r="DQ232" s="139"/>
      <c r="DR232" s="139"/>
      <c r="DS232" s="139"/>
      <c r="DT232" s="139"/>
      <c r="DU232" s="139"/>
      <c r="DV232" s="139"/>
      <c r="DW232" s="139"/>
      <c r="DX232" s="139"/>
      <c r="DY232" s="139"/>
      <c r="DZ232" s="139"/>
      <c r="EA232" s="139"/>
      <c r="EB232" s="139"/>
      <c r="EC232" s="139"/>
      <c r="ED232" s="139"/>
      <c r="EE232" s="139"/>
      <c r="EF232" s="139"/>
      <c r="EG232" s="139"/>
      <c r="EH232" s="139"/>
      <c r="EI232" s="139"/>
      <c r="EJ232" s="139"/>
      <c r="EK232" s="139"/>
      <c r="EL232" s="139"/>
      <c r="EM232" s="139"/>
      <c r="EN232" s="139"/>
      <c r="EO232" s="139"/>
      <c r="EP232" s="139"/>
      <c r="EQ232" s="139"/>
      <c r="ER232" s="139"/>
      <c r="ES232" s="139"/>
      <c r="ET232" s="139"/>
      <c r="EU232" s="139"/>
      <c r="EV232" s="139"/>
      <c r="EW232" s="139"/>
      <c r="EX232" s="139"/>
      <c r="EY232" s="139"/>
      <c r="EZ232" s="139"/>
      <c r="FA232" s="139"/>
      <c r="FB232" s="139"/>
      <c r="FC232" s="139"/>
      <c r="FD232" s="139"/>
      <c r="FE232" s="139"/>
      <c r="FF232" s="139"/>
      <c r="FG232" s="139"/>
      <c r="FH232" s="139"/>
      <c r="FI232" s="139"/>
      <c r="FJ232" s="139"/>
      <c r="FK232" s="139"/>
      <c r="FL232" s="139"/>
      <c r="FM232" s="139"/>
      <c r="FN232" s="139"/>
      <c r="FO232" s="139"/>
      <c r="FP232" s="139"/>
      <c r="FQ232" s="139"/>
      <c r="FR232" s="139"/>
      <c r="FS232" s="139"/>
      <c r="FT232" s="139"/>
      <c r="FU232" s="139"/>
      <c r="FV232" s="139"/>
      <c r="FW232" s="139"/>
      <c r="FX232" s="139"/>
      <c r="FY232" s="139"/>
      <c r="FZ232" s="139"/>
      <c r="GA232" s="139"/>
      <c r="GB232" s="139"/>
      <c r="GC232" s="139"/>
      <c r="GD232" s="139"/>
      <c r="GE232" s="139"/>
      <c r="GF232" s="139"/>
      <c r="GG232" s="139"/>
      <c r="GH232" s="139"/>
      <c r="GI232" s="139"/>
      <c r="GJ232" s="139"/>
      <c r="GK232" s="139"/>
      <c r="GL232" s="139"/>
      <c r="GM232" s="139"/>
      <c r="GN232" s="139"/>
      <c r="GO232" s="139"/>
      <c r="GP232" s="139"/>
      <c r="GQ232" s="139"/>
      <c r="GR232" s="139"/>
      <c r="GS232" s="139"/>
      <c r="GT232" s="139"/>
      <c r="GU232" s="139"/>
      <c r="GV232" s="139"/>
      <c r="GW232" s="139"/>
      <c r="GX232" s="139"/>
      <c r="GY232" s="139"/>
      <c r="GZ232" s="139"/>
      <c r="HA232" s="139"/>
      <c r="HB232" s="139"/>
      <c r="HC232" s="139"/>
      <c r="HD232" s="139"/>
      <c r="HE232" s="139"/>
      <c r="HF232" s="139"/>
      <c r="HG232" s="139"/>
      <c r="HH232" s="139"/>
      <c r="HI232" s="139"/>
      <c r="HJ232" s="139"/>
      <c r="HK232" s="139"/>
      <c r="HL232" s="139"/>
      <c r="HM232" s="139"/>
      <c r="HN232" s="139"/>
      <c r="HO232" s="139"/>
      <c r="HP232" s="139"/>
      <c r="HQ232" s="139"/>
      <c r="HR232" s="139"/>
      <c r="HS232" s="139"/>
      <c r="HT232" s="139"/>
      <c r="HU232" s="139"/>
      <c r="HV232" s="139"/>
      <c r="HW232" s="139"/>
      <c r="HX232" s="139"/>
      <c r="HY232" s="139"/>
      <c r="HZ232" s="139"/>
      <c r="IA232" s="139"/>
      <c r="IB232" s="139"/>
      <c r="IC232" s="139"/>
      <c r="ID232" s="139"/>
      <c r="IE232" s="139"/>
      <c r="IF232" s="139"/>
      <c r="IG232" s="139"/>
      <c r="IH232" s="139"/>
      <c r="II232" s="139"/>
      <c r="IJ232" s="139"/>
      <c r="IK232" s="139"/>
      <c r="IL232" s="139"/>
      <c r="IM232" s="139"/>
      <c r="IN232" s="139"/>
      <c r="IO232" s="139"/>
      <c r="IP232" s="139"/>
      <c r="IQ232" s="139"/>
      <c r="IR232" s="139"/>
      <c r="IS232" s="139"/>
      <c r="IT232" s="139"/>
      <c r="IU232" s="139"/>
      <c r="IV232" s="139"/>
      <c r="IW232" s="139"/>
      <c r="IX232" s="139"/>
      <c r="IY232" s="139"/>
      <c r="IZ232" s="139"/>
      <c r="JA232" s="139"/>
      <c r="JB232" s="139"/>
      <c r="JC232" s="139"/>
      <c r="JD232" s="139"/>
      <c r="JE232" s="139"/>
      <c r="JF232" s="139"/>
      <c r="JG232" s="139"/>
      <c r="JH232" s="139"/>
      <c r="JI232" s="139"/>
      <c r="JJ232" s="139"/>
      <c r="JK232" s="139"/>
      <c r="JL232" s="139"/>
      <c r="JM232" s="139"/>
      <c r="JN232" s="139"/>
      <c r="JO232" s="139"/>
      <c r="JP232" s="139"/>
      <c r="JQ232" s="139"/>
      <c r="JR232" s="139"/>
      <c r="JS232" s="139"/>
      <c r="JT232" s="139"/>
      <c r="JU232" s="139"/>
      <c r="JV232" s="139"/>
      <c r="JW232" s="139"/>
      <c r="JX232" s="139"/>
      <c r="JY232" s="139"/>
      <c r="JZ232" s="139"/>
      <c r="KA232" s="139"/>
      <c r="KB232" s="139"/>
      <c r="KC232" s="139"/>
      <c r="KD232" s="139"/>
      <c r="KE232" s="139"/>
      <c r="KF232" s="139"/>
      <c r="KG232" s="139"/>
      <c r="KH232" s="139"/>
      <c r="KI232" s="139"/>
      <c r="KJ232" s="139"/>
      <c r="KK232" s="139"/>
      <c r="KL232" s="139"/>
      <c r="KM232" s="139"/>
      <c r="KN232" s="139"/>
      <c r="KO232" s="139"/>
      <c r="KP232" s="139"/>
      <c r="KQ232" s="139"/>
      <c r="KR232" s="139"/>
      <c r="KS232" s="139"/>
      <c r="KT232" s="139"/>
      <c r="KU232" s="139"/>
      <c r="KV232" s="139"/>
      <c r="KW232" s="139"/>
      <c r="KX232" s="139"/>
      <c r="KY232" s="139"/>
      <c r="KZ232" s="139"/>
      <c r="LA232" s="139"/>
      <c r="LB232" s="139"/>
      <c r="LC232" s="139"/>
      <c r="LD232" s="139"/>
      <c r="LE232" s="139"/>
      <c r="LF232" s="139"/>
      <c r="LG232" s="139"/>
      <c r="LH232" s="139"/>
      <c r="LI232" s="139"/>
      <c r="LJ232" s="139"/>
      <c r="LK232" s="139"/>
      <c r="LL232" s="139"/>
      <c r="LM232" s="139"/>
      <c r="LN232" s="139"/>
      <c r="LO232" s="139"/>
      <c r="LP232" s="139"/>
      <c r="LQ232" s="139"/>
      <c r="LR232" s="139"/>
      <c r="LS232" s="139"/>
      <c r="LT232" s="139"/>
      <c r="LU232" s="139"/>
      <c r="LV232" s="139"/>
      <c r="LW232" s="139"/>
      <c r="LX232" s="139"/>
      <c r="LY232" s="139"/>
      <c r="LZ232" s="139"/>
      <c r="MA232" s="139"/>
      <c r="MB232" s="139"/>
      <c r="MC232" s="139"/>
      <c r="MD232" s="139"/>
      <c r="ME232" s="139"/>
      <c r="MF232" s="139"/>
      <c r="MG232" s="139"/>
      <c r="MH232" s="139"/>
      <c r="MI232" s="139"/>
      <c r="MJ232" s="139"/>
      <c r="MK232" s="139"/>
      <c r="ML232" s="139"/>
      <c r="MM232" s="139"/>
      <c r="MN232" s="139"/>
      <c r="MO232" s="139"/>
      <c r="MP232" s="139"/>
      <c r="MQ232" s="139"/>
      <c r="MR232" s="139"/>
      <c r="MS232" s="139"/>
      <c r="MT232" s="139"/>
      <c r="MU232" s="139"/>
      <c r="MV232" s="139"/>
      <c r="MW232" s="139"/>
      <c r="MX232" s="139"/>
      <c r="MY232" s="139"/>
      <c r="MZ232" s="139"/>
      <c r="NA232" s="139"/>
      <c r="NB232" s="139"/>
      <c r="NC232" s="139"/>
      <c r="ND232" s="139"/>
      <c r="NE232" s="139"/>
      <c r="NF232" s="139"/>
      <c r="NG232" s="139"/>
      <c r="NH232" s="139"/>
      <c r="NI232" s="139"/>
      <c r="NJ232" s="139"/>
      <c r="NK232" s="139"/>
      <c r="NL232" s="139"/>
      <c r="NM232" s="139"/>
      <c r="NN232" s="139"/>
      <c r="NO232" s="139"/>
      <c r="NP232" s="139"/>
      <c r="NQ232" s="139"/>
      <c r="NR232" s="139"/>
      <c r="NS232" s="139"/>
      <c r="NT232" s="139"/>
      <c r="NU232" s="139"/>
      <c r="NV232" s="139"/>
      <c r="NW232" s="139"/>
      <c r="NX232" s="139"/>
      <c r="NY232" s="139"/>
      <c r="NZ232" s="139"/>
      <c r="OA232" s="139"/>
      <c r="OB232" s="139"/>
      <c r="OC232" s="139"/>
      <c r="OD232" s="139"/>
      <c r="OE232" s="139"/>
      <c r="OF232" s="139"/>
      <c r="OG232" s="139"/>
      <c r="OH232" s="139"/>
      <c r="OI232" s="139"/>
      <c r="OJ232" s="139"/>
      <c r="OK232" s="139"/>
      <c r="OL232" s="139"/>
      <c r="OM232" s="139"/>
      <c r="ON232" s="139"/>
      <c r="OO232" s="139"/>
      <c r="OP232" s="139"/>
      <c r="OQ232" s="139"/>
      <c r="OR232" s="139"/>
      <c r="OS232" s="139"/>
      <c r="OT232" s="139"/>
      <c r="OU232" s="139"/>
      <c r="OV232" s="139"/>
      <c r="OW232" s="139"/>
      <c r="OX232" s="139"/>
      <c r="OY232" s="139"/>
      <c r="OZ232" s="139"/>
      <c r="PA232" s="139"/>
      <c r="PB232" s="139"/>
      <c r="PC232" s="139"/>
      <c r="PD232" s="139"/>
      <c r="PE232" s="139"/>
      <c r="PF232" s="139"/>
      <c r="PG232" s="139"/>
      <c r="PH232" s="139"/>
      <c r="PI232" s="139"/>
      <c r="PJ232" s="139"/>
      <c r="PK232" s="139"/>
      <c r="PL232" s="139"/>
      <c r="PM232" s="139"/>
      <c r="PN232" s="139"/>
      <c r="PO232" s="139"/>
      <c r="PP232" s="139"/>
      <c r="PQ232" s="139"/>
      <c r="PR232" s="139"/>
      <c r="PS232" s="139"/>
      <c r="PT232" s="139"/>
      <c r="PU232" s="139"/>
      <c r="PV232" s="139"/>
      <c r="PW232" s="139"/>
      <c r="PX232" s="139"/>
      <c r="PY232" s="139"/>
      <c r="PZ232" s="139"/>
      <c r="QA232" s="139"/>
      <c r="QB232" s="139"/>
      <c r="QC232" s="139"/>
      <c r="QD232" s="139"/>
      <c r="QE232" s="139"/>
      <c r="QF232" s="139"/>
      <c r="QG232" s="139"/>
      <c r="QH232" s="139"/>
      <c r="QI232" s="139"/>
      <c r="QJ232" s="139"/>
      <c r="QK232" s="139"/>
      <c r="QL232" s="139"/>
      <c r="QM232" s="139"/>
      <c r="QN232" s="139"/>
      <c r="QO232" s="139"/>
      <c r="QP232" s="139"/>
      <c r="QQ232" s="139"/>
      <c r="QR232" s="139"/>
      <c r="QS232" s="139"/>
      <c r="QT232" s="139"/>
      <c r="QU232" s="139"/>
      <c r="QV232" s="139"/>
      <c r="QW232" s="139"/>
      <c r="QX232" s="139"/>
      <c r="QY232" s="139"/>
      <c r="QZ232" s="139"/>
      <c r="RA232" s="139"/>
      <c r="RB232" s="139"/>
      <c r="RC232" s="139"/>
      <c r="RD232" s="139"/>
      <c r="RE232" s="139"/>
      <c r="RF232" s="139"/>
      <c r="RG232" s="139"/>
      <c r="RH232" s="139"/>
      <c r="RI232" s="139"/>
      <c r="RJ232" s="139"/>
      <c r="RK232" s="139"/>
      <c r="RL232" s="139"/>
      <c r="RM232" s="139"/>
      <c r="RN232" s="139"/>
      <c r="RO232" s="139"/>
      <c r="RP232" s="139"/>
      <c r="RQ232" s="139"/>
      <c r="RR232" s="139"/>
      <c r="RS232" s="139"/>
      <c r="RT232" s="139"/>
      <c r="RU232" s="139"/>
      <c r="RV232" s="139"/>
      <c r="RW232" s="139"/>
      <c r="RX232" s="139"/>
      <c r="RY232" s="139"/>
      <c r="RZ232" s="139"/>
      <c r="SA232" s="139"/>
      <c r="SB232" s="139"/>
      <c r="SC232" s="139"/>
      <c r="SD232" s="139"/>
      <c r="SE232" s="139"/>
      <c r="SF232" s="139"/>
      <c r="SG232" s="139"/>
      <c r="SH232" s="139"/>
      <c r="SI232" s="139"/>
      <c r="SJ232" s="139"/>
      <c r="SK232" s="139"/>
      <c r="SL232" s="139"/>
      <c r="SM232" s="139"/>
      <c r="SN232" s="139"/>
      <c r="SO232" s="139"/>
      <c r="SP232" s="139"/>
      <c r="SQ232" s="139"/>
      <c r="SR232" s="139"/>
      <c r="SS232" s="139"/>
      <c r="ST232" s="139"/>
      <c r="SU232" s="139"/>
      <c r="SV232" s="139"/>
      <c r="SW232" s="139"/>
      <c r="SX232" s="139"/>
      <c r="SY232" s="139"/>
      <c r="SZ232" s="139"/>
      <c r="TA232" s="139"/>
      <c r="TB232" s="139"/>
      <c r="TC232" s="139"/>
      <c r="TD232" s="139"/>
      <c r="TE232" s="139"/>
      <c r="TF232" s="139"/>
      <c r="TG232" s="139"/>
      <c r="TH232" s="139"/>
      <c r="TI232" s="139"/>
      <c r="TJ232" s="139"/>
      <c r="TK232" s="139"/>
      <c r="TL232" s="139"/>
      <c r="TM232" s="139"/>
      <c r="TN232" s="139"/>
      <c r="TO232" s="139"/>
      <c r="TP232" s="139"/>
      <c r="TQ232" s="139"/>
      <c r="TR232" s="139"/>
      <c r="TS232" s="139"/>
      <c r="TT232" s="139"/>
      <c r="TU232" s="139"/>
      <c r="TV232" s="139"/>
      <c r="TW232" s="139"/>
      <c r="TX232" s="139"/>
      <c r="TY232" s="139"/>
      <c r="TZ232" s="139"/>
      <c r="UA232" s="139"/>
      <c r="UB232" s="139"/>
      <c r="UC232" s="139"/>
      <c r="UD232" s="139"/>
      <c r="UE232" s="139"/>
      <c r="UF232" s="139"/>
      <c r="UG232" s="139"/>
      <c r="UH232" s="139"/>
      <c r="UI232" s="139"/>
      <c r="UJ232" s="139"/>
      <c r="UK232" s="139"/>
      <c r="UL232" s="139"/>
      <c r="UM232" s="139"/>
      <c r="UN232" s="139"/>
      <c r="UO232" s="139"/>
      <c r="UP232" s="139"/>
      <c r="UQ232" s="139"/>
      <c r="UR232" s="139"/>
      <c r="US232" s="139"/>
      <c r="UT232" s="139"/>
      <c r="UU232" s="139"/>
      <c r="UV232" s="139"/>
      <c r="UW232" s="139"/>
      <c r="UX232" s="139"/>
      <c r="UY232" s="139"/>
      <c r="UZ232" s="139"/>
      <c r="VA232" s="139"/>
      <c r="VB232" s="139"/>
      <c r="VC232" s="139"/>
      <c r="VD232" s="139"/>
      <c r="VE232" s="139"/>
      <c r="VF232" s="139"/>
      <c r="VG232" s="139"/>
      <c r="VH232" s="139"/>
      <c r="VI232" s="139"/>
      <c r="VJ232" s="139"/>
      <c r="VK232" s="139"/>
      <c r="VL232" s="139"/>
      <c r="VM232" s="139"/>
      <c r="VN232" s="139"/>
      <c r="VO232" s="139"/>
      <c r="VP232" s="139"/>
      <c r="VQ232" s="139"/>
      <c r="VR232" s="139"/>
      <c r="VS232" s="139"/>
      <c r="VT232" s="139"/>
      <c r="VU232" s="139"/>
      <c r="VV232" s="139"/>
      <c r="VW232" s="139"/>
      <c r="VX232" s="139"/>
      <c r="VY232" s="139"/>
      <c r="VZ232" s="139"/>
      <c r="WA232" s="139"/>
      <c r="WB232" s="139"/>
      <c r="WC232" s="139"/>
      <c r="WD232" s="139"/>
      <c r="WE232" s="139"/>
      <c r="WF232" s="139"/>
      <c r="WG232" s="139"/>
      <c r="WH232" s="139"/>
      <c r="WI232" s="139"/>
      <c r="WJ232" s="139"/>
      <c r="WK232" s="139"/>
      <c r="WL232" s="139"/>
      <c r="WM232" s="139"/>
      <c r="WN232" s="139"/>
      <c r="WO232" s="139"/>
      <c r="WP232" s="139"/>
      <c r="WQ232" s="139"/>
      <c r="WR232" s="139"/>
      <c r="WS232" s="139"/>
      <c r="WT232" s="139"/>
      <c r="WU232" s="139"/>
      <c r="WV232" s="139"/>
      <c r="WW232" s="139"/>
      <c r="WX232" s="139"/>
      <c r="WY232" s="139"/>
      <c r="WZ232" s="139"/>
      <c r="XA232" s="139"/>
      <c r="XB232" s="139"/>
      <c r="XC232" s="139"/>
      <c r="XD232" s="139"/>
      <c r="XE232" s="139"/>
      <c r="XF232" s="139"/>
      <c r="XG232" s="139"/>
      <c r="XH232" s="139"/>
      <c r="XI232" s="139"/>
      <c r="XJ232" s="139"/>
      <c r="XK232" s="139"/>
      <c r="XL232" s="139"/>
      <c r="XM232" s="139"/>
      <c r="XN232" s="139"/>
      <c r="XO232" s="139"/>
      <c r="XP232" s="139"/>
      <c r="XQ232" s="139"/>
      <c r="XR232" s="139"/>
      <c r="XS232" s="139"/>
      <c r="XT232" s="139"/>
      <c r="XU232" s="139"/>
      <c r="XV232" s="139"/>
      <c r="XW232" s="139"/>
      <c r="XX232" s="139"/>
      <c r="XY232" s="139"/>
      <c r="XZ232" s="139"/>
      <c r="YA232" s="139"/>
      <c r="YB232" s="139"/>
      <c r="YC232" s="139"/>
      <c r="YD232" s="139"/>
      <c r="YE232" s="139"/>
      <c r="YF232" s="139"/>
      <c r="YG232" s="139"/>
      <c r="YH232" s="139"/>
      <c r="YI232" s="139"/>
      <c r="YJ232" s="139"/>
      <c r="YK232" s="139"/>
      <c r="YL232" s="139"/>
      <c r="YM232" s="139"/>
      <c r="YN232" s="139"/>
      <c r="YO232" s="139"/>
      <c r="YP232" s="139"/>
      <c r="YQ232" s="139"/>
      <c r="YR232" s="139"/>
      <c r="YS232" s="139"/>
      <c r="YT232" s="139"/>
      <c r="YU232" s="139"/>
      <c r="YV232" s="139"/>
      <c r="YW232" s="139"/>
      <c r="YX232" s="139"/>
      <c r="YY232" s="139"/>
      <c r="YZ232" s="139"/>
      <c r="ZA232" s="139"/>
      <c r="ZB232" s="139"/>
      <c r="ZC232" s="139"/>
      <c r="ZD232" s="139"/>
      <c r="ZE232" s="139"/>
      <c r="ZF232" s="139"/>
      <c r="ZG232" s="139"/>
      <c r="ZH232" s="139"/>
      <c r="ZI232" s="139"/>
      <c r="ZJ232" s="139"/>
      <c r="ZK232" s="139"/>
      <c r="ZL232" s="139"/>
      <c r="ZM232" s="139"/>
      <c r="ZN232" s="139"/>
      <c r="ZO232" s="139"/>
      <c r="ZP232" s="139"/>
      <c r="ZQ232" s="139"/>
      <c r="ZR232" s="139"/>
      <c r="ZS232" s="139"/>
      <c r="ZT232" s="139"/>
      <c r="ZU232" s="139"/>
      <c r="ZV232" s="139"/>
      <c r="ZW232" s="139"/>
      <c r="ZX232" s="139"/>
      <c r="ZY232" s="139"/>
      <c r="ZZ232" s="139"/>
      <c r="AAA232" s="139"/>
      <c r="AAB232" s="139"/>
      <c r="AAC232" s="139"/>
      <c r="AAD232" s="139"/>
      <c r="AAE232" s="139"/>
      <c r="AAF232" s="139"/>
      <c r="AAG232" s="139"/>
      <c r="AAH232" s="139"/>
      <c r="AAI232" s="139"/>
      <c r="AAJ232" s="139"/>
      <c r="AAK232" s="139"/>
      <c r="AAL232" s="139"/>
      <c r="AAM232" s="139"/>
      <c r="AAN232" s="139"/>
      <c r="AAO232" s="139"/>
      <c r="AAP232" s="139"/>
      <c r="AAQ232" s="139"/>
      <c r="AAR232" s="139"/>
      <c r="AAS232" s="139"/>
      <c r="AAT232" s="139"/>
      <c r="AAU232" s="139"/>
      <c r="AAV232" s="139"/>
      <c r="AAW232" s="139"/>
      <c r="AAX232" s="139"/>
      <c r="AAY232" s="139"/>
      <c r="AAZ232" s="139"/>
      <c r="ABA232" s="139"/>
      <c r="ABB232" s="139"/>
      <c r="ABC232" s="139"/>
      <c r="ABD232" s="139"/>
      <c r="ABE232" s="139"/>
      <c r="ABF232" s="139"/>
      <c r="ABG232" s="139"/>
      <c r="ABH232" s="139"/>
      <c r="ABI232" s="139"/>
      <c r="ABJ232" s="139"/>
      <c r="ABK232" s="139"/>
      <c r="ABL232" s="139"/>
      <c r="ABM232" s="139"/>
      <c r="ABN232" s="139"/>
      <c r="ABO232" s="139"/>
      <c r="ABP232" s="139"/>
      <c r="ABQ232" s="139"/>
      <c r="ABR232" s="139"/>
      <c r="ABS232" s="139"/>
      <c r="ABT232" s="139"/>
      <c r="ABU232" s="139"/>
      <c r="ABV232" s="139"/>
      <c r="ABW232" s="139"/>
      <c r="ABX232" s="139"/>
      <c r="ABY232" s="139"/>
      <c r="ABZ232" s="139"/>
      <c r="ACA232" s="139"/>
      <c r="ACB232" s="139"/>
      <c r="ACC232" s="139"/>
      <c r="ACD232" s="139"/>
      <c r="ACE232" s="139"/>
      <c r="ACF232" s="139"/>
      <c r="ACG232" s="139"/>
      <c r="ACH232" s="139"/>
      <c r="ACI232" s="139"/>
      <c r="ACJ232" s="139"/>
      <c r="ACK232" s="139"/>
      <c r="ACL232" s="139"/>
      <c r="ACM232" s="139"/>
      <c r="ACN232" s="139"/>
      <c r="ACO232" s="139"/>
      <c r="ACP232" s="139"/>
      <c r="ACQ232" s="139"/>
      <c r="ACR232" s="139"/>
      <c r="ACS232" s="139"/>
      <c r="ACT232" s="139"/>
      <c r="ACU232" s="139"/>
      <c r="ACV232" s="139"/>
      <c r="ACW232" s="139"/>
      <c r="ACX232" s="139"/>
      <c r="ACY232" s="139"/>
      <c r="ACZ232" s="139"/>
      <c r="ADA232" s="139"/>
      <c r="ADB232" s="139"/>
      <c r="ADC232" s="139"/>
      <c r="ADD232" s="139"/>
      <c r="ADE232" s="139"/>
      <c r="ADF232" s="139"/>
      <c r="ADG232" s="139"/>
      <c r="ADH232" s="139"/>
      <c r="ADI232" s="139"/>
      <c r="ADJ232" s="139"/>
      <c r="ADK232" s="139"/>
      <c r="ADL232" s="139"/>
      <c r="ADM232" s="139"/>
      <c r="ADN232" s="139"/>
      <c r="ADO232" s="139"/>
      <c r="ADP232" s="139"/>
      <c r="ADQ232" s="139"/>
      <c r="ADR232" s="139"/>
      <c r="ADS232" s="139"/>
      <c r="ADT232" s="139"/>
      <c r="ADU232" s="139"/>
      <c r="ADV232" s="139"/>
      <c r="ADW232" s="139"/>
      <c r="ADX232" s="139"/>
      <c r="ADY232" s="139"/>
      <c r="ADZ232" s="139"/>
      <c r="AEA232" s="139"/>
      <c r="AEB232" s="139"/>
      <c r="AEC232" s="139"/>
      <c r="AED232" s="139"/>
      <c r="AEE232" s="139"/>
      <c r="AEF232" s="139"/>
      <c r="AEG232" s="139"/>
      <c r="AEH232" s="139"/>
      <c r="AEI232" s="139"/>
      <c r="AEJ232" s="139"/>
      <c r="AEK232" s="139"/>
      <c r="AEL232" s="139"/>
      <c r="AEM232" s="139"/>
      <c r="AEN232" s="139"/>
      <c r="AEO232" s="139"/>
      <c r="AEP232" s="139"/>
      <c r="AEQ232" s="139"/>
      <c r="AER232" s="139"/>
      <c r="AES232" s="139"/>
      <c r="AET232" s="139"/>
      <c r="AEU232" s="139"/>
      <c r="AEV232" s="139"/>
      <c r="AEW232" s="139"/>
      <c r="AEX232" s="139"/>
      <c r="AEY232" s="139"/>
      <c r="AEZ232" s="139"/>
      <c r="AFA232" s="139"/>
      <c r="AFB232" s="139"/>
      <c r="AFC232" s="139"/>
      <c r="AFD232" s="139"/>
      <c r="AFE232" s="139"/>
      <c r="AFF232" s="139"/>
      <c r="AFG232" s="139"/>
      <c r="AFH232" s="139"/>
      <c r="AFI232" s="139"/>
      <c r="AFJ232" s="139"/>
      <c r="AFK232" s="139"/>
      <c r="AFL232" s="139"/>
      <c r="AFM232" s="139"/>
      <c r="AFN232" s="139"/>
      <c r="AFO232" s="139"/>
      <c r="AFP232" s="139"/>
      <c r="AFQ232" s="139"/>
      <c r="AFR232" s="139"/>
      <c r="AFS232" s="139"/>
      <c r="AFT232" s="139"/>
      <c r="AFU232" s="139"/>
      <c r="AFV232" s="139"/>
      <c r="AFW232" s="139"/>
      <c r="AFX232" s="139"/>
      <c r="AFY232" s="139"/>
      <c r="AFZ232" s="139"/>
      <c r="AGA232" s="139"/>
      <c r="AGB232" s="139"/>
      <c r="AGC232" s="139"/>
      <c r="AGD232" s="139"/>
      <c r="AGE232" s="139"/>
      <c r="AGF232" s="139"/>
      <c r="AGG232" s="139"/>
      <c r="AGH232" s="139"/>
      <c r="AGI232" s="139"/>
      <c r="AGJ232" s="139"/>
      <c r="AGK232" s="139"/>
      <c r="AGL232" s="139"/>
      <c r="AGM232" s="139"/>
      <c r="AGN232" s="139"/>
      <c r="AGO232" s="139"/>
      <c r="AGP232" s="139"/>
      <c r="AGQ232" s="139"/>
      <c r="AGR232" s="139"/>
      <c r="AGS232" s="139"/>
      <c r="AGT232" s="139"/>
      <c r="AGU232" s="139"/>
      <c r="AGV232" s="139"/>
      <c r="AGW232" s="139"/>
      <c r="AGX232" s="139"/>
      <c r="AGY232" s="139"/>
      <c r="AGZ232" s="139"/>
      <c r="AHA232" s="139"/>
      <c r="AHB232" s="139"/>
      <c r="AHC232" s="139"/>
      <c r="AHD232" s="139"/>
      <c r="AHE232" s="139"/>
      <c r="AHF232" s="139"/>
      <c r="AHG232" s="139"/>
      <c r="AHH232" s="139"/>
      <c r="AHI232" s="139"/>
      <c r="AHJ232" s="139"/>
      <c r="AHK232" s="139"/>
      <c r="AHL232" s="139"/>
      <c r="AHM232" s="139"/>
      <c r="AHN232" s="139"/>
      <c r="AHO232" s="139"/>
      <c r="AHP232" s="139"/>
      <c r="AHQ232" s="139"/>
      <c r="AHR232" s="139"/>
      <c r="AHS232" s="139"/>
      <c r="AHT232" s="139"/>
      <c r="AHU232" s="139"/>
      <c r="AHV232" s="139"/>
      <c r="AHW232" s="139"/>
      <c r="AHX232" s="139"/>
      <c r="AHY232" s="139"/>
      <c r="AHZ232" s="139"/>
      <c r="AIA232" s="139"/>
      <c r="AIB232" s="139"/>
      <c r="AIC232" s="139"/>
      <c r="AID232" s="139"/>
      <c r="AIE232" s="139"/>
      <c r="AIF232" s="139"/>
      <c r="AIG232" s="139"/>
      <c r="AIH232" s="139"/>
      <c r="AII232" s="139"/>
      <c r="AIJ232" s="139"/>
      <c r="AIK232" s="139"/>
      <c r="AIL232" s="139"/>
      <c r="AIM232" s="139"/>
      <c r="AIN232" s="139"/>
      <c r="AIO232" s="139"/>
      <c r="AIP232" s="139"/>
      <c r="AIQ232" s="139"/>
      <c r="AIR232" s="139"/>
      <c r="AIS232" s="139"/>
      <c r="AIT232" s="139"/>
      <c r="AIU232" s="139"/>
      <c r="AIV232" s="139"/>
      <c r="AIW232" s="139"/>
      <c r="AIX232" s="139"/>
      <c r="AIY232" s="139"/>
      <c r="AIZ232" s="139"/>
      <c r="AJA232" s="139"/>
      <c r="AJB232" s="139"/>
      <c r="AJC232" s="139"/>
      <c r="AJD232" s="139"/>
      <c r="AJE232" s="139"/>
      <c r="AJF232" s="139"/>
      <c r="AJG232" s="139"/>
      <c r="AJH232" s="139"/>
      <c r="AJI232" s="139"/>
      <c r="AJJ232" s="139"/>
      <c r="AJK232" s="139"/>
      <c r="AJL232" s="139"/>
      <c r="AJM232" s="139"/>
      <c r="AJN232" s="139"/>
      <c r="AJO232" s="139"/>
      <c r="AJP232" s="139"/>
      <c r="AJQ232" s="139"/>
      <c r="AJR232" s="139"/>
      <c r="AJS232" s="139"/>
      <c r="AJT232" s="139"/>
      <c r="AJU232" s="139"/>
      <c r="AJV232" s="139"/>
      <c r="AJW232" s="139"/>
      <c r="AJX232" s="139"/>
      <c r="AJY232" s="139"/>
      <c r="AJZ232" s="139"/>
      <c r="AKA232" s="139"/>
      <c r="AKB232" s="139"/>
      <c r="AKC232" s="139"/>
      <c r="AKD232" s="139"/>
      <c r="AKE232" s="139"/>
      <c r="AKF232" s="139"/>
      <c r="AKG232" s="139"/>
      <c r="AKH232" s="139"/>
      <c r="AKI232" s="139"/>
      <c r="AKJ232" s="139"/>
      <c r="AKK232" s="139"/>
      <c r="AKL232" s="139"/>
      <c r="AKM232" s="139"/>
      <c r="AKN232" s="139"/>
      <c r="AKO232" s="139"/>
      <c r="AKP232" s="139"/>
      <c r="AKQ232" s="139"/>
      <c r="AKR232" s="139"/>
      <c r="AKS232" s="139"/>
      <c r="AKT232" s="139"/>
      <c r="AKU232" s="139"/>
      <c r="AKV232" s="139"/>
      <c r="AKW232" s="139"/>
      <c r="AKX232" s="139"/>
      <c r="AKY232" s="139"/>
      <c r="AKZ232" s="139"/>
      <c r="ALA232" s="139"/>
      <c r="ALB232" s="139"/>
      <c r="ALC232" s="139"/>
      <c r="ALD232" s="139"/>
      <c r="ALE232" s="139"/>
      <c r="ALF232" s="139"/>
      <c r="ALG232" s="139"/>
      <c r="ALH232" s="139"/>
      <c r="ALI232" s="139"/>
      <c r="ALJ232" s="139"/>
      <c r="ALK232" s="139"/>
      <c r="ALL232" s="139"/>
      <c r="ALM232" s="139"/>
      <c r="ALN232" s="139"/>
      <c r="ALO232" s="139"/>
      <c r="ALP232" s="139"/>
      <c r="ALQ232" s="139"/>
      <c r="ALR232" s="139"/>
      <c r="ALS232" s="139"/>
      <c r="ALT232" s="139"/>
      <c r="ALU232" s="139"/>
      <c r="ALV232" s="139"/>
      <c r="ALW232" s="139"/>
      <c r="ALX232" s="139"/>
      <c r="ALY232" s="139"/>
      <c r="ALZ232" s="139"/>
      <c r="AMA232" s="139"/>
      <c r="AMB232" s="139"/>
      <c r="AMC232" s="139"/>
      <c r="AMD232" s="139"/>
      <c r="AME232" s="139"/>
      <c r="AMF232" s="139"/>
      <c r="AMG232" s="139"/>
      <c r="AMH232" s="139"/>
      <c r="AMI232" s="139"/>
      <c r="AMJ232" s="139"/>
      <c r="AMK232" s="139"/>
      <c r="AML232" s="139"/>
      <c r="AMM232" s="139"/>
      <c r="AMN232" s="139"/>
      <c r="AMO232" s="139"/>
      <c r="AMP232" s="139"/>
      <c r="AMQ232" s="139"/>
      <c r="AMR232" s="139"/>
      <c r="AMS232" s="139"/>
      <c r="AMT232" s="139"/>
      <c r="AMU232" s="139"/>
      <c r="AMV232" s="139"/>
      <c r="AMW232" s="139"/>
      <c r="AMX232" s="139"/>
      <c r="AMY232" s="139"/>
      <c r="AMZ232" s="139"/>
      <c r="ANA232" s="139"/>
      <c r="ANB232" s="139"/>
      <c r="ANC232" s="139"/>
      <c r="AND232" s="139"/>
      <c r="ANE232" s="139"/>
      <c r="ANF232" s="139"/>
      <c r="ANG232" s="139"/>
      <c r="ANH232" s="139"/>
      <c r="ANI232" s="139"/>
      <c r="ANJ232" s="139"/>
      <c r="ANK232" s="139"/>
      <c r="ANL232" s="139"/>
      <c r="ANM232" s="139"/>
      <c r="ANN232" s="139"/>
      <c r="ANO232" s="139"/>
      <c r="ANP232" s="139"/>
      <c r="ANQ232" s="139"/>
      <c r="ANR232" s="139"/>
      <c r="ANS232" s="139"/>
      <c r="ANT232" s="139"/>
      <c r="ANU232" s="139"/>
      <c r="ANV232" s="139"/>
      <c r="ANW232" s="139"/>
      <c r="ANX232" s="139"/>
      <c r="ANY232" s="139"/>
      <c r="ANZ232" s="139"/>
      <c r="AOA232" s="139"/>
      <c r="AOB232" s="139"/>
      <c r="AOC232" s="139"/>
      <c r="AOD232" s="139"/>
      <c r="AOE232" s="139"/>
      <c r="AOF232" s="139"/>
      <c r="AOG232" s="139"/>
      <c r="AOH232" s="139"/>
      <c r="AOI232" s="139"/>
      <c r="AOJ232" s="139"/>
      <c r="AOK232" s="139"/>
      <c r="AOL232" s="139"/>
      <c r="AOM232" s="139"/>
      <c r="AON232" s="139"/>
      <c r="AOO232" s="139"/>
      <c r="AOP232" s="139"/>
      <c r="AOQ232" s="139"/>
      <c r="AOR232" s="139"/>
      <c r="AOS232" s="139"/>
      <c r="AOT232" s="139"/>
      <c r="AOU232" s="139"/>
      <c r="AOV232" s="139"/>
      <c r="AOW232" s="139"/>
      <c r="AOX232" s="139"/>
      <c r="AOY232" s="139"/>
      <c r="AOZ232" s="139"/>
      <c r="APA232" s="139"/>
      <c r="APB232" s="139"/>
      <c r="APC232" s="139"/>
      <c r="APD232" s="139"/>
      <c r="APE232" s="139"/>
      <c r="APF232" s="139"/>
      <c r="APG232" s="139"/>
      <c r="APH232" s="139"/>
      <c r="API232" s="139"/>
      <c r="APJ232" s="139"/>
      <c r="APK232" s="139"/>
      <c r="APL232" s="139"/>
    </row>
    <row r="233" spans="1:1104" s="138" customFormat="1" ht="18" hidden="1" customHeight="1" x14ac:dyDescent="0.25">
      <c r="A233" s="138" t="s">
        <v>376</v>
      </c>
      <c r="B233" s="141"/>
      <c r="C233" s="141"/>
      <c r="E233" s="379"/>
      <c r="G233" s="379"/>
      <c r="J233" s="139"/>
      <c r="K233" s="139"/>
      <c r="L233" s="139"/>
      <c r="M233" s="139"/>
      <c r="N233" s="139"/>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c r="AM233" s="139"/>
      <c r="AN233" s="139"/>
      <c r="AO233" s="139"/>
      <c r="AP233" s="139"/>
      <c r="AQ233" s="139"/>
      <c r="AR233" s="139"/>
      <c r="AS233" s="139"/>
      <c r="AT233" s="139"/>
      <c r="AU233" s="139"/>
      <c r="AV233" s="139"/>
      <c r="AW233" s="139"/>
      <c r="AX233" s="139"/>
      <c r="AY233" s="139"/>
      <c r="AZ233" s="139"/>
      <c r="BA233" s="139"/>
      <c r="BB233" s="139"/>
      <c r="BC233" s="139"/>
      <c r="BD233" s="139"/>
      <c r="BE233" s="139"/>
      <c r="BF233" s="139"/>
      <c r="BG233" s="139"/>
      <c r="BH233" s="139"/>
      <c r="BI233" s="139"/>
      <c r="BJ233" s="139"/>
      <c r="BK233" s="139"/>
      <c r="BL233" s="139"/>
      <c r="BM233" s="139"/>
      <c r="BN233" s="139"/>
      <c r="BO233" s="139"/>
      <c r="BP233" s="139"/>
      <c r="BQ233" s="139"/>
      <c r="BR233" s="139"/>
      <c r="BS233" s="139"/>
      <c r="BT233" s="139"/>
      <c r="BU233" s="139"/>
      <c r="BV233" s="139"/>
      <c r="BW233" s="139"/>
      <c r="BX233" s="139"/>
      <c r="BY233" s="139"/>
      <c r="BZ233" s="139"/>
      <c r="CA233" s="139"/>
      <c r="CB233" s="139"/>
      <c r="CC233" s="139"/>
      <c r="CD233" s="139"/>
      <c r="CE233" s="139"/>
      <c r="CF233" s="139"/>
      <c r="CG233" s="139"/>
      <c r="CH233" s="139"/>
      <c r="CI233" s="139"/>
      <c r="CJ233" s="139"/>
      <c r="CK233" s="139"/>
      <c r="CL233" s="139"/>
      <c r="CM233" s="139"/>
      <c r="CN233" s="139"/>
      <c r="CO233" s="139"/>
      <c r="CP233" s="139"/>
      <c r="CQ233" s="139"/>
      <c r="CR233" s="139"/>
      <c r="CS233" s="139"/>
      <c r="CT233" s="139"/>
      <c r="CU233" s="139"/>
      <c r="CV233" s="139"/>
      <c r="CW233" s="139"/>
      <c r="CX233" s="139"/>
      <c r="CY233" s="139"/>
      <c r="CZ233" s="139"/>
      <c r="DA233" s="139"/>
      <c r="DB233" s="139"/>
      <c r="DC233" s="139"/>
      <c r="DD233" s="139"/>
      <c r="DE233" s="139"/>
      <c r="DF233" s="139"/>
      <c r="DG233" s="139"/>
      <c r="DH233" s="139"/>
      <c r="DI233" s="139"/>
      <c r="DJ233" s="139"/>
      <c r="DK233" s="139"/>
      <c r="DL233" s="139"/>
      <c r="DM233" s="139"/>
      <c r="DN233" s="139"/>
      <c r="DO233" s="139"/>
      <c r="DP233" s="139"/>
      <c r="DQ233" s="139"/>
      <c r="DR233" s="139"/>
      <c r="DS233" s="139"/>
      <c r="DT233" s="139"/>
      <c r="DU233" s="139"/>
      <c r="DV233" s="139"/>
      <c r="DW233" s="139"/>
      <c r="DX233" s="139"/>
      <c r="DY233" s="139"/>
      <c r="DZ233" s="139"/>
      <c r="EA233" s="139"/>
      <c r="EB233" s="139"/>
      <c r="EC233" s="139"/>
      <c r="ED233" s="139"/>
      <c r="EE233" s="139"/>
      <c r="EF233" s="139"/>
      <c r="EG233" s="139"/>
      <c r="EH233" s="139"/>
      <c r="EI233" s="139"/>
      <c r="EJ233" s="139"/>
      <c r="EK233" s="139"/>
      <c r="EL233" s="139"/>
      <c r="EM233" s="139"/>
      <c r="EN233" s="139"/>
      <c r="EO233" s="139"/>
      <c r="EP233" s="139"/>
      <c r="EQ233" s="139"/>
      <c r="ER233" s="139"/>
      <c r="ES233" s="139"/>
      <c r="ET233" s="139"/>
      <c r="EU233" s="139"/>
      <c r="EV233" s="139"/>
      <c r="EW233" s="139"/>
      <c r="EX233" s="139"/>
      <c r="EY233" s="139"/>
      <c r="EZ233" s="139"/>
      <c r="FA233" s="139"/>
      <c r="FB233" s="139"/>
      <c r="FC233" s="139"/>
      <c r="FD233" s="139"/>
      <c r="FE233" s="139"/>
      <c r="FF233" s="139"/>
      <c r="FG233" s="139"/>
      <c r="FH233" s="139"/>
      <c r="FI233" s="139"/>
      <c r="FJ233" s="139"/>
      <c r="FK233" s="139"/>
      <c r="FL233" s="139"/>
      <c r="FM233" s="139"/>
      <c r="FN233" s="139"/>
      <c r="FO233" s="139"/>
      <c r="FP233" s="139"/>
      <c r="FQ233" s="139"/>
      <c r="FR233" s="139"/>
      <c r="FS233" s="139"/>
      <c r="FT233" s="139"/>
      <c r="FU233" s="139"/>
      <c r="FV233" s="139"/>
      <c r="FW233" s="139"/>
      <c r="FX233" s="139"/>
      <c r="FY233" s="139"/>
      <c r="FZ233" s="139"/>
      <c r="GA233" s="139"/>
      <c r="GB233" s="139"/>
      <c r="GC233" s="139"/>
      <c r="GD233" s="139"/>
      <c r="GE233" s="139"/>
      <c r="GF233" s="139"/>
      <c r="GG233" s="139"/>
      <c r="GH233" s="139"/>
      <c r="GI233" s="139"/>
      <c r="GJ233" s="139"/>
      <c r="GK233" s="139"/>
      <c r="GL233" s="139"/>
      <c r="GM233" s="139"/>
      <c r="GN233" s="139"/>
      <c r="GO233" s="139"/>
      <c r="GP233" s="139"/>
      <c r="GQ233" s="139"/>
      <c r="GR233" s="139"/>
      <c r="GS233" s="139"/>
      <c r="GT233" s="139"/>
      <c r="GU233" s="139"/>
      <c r="GV233" s="139"/>
      <c r="GW233" s="139"/>
      <c r="GX233" s="139"/>
      <c r="GY233" s="139"/>
      <c r="GZ233" s="139"/>
      <c r="HA233" s="139"/>
      <c r="HB233" s="139"/>
      <c r="HC233" s="139"/>
      <c r="HD233" s="139"/>
      <c r="HE233" s="139"/>
      <c r="HF233" s="139"/>
      <c r="HG233" s="139"/>
      <c r="HH233" s="139"/>
      <c r="HI233" s="139"/>
      <c r="HJ233" s="139"/>
      <c r="HK233" s="139"/>
      <c r="HL233" s="139"/>
      <c r="HM233" s="139"/>
      <c r="HN233" s="139"/>
      <c r="HO233" s="139"/>
      <c r="HP233" s="139"/>
      <c r="HQ233" s="139"/>
      <c r="HR233" s="139"/>
      <c r="HS233" s="139"/>
      <c r="HT233" s="139"/>
      <c r="HU233" s="139"/>
      <c r="HV233" s="139"/>
      <c r="HW233" s="139"/>
      <c r="HX233" s="139"/>
      <c r="HY233" s="139"/>
      <c r="HZ233" s="139"/>
      <c r="IA233" s="139"/>
      <c r="IB233" s="139"/>
      <c r="IC233" s="139"/>
      <c r="ID233" s="139"/>
      <c r="IE233" s="139"/>
      <c r="IF233" s="139"/>
      <c r="IG233" s="139"/>
      <c r="IH233" s="139"/>
      <c r="II233" s="139"/>
      <c r="IJ233" s="139"/>
      <c r="IK233" s="139"/>
      <c r="IL233" s="139"/>
      <c r="IM233" s="139"/>
      <c r="IN233" s="139"/>
      <c r="IO233" s="139"/>
      <c r="IP233" s="139"/>
      <c r="IQ233" s="139"/>
      <c r="IR233" s="139"/>
      <c r="IS233" s="139"/>
      <c r="IT233" s="139"/>
      <c r="IU233" s="139"/>
      <c r="IV233" s="139"/>
      <c r="IW233" s="139"/>
      <c r="IX233" s="139"/>
      <c r="IY233" s="139"/>
      <c r="IZ233" s="139"/>
      <c r="JA233" s="139"/>
      <c r="JB233" s="139"/>
      <c r="JC233" s="139"/>
      <c r="JD233" s="139"/>
      <c r="JE233" s="139"/>
      <c r="JF233" s="139"/>
      <c r="JG233" s="139"/>
      <c r="JH233" s="139"/>
      <c r="JI233" s="139"/>
      <c r="JJ233" s="139"/>
      <c r="JK233" s="139"/>
      <c r="JL233" s="139"/>
      <c r="JM233" s="139"/>
      <c r="JN233" s="139"/>
      <c r="JO233" s="139"/>
      <c r="JP233" s="139"/>
      <c r="JQ233" s="139"/>
      <c r="JR233" s="139"/>
      <c r="JS233" s="139"/>
      <c r="JT233" s="139"/>
      <c r="JU233" s="139"/>
      <c r="JV233" s="139"/>
      <c r="JW233" s="139"/>
      <c r="JX233" s="139"/>
      <c r="JY233" s="139"/>
      <c r="JZ233" s="139"/>
      <c r="KA233" s="139"/>
      <c r="KB233" s="139"/>
      <c r="KC233" s="139"/>
      <c r="KD233" s="139"/>
      <c r="KE233" s="139"/>
      <c r="KF233" s="139"/>
      <c r="KG233" s="139"/>
      <c r="KH233" s="139"/>
      <c r="KI233" s="139"/>
      <c r="KJ233" s="139"/>
      <c r="KK233" s="139"/>
      <c r="KL233" s="139"/>
      <c r="KM233" s="139"/>
      <c r="KN233" s="139"/>
      <c r="KO233" s="139"/>
      <c r="KP233" s="139"/>
      <c r="KQ233" s="139"/>
      <c r="KR233" s="139"/>
      <c r="KS233" s="139"/>
      <c r="KT233" s="139"/>
      <c r="KU233" s="139"/>
      <c r="KV233" s="139"/>
      <c r="KW233" s="139"/>
      <c r="KX233" s="139"/>
      <c r="KY233" s="139"/>
      <c r="KZ233" s="139"/>
      <c r="LA233" s="139"/>
      <c r="LB233" s="139"/>
      <c r="LC233" s="139"/>
      <c r="LD233" s="139"/>
      <c r="LE233" s="139"/>
      <c r="LF233" s="139"/>
      <c r="LG233" s="139"/>
      <c r="LH233" s="139"/>
      <c r="LI233" s="139"/>
      <c r="LJ233" s="139"/>
      <c r="LK233" s="139"/>
      <c r="LL233" s="139"/>
      <c r="LM233" s="139"/>
      <c r="LN233" s="139"/>
      <c r="LO233" s="139"/>
      <c r="LP233" s="139"/>
      <c r="LQ233" s="139"/>
      <c r="LR233" s="139"/>
      <c r="LS233" s="139"/>
      <c r="LT233" s="139"/>
      <c r="LU233" s="139"/>
      <c r="LV233" s="139"/>
      <c r="LW233" s="139"/>
      <c r="LX233" s="139"/>
      <c r="LY233" s="139"/>
      <c r="LZ233" s="139"/>
      <c r="MA233" s="139"/>
      <c r="MB233" s="139"/>
      <c r="MC233" s="139"/>
      <c r="MD233" s="139"/>
      <c r="ME233" s="139"/>
      <c r="MF233" s="139"/>
      <c r="MG233" s="139"/>
      <c r="MH233" s="139"/>
      <c r="MI233" s="139"/>
      <c r="MJ233" s="139"/>
      <c r="MK233" s="139"/>
      <c r="ML233" s="139"/>
      <c r="MM233" s="139"/>
      <c r="MN233" s="139"/>
      <c r="MO233" s="139"/>
      <c r="MP233" s="139"/>
      <c r="MQ233" s="139"/>
      <c r="MR233" s="139"/>
      <c r="MS233" s="139"/>
      <c r="MT233" s="139"/>
      <c r="MU233" s="139"/>
      <c r="MV233" s="139"/>
      <c r="MW233" s="139"/>
      <c r="MX233" s="139"/>
      <c r="MY233" s="139"/>
      <c r="MZ233" s="139"/>
      <c r="NA233" s="139"/>
      <c r="NB233" s="139"/>
      <c r="NC233" s="139"/>
      <c r="ND233" s="139"/>
      <c r="NE233" s="139"/>
      <c r="NF233" s="139"/>
      <c r="NG233" s="139"/>
      <c r="NH233" s="139"/>
      <c r="NI233" s="139"/>
      <c r="NJ233" s="139"/>
      <c r="NK233" s="139"/>
      <c r="NL233" s="139"/>
      <c r="NM233" s="139"/>
      <c r="NN233" s="139"/>
      <c r="NO233" s="139"/>
      <c r="NP233" s="139"/>
      <c r="NQ233" s="139"/>
      <c r="NR233" s="139"/>
      <c r="NS233" s="139"/>
      <c r="NT233" s="139"/>
      <c r="NU233" s="139"/>
      <c r="NV233" s="139"/>
      <c r="NW233" s="139"/>
      <c r="NX233" s="139"/>
      <c r="NY233" s="139"/>
      <c r="NZ233" s="139"/>
      <c r="OA233" s="139"/>
      <c r="OB233" s="139"/>
      <c r="OC233" s="139"/>
      <c r="OD233" s="139"/>
      <c r="OE233" s="139"/>
      <c r="OF233" s="139"/>
      <c r="OG233" s="139"/>
      <c r="OH233" s="139"/>
      <c r="OI233" s="139"/>
      <c r="OJ233" s="139"/>
      <c r="OK233" s="139"/>
      <c r="OL233" s="139"/>
      <c r="OM233" s="139"/>
      <c r="ON233" s="139"/>
      <c r="OO233" s="139"/>
      <c r="OP233" s="139"/>
      <c r="OQ233" s="139"/>
      <c r="OR233" s="139"/>
      <c r="OS233" s="139"/>
      <c r="OT233" s="139"/>
      <c r="OU233" s="139"/>
      <c r="OV233" s="139"/>
      <c r="OW233" s="139"/>
      <c r="OX233" s="139"/>
      <c r="OY233" s="139"/>
      <c r="OZ233" s="139"/>
      <c r="PA233" s="139"/>
      <c r="PB233" s="139"/>
      <c r="PC233" s="139"/>
      <c r="PD233" s="139"/>
      <c r="PE233" s="139"/>
      <c r="PF233" s="139"/>
      <c r="PG233" s="139"/>
      <c r="PH233" s="139"/>
      <c r="PI233" s="139"/>
      <c r="PJ233" s="139"/>
      <c r="PK233" s="139"/>
      <c r="PL233" s="139"/>
      <c r="PM233" s="139"/>
      <c r="PN233" s="139"/>
      <c r="PO233" s="139"/>
      <c r="PP233" s="139"/>
      <c r="PQ233" s="139"/>
      <c r="PR233" s="139"/>
      <c r="PS233" s="139"/>
      <c r="PT233" s="139"/>
      <c r="PU233" s="139"/>
      <c r="PV233" s="139"/>
      <c r="PW233" s="139"/>
      <c r="PX233" s="139"/>
      <c r="PY233" s="139"/>
      <c r="PZ233" s="139"/>
      <c r="QA233" s="139"/>
      <c r="QB233" s="139"/>
      <c r="QC233" s="139"/>
      <c r="QD233" s="139"/>
      <c r="QE233" s="139"/>
      <c r="QF233" s="139"/>
      <c r="QG233" s="139"/>
      <c r="QH233" s="139"/>
      <c r="QI233" s="139"/>
      <c r="QJ233" s="139"/>
      <c r="QK233" s="139"/>
      <c r="QL233" s="139"/>
      <c r="QM233" s="139"/>
      <c r="QN233" s="139"/>
      <c r="QO233" s="139"/>
      <c r="QP233" s="139"/>
      <c r="QQ233" s="139"/>
      <c r="QR233" s="139"/>
      <c r="QS233" s="139"/>
      <c r="QT233" s="139"/>
      <c r="QU233" s="139"/>
      <c r="QV233" s="139"/>
      <c r="QW233" s="139"/>
      <c r="QX233" s="139"/>
      <c r="QY233" s="139"/>
      <c r="QZ233" s="139"/>
      <c r="RA233" s="139"/>
      <c r="RB233" s="139"/>
      <c r="RC233" s="139"/>
      <c r="RD233" s="139"/>
      <c r="RE233" s="139"/>
      <c r="RF233" s="139"/>
      <c r="RG233" s="139"/>
      <c r="RH233" s="139"/>
      <c r="RI233" s="139"/>
      <c r="RJ233" s="139"/>
      <c r="RK233" s="139"/>
      <c r="RL233" s="139"/>
      <c r="RM233" s="139"/>
      <c r="RN233" s="139"/>
      <c r="RO233" s="139"/>
      <c r="RP233" s="139"/>
      <c r="RQ233" s="139"/>
      <c r="RR233" s="139"/>
      <c r="RS233" s="139"/>
      <c r="RT233" s="139"/>
      <c r="RU233" s="139"/>
      <c r="RV233" s="139"/>
      <c r="RW233" s="139"/>
      <c r="RX233" s="139"/>
      <c r="RY233" s="139"/>
      <c r="RZ233" s="139"/>
      <c r="SA233" s="139"/>
      <c r="SB233" s="139"/>
      <c r="SC233" s="139"/>
      <c r="SD233" s="139"/>
      <c r="SE233" s="139"/>
      <c r="SF233" s="139"/>
      <c r="SG233" s="139"/>
      <c r="SH233" s="139"/>
      <c r="SI233" s="139"/>
      <c r="SJ233" s="139"/>
      <c r="SK233" s="139"/>
      <c r="SL233" s="139"/>
      <c r="SM233" s="139"/>
      <c r="SN233" s="139"/>
      <c r="SO233" s="139"/>
      <c r="SP233" s="139"/>
      <c r="SQ233" s="139"/>
      <c r="SR233" s="139"/>
      <c r="SS233" s="139"/>
      <c r="ST233" s="139"/>
      <c r="SU233" s="139"/>
      <c r="SV233" s="139"/>
      <c r="SW233" s="139"/>
      <c r="SX233" s="139"/>
      <c r="SY233" s="139"/>
      <c r="SZ233" s="139"/>
      <c r="TA233" s="139"/>
      <c r="TB233" s="139"/>
      <c r="TC233" s="139"/>
      <c r="TD233" s="139"/>
      <c r="TE233" s="139"/>
      <c r="TF233" s="139"/>
      <c r="TG233" s="139"/>
      <c r="TH233" s="139"/>
      <c r="TI233" s="139"/>
      <c r="TJ233" s="139"/>
      <c r="TK233" s="139"/>
      <c r="TL233" s="139"/>
      <c r="TM233" s="139"/>
      <c r="TN233" s="139"/>
      <c r="TO233" s="139"/>
      <c r="TP233" s="139"/>
      <c r="TQ233" s="139"/>
      <c r="TR233" s="139"/>
      <c r="TS233" s="139"/>
      <c r="TT233" s="139"/>
      <c r="TU233" s="139"/>
      <c r="TV233" s="139"/>
      <c r="TW233" s="139"/>
      <c r="TX233" s="139"/>
      <c r="TY233" s="139"/>
      <c r="TZ233" s="139"/>
      <c r="UA233" s="139"/>
      <c r="UB233" s="139"/>
      <c r="UC233" s="139"/>
      <c r="UD233" s="139"/>
      <c r="UE233" s="139"/>
      <c r="UF233" s="139"/>
      <c r="UG233" s="139"/>
      <c r="UH233" s="139"/>
      <c r="UI233" s="139"/>
      <c r="UJ233" s="139"/>
      <c r="UK233" s="139"/>
      <c r="UL233" s="139"/>
      <c r="UM233" s="139"/>
      <c r="UN233" s="139"/>
      <c r="UO233" s="139"/>
      <c r="UP233" s="139"/>
      <c r="UQ233" s="139"/>
      <c r="UR233" s="139"/>
      <c r="US233" s="139"/>
      <c r="UT233" s="139"/>
      <c r="UU233" s="139"/>
      <c r="UV233" s="139"/>
      <c r="UW233" s="139"/>
      <c r="UX233" s="139"/>
      <c r="UY233" s="139"/>
      <c r="UZ233" s="139"/>
      <c r="VA233" s="139"/>
      <c r="VB233" s="139"/>
      <c r="VC233" s="139"/>
      <c r="VD233" s="139"/>
      <c r="VE233" s="139"/>
      <c r="VF233" s="139"/>
      <c r="VG233" s="139"/>
      <c r="VH233" s="139"/>
      <c r="VI233" s="139"/>
      <c r="VJ233" s="139"/>
      <c r="VK233" s="139"/>
      <c r="VL233" s="139"/>
      <c r="VM233" s="139"/>
      <c r="VN233" s="139"/>
      <c r="VO233" s="139"/>
      <c r="VP233" s="139"/>
      <c r="VQ233" s="139"/>
      <c r="VR233" s="139"/>
      <c r="VS233" s="139"/>
      <c r="VT233" s="139"/>
      <c r="VU233" s="139"/>
      <c r="VV233" s="139"/>
      <c r="VW233" s="139"/>
      <c r="VX233" s="139"/>
      <c r="VY233" s="139"/>
      <c r="VZ233" s="139"/>
      <c r="WA233" s="139"/>
      <c r="WB233" s="139"/>
      <c r="WC233" s="139"/>
      <c r="WD233" s="139"/>
      <c r="WE233" s="139"/>
      <c r="WF233" s="139"/>
      <c r="WG233" s="139"/>
      <c r="WH233" s="139"/>
      <c r="WI233" s="139"/>
      <c r="WJ233" s="139"/>
      <c r="WK233" s="139"/>
      <c r="WL233" s="139"/>
      <c r="WM233" s="139"/>
      <c r="WN233" s="139"/>
      <c r="WO233" s="139"/>
      <c r="WP233" s="139"/>
      <c r="WQ233" s="139"/>
      <c r="WR233" s="139"/>
      <c r="WS233" s="139"/>
      <c r="WT233" s="139"/>
      <c r="WU233" s="139"/>
      <c r="WV233" s="139"/>
      <c r="WW233" s="139"/>
      <c r="WX233" s="139"/>
      <c r="WY233" s="139"/>
      <c r="WZ233" s="139"/>
      <c r="XA233" s="139"/>
      <c r="XB233" s="139"/>
      <c r="XC233" s="139"/>
      <c r="XD233" s="139"/>
      <c r="XE233" s="139"/>
      <c r="XF233" s="139"/>
      <c r="XG233" s="139"/>
      <c r="XH233" s="139"/>
      <c r="XI233" s="139"/>
      <c r="XJ233" s="139"/>
      <c r="XK233" s="139"/>
      <c r="XL233" s="139"/>
      <c r="XM233" s="139"/>
      <c r="XN233" s="139"/>
      <c r="XO233" s="139"/>
      <c r="XP233" s="139"/>
      <c r="XQ233" s="139"/>
      <c r="XR233" s="139"/>
      <c r="XS233" s="139"/>
      <c r="XT233" s="139"/>
      <c r="XU233" s="139"/>
      <c r="XV233" s="139"/>
      <c r="XW233" s="139"/>
      <c r="XX233" s="139"/>
      <c r="XY233" s="139"/>
      <c r="XZ233" s="139"/>
      <c r="YA233" s="139"/>
      <c r="YB233" s="139"/>
      <c r="YC233" s="139"/>
      <c r="YD233" s="139"/>
      <c r="YE233" s="139"/>
      <c r="YF233" s="139"/>
      <c r="YG233" s="139"/>
      <c r="YH233" s="139"/>
      <c r="YI233" s="139"/>
      <c r="YJ233" s="139"/>
      <c r="YK233" s="139"/>
      <c r="YL233" s="139"/>
      <c r="YM233" s="139"/>
      <c r="YN233" s="139"/>
      <c r="YO233" s="139"/>
      <c r="YP233" s="139"/>
      <c r="YQ233" s="139"/>
      <c r="YR233" s="139"/>
      <c r="YS233" s="139"/>
      <c r="YT233" s="139"/>
      <c r="YU233" s="139"/>
      <c r="YV233" s="139"/>
      <c r="YW233" s="139"/>
      <c r="YX233" s="139"/>
      <c r="YY233" s="139"/>
      <c r="YZ233" s="139"/>
      <c r="ZA233" s="139"/>
      <c r="ZB233" s="139"/>
      <c r="ZC233" s="139"/>
      <c r="ZD233" s="139"/>
      <c r="ZE233" s="139"/>
      <c r="ZF233" s="139"/>
      <c r="ZG233" s="139"/>
      <c r="ZH233" s="139"/>
      <c r="ZI233" s="139"/>
      <c r="ZJ233" s="139"/>
      <c r="ZK233" s="139"/>
      <c r="ZL233" s="139"/>
      <c r="ZM233" s="139"/>
      <c r="ZN233" s="139"/>
      <c r="ZO233" s="139"/>
      <c r="ZP233" s="139"/>
      <c r="ZQ233" s="139"/>
      <c r="ZR233" s="139"/>
      <c r="ZS233" s="139"/>
      <c r="ZT233" s="139"/>
      <c r="ZU233" s="139"/>
      <c r="ZV233" s="139"/>
      <c r="ZW233" s="139"/>
      <c r="ZX233" s="139"/>
      <c r="ZY233" s="139"/>
      <c r="ZZ233" s="139"/>
      <c r="AAA233" s="139"/>
      <c r="AAB233" s="139"/>
      <c r="AAC233" s="139"/>
      <c r="AAD233" s="139"/>
      <c r="AAE233" s="139"/>
      <c r="AAF233" s="139"/>
      <c r="AAG233" s="139"/>
      <c r="AAH233" s="139"/>
      <c r="AAI233" s="139"/>
      <c r="AAJ233" s="139"/>
      <c r="AAK233" s="139"/>
      <c r="AAL233" s="139"/>
      <c r="AAM233" s="139"/>
      <c r="AAN233" s="139"/>
      <c r="AAO233" s="139"/>
      <c r="AAP233" s="139"/>
      <c r="AAQ233" s="139"/>
      <c r="AAR233" s="139"/>
      <c r="AAS233" s="139"/>
      <c r="AAT233" s="139"/>
      <c r="AAU233" s="139"/>
      <c r="AAV233" s="139"/>
      <c r="AAW233" s="139"/>
      <c r="AAX233" s="139"/>
      <c r="AAY233" s="139"/>
      <c r="AAZ233" s="139"/>
      <c r="ABA233" s="139"/>
      <c r="ABB233" s="139"/>
      <c r="ABC233" s="139"/>
      <c r="ABD233" s="139"/>
      <c r="ABE233" s="139"/>
      <c r="ABF233" s="139"/>
      <c r="ABG233" s="139"/>
      <c r="ABH233" s="139"/>
      <c r="ABI233" s="139"/>
      <c r="ABJ233" s="139"/>
      <c r="ABK233" s="139"/>
      <c r="ABL233" s="139"/>
      <c r="ABM233" s="139"/>
      <c r="ABN233" s="139"/>
      <c r="ABO233" s="139"/>
      <c r="ABP233" s="139"/>
      <c r="ABQ233" s="139"/>
      <c r="ABR233" s="139"/>
      <c r="ABS233" s="139"/>
      <c r="ABT233" s="139"/>
      <c r="ABU233" s="139"/>
      <c r="ABV233" s="139"/>
      <c r="ABW233" s="139"/>
      <c r="ABX233" s="139"/>
      <c r="ABY233" s="139"/>
      <c r="ABZ233" s="139"/>
      <c r="ACA233" s="139"/>
      <c r="ACB233" s="139"/>
      <c r="ACC233" s="139"/>
      <c r="ACD233" s="139"/>
      <c r="ACE233" s="139"/>
      <c r="ACF233" s="139"/>
      <c r="ACG233" s="139"/>
      <c r="ACH233" s="139"/>
      <c r="ACI233" s="139"/>
      <c r="ACJ233" s="139"/>
      <c r="ACK233" s="139"/>
      <c r="ACL233" s="139"/>
      <c r="ACM233" s="139"/>
      <c r="ACN233" s="139"/>
      <c r="ACO233" s="139"/>
      <c r="ACP233" s="139"/>
      <c r="ACQ233" s="139"/>
      <c r="ACR233" s="139"/>
      <c r="ACS233" s="139"/>
      <c r="ACT233" s="139"/>
      <c r="ACU233" s="139"/>
      <c r="ACV233" s="139"/>
      <c r="ACW233" s="139"/>
      <c r="ACX233" s="139"/>
      <c r="ACY233" s="139"/>
      <c r="ACZ233" s="139"/>
      <c r="ADA233" s="139"/>
      <c r="ADB233" s="139"/>
      <c r="ADC233" s="139"/>
      <c r="ADD233" s="139"/>
      <c r="ADE233" s="139"/>
      <c r="ADF233" s="139"/>
      <c r="ADG233" s="139"/>
      <c r="ADH233" s="139"/>
      <c r="ADI233" s="139"/>
      <c r="ADJ233" s="139"/>
      <c r="ADK233" s="139"/>
      <c r="ADL233" s="139"/>
      <c r="ADM233" s="139"/>
      <c r="ADN233" s="139"/>
      <c r="ADO233" s="139"/>
      <c r="ADP233" s="139"/>
      <c r="ADQ233" s="139"/>
      <c r="ADR233" s="139"/>
      <c r="ADS233" s="139"/>
      <c r="ADT233" s="139"/>
      <c r="ADU233" s="139"/>
      <c r="ADV233" s="139"/>
      <c r="ADW233" s="139"/>
      <c r="ADX233" s="139"/>
      <c r="ADY233" s="139"/>
      <c r="ADZ233" s="139"/>
      <c r="AEA233" s="139"/>
      <c r="AEB233" s="139"/>
      <c r="AEC233" s="139"/>
      <c r="AED233" s="139"/>
      <c r="AEE233" s="139"/>
      <c r="AEF233" s="139"/>
      <c r="AEG233" s="139"/>
      <c r="AEH233" s="139"/>
      <c r="AEI233" s="139"/>
      <c r="AEJ233" s="139"/>
      <c r="AEK233" s="139"/>
      <c r="AEL233" s="139"/>
      <c r="AEM233" s="139"/>
      <c r="AEN233" s="139"/>
      <c r="AEO233" s="139"/>
      <c r="AEP233" s="139"/>
      <c r="AEQ233" s="139"/>
      <c r="AER233" s="139"/>
      <c r="AES233" s="139"/>
      <c r="AET233" s="139"/>
      <c r="AEU233" s="139"/>
      <c r="AEV233" s="139"/>
      <c r="AEW233" s="139"/>
      <c r="AEX233" s="139"/>
      <c r="AEY233" s="139"/>
      <c r="AEZ233" s="139"/>
      <c r="AFA233" s="139"/>
      <c r="AFB233" s="139"/>
      <c r="AFC233" s="139"/>
      <c r="AFD233" s="139"/>
      <c r="AFE233" s="139"/>
      <c r="AFF233" s="139"/>
      <c r="AFG233" s="139"/>
      <c r="AFH233" s="139"/>
      <c r="AFI233" s="139"/>
      <c r="AFJ233" s="139"/>
      <c r="AFK233" s="139"/>
      <c r="AFL233" s="139"/>
      <c r="AFM233" s="139"/>
      <c r="AFN233" s="139"/>
      <c r="AFO233" s="139"/>
      <c r="AFP233" s="139"/>
      <c r="AFQ233" s="139"/>
      <c r="AFR233" s="139"/>
      <c r="AFS233" s="139"/>
      <c r="AFT233" s="139"/>
      <c r="AFU233" s="139"/>
      <c r="AFV233" s="139"/>
      <c r="AFW233" s="139"/>
      <c r="AFX233" s="139"/>
      <c r="AFY233" s="139"/>
      <c r="AFZ233" s="139"/>
      <c r="AGA233" s="139"/>
      <c r="AGB233" s="139"/>
      <c r="AGC233" s="139"/>
      <c r="AGD233" s="139"/>
      <c r="AGE233" s="139"/>
      <c r="AGF233" s="139"/>
      <c r="AGG233" s="139"/>
      <c r="AGH233" s="139"/>
      <c r="AGI233" s="139"/>
      <c r="AGJ233" s="139"/>
      <c r="AGK233" s="139"/>
      <c r="AGL233" s="139"/>
      <c r="AGM233" s="139"/>
      <c r="AGN233" s="139"/>
      <c r="AGO233" s="139"/>
      <c r="AGP233" s="139"/>
      <c r="AGQ233" s="139"/>
      <c r="AGR233" s="139"/>
      <c r="AGS233" s="139"/>
      <c r="AGT233" s="139"/>
      <c r="AGU233" s="139"/>
      <c r="AGV233" s="139"/>
      <c r="AGW233" s="139"/>
      <c r="AGX233" s="139"/>
      <c r="AGY233" s="139"/>
      <c r="AGZ233" s="139"/>
      <c r="AHA233" s="139"/>
      <c r="AHB233" s="139"/>
      <c r="AHC233" s="139"/>
      <c r="AHD233" s="139"/>
      <c r="AHE233" s="139"/>
      <c r="AHF233" s="139"/>
      <c r="AHG233" s="139"/>
      <c r="AHH233" s="139"/>
      <c r="AHI233" s="139"/>
      <c r="AHJ233" s="139"/>
      <c r="AHK233" s="139"/>
      <c r="AHL233" s="139"/>
      <c r="AHM233" s="139"/>
      <c r="AHN233" s="139"/>
      <c r="AHO233" s="139"/>
      <c r="AHP233" s="139"/>
      <c r="AHQ233" s="139"/>
      <c r="AHR233" s="139"/>
      <c r="AHS233" s="139"/>
      <c r="AHT233" s="139"/>
      <c r="AHU233" s="139"/>
      <c r="AHV233" s="139"/>
      <c r="AHW233" s="139"/>
      <c r="AHX233" s="139"/>
      <c r="AHY233" s="139"/>
      <c r="AHZ233" s="139"/>
      <c r="AIA233" s="139"/>
      <c r="AIB233" s="139"/>
      <c r="AIC233" s="139"/>
      <c r="AID233" s="139"/>
      <c r="AIE233" s="139"/>
      <c r="AIF233" s="139"/>
      <c r="AIG233" s="139"/>
      <c r="AIH233" s="139"/>
      <c r="AII233" s="139"/>
      <c r="AIJ233" s="139"/>
      <c r="AIK233" s="139"/>
      <c r="AIL233" s="139"/>
      <c r="AIM233" s="139"/>
      <c r="AIN233" s="139"/>
      <c r="AIO233" s="139"/>
      <c r="AIP233" s="139"/>
      <c r="AIQ233" s="139"/>
      <c r="AIR233" s="139"/>
      <c r="AIS233" s="139"/>
      <c r="AIT233" s="139"/>
      <c r="AIU233" s="139"/>
      <c r="AIV233" s="139"/>
      <c r="AIW233" s="139"/>
      <c r="AIX233" s="139"/>
      <c r="AIY233" s="139"/>
      <c r="AIZ233" s="139"/>
      <c r="AJA233" s="139"/>
      <c r="AJB233" s="139"/>
      <c r="AJC233" s="139"/>
      <c r="AJD233" s="139"/>
      <c r="AJE233" s="139"/>
      <c r="AJF233" s="139"/>
      <c r="AJG233" s="139"/>
      <c r="AJH233" s="139"/>
      <c r="AJI233" s="139"/>
      <c r="AJJ233" s="139"/>
      <c r="AJK233" s="139"/>
      <c r="AJL233" s="139"/>
      <c r="AJM233" s="139"/>
      <c r="AJN233" s="139"/>
      <c r="AJO233" s="139"/>
      <c r="AJP233" s="139"/>
      <c r="AJQ233" s="139"/>
      <c r="AJR233" s="139"/>
      <c r="AJS233" s="139"/>
      <c r="AJT233" s="139"/>
      <c r="AJU233" s="139"/>
      <c r="AJV233" s="139"/>
      <c r="AJW233" s="139"/>
      <c r="AJX233" s="139"/>
      <c r="AJY233" s="139"/>
      <c r="AJZ233" s="139"/>
      <c r="AKA233" s="139"/>
      <c r="AKB233" s="139"/>
      <c r="AKC233" s="139"/>
      <c r="AKD233" s="139"/>
      <c r="AKE233" s="139"/>
      <c r="AKF233" s="139"/>
      <c r="AKG233" s="139"/>
      <c r="AKH233" s="139"/>
      <c r="AKI233" s="139"/>
      <c r="AKJ233" s="139"/>
      <c r="AKK233" s="139"/>
      <c r="AKL233" s="139"/>
      <c r="AKM233" s="139"/>
      <c r="AKN233" s="139"/>
      <c r="AKO233" s="139"/>
      <c r="AKP233" s="139"/>
      <c r="AKQ233" s="139"/>
      <c r="AKR233" s="139"/>
      <c r="AKS233" s="139"/>
      <c r="AKT233" s="139"/>
      <c r="AKU233" s="139"/>
      <c r="AKV233" s="139"/>
      <c r="AKW233" s="139"/>
      <c r="AKX233" s="139"/>
      <c r="AKY233" s="139"/>
      <c r="AKZ233" s="139"/>
      <c r="ALA233" s="139"/>
      <c r="ALB233" s="139"/>
      <c r="ALC233" s="139"/>
      <c r="ALD233" s="139"/>
      <c r="ALE233" s="139"/>
      <c r="ALF233" s="139"/>
      <c r="ALG233" s="139"/>
      <c r="ALH233" s="139"/>
      <c r="ALI233" s="139"/>
      <c r="ALJ233" s="139"/>
      <c r="ALK233" s="139"/>
      <c r="ALL233" s="139"/>
      <c r="ALM233" s="139"/>
      <c r="ALN233" s="139"/>
      <c r="ALO233" s="139"/>
      <c r="ALP233" s="139"/>
      <c r="ALQ233" s="139"/>
      <c r="ALR233" s="139"/>
      <c r="ALS233" s="139"/>
      <c r="ALT233" s="139"/>
      <c r="ALU233" s="139"/>
      <c r="ALV233" s="139"/>
      <c r="ALW233" s="139"/>
      <c r="ALX233" s="139"/>
      <c r="ALY233" s="139"/>
      <c r="ALZ233" s="139"/>
      <c r="AMA233" s="139"/>
      <c r="AMB233" s="139"/>
      <c r="AMC233" s="139"/>
      <c r="AMD233" s="139"/>
      <c r="AME233" s="139"/>
      <c r="AMF233" s="139"/>
      <c r="AMG233" s="139"/>
      <c r="AMH233" s="139"/>
      <c r="AMI233" s="139"/>
      <c r="AMJ233" s="139"/>
      <c r="AMK233" s="139"/>
      <c r="AML233" s="139"/>
      <c r="AMM233" s="139"/>
      <c r="AMN233" s="139"/>
      <c r="AMO233" s="139"/>
      <c r="AMP233" s="139"/>
      <c r="AMQ233" s="139"/>
      <c r="AMR233" s="139"/>
      <c r="AMS233" s="139"/>
      <c r="AMT233" s="139"/>
      <c r="AMU233" s="139"/>
      <c r="AMV233" s="139"/>
      <c r="AMW233" s="139"/>
      <c r="AMX233" s="139"/>
      <c r="AMY233" s="139"/>
      <c r="AMZ233" s="139"/>
      <c r="ANA233" s="139"/>
      <c r="ANB233" s="139"/>
      <c r="ANC233" s="139"/>
      <c r="AND233" s="139"/>
      <c r="ANE233" s="139"/>
      <c r="ANF233" s="139"/>
      <c r="ANG233" s="139"/>
      <c r="ANH233" s="139"/>
      <c r="ANI233" s="139"/>
      <c r="ANJ233" s="139"/>
      <c r="ANK233" s="139"/>
      <c r="ANL233" s="139"/>
      <c r="ANM233" s="139"/>
      <c r="ANN233" s="139"/>
      <c r="ANO233" s="139"/>
      <c r="ANP233" s="139"/>
      <c r="ANQ233" s="139"/>
      <c r="ANR233" s="139"/>
      <c r="ANS233" s="139"/>
      <c r="ANT233" s="139"/>
      <c r="ANU233" s="139"/>
      <c r="ANV233" s="139"/>
      <c r="ANW233" s="139"/>
      <c r="ANX233" s="139"/>
      <c r="ANY233" s="139"/>
      <c r="ANZ233" s="139"/>
      <c r="AOA233" s="139"/>
      <c r="AOB233" s="139"/>
      <c r="AOC233" s="139"/>
      <c r="AOD233" s="139"/>
      <c r="AOE233" s="139"/>
      <c r="AOF233" s="139"/>
      <c r="AOG233" s="139"/>
      <c r="AOH233" s="139"/>
      <c r="AOI233" s="139"/>
      <c r="AOJ233" s="139"/>
      <c r="AOK233" s="139"/>
      <c r="AOL233" s="139"/>
      <c r="AOM233" s="139"/>
      <c r="AON233" s="139"/>
      <c r="AOO233" s="139"/>
      <c r="AOP233" s="139"/>
      <c r="AOQ233" s="139"/>
      <c r="AOR233" s="139"/>
      <c r="AOS233" s="139"/>
      <c r="AOT233" s="139"/>
      <c r="AOU233" s="139"/>
      <c r="AOV233" s="139"/>
      <c r="AOW233" s="139"/>
      <c r="AOX233" s="139"/>
      <c r="AOY233" s="139"/>
      <c r="AOZ233" s="139"/>
      <c r="APA233" s="139"/>
      <c r="APB233" s="139"/>
      <c r="APC233" s="139"/>
      <c r="APD233" s="139"/>
      <c r="APE233" s="139"/>
      <c r="APF233" s="139"/>
      <c r="APG233" s="139"/>
      <c r="APH233" s="139"/>
      <c r="API233" s="139"/>
      <c r="APJ233" s="139"/>
      <c r="APK233" s="139"/>
      <c r="APL233" s="139"/>
    </row>
    <row r="234" spans="1:1104" s="138" customFormat="1" ht="18" hidden="1" customHeight="1" x14ac:dyDescent="0.25">
      <c r="B234" s="141"/>
      <c r="C234" s="141"/>
      <c r="E234" s="379"/>
      <c r="G234" s="37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139"/>
      <c r="AS234" s="139"/>
      <c r="AT234" s="139"/>
      <c r="AU234" s="139"/>
      <c r="AV234" s="139"/>
      <c r="AW234" s="139"/>
      <c r="AX234" s="139"/>
      <c r="AY234" s="139"/>
      <c r="AZ234" s="139"/>
      <c r="BA234" s="139"/>
      <c r="BB234" s="139"/>
      <c r="BC234" s="139"/>
      <c r="BD234" s="139"/>
      <c r="BE234" s="139"/>
      <c r="BF234" s="139"/>
      <c r="BG234" s="139"/>
      <c r="BH234" s="139"/>
      <c r="BI234" s="139"/>
      <c r="BJ234" s="139"/>
      <c r="BK234" s="139"/>
      <c r="BL234" s="139"/>
      <c r="BM234" s="139"/>
      <c r="BN234" s="139"/>
      <c r="BO234" s="139"/>
      <c r="BP234" s="139"/>
      <c r="BQ234" s="139"/>
      <c r="BR234" s="139"/>
      <c r="BS234" s="139"/>
      <c r="BT234" s="139"/>
      <c r="BU234" s="139"/>
      <c r="BV234" s="139"/>
      <c r="BW234" s="139"/>
      <c r="BX234" s="139"/>
      <c r="BY234" s="139"/>
      <c r="BZ234" s="139"/>
      <c r="CA234" s="139"/>
      <c r="CB234" s="139"/>
      <c r="CC234" s="139"/>
      <c r="CD234" s="139"/>
      <c r="CE234" s="139"/>
      <c r="CF234" s="139"/>
      <c r="CG234" s="139"/>
      <c r="CH234" s="139"/>
      <c r="CI234" s="139"/>
      <c r="CJ234" s="139"/>
      <c r="CK234" s="139"/>
      <c r="CL234" s="139"/>
      <c r="CM234" s="139"/>
      <c r="CN234" s="139"/>
      <c r="CO234" s="139"/>
      <c r="CP234" s="139"/>
      <c r="CQ234" s="139"/>
      <c r="CR234" s="139"/>
      <c r="CS234" s="139"/>
      <c r="CT234" s="139"/>
      <c r="CU234" s="139"/>
      <c r="CV234" s="139"/>
      <c r="CW234" s="139"/>
      <c r="CX234" s="139"/>
      <c r="CY234" s="139"/>
      <c r="CZ234" s="139"/>
      <c r="DA234" s="139"/>
      <c r="DB234" s="139"/>
      <c r="DC234" s="139"/>
      <c r="DD234" s="139"/>
      <c r="DE234" s="139"/>
      <c r="DF234" s="139"/>
      <c r="DG234" s="139"/>
      <c r="DH234" s="139"/>
      <c r="DI234" s="139"/>
      <c r="DJ234" s="139"/>
      <c r="DK234" s="139"/>
      <c r="DL234" s="139"/>
      <c r="DM234" s="139"/>
      <c r="DN234" s="139"/>
      <c r="DO234" s="139"/>
      <c r="DP234" s="139"/>
      <c r="DQ234" s="139"/>
      <c r="DR234" s="139"/>
      <c r="DS234" s="139"/>
      <c r="DT234" s="139"/>
      <c r="DU234" s="139"/>
      <c r="DV234" s="139"/>
      <c r="DW234" s="139"/>
      <c r="DX234" s="139"/>
      <c r="DY234" s="139"/>
      <c r="DZ234" s="139"/>
      <c r="EA234" s="139"/>
      <c r="EB234" s="139"/>
      <c r="EC234" s="139"/>
      <c r="ED234" s="139"/>
      <c r="EE234" s="139"/>
      <c r="EF234" s="139"/>
      <c r="EG234" s="139"/>
      <c r="EH234" s="139"/>
      <c r="EI234" s="139"/>
      <c r="EJ234" s="139"/>
      <c r="EK234" s="139"/>
      <c r="EL234" s="139"/>
      <c r="EM234" s="139"/>
      <c r="EN234" s="139"/>
      <c r="EO234" s="139"/>
      <c r="EP234" s="139"/>
      <c r="EQ234" s="139"/>
      <c r="ER234" s="139"/>
      <c r="ES234" s="139"/>
      <c r="ET234" s="139"/>
      <c r="EU234" s="139"/>
      <c r="EV234" s="139"/>
      <c r="EW234" s="139"/>
      <c r="EX234" s="139"/>
      <c r="EY234" s="139"/>
      <c r="EZ234" s="139"/>
      <c r="FA234" s="139"/>
      <c r="FB234" s="139"/>
      <c r="FC234" s="139"/>
      <c r="FD234" s="139"/>
      <c r="FE234" s="139"/>
      <c r="FF234" s="139"/>
      <c r="FG234" s="139"/>
      <c r="FH234" s="139"/>
      <c r="FI234" s="139"/>
      <c r="FJ234" s="139"/>
      <c r="FK234" s="139"/>
      <c r="FL234" s="139"/>
      <c r="FM234" s="139"/>
      <c r="FN234" s="139"/>
      <c r="FO234" s="139"/>
      <c r="FP234" s="139"/>
      <c r="FQ234" s="139"/>
      <c r="FR234" s="139"/>
      <c r="FS234" s="139"/>
      <c r="FT234" s="139"/>
      <c r="FU234" s="139"/>
      <c r="FV234" s="139"/>
      <c r="FW234" s="139"/>
      <c r="FX234" s="139"/>
      <c r="FY234" s="139"/>
      <c r="FZ234" s="139"/>
      <c r="GA234" s="139"/>
      <c r="GB234" s="139"/>
      <c r="GC234" s="139"/>
      <c r="GD234" s="139"/>
      <c r="GE234" s="139"/>
      <c r="GF234" s="139"/>
      <c r="GG234" s="139"/>
      <c r="GH234" s="139"/>
      <c r="GI234" s="139"/>
      <c r="GJ234" s="139"/>
      <c r="GK234" s="139"/>
      <c r="GL234" s="139"/>
      <c r="GM234" s="139"/>
      <c r="GN234" s="139"/>
      <c r="GO234" s="139"/>
      <c r="GP234" s="139"/>
      <c r="GQ234" s="139"/>
      <c r="GR234" s="139"/>
      <c r="GS234" s="139"/>
      <c r="GT234" s="139"/>
      <c r="GU234" s="139"/>
      <c r="GV234" s="139"/>
      <c r="GW234" s="139"/>
      <c r="GX234" s="139"/>
      <c r="GY234" s="139"/>
      <c r="GZ234" s="139"/>
      <c r="HA234" s="139"/>
      <c r="HB234" s="139"/>
      <c r="HC234" s="139"/>
      <c r="HD234" s="139"/>
      <c r="HE234" s="139"/>
      <c r="HF234" s="139"/>
      <c r="HG234" s="139"/>
      <c r="HH234" s="139"/>
      <c r="HI234" s="139"/>
      <c r="HJ234" s="139"/>
      <c r="HK234" s="139"/>
      <c r="HL234" s="139"/>
      <c r="HM234" s="139"/>
      <c r="HN234" s="139"/>
      <c r="HO234" s="139"/>
      <c r="HP234" s="139"/>
      <c r="HQ234" s="139"/>
      <c r="HR234" s="139"/>
      <c r="HS234" s="139"/>
      <c r="HT234" s="139"/>
      <c r="HU234" s="139"/>
      <c r="HV234" s="139"/>
      <c r="HW234" s="139"/>
      <c r="HX234" s="139"/>
      <c r="HY234" s="139"/>
      <c r="HZ234" s="139"/>
      <c r="IA234" s="139"/>
      <c r="IB234" s="139"/>
      <c r="IC234" s="139"/>
      <c r="ID234" s="139"/>
      <c r="IE234" s="139"/>
      <c r="IF234" s="139"/>
      <c r="IG234" s="139"/>
      <c r="IH234" s="139"/>
      <c r="II234" s="139"/>
      <c r="IJ234" s="139"/>
      <c r="IK234" s="139"/>
      <c r="IL234" s="139"/>
      <c r="IM234" s="139"/>
      <c r="IN234" s="139"/>
      <c r="IO234" s="139"/>
      <c r="IP234" s="139"/>
      <c r="IQ234" s="139"/>
      <c r="IR234" s="139"/>
      <c r="IS234" s="139"/>
      <c r="IT234" s="139"/>
      <c r="IU234" s="139"/>
      <c r="IV234" s="139"/>
      <c r="IW234" s="139"/>
      <c r="IX234" s="139"/>
      <c r="IY234" s="139"/>
      <c r="IZ234" s="139"/>
      <c r="JA234" s="139"/>
      <c r="JB234" s="139"/>
      <c r="JC234" s="139"/>
      <c r="JD234" s="139"/>
      <c r="JE234" s="139"/>
      <c r="JF234" s="139"/>
      <c r="JG234" s="139"/>
      <c r="JH234" s="139"/>
      <c r="JI234" s="139"/>
      <c r="JJ234" s="139"/>
      <c r="JK234" s="139"/>
      <c r="JL234" s="139"/>
      <c r="JM234" s="139"/>
      <c r="JN234" s="139"/>
      <c r="JO234" s="139"/>
      <c r="JP234" s="139"/>
      <c r="JQ234" s="139"/>
      <c r="JR234" s="139"/>
      <c r="JS234" s="139"/>
      <c r="JT234" s="139"/>
      <c r="JU234" s="139"/>
      <c r="JV234" s="139"/>
      <c r="JW234" s="139"/>
      <c r="JX234" s="139"/>
      <c r="JY234" s="139"/>
      <c r="JZ234" s="139"/>
      <c r="KA234" s="139"/>
      <c r="KB234" s="139"/>
      <c r="KC234" s="139"/>
      <c r="KD234" s="139"/>
      <c r="KE234" s="139"/>
      <c r="KF234" s="139"/>
      <c r="KG234" s="139"/>
      <c r="KH234" s="139"/>
      <c r="KI234" s="139"/>
      <c r="KJ234" s="139"/>
      <c r="KK234" s="139"/>
      <c r="KL234" s="139"/>
      <c r="KM234" s="139"/>
      <c r="KN234" s="139"/>
      <c r="KO234" s="139"/>
      <c r="KP234" s="139"/>
      <c r="KQ234" s="139"/>
      <c r="KR234" s="139"/>
      <c r="KS234" s="139"/>
      <c r="KT234" s="139"/>
      <c r="KU234" s="139"/>
      <c r="KV234" s="139"/>
      <c r="KW234" s="139"/>
      <c r="KX234" s="139"/>
      <c r="KY234" s="139"/>
      <c r="KZ234" s="139"/>
      <c r="LA234" s="139"/>
      <c r="LB234" s="139"/>
      <c r="LC234" s="139"/>
      <c r="LD234" s="139"/>
      <c r="LE234" s="139"/>
      <c r="LF234" s="139"/>
      <c r="LG234" s="139"/>
      <c r="LH234" s="139"/>
      <c r="LI234" s="139"/>
      <c r="LJ234" s="139"/>
      <c r="LK234" s="139"/>
      <c r="LL234" s="139"/>
      <c r="LM234" s="139"/>
      <c r="LN234" s="139"/>
      <c r="LO234" s="139"/>
      <c r="LP234" s="139"/>
      <c r="LQ234" s="139"/>
      <c r="LR234" s="139"/>
      <c r="LS234" s="139"/>
      <c r="LT234" s="139"/>
      <c r="LU234" s="139"/>
      <c r="LV234" s="139"/>
      <c r="LW234" s="139"/>
      <c r="LX234" s="139"/>
      <c r="LY234" s="139"/>
      <c r="LZ234" s="139"/>
      <c r="MA234" s="139"/>
      <c r="MB234" s="139"/>
      <c r="MC234" s="139"/>
      <c r="MD234" s="139"/>
      <c r="ME234" s="139"/>
      <c r="MF234" s="139"/>
      <c r="MG234" s="139"/>
      <c r="MH234" s="139"/>
      <c r="MI234" s="139"/>
      <c r="MJ234" s="139"/>
      <c r="MK234" s="139"/>
      <c r="ML234" s="139"/>
      <c r="MM234" s="139"/>
      <c r="MN234" s="139"/>
      <c r="MO234" s="139"/>
      <c r="MP234" s="139"/>
      <c r="MQ234" s="139"/>
      <c r="MR234" s="139"/>
      <c r="MS234" s="139"/>
      <c r="MT234" s="139"/>
      <c r="MU234" s="139"/>
      <c r="MV234" s="139"/>
      <c r="MW234" s="139"/>
      <c r="MX234" s="139"/>
      <c r="MY234" s="139"/>
      <c r="MZ234" s="139"/>
      <c r="NA234" s="139"/>
      <c r="NB234" s="139"/>
      <c r="NC234" s="139"/>
      <c r="ND234" s="139"/>
      <c r="NE234" s="139"/>
      <c r="NF234" s="139"/>
      <c r="NG234" s="139"/>
      <c r="NH234" s="139"/>
      <c r="NI234" s="139"/>
      <c r="NJ234" s="139"/>
      <c r="NK234" s="139"/>
      <c r="NL234" s="139"/>
      <c r="NM234" s="139"/>
      <c r="NN234" s="139"/>
      <c r="NO234" s="139"/>
      <c r="NP234" s="139"/>
      <c r="NQ234" s="139"/>
      <c r="NR234" s="139"/>
      <c r="NS234" s="139"/>
      <c r="NT234" s="139"/>
      <c r="NU234" s="139"/>
      <c r="NV234" s="139"/>
      <c r="NW234" s="139"/>
      <c r="NX234" s="139"/>
      <c r="NY234" s="139"/>
      <c r="NZ234" s="139"/>
      <c r="OA234" s="139"/>
      <c r="OB234" s="139"/>
      <c r="OC234" s="139"/>
      <c r="OD234" s="139"/>
      <c r="OE234" s="139"/>
      <c r="OF234" s="139"/>
      <c r="OG234" s="139"/>
      <c r="OH234" s="139"/>
      <c r="OI234" s="139"/>
      <c r="OJ234" s="139"/>
      <c r="OK234" s="139"/>
      <c r="OL234" s="139"/>
      <c r="OM234" s="139"/>
      <c r="ON234" s="139"/>
      <c r="OO234" s="139"/>
      <c r="OP234" s="139"/>
      <c r="OQ234" s="139"/>
      <c r="OR234" s="139"/>
      <c r="OS234" s="139"/>
      <c r="OT234" s="139"/>
      <c r="OU234" s="139"/>
      <c r="OV234" s="139"/>
      <c r="OW234" s="139"/>
      <c r="OX234" s="139"/>
      <c r="OY234" s="139"/>
      <c r="OZ234" s="139"/>
      <c r="PA234" s="139"/>
      <c r="PB234" s="139"/>
      <c r="PC234" s="139"/>
      <c r="PD234" s="139"/>
      <c r="PE234" s="139"/>
      <c r="PF234" s="139"/>
      <c r="PG234" s="139"/>
      <c r="PH234" s="139"/>
      <c r="PI234" s="139"/>
      <c r="PJ234" s="139"/>
      <c r="PK234" s="139"/>
      <c r="PL234" s="139"/>
      <c r="PM234" s="139"/>
      <c r="PN234" s="139"/>
      <c r="PO234" s="139"/>
      <c r="PP234" s="139"/>
      <c r="PQ234" s="139"/>
      <c r="PR234" s="139"/>
      <c r="PS234" s="139"/>
      <c r="PT234" s="139"/>
      <c r="PU234" s="139"/>
      <c r="PV234" s="139"/>
      <c r="PW234" s="139"/>
      <c r="PX234" s="139"/>
      <c r="PY234" s="139"/>
      <c r="PZ234" s="139"/>
      <c r="QA234" s="139"/>
      <c r="QB234" s="139"/>
      <c r="QC234" s="139"/>
      <c r="QD234" s="139"/>
      <c r="QE234" s="139"/>
      <c r="QF234" s="139"/>
      <c r="QG234" s="139"/>
      <c r="QH234" s="139"/>
      <c r="QI234" s="139"/>
      <c r="QJ234" s="139"/>
      <c r="QK234" s="139"/>
      <c r="QL234" s="139"/>
      <c r="QM234" s="139"/>
      <c r="QN234" s="139"/>
      <c r="QO234" s="139"/>
      <c r="QP234" s="139"/>
      <c r="QQ234" s="139"/>
      <c r="QR234" s="139"/>
      <c r="QS234" s="139"/>
      <c r="QT234" s="139"/>
      <c r="QU234" s="139"/>
      <c r="QV234" s="139"/>
      <c r="QW234" s="139"/>
      <c r="QX234" s="139"/>
      <c r="QY234" s="139"/>
      <c r="QZ234" s="139"/>
      <c r="RA234" s="139"/>
      <c r="RB234" s="139"/>
      <c r="RC234" s="139"/>
      <c r="RD234" s="139"/>
      <c r="RE234" s="139"/>
      <c r="RF234" s="139"/>
      <c r="RG234" s="139"/>
      <c r="RH234" s="139"/>
      <c r="RI234" s="139"/>
      <c r="RJ234" s="139"/>
      <c r="RK234" s="139"/>
      <c r="RL234" s="139"/>
      <c r="RM234" s="139"/>
      <c r="RN234" s="139"/>
      <c r="RO234" s="139"/>
      <c r="RP234" s="139"/>
      <c r="RQ234" s="139"/>
      <c r="RR234" s="139"/>
      <c r="RS234" s="139"/>
      <c r="RT234" s="139"/>
      <c r="RU234" s="139"/>
      <c r="RV234" s="139"/>
      <c r="RW234" s="139"/>
      <c r="RX234" s="139"/>
      <c r="RY234" s="139"/>
      <c r="RZ234" s="139"/>
      <c r="SA234" s="139"/>
      <c r="SB234" s="139"/>
      <c r="SC234" s="139"/>
      <c r="SD234" s="139"/>
      <c r="SE234" s="139"/>
      <c r="SF234" s="139"/>
      <c r="SG234" s="139"/>
      <c r="SH234" s="139"/>
      <c r="SI234" s="139"/>
      <c r="SJ234" s="139"/>
      <c r="SK234" s="139"/>
      <c r="SL234" s="139"/>
      <c r="SM234" s="139"/>
      <c r="SN234" s="139"/>
      <c r="SO234" s="139"/>
      <c r="SP234" s="139"/>
      <c r="SQ234" s="139"/>
      <c r="SR234" s="139"/>
      <c r="SS234" s="139"/>
      <c r="ST234" s="139"/>
      <c r="SU234" s="139"/>
      <c r="SV234" s="139"/>
      <c r="SW234" s="139"/>
      <c r="SX234" s="139"/>
      <c r="SY234" s="139"/>
      <c r="SZ234" s="139"/>
      <c r="TA234" s="139"/>
      <c r="TB234" s="139"/>
      <c r="TC234" s="139"/>
      <c r="TD234" s="139"/>
      <c r="TE234" s="139"/>
      <c r="TF234" s="139"/>
      <c r="TG234" s="139"/>
      <c r="TH234" s="139"/>
      <c r="TI234" s="139"/>
      <c r="TJ234" s="139"/>
      <c r="TK234" s="139"/>
      <c r="TL234" s="139"/>
      <c r="TM234" s="139"/>
      <c r="TN234" s="139"/>
      <c r="TO234" s="139"/>
      <c r="TP234" s="139"/>
      <c r="TQ234" s="139"/>
      <c r="TR234" s="139"/>
      <c r="TS234" s="139"/>
      <c r="TT234" s="139"/>
      <c r="TU234" s="139"/>
      <c r="TV234" s="139"/>
      <c r="TW234" s="139"/>
      <c r="TX234" s="139"/>
      <c r="TY234" s="139"/>
      <c r="TZ234" s="139"/>
      <c r="UA234" s="139"/>
      <c r="UB234" s="139"/>
      <c r="UC234" s="139"/>
      <c r="UD234" s="139"/>
      <c r="UE234" s="139"/>
      <c r="UF234" s="139"/>
      <c r="UG234" s="139"/>
      <c r="UH234" s="139"/>
      <c r="UI234" s="139"/>
      <c r="UJ234" s="139"/>
      <c r="UK234" s="139"/>
      <c r="UL234" s="139"/>
      <c r="UM234" s="139"/>
      <c r="UN234" s="139"/>
      <c r="UO234" s="139"/>
      <c r="UP234" s="139"/>
      <c r="UQ234" s="139"/>
      <c r="UR234" s="139"/>
      <c r="US234" s="139"/>
      <c r="UT234" s="139"/>
      <c r="UU234" s="139"/>
      <c r="UV234" s="139"/>
      <c r="UW234" s="139"/>
      <c r="UX234" s="139"/>
      <c r="UY234" s="139"/>
      <c r="UZ234" s="139"/>
      <c r="VA234" s="139"/>
      <c r="VB234" s="139"/>
      <c r="VC234" s="139"/>
      <c r="VD234" s="139"/>
      <c r="VE234" s="139"/>
      <c r="VF234" s="139"/>
      <c r="VG234" s="139"/>
      <c r="VH234" s="139"/>
      <c r="VI234" s="139"/>
      <c r="VJ234" s="139"/>
      <c r="VK234" s="139"/>
      <c r="VL234" s="139"/>
      <c r="VM234" s="139"/>
      <c r="VN234" s="139"/>
      <c r="VO234" s="139"/>
      <c r="VP234" s="139"/>
      <c r="VQ234" s="139"/>
      <c r="VR234" s="139"/>
      <c r="VS234" s="139"/>
      <c r="VT234" s="139"/>
      <c r="VU234" s="139"/>
      <c r="VV234" s="139"/>
      <c r="VW234" s="139"/>
      <c r="VX234" s="139"/>
      <c r="VY234" s="139"/>
      <c r="VZ234" s="139"/>
      <c r="WA234" s="139"/>
      <c r="WB234" s="139"/>
      <c r="WC234" s="139"/>
      <c r="WD234" s="139"/>
      <c r="WE234" s="139"/>
      <c r="WF234" s="139"/>
      <c r="WG234" s="139"/>
      <c r="WH234" s="139"/>
      <c r="WI234" s="139"/>
      <c r="WJ234" s="139"/>
      <c r="WK234" s="139"/>
      <c r="WL234" s="139"/>
      <c r="WM234" s="139"/>
      <c r="WN234" s="139"/>
      <c r="WO234" s="139"/>
      <c r="WP234" s="139"/>
      <c r="WQ234" s="139"/>
      <c r="WR234" s="139"/>
      <c r="WS234" s="139"/>
      <c r="WT234" s="139"/>
      <c r="WU234" s="139"/>
      <c r="WV234" s="139"/>
      <c r="WW234" s="139"/>
      <c r="WX234" s="139"/>
      <c r="WY234" s="139"/>
      <c r="WZ234" s="139"/>
      <c r="XA234" s="139"/>
      <c r="XB234" s="139"/>
      <c r="XC234" s="139"/>
      <c r="XD234" s="139"/>
      <c r="XE234" s="139"/>
      <c r="XF234" s="139"/>
      <c r="XG234" s="139"/>
      <c r="XH234" s="139"/>
      <c r="XI234" s="139"/>
      <c r="XJ234" s="139"/>
      <c r="XK234" s="139"/>
      <c r="XL234" s="139"/>
      <c r="XM234" s="139"/>
      <c r="XN234" s="139"/>
      <c r="XO234" s="139"/>
      <c r="XP234" s="139"/>
      <c r="XQ234" s="139"/>
      <c r="XR234" s="139"/>
      <c r="XS234" s="139"/>
      <c r="XT234" s="139"/>
      <c r="XU234" s="139"/>
      <c r="XV234" s="139"/>
      <c r="XW234" s="139"/>
      <c r="XX234" s="139"/>
      <c r="XY234" s="139"/>
      <c r="XZ234" s="139"/>
      <c r="YA234" s="139"/>
      <c r="YB234" s="139"/>
      <c r="YC234" s="139"/>
      <c r="YD234" s="139"/>
      <c r="YE234" s="139"/>
      <c r="YF234" s="139"/>
      <c r="YG234" s="139"/>
      <c r="YH234" s="139"/>
      <c r="YI234" s="139"/>
      <c r="YJ234" s="139"/>
      <c r="YK234" s="139"/>
      <c r="YL234" s="139"/>
      <c r="YM234" s="139"/>
      <c r="YN234" s="139"/>
      <c r="YO234" s="139"/>
      <c r="YP234" s="139"/>
      <c r="YQ234" s="139"/>
      <c r="YR234" s="139"/>
      <c r="YS234" s="139"/>
      <c r="YT234" s="139"/>
      <c r="YU234" s="139"/>
      <c r="YV234" s="139"/>
      <c r="YW234" s="139"/>
      <c r="YX234" s="139"/>
      <c r="YY234" s="139"/>
      <c r="YZ234" s="139"/>
      <c r="ZA234" s="139"/>
      <c r="ZB234" s="139"/>
      <c r="ZC234" s="139"/>
      <c r="ZD234" s="139"/>
      <c r="ZE234" s="139"/>
      <c r="ZF234" s="139"/>
      <c r="ZG234" s="139"/>
      <c r="ZH234" s="139"/>
      <c r="ZI234" s="139"/>
      <c r="ZJ234" s="139"/>
      <c r="ZK234" s="139"/>
      <c r="ZL234" s="139"/>
      <c r="ZM234" s="139"/>
      <c r="ZN234" s="139"/>
      <c r="ZO234" s="139"/>
      <c r="ZP234" s="139"/>
      <c r="ZQ234" s="139"/>
      <c r="ZR234" s="139"/>
      <c r="ZS234" s="139"/>
      <c r="ZT234" s="139"/>
      <c r="ZU234" s="139"/>
      <c r="ZV234" s="139"/>
      <c r="ZW234" s="139"/>
      <c r="ZX234" s="139"/>
      <c r="ZY234" s="139"/>
      <c r="ZZ234" s="139"/>
      <c r="AAA234" s="139"/>
      <c r="AAB234" s="139"/>
      <c r="AAC234" s="139"/>
      <c r="AAD234" s="139"/>
      <c r="AAE234" s="139"/>
      <c r="AAF234" s="139"/>
      <c r="AAG234" s="139"/>
      <c r="AAH234" s="139"/>
      <c r="AAI234" s="139"/>
      <c r="AAJ234" s="139"/>
      <c r="AAK234" s="139"/>
      <c r="AAL234" s="139"/>
      <c r="AAM234" s="139"/>
      <c r="AAN234" s="139"/>
      <c r="AAO234" s="139"/>
      <c r="AAP234" s="139"/>
      <c r="AAQ234" s="139"/>
      <c r="AAR234" s="139"/>
      <c r="AAS234" s="139"/>
      <c r="AAT234" s="139"/>
      <c r="AAU234" s="139"/>
      <c r="AAV234" s="139"/>
      <c r="AAW234" s="139"/>
      <c r="AAX234" s="139"/>
      <c r="AAY234" s="139"/>
      <c r="AAZ234" s="139"/>
      <c r="ABA234" s="139"/>
      <c r="ABB234" s="139"/>
      <c r="ABC234" s="139"/>
      <c r="ABD234" s="139"/>
      <c r="ABE234" s="139"/>
      <c r="ABF234" s="139"/>
      <c r="ABG234" s="139"/>
      <c r="ABH234" s="139"/>
      <c r="ABI234" s="139"/>
      <c r="ABJ234" s="139"/>
      <c r="ABK234" s="139"/>
      <c r="ABL234" s="139"/>
      <c r="ABM234" s="139"/>
      <c r="ABN234" s="139"/>
      <c r="ABO234" s="139"/>
      <c r="ABP234" s="139"/>
      <c r="ABQ234" s="139"/>
      <c r="ABR234" s="139"/>
      <c r="ABS234" s="139"/>
      <c r="ABT234" s="139"/>
      <c r="ABU234" s="139"/>
      <c r="ABV234" s="139"/>
      <c r="ABW234" s="139"/>
      <c r="ABX234" s="139"/>
      <c r="ABY234" s="139"/>
      <c r="ABZ234" s="139"/>
      <c r="ACA234" s="139"/>
      <c r="ACB234" s="139"/>
      <c r="ACC234" s="139"/>
      <c r="ACD234" s="139"/>
      <c r="ACE234" s="139"/>
      <c r="ACF234" s="139"/>
      <c r="ACG234" s="139"/>
      <c r="ACH234" s="139"/>
      <c r="ACI234" s="139"/>
      <c r="ACJ234" s="139"/>
      <c r="ACK234" s="139"/>
      <c r="ACL234" s="139"/>
      <c r="ACM234" s="139"/>
      <c r="ACN234" s="139"/>
      <c r="ACO234" s="139"/>
      <c r="ACP234" s="139"/>
      <c r="ACQ234" s="139"/>
      <c r="ACR234" s="139"/>
      <c r="ACS234" s="139"/>
      <c r="ACT234" s="139"/>
      <c r="ACU234" s="139"/>
      <c r="ACV234" s="139"/>
      <c r="ACW234" s="139"/>
      <c r="ACX234" s="139"/>
      <c r="ACY234" s="139"/>
      <c r="ACZ234" s="139"/>
      <c r="ADA234" s="139"/>
      <c r="ADB234" s="139"/>
      <c r="ADC234" s="139"/>
      <c r="ADD234" s="139"/>
      <c r="ADE234" s="139"/>
      <c r="ADF234" s="139"/>
      <c r="ADG234" s="139"/>
      <c r="ADH234" s="139"/>
      <c r="ADI234" s="139"/>
      <c r="ADJ234" s="139"/>
      <c r="ADK234" s="139"/>
      <c r="ADL234" s="139"/>
      <c r="ADM234" s="139"/>
      <c r="ADN234" s="139"/>
      <c r="ADO234" s="139"/>
      <c r="ADP234" s="139"/>
      <c r="ADQ234" s="139"/>
      <c r="ADR234" s="139"/>
      <c r="ADS234" s="139"/>
      <c r="ADT234" s="139"/>
      <c r="ADU234" s="139"/>
      <c r="ADV234" s="139"/>
      <c r="ADW234" s="139"/>
      <c r="ADX234" s="139"/>
      <c r="ADY234" s="139"/>
      <c r="ADZ234" s="139"/>
      <c r="AEA234" s="139"/>
      <c r="AEB234" s="139"/>
      <c r="AEC234" s="139"/>
      <c r="AED234" s="139"/>
      <c r="AEE234" s="139"/>
      <c r="AEF234" s="139"/>
      <c r="AEG234" s="139"/>
      <c r="AEH234" s="139"/>
      <c r="AEI234" s="139"/>
      <c r="AEJ234" s="139"/>
      <c r="AEK234" s="139"/>
      <c r="AEL234" s="139"/>
      <c r="AEM234" s="139"/>
      <c r="AEN234" s="139"/>
      <c r="AEO234" s="139"/>
      <c r="AEP234" s="139"/>
      <c r="AEQ234" s="139"/>
      <c r="AER234" s="139"/>
      <c r="AES234" s="139"/>
      <c r="AET234" s="139"/>
      <c r="AEU234" s="139"/>
      <c r="AEV234" s="139"/>
      <c r="AEW234" s="139"/>
      <c r="AEX234" s="139"/>
      <c r="AEY234" s="139"/>
      <c r="AEZ234" s="139"/>
      <c r="AFA234" s="139"/>
      <c r="AFB234" s="139"/>
      <c r="AFC234" s="139"/>
      <c r="AFD234" s="139"/>
      <c r="AFE234" s="139"/>
      <c r="AFF234" s="139"/>
      <c r="AFG234" s="139"/>
      <c r="AFH234" s="139"/>
      <c r="AFI234" s="139"/>
      <c r="AFJ234" s="139"/>
      <c r="AFK234" s="139"/>
      <c r="AFL234" s="139"/>
      <c r="AFM234" s="139"/>
      <c r="AFN234" s="139"/>
      <c r="AFO234" s="139"/>
      <c r="AFP234" s="139"/>
      <c r="AFQ234" s="139"/>
      <c r="AFR234" s="139"/>
      <c r="AFS234" s="139"/>
      <c r="AFT234" s="139"/>
      <c r="AFU234" s="139"/>
      <c r="AFV234" s="139"/>
      <c r="AFW234" s="139"/>
      <c r="AFX234" s="139"/>
      <c r="AFY234" s="139"/>
      <c r="AFZ234" s="139"/>
      <c r="AGA234" s="139"/>
      <c r="AGB234" s="139"/>
      <c r="AGC234" s="139"/>
      <c r="AGD234" s="139"/>
      <c r="AGE234" s="139"/>
      <c r="AGF234" s="139"/>
      <c r="AGG234" s="139"/>
      <c r="AGH234" s="139"/>
      <c r="AGI234" s="139"/>
      <c r="AGJ234" s="139"/>
      <c r="AGK234" s="139"/>
      <c r="AGL234" s="139"/>
      <c r="AGM234" s="139"/>
      <c r="AGN234" s="139"/>
      <c r="AGO234" s="139"/>
      <c r="AGP234" s="139"/>
      <c r="AGQ234" s="139"/>
      <c r="AGR234" s="139"/>
      <c r="AGS234" s="139"/>
      <c r="AGT234" s="139"/>
      <c r="AGU234" s="139"/>
      <c r="AGV234" s="139"/>
      <c r="AGW234" s="139"/>
      <c r="AGX234" s="139"/>
      <c r="AGY234" s="139"/>
      <c r="AGZ234" s="139"/>
      <c r="AHA234" s="139"/>
      <c r="AHB234" s="139"/>
      <c r="AHC234" s="139"/>
      <c r="AHD234" s="139"/>
      <c r="AHE234" s="139"/>
      <c r="AHF234" s="139"/>
      <c r="AHG234" s="139"/>
      <c r="AHH234" s="139"/>
      <c r="AHI234" s="139"/>
      <c r="AHJ234" s="139"/>
      <c r="AHK234" s="139"/>
      <c r="AHL234" s="139"/>
      <c r="AHM234" s="139"/>
      <c r="AHN234" s="139"/>
      <c r="AHO234" s="139"/>
      <c r="AHP234" s="139"/>
      <c r="AHQ234" s="139"/>
      <c r="AHR234" s="139"/>
      <c r="AHS234" s="139"/>
      <c r="AHT234" s="139"/>
      <c r="AHU234" s="139"/>
      <c r="AHV234" s="139"/>
      <c r="AHW234" s="139"/>
      <c r="AHX234" s="139"/>
      <c r="AHY234" s="139"/>
      <c r="AHZ234" s="139"/>
      <c r="AIA234" s="139"/>
      <c r="AIB234" s="139"/>
      <c r="AIC234" s="139"/>
      <c r="AID234" s="139"/>
      <c r="AIE234" s="139"/>
      <c r="AIF234" s="139"/>
      <c r="AIG234" s="139"/>
      <c r="AIH234" s="139"/>
      <c r="AII234" s="139"/>
      <c r="AIJ234" s="139"/>
      <c r="AIK234" s="139"/>
      <c r="AIL234" s="139"/>
      <c r="AIM234" s="139"/>
      <c r="AIN234" s="139"/>
      <c r="AIO234" s="139"/>
      <c r="AIP234" s="139"/>
      <c r="AIQ234" s="139"/>
      <c r="AIR234" s="139"/>
      <c r="AIS234" s="139"/>
      <c r="AIT234" s="139"/>
      <c r="AIU234" s="139"/>
      <c r="AIV234" s="139"/>
      <c r="AIW234" s="139"/>
      <c r="AIX234" s="139"/>
      <c r="AIY234" s="139"/>
      <c r="AIZ234" s="139"/>
      <c r="AJA234" s="139"/>
      <c r="AJB234" s="139"/>
      <c r="AJC234" s="139"/>
      <c r="AJD234" s="139"/>
      <c r="AJE234" s="139"/>
      <c r="AJF234" s="139"/>
      <c r="AJG234" s="139"/>
      <c r="AJH234" s="139"/>
      <c r="AJI234" s="139"/>
      <c r="AJJ234" s="139"/>
      <c r="AJK234" s="139"/>
      <c r="AJL234" s="139"/>
      <c r="AJM234" s="139"/>
      <c r="AJN234" s="139"/>
      <c r="AJO234" s="139"/>
      <c r="AJP234" s="139"/>
      <c r="AJQ234" s="139"/>
      <c r="AJR234" s="139"/>
      <c r="AJS234" s="139"/>
      <c r="AJT234" s="139"/>
      <c r="AJU234" s="139"/>
      <c r="AJV234" s="139"/>
      <c r="AJW234" s="139"/>
      <c r="AJX234" s="139"/>
      <c r="AJY234" s="139"/>
      <c r="AJZ234" s="139"/>
      <c r="AKA234" s="139"/>
      <c r="AKB234" s="139"/>
      <c r="AKC234" s="139"/>
      <c r="AKD234" s="139"/>
      <c r="AKE234" s="139"/>
      <c r="AKF234" s="139"/>
      <c r="AKG234" s="139"/>
      <c r="AKH234" s="139"/>
      <c r="AKI234" s="139"/>
      <c r="AKJ234" s="139"/>
      <c r="AKK234" s="139"/>
      <c r="AKL234" s="139"/>
      <c r="AKM234" s="139"/>
      <c r="AKN234" s="139"/>
      <c r="AKO234" s="139"/>
      <c r="AKP234" s="139"/>
      <c r="AKQ234" s="139"/>
      <c r="AKR234" s="139"/>
      <c r="AKS234" s="139"/>
      <c r="AKT234" s="139"/>
      <c r="AKU234" s="139"/>
      <c r="AKV234" s="139"/>
      <c r="AKW234" s="139"/>
      <c r="AKX234" s="139"/>
      <c r="AKY234" s="139"/>
      <c r="AKZ234" s="139"/>
      <c r="ALA234" s="139"/>
      <c r="ALB234" s="139"/>
      <c r="ALC234" s="139"/>
      <c r="ALD234" s="139"/>
      <c r="ALE234" s="139"/>
      <c r="ALF234" s="139"/>
      <c r="ALG234" s="139"/>
      <c r="ALH234" s="139"/>
      <c r="ALI234" s="139"/>
      <c r="ALJ234" s="139"/>
      <c r="ALK234" s="139"/>
      <c r="ALL234" s="139"/>
      <c r="ALM234" s="139"/>
      <c r="ALN234" s="139"/>
      <c r="ALO234" s="139"/>
      <c r="ALP234" s="139"/>
      <c r="ALQ234" s="139"/>
      <c r="ALR234" s="139"/>
      <c r="ALS234" s="139"/>
      <c r="ALT234" s="139"/>
      <c r="ALU234" s="139"/>
      <c r="ALV234" s="139"/>
      <c r="ALW234" s="139"/>
      <c r="ALX234" s="139"/>
      <c r="ALY234" s="139"/>
      <c r="ALZ234" s="139"/>
      <c r="AMA234" s="139"/>
      <c r="AMB234" s="139"/>
      <c r="AMC234" s="139"/>
      <c r="AMD234" s="139"/>
      <c r="AME234" s="139"/>
      <c r="AMF234" s="139"/>
      <c r="AMG234" s="139"/>
      <c r="AMH234" s="139"/>
      <c r="AMI234" s="139"/>
      <c r="AMJ234" s="139"/>
      <c r="AMK234" s="139"/>
      <c r="AML234" s="139"/>
      <c r="AMM234" s="139"/>
      <c r="AMN234" s="139"/>
      <c r="AMO234" s="139"/>
      <c r="AMP234" s="139"/>
      <c r="AMQ234" s="139"/>
      <c r="AMR234" s="139"/>
      <c r="AMS234" s="139"/>
      <c r="AMT234" s="139"/>
      <c r="AMU234" s="139"/>
      <c r="AMV234" s="139"/>
      <c r="AMW234" s="139"/>
      <c r="AMX234" s="139"/>
      <c r="AMY234" s="139"/>
      <c r="AMZ234" s="139"/>
      <c r="ANA234" s="139"/>
      <c r="ANB234" s="139"/>
      <c r="ANC234" s="139"/>
      <c r="AND234" s="139"/>
      <c r="ANE234" s="139"/>
      <c r="ANF234" s="139"/>
      <c r="ANG234" s="139"/>
      <c r="ANH234" s="139"/>
      <c r="ANI234" s="139"/>
      <c r="ANJ234" s="139"/>
      <c r="ANK234" s="139"/>
      <c r="ANL234" s="139"/>
      <c r="ANM234" s="139"/>
      <c r="ANN234" s="139"/>
      <c r="ANO234" s="139"/>
      <c r="ANP234" s="139"/>
      <c r="ANQ234" s="139"/>
      <c r="ANR234" s="139"/>
      <c r="ANS234" s="139"/>
      <c r="ANT234" s="139"/>
      <c r="ANU234" s="139"/>
      <c r="ANV234" s="139"/>
      <c r="ANW234" s="139"/>
      <c r="ANX234" s="139"/>
      <c r="ANY234" s="139"/>
      <c r="ANZ234" s="139"/>
      <c r="AOA234" s="139"/>
      <c r="AOB234" s="139"/>
      <c r="AOC234" s="139"/>
      <c r="AOD234" s="139"/>
      <c r="AOE234" s="139"/>
      <c r="AOF234" s="139"/>
      <c r="AOG234" s="139"/>
      <c r="AOH234" s="139"/>
      <c r="AOI234" s="139"/>
      <c r="AOJ234" s="139"/>
      <c r="AOK234" s="139"/>
      <c r="AOL234" s="139"/>
      <c r="AOM234" s="139"/>
      <c r="AON234" s="139"/>
      <c r="AOO234" s="139"/>
      <c r="AOP234" s="139"/>
      <c r="AOQ234" s="139"/>
      <c r="AOR234" s="139"/>
      <c r="AOS234" s="139"/>
      <c r="AOT234" s="139"/>
      <c r="AOU234" s="139"/>
      <c r="AOV234" s="139"/>
      <c r="AOW234" s="139"/>
      <c r="AOX234" s="139"/>
      <c r="AOY234" s="139"/>
      <c r="AOZ234" s="139"/>
      <c r="APA234" s="139"/>
      <c r="APB234" s="139"/>
      <c r="APC234" s="139"/>
      <c r="APD234" s="139"/>
      <c r="APE234" s="139"/>
      <c r="APF234" s="139"/>
      <c r="APG234" s="139"/>
      <c r="APH234" s="139"/>
      <c r="API234" s="139"/>
      <c r="APJ234" s="139"/>
      <c r="APK234" s="139"/>
      <c r="APL234" s="139"/>
    </row>
    <row r="235" spans="1:1104" s="138" customFormat="1" ht="18" hidden="1" customHeight="1" x14ac:dyDescent="0.25">
      <c r="A235" s="138" t="s">
        <v>20</v>
      </c>
      <c r="B235" s="141"/>
      <c r="C235" s="141"/>
      <c r="E235" s="379"/>
      <c r="G235" s="379"/>
      <c r="J235" s="139"/>
      <c r="K235" s="139"/>
      <c r="L235" s="139"/>
      <c r="M235" s="139"/>
      <c r="N235" s="139"/>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c r="AM235" s="139"/>
      <c r="AN235" s="139"/>
      <c r="AO235" s="139"/>
      <c r="AP235" s="139"/>
      <c r="AQ235" s="139"/>
      <c r="AR235" s="139"/>
      <c r="AS235" s="139"/>
      <c r="AT235" s="139"/>
      <c r="AU235" s="139"/>
      <c r="AV235" s="139"/>
      <c r="AW235" s="139"/>
      <c r="AX235" s="139"/>
      <c r="AY235" s="139"/>
      <c r="AZ235" s="139"/>
      <c r="BA235" s="139"/>
      <c r="BB235" s="139"/>
      <c r="BC235" s="139"/>
      <c r="BD235" s="139"/>
      <c r="BE235" s="139"/>
      <c r="BF235" s="139"/>
      <c r="BG235" s="139"/>
      <c r="BH235" s="139"/>
      <c r="BI235" s="139"/>
      <c r="BJ235" s="139"/>
      <c r="BK235" s="139"/>
      <c r="BL235" s="139"/>
      <c r="BM235" s="139"/>
      <c r="BN235" s="139"/>
      <c r="BO235" s="139"/>
      <c r="BP235" s="139"/>
      <c r="BQ235" s="139"/>
      <c r="BR235" s="139"/>
      <c r="BS235" s="139"/>
      <c r="BT235" s="139"/>
      <c r="BU235" s="139"/>
      <c r="BV235" s="139"/>
      <c r="BW235" s="139"/>
      <c r="BX235" s="139"/>
      <c r="BY235" s="139"/>
      <c r="BZ235" s="139"/>
      <c r="CA235" s="139"/>
      <c r="CB235" s="139"/>
      <c r="CC235" s="139"/>
      <c r="CD235" s="139"/>
      <c r="CE235" s="139"/>
      <c r="CF235" s="139"/>
      <c r="CG235" s="139"/>
      <c r="CH235" s="139"/>
      <c r="CI235" s="139"/>
      <c r="CJ235" s="139"/>
      <c r="CK235" s="139"/>
      <c r="CL235" s="139"/>
      <c r="CM235" s="139"/>
      <c r="CN235" s="139"/>
      <c r="CO235" s="139"/>
      <c r="CP235" s="139"/>
      <c r="CQ235" s="139"/>
      <c r="CR235" s="139"/>
      <c r="CS235" s="139"/>
      <c r="CT235" s="139"/>
      <c r="CU235" s="139"/>
      <c r="CV235" s="139"/>
      <c r="CW235" s="139"/>
      <c r="CX235" s="139"/>
      <c r="CY235" s="139"/>
      <c r="CZ235" s="139"/>
      <c r="DA235" s="139"/>
      <c r="DB235" s="139"/>
      <c r="DC235" s="139"/>
      <c r="DD235" s="139"/>
      <c r="DE235" s="139"/>
      <c r="DF235" s="139"/>
      <c r="DG235" s="139"/>
      <c r="DH235" s="139"/>
      <c r="DI235" s="139"/>
      <c r="DJ235" s="139"/>
      <c r="DK235" s="139"/>
      <c r="DL235" s="139"/>
      <c r="DM235" s="139"/>
      <c r="DN235" s="139"/>
      <c r="DO235" s="139"/>
      <c r="DP235" s="139"/>
      <c r="DQ235" s="139"/>
      <c r="DR235" s="139"/>
      <c r="DS235" s="139"/>
      <c r="DT235" s="139"/>
      <c r="DU235" s="139"/>
      <c r="DV235" s="139"/>
      <c r="DW235" s="139"/>
      <c r="DX235" s="139"/>
      <c r="DY235" s="139"/>
      <c r="DZ235" s="139"/>
      <c r="EA235" s="139"/>
      <c r="EB235" s="139"/>
      <c r="EC235" s="139"/>
      <c r="ED235" s="139"/>
      <c r="EE235" s="139"/>
      <c r="EF235" s="139"/>
      <c r="EG235" s="139"/>
      <c r="EH235" s="139"/>
      <c r="EI235" s="139"/>
      <c r="EJ235" s="139"/>
      <c r="EK235" s="139"/>
      <c r="EL235" s="139"/>
      <c r="EM235" s="139"/>
      <c r="EN235" s="139"/>
      <c r="EO235" s="139"/>
      <c r="EP235" s="139"/>
      <c r="EQ235" s="139"/>
      <c r="ER235" s="139"/>
      <c r="ES235" s="139"/>
      <c r="ET235" s="139"/>
      <c r="EU235" s="139"/>
      <c r="EV235" s="139"/>
      <c r="EW235" s="139"/>
      <c r="EX235" s="139"/>
      <c r="EY235" s="139"/>
      <c r="EZ235" s="139"/>
      <c r="FA235" s="139"/>
      <c r="FB235" s="139"/>
      <c r="FC235" s="139"/>
      <c r="FD235" s="139"/>
      <c r="FE235" s="139"/>
      <c r="FF235" s="139"/>
      <c r="FG235" s="139"/>
      <c r="FH235" s="139"/>
      <c r="FI235" s="139"/>
      <c r="FJ235" s="139"/>
      <c r="FK235" s="139"/>
      <c r="FL235" s="139"/>
      <c r="FM235" s="139"/>
      <c r="FN235" s="139"/>
      <c r="FO235" s="139"/>
      <c r="FP235" s="139"/>
      <c r="FQ235" s="139"/>
      <c r="FR235" s="139"/>
      <c r="FS235" s="139"/>
      <c r="FT235" s="139"/>
      <c r="FU235" s="139"/>
      <c r="FV235" s="139"/>
      <c r="FW235" s="139"/>
      <c r="FX235" s="139"/>
      <c r="FY235" s="139"/>
      <c r="FZ235" s="139"/>
      <c r="GA235" s="139"/>
      <c r="GB235" s="139"/>
      <c r="GC235" s="139"/>
      <c r="GD235" s="139"/>
      <c r="GE235" s="139"/>
      <c r="GF235" s="139"/>
      <c r="GG235" s="139"/>
      <c r="GH235" s="139"/>
      <c r="GI235" s="139"/>
      <c r="GJ235" s="139"/>
      <c r="GK235" s="139"/>
      <c r="GL235" s="139"/>
      <c r="GM235" s="139"/>
      <c r="GN235" s="139"/>
      <c r="GO235" s="139"/>
      <c r="GP235" s="139"/>
      <c r="GQ235" s="139"/>
      <c r="GR235" s="139"/>
      <c r="GS235" s="139"/>
      <c r="GT235" s="139"/>
      <c r="GU235" s="139"/>
      <c r="GV235" s="139"/>
      <c r="GW235" s="139"/>
      <c r="GX235" s="139"/>
      <c r="GY235" s="139"/>
      <c r="GZ235" s="139"/>
      <c r="HA235" s="139"/>
      <c r="HB235" s="139"/>
      <c r="HC235" s="139"/>
      <c r="HD235" s="139"/>
      <c r="HE235" s="139"/>
      <c r="HF235" s="139"/>
      <c r="HG235" s="139"/>
      <c r="HH235" s="139"/>
      <c r="HI235" s="139"/>
      <c r="HJ235" s="139"/>
      <c r="HK235" s="139"/>
      <c r="HL235" s="139"/>
      <c r="HM235" s="139"/>
      <c r="HN235" s="139"/>
      <c r="HO235" s="139"/>
      <c r="HP235" s="139"/>
      <c r="HQ235" s="139"/>
      <c r="HR235" s="139"/>
      <c r="HS235" s="139"/>
      <c r="HT235" s="139"/>
      <c r="HU235" s="139"/>
      <c r="HV235" s="139"/>
      <c r="HW235" s="139"/>
      <c r="HX235" s="139"/>
      <c r="HY235" s="139"/>
      <c r="HZ235" s="139"/>
      <c r="IA235" s="139"/>
      <c r="IB235" s="139"/>
      <c r="IC235" s="139"/>
      <c r="ID235" s="139"/>
      <c r="IE235" s="139"/>
      <c r="IF235" s="139"/>
      <c r="IG235" s="139"/>
      <c r="IH235" s="139"/>
      <c r="II235" s="139"/>
      <c r="IJ235" s="139"/>
      <c r="IK235" s="139"/>
      <c r="IL235" s="139"/>
      <c r="IM235" s="139"/>
      <c r="IN235" s="139"/>
      <c r="IO235" s="139"/>
      <c r="IP235" s="139"/>
      <c r="IQ235" s="139"/>
      <c r="IR235" s="139"/>
      <c r="IS235" s="139"/>
      <c r="IT235" s="139"/>
      <c r="IU235" s="139"/>
      <c r="IV235" s="139"/>
      <c r="IW235" s="139"/>
      <c r="IX235" s="139"/>
      <c r="IY235" s="139"/>
      <c r="IZ235" s="139"/>
      <c r="JA235" s="139"/>
      <c r="JB235" s="139"/>
      <c r="JC235" s="139"/>
      <c r="JD235" s="139"/>
      <c r="JE235" s="139"/>
      <c r="JF235" s="139"/>
      <c r="JG235" s="139"/>
      <c r="JH235" s="139"/>
      <c r="JI235" s="139"/>
      <c r="JJ235" s="139"/>
      <c r="JK235" s="139"/>
      <c r="JL235" s="139"/>
      <c r="JM235" s="139"/>
      <c r="JN235" s="139"/>
      <c r="JO235" s="139"/>
      <c r="JP235" s="139"/>
      <c r="JQ235" s="139"/>
      <c r="JR235" s="139"/>
      <c r="JS235" s="139"/>
      <c r="JT235" s="139"/>
      <c r="JU235" s="139"/>
      <c r="JV235" s="139"/>
      <c r="JW235" s="139"/>
      <c r="JX235" s="139"/>
      <c r="JY235" s="139"/>
      <c r="JZ235" s="139"/>
      <c r="KA235" s="139"/>
      <c r="KB235" s="139"/>
      <c r="KC235" s="139"/>
      <c r="KD235" s="139"/>
      <c r="KE235" s="139"/>
      <c r="KF235" s="139"/>
      <c r="KG235" s="139"/>
      <c r="KH235" s="139"/>
      <c r="KI235" s="139"/>
      <c r="KJ235" s="139"/>
      <c r="KK235" s="139"/>
      <c r="KL235" s="139"/>
      <c r="KM235" s="139"/>
      <c r="KN235" s="139"/>
      <c r="KO235" s="139"/>
      <c r="KP235" s="139"/>
      <c r="KQ235" s="139"/>
      <c r="KR235" s="139"/>
      <c r="KS235" s="139"/>
      <c r="KT235" s="139"/>
      <c r="KU235" s="139"/>
      <c r="KV235" s="139"/>
      <c r="KW235" s="139"/>
      <c r="KX235" s="139"/>
      <c r="KY235" s="139"/>
      <c r="KZ235" s="139"/>
      <c r="LA235" s="139"/>
      <c r="LB235" s="139"/>
      <c r="LC235" s="139"/>
      <c r="LD235" s="139"/>
      <c r="LE235" s="139"/>
      <c r="LF235" s="139"/>
      <c r="LG235" s="139"/>
      <c r="LH235" s="139"/>
      <c r="LI235" s="139"/>
      <c r="LJ235" s="139"/>
      <c r="LK235" s="139"/>
      <c r="LL235" s="139"/>
      <c r="LM235" s="139"/>
      <c r="LN235" s="139"/>
      <c r="LO235" s="139"/>
      <c r="LP235" s="139"/>
      <c r="LQ235" s="139"/>
      <c r="LR235" s="139"/>
      <c r="LS235" s="139"/>
      <c r="LT235" s="139"/>
      <c r="LU235" s="139"/>
      <c r="LV235" s="139"/>
      <c r="LW235" s="139"/>
      <c r="LX235" s="139"/>
      <c r="LY235" s="139"/>
      <c r="LZ235" s="139"/>
      <c r="MA235" s="139"/>
      <c r="MB235" s="139"/>
      <c r="MC235" s="139"/>
      <c r="MD235" s="139"/>
      <c r="ME235" s="139"/>
      <c r="MF235" s="139"/>
      <c r="MG235" s="139"/>
      <c r="MH235" s="139"/>
      <c r="MI235" s="139"/>
      <c r="MJ235" s="139"/>
      <c r="MK235" s="139"/>
      <c r="ML235" s="139"/>
      <c r="MM235" s="139"/>
      <c r="MN235" s="139"/>
      <c r="MO235" s="139"/>
      <c r="MP235" s="139"/>
      <c r="MQ235" s="139"/>
      <c r="MR235" s="139"/>
      <c r="MS235" s="139"/>
      <c r="MT235" s="139"/>
      <c r="MU235" s="139"/>
      <c r="MV235" s="139"/>
      <c r="MW235" s="139"/>
      <c r="MX235" s="139"/>
      <c r="MY235" s="139"/>
      <c r="MZ235" s="139"/>
      <c r="NA235" s="139"/>
      <c r="NB235" s="139"/>
      <c r="NC235" s="139"/>
      <c r="ND235" s="139"/>
      <c r="NE235" s="139"/>
      <c r="NF235" s="139"/>
      <c r="NG235" s="139"/>
      <c r="NH235" s="139"/>
      <c r="NI235" s="139"/>
      <c r="NJ235" s="139"/>
      <c r="NK235" s="139"/>
      <c r="NL235" s="139"/>
      <c r="NM235" s="139"/>
      <c r="NN235" s="139"/>
      <c r="NO235" s="139"/>
      <c r="NP235" s="139"/>
      <c r="NQ235" s="139"/>
      <c r="NR235" s="139"/>
      <c r="NS235" s="139"/>
      <c r="NT235" s="139"/>
      <c r="NU235" s="139"/>
      <c r="NV235" s="139"/>
      <c r="NW235" s="139"/>
      <c r="NX235" s="139"/>
      <c r="NY235" s="139"/>
      <c r="NZ235" s="139"/>
      <c r="OA235" s="139"/>
      <c r="OB235" s="139"/>
      <c r="OC235" s="139"/>
      <c r="OD235" s="139"/>
      <c r="OE235" s="139"/>
      <c r="OF235" s="139"/>
      <c r="OG235" s="139"/>
      <c r="OH235" s="139"/>
      <c r="OI235" s="139"/>
      <c r="OJ235" s="139"/>
      <c r="OK235" s="139"/>
      <c r="OL235" s="139"/>
      <c r="OM235" s="139"/>
      <c r="ON235" s="139"/>
      <c r="OO235" s="139"/>
      <c r="OP235" s="139"/>
      <c r="OQ235" s="139"/>
      <c r="OR235" s="139"/>
      <c r="OS235" s="139"/>
      <c r="OT235" s="139"/>
      <c r="OU235" s="139"/>
      <c r="OV235" s="139"/>
      <c r="OW235" s="139"/>
      <c r="OX235" s="139"/>
      <c r="OY235" s="139"/>
      <c r="OZ235" s="139"/>
      <c r="PA235" s="139"/>
      <c r="PB235" s="139"/>
      <c r="PC235" s="139"/>
      <c r="PD235" s="139"/>
      <c r="PE235" s="139"/>
      <c r="PF235" s="139"/>
      <c r="PG235" s="139"/>
      <c r="PH235" s="139"/>
      <c r="PI235" s="139"/>
      <c r="PJ235" s="139"/>
      <c r="PK235" s="139"/>
      <c r="PL235" s="139"/>
      <c r="PM235" s="139"/>
      <c r="PN235" s="139"/>
      <c r="PO235" s="139"/>
      <c r="PP235" s="139"/>
      <c r="PQ235" s="139"/>
      <c r="PR235" s="139"/>
      <c r="PS235" s="139"/>
      <c r="PT235" s="139"/>
      <c r="PU235" s="139"/>
      <c r="PV235" s="139"/>
      <c r="PW235" s="139"/>
      <c r="PX235" s="139"/>
      <c r="PY235" s="139"/>
      <c r="PZ235" s="139"/>
      <c r="QA235" s="139"/>
      <c r="QB235" s="139"/>
      <c r="QC235" s="139"/>
      <c r="QD235" s="139"/>
      <c r="QE235" s="139"/>
      <c r="QF235" s="139"/>
      <c r="QG235" s="139"/>
      <c r="QH235" s="139"/>
      <c r="QI235" s="139"/>
      <c r="QJ235" s="139"/>
      <c r="QK235" s="139"/>
      <c r="QL235" s="139"/>
      <c r="QM235" s="139"/>
      <c r="QN235" s="139"/>
      <c r="QO235" s="139"/>
      <c r="QP235" s="139"/>
      <c r="QQ235" s="139"/>
      <c r="QR235" s="139"/>
      <c r="QS235" s="139"/>
      <c r="QT235" s="139"/>
      <c r="QU235" s="139"/>
      <c r="QV235" s="139"/>
      <c r="QW235" s="139"/>
      <c r="QX235" s="139"/>
      <c r="QY235" s="139"/>
      <c r="QZ235" s="139"/>
      <c r="RA235" s="139"/>
      <c r="RB235" s="139"/>
      <c r="RC235" s="139"/>
      <c r="RD235" s="139"/>
      <c r="RE235" s="139"/>
      <c r="RF235" s="139"/>
      <c r="RG235" s="139"/>
      <c r="RH235" s="139"/>
      <c r="RI235" s="139"/>
      <c r="RJ235" s="139"/>
      <c r="RK235" s="139"/>
      <c r="RL235" s="139"/>
      <c r="RM235" s="139"/>
      <c r="RN235" s="139"/>
      <c r="RO235" s="139"/>
      <c r="RP235" s="139"/>
      <c r="RQ235" s="139"/>
      <c r="RR235" s="139"/>
      <c r="RS235" s="139"/>
      <c r="RT235" s="139"/>
      <c r="RU235" s="139"/>
      <c r="RV235" s="139"/>
      <c r="RW235" s="139"/>
      <c r="RX235" s="139"/>
      <c r="RY235" s="139"/>
      <c r="RZ235" s="139"/>
      <c r="SA235" s="139"/>
      <c r="SB235" s="139"/>
      <c r="SC235" s="139"/>
      <c r="SD235" s="139"/>
      <c r="SE235" s="139"/>
      <c r="SF235" s="139"/>
      <c r="SG235" s="139"/>
      <c r="SH235" s="139"/>
      <c r="SI235" s="139"/>
      <c r="SJ235" s="139"/>
      <c r="SK235" s="139"/>
      <c r="SL235" s="139"/>
      <c r="SM235" s="139"/>
      <c r="SN235" s="139"/>
      <c r="SO235" s="139"/>
      <c r="SP235" s="139"/>
      <c r="SQ235" s="139"/>
      <c r="SR235" s="139"/>
      <c r="SS235" s="139"/>
      <c r="ST235" s="139"/>
      <c r="SU235" s="139"/>
      <c r="SV235" s="139"/>
      <c r="SW235" s="139"/>
      <c r="SX235" s="139"/>
      <c r="SY235" s="139"/>
      <c r="SZ235" s="139"/>
      <c r="TA235" s="139"/>
      <c r="TB235" s="139"/>
      <c r="TC235" s="139"/>
      <c r="TD235" s="139"/>
      <c r="TE235" s="139"/>
      <c r="TF235" s="139"/>
      <c r="TG235" s="139"/>
      <c r="TH235" s="139"/>
      <c r="TI235" s="139"/>
      <c r="TJ235" s="139"/>
      <c r="TK235" s="139"/>
      <c r="TL235" s="139"/>
      <c r="TM235" s="139"/>
      <c r="TN235" s="139"/>
      <c r="TO235" s="139"/>
      <c r="TP235" s="139"/>
      <c r="TQ235" s="139"/>
      <c r="TR235" s="139"/>
      <c r="TS235" s="139"/>
      <c r="TT235" s="139"/>
      <c r="TU235" s="139"/>
      <c r="TV235" s="139"/>
      <c r="TW235" s="139"/>
      <c r="TX235" s="139"/>
      <c r="TY235" s="139"/>
      <c r="TZ235" s="139"/>
      <c r="UA235" s="139"/>
      <c r="UB235" s="139"/>
      <c r="UC235" s="139"/>
      <c r="UD235" s="139"/>
      <c r="UE235" s="139"/>
      <c r="UF235" s="139"/>
      <c r="UG235" s="139"/>
      <c r="UH235" s="139"/>
      <c r="UI235" s="139"/>
      <c r="UJ235" s="139"/>
      <c r="UK235" s="139"/>
      <c r="UL235" s="139"/>
      <c r="UM235" s="139"/>
      <c r="UN235" s="139"/>
      <c r="UO235" s="139"/>
      <c r="UP235" s="139"/>
      <c r="UQ235" s="139"/>
      <c r="UR235" s="139"/>
      <c r="US235" s="139"/>
      <c r="UT235" s="139"/>
      <c r="UU235" s="139"/>
      <c r="UV235" s="139"/>
      <c r="UW235" s="139"/>
      <c r="UX235" s="139"/>
      <c r="UY235" s="139"/>
      <c r="UZ235" s="139"/>
      <c r="VA235" s="139"/>
      <c r="VB235" s="139"/>
      <c r="VC235" s="139"/>
      <c r="VD235" s="139"/>
      <c r="VE235" s="139"/>
      <c r="VF235" s="139"/>
      <c r="VG235" s="139"/>
      <c r="VH235" s="139"/>
      <c r="VI235" s="139"/>
      <c r="VJ235" s="139"/>
      <c r="VK235" s="139"/>
      <c r="VL235" s="139"/>
      <c r="VM235" s="139"/>
      <c r="VN235" s="139"/>
      <c r="VO235" s="139"/>
      <c r="VP235" s="139"/>
      <c r="VQ235" s="139"/>
      <c r="VR235" s="139"/>
      <c r="VS235" s="139"/>
      <c r="VT235" s="139"/>
      <c r="VU235" s="139"/>
      <c r="VV235" s="139"/>
      <c r="VW235" s="139"/>
      <c r="VX235" s="139"/>
      <c r="VY235" s="139"/>
      <c r="VZ235" s="139"/>
      <c r="WA235" s="139"/>
      <c r="WB235" s="139"/>
      <c r="WC235" s="139"/>
      <c r="WD235" s="139"/>
      <c r="WE235" s="139"/>
      <c r="WF235" s="139"/>
      <c r="WG235" s="139"/>
      <c r="WH235" s="139"/>
      <c r="WI235" s="139"/>
      <c r="WJ235" s="139"/>
      <c r="WK235" s="139"/>
      <c r="WL235" s="139"/>
      <c r="WM235" s="139"/>
      <c r="WN235" s="139"/>
      <c r="WO235" s="139"/>
      <c r="WP235" s="139"/>
      <c r="WQ235" s="139"/>
      <c r="WR235" s="139"/>
      <c r="WS235" s="139"/>
      <c r="WT235" s="139"/>
      <c r="WU235" s="139"/>
      <c r="WV235" s="139"/>
      <c r="WW235" s="139"/>
      <c r="WX235" s="139"/>
      <c r="WY235" s="139"/>
      <c r="WZ235" s="139"/>
      <c r="XA235" s="139"/>
      <c r="XB235" s="139"/>
      <c r="XC235" s="139"/>
      <c r="XD235" s="139"/>
      <c r="XE235" s="139"/>
      <c r="XF235" s="139"/>
      <c r="XG235" s="139"/>
      <c r="XH235" s="139"/>
      <c r="XI235" s="139"/>
      <c r="XJ235" s="139"/>
      <c r="XK235" s="139"/>
      <c r="XL235" s="139"/>
      <c r="XM235" s="139"/>
      <c r="XN235" s="139"/>
      <c r="XO235" s="139"/>
      <c r="XP235" s="139"/>
      <c r="XQ235" s="139"/>
      <c r="XR235" s="139"/>
      <c r="XS235" s="139"/>
      <c r="XT235" s="139"/>
      <c r="XU235" s="139"/>
      <c r="XV235" s="139"/>
      <c r="XW235" s="139"/>
      <c r="XX235" s="139"/>
      <c r="XY235" s="139"/>
      <c r="XZ235" s="139"/>
      <c r="YA235" s="139"/>
      <c r="YB235" s="139"/>
      <c r="YC235" s="139"/>
      <c r="YD235" s="139"/>
      <c r="YE235" s="139"/>
      <c r="YF235" s="139"/>
      <c r="YG235" s="139"/>
      <c r="YH235" s="139"/>
      <c r="YI235" s="139"/>
      <c r="YJ235" s="139"/>
      <c r="YK235" s="139"/>
      <c r="YL235" s="139"/>
      <c r="YM235" s="139"/>
      <c r="YN235" s="139"/>
      <c r="YO235" s="139"/>
      <c r="YP235" s="139"/>
      <c r="YQ235" s="139"/>
      <c r="YR235" s="139"/>
      <c r="YS235" s="139"/>
      <c r="YT235" s="139"/>
      <c r="YU235" s="139"/>
      <c r="YV235" s="139"/>
      <c r="YW235" s="139"/>
      <c r="YX235" s="139"/>
      <c r="YY235" s="139"/>
      <c r="YZ235" s="139"/>
      <c r="ZA235" s="139"/>
      <c r="ZB235" s="139"/>
      <c r="ZC235" s="139"/>
      <c r="ZD235" s="139"/>
      <c r="ZE235" s="139"/>
      <c r="ZF235" s="139"/>
      <c r="ZG235" s="139"/>
      <c r="ZH235" s="139"/>
      <c r="ZI235" s="139"/>
      <c r="ZJ235" s="139"/>
      <c r="ZK235" s="139"/>
      <c r="ZL235" s="139"/>
      <c r="ZM235" s="139"/>
      <c r="ZN235" s="139"/>
      <c r="ZO235" s="139"/>
      <c r="ZP235" s="139"/>
      <c r="ZQ235" s="139"/>
      <c r="ZR235" s="139"/>
      <c r="ZS235" s="139"/>
      <c r="ZT235" s="139"/>
      <c r="ZU235" s="139"/>
      <c r="ZV235" s="139"/>
      <c r="ZW235" s="139"/>
      <c r="ZX235" s="139"/>
      <c r="ZY235" s="139"/>
      <c r="ZZ235" s="139"/>
      <c r="AAA235" s="139"/>
      <c r="AAB235" s="139"/>
      <c r="AAC235" s="139"/>
      <c r="AAD235" s="139"/>
      <c r="AAE235" s="139"/>
      <c r="AAF235" s="139"/>
      <c r="AAG235" s="139"/>
      <c r="AAH235" s="139"/>
      <c r="AAI235" s="139"/>
      <c r="AAJ235" s="139"/>
      <c r="AAK235" s="139"/>
      <c r="AAL235" s="139"/>
      <c r="AAM235" s="139"/>
      <c r="AAN235" s="139"/>
      <c r="AAO235" s="139"/>
      <c r="AAP235" s="139"/>
      <c r="AAQ235" s="139"/>
      <c r="AAR235" s="139"/>
      <c r="AAS235" s="139"/>
      <c r="AAT235" s="139"/>
      <c r="AAU235" s="139"/>
      <c r="AAV235" s="139"/>
      <c r="AAW235" s="139"/>
      <c r="AAX235" s="139"/>
      <c r="AAY235" s="139"/>
      <c r="AAZ235" s="139"/>
      <c r="ABA235" s="139"/>
      <c r="ABB235" s="139"/>
      <c r="ABC235" s="139"/>
      <c r="ABD235" s="139"/>
      <c r="ABE235" s="139"/>
      <c r="ABF235" s="139"/>
      <c r="ABG235" s="139"/>
      <c r="ABH235" s="139"/>
      <c r="ABI235" s="139"/>
      <c r="ABJ235" s="139"/>
      <c r="ABK235" s="139"/>
      <c r="ABL235" s="139"/>
      <c r="ABM235" s="139"/>
      <c r="ABN235" s="139"/>
      <c r="ABO235" s="139"/>
      <c r="ABP235" s="139"/>
      <c r="ABQ235" s="139"/>
      <c r="ABR235" s="139"/>
      <c r="ABS235" s="139"/>
      <c r="ABT235" s="139"/>
      <c r="ABU235" s="139"/>
      <c r="ABV235" s="139"/>
      <c r="ABW235" s="139"/>
      <c r="ABX235" s="139"/>
      <c r="ABY235" s="139"/>
      <c r="ABZ235" s="139"/>
      <c r="ACA235" s="139"/>
      <c r="ACB235" s="139"/>
      <c r="ACC235" s="139"/>
      <c r="ACD235" s="139"/>
      <c r="ACE235" s="139"/>
      <c r="ACF235" s="139"/>
      <c r="ACG235" s="139"/>
      <c r="ACH235" s="139"/>
      <c r="ACI235" s="139"/>
      <c r="ACJ235" s="139"/>
      <c r="ACK235" s="139"/>
      <c r="ACL235" s="139"/>
      <c r="ACM235" s="139"/>
      <c r="ACN235" s="139"/>
      <c r="ACO235" s="139"/>
      <c r="ACP235" s="139"/>
      <c r="ACQ235" s="139"/>
      <c r="ACR235" s="139"/>
      <c r="ACS235" s="139"/>
      <c r="ACT235" s="139"/>
      <c r="ACU235" s="139"/>
      <c r="ACV235" s="139"/>
      <c r="ACW235" s="139"/>
      <c r="ACX235" s="139"/>
      <c r="ACY235" s="139"/>
      <c r="ACZ235" s="139"/>
      <c r="ADA235" s="139"/>
      <c r="ADB235" s="139"/>
      <c r="ADC235" s="139"/>
      <c r="ADD235" s="139"/>
      <c r="ADE235" s="139"/>
      <c r="ADF235" s="139"/>
      <c r="ADG235" s="139"/>
      <c r="ADH235" s="139"/>
      <c r="ADI235" s="139"/>
      <c r="ADJ235" s="139"/>
      <c r="ADK235" s="139"/>
      <c r="ADL235" s="139"/>
      <c r="ADM235" s="139"/>
      <c r="ADN235" s="139"/>
      <c r="ADO235" s="139"/>
      <c r="ADP235" s="139"/>
      <c r="ADQ235" s="139"/>
      <c r="ADR235" s="139"/>
      <c r="ADS235" s="139"/>
      <c r="ADT235" s="139"/>
      <c r="ADU235" s="139"/>
      <c r="ADV235" s="139"/>
      <c r="ADW235" s="139"/>
      <c r="ADX235" s="139"/>
      <c r="ADY235" s="139"/>
      <c r="ADZ235" s="139"/>
      <c r="AEA235" s="139"/>
      <c r="AEB235" s="139"/>
      <c r="AEC235" s="139"/>
      <c r="AED235" s="139"/>
      <c r="AEE235" s="139"/>
      <c r="AEF235" s="139"/>
      <c r="AEG235" s="139"/>
      <c r="AEH235" s="139"/>
      <c r="AEI235" s="139"/>
      <c r="AEJ235" s="139"/>
      <c r="AEK235" s="139"/>
      <c r="AEL235" s="139"/>
      <c r="AEM235" s="139"/>
      <c r="AEN235" s="139"/>
      <c r="AEO235" s="139"/>
      <c r="AEP235" s="139"/>
      <c r="AEQ235" s="139"/>
      <c r="AER235" s="139"/>
      <c r="AES235" s="139"/>
      <c r="AET235" s="139"/>
      <c r="AEU235" s="139"/>
      <c r="AEV235" s="139"/>
      <c r="AEW235" s="139"/>
      <c r="AEX235" s="139"/>
      <c r="AEY235" s="139"/>
      <c r="AEZ235" s="139"/>
      <c r="AFA235" s="139"/>
      <c r="AFB235" s="139"/>
      <c r="AFC235" s="139"/>
      <c r="AFD235" s="139"/>
      <c r="AFE235" s="139"/>
      <c r="AFF235" s="139"/>
      <c r="AFG235" s="139"/>
      <c r="AFH235" s="139"/>
      <c r="AFI235" s="139"/>
      <c r="AFJ235" s="139"/>
      <c r="AFK235" s="139"/>
      <c r="AFL235" s="139"/>
      <c r="AFM235" s="139"/>
      <c r="AFN235" s="139"/>
      <c r="AFO235" s="139"/>
      <c r="AFP235" s="139"/>
      <c r="AFQ235" s="139"/>
      <c r="AFR235" s="139"/>
      <c r="AFS235" s="139"/>
      <c r="AFT235" s="139"/>
      <c r="AFU235" s="139"/>
      <c r="AFV235" s="139"/>
      <c r="AFW235" s="139"/>
      <c r="AFX235" s="139"/>
      <c r="AFY235" s="139"/>
      <c r="AFZ235" s="139"/>
      <c r="AGA235" s="139"/>
      <c r="AGB235" s="139"/>
      <c r="AGC235" s="139"/>
      <c r="AGD235" s="139"/>
      <c r="AGE235" s="139"/>
      <c r="AGF235" s="139"/>
      <c r="AGG235" s="139"/>
      <c r="AGH235" s="139"/>
      <c r="AGI235" s="139"/>
      <c r="AGJ235" s="139"/>
      <c r="AGK235" s="139"/>
      <c r="AGL235" s="139"/>
      <c r="AGM235" s="139"/>
      <c r="AGN235" s="139"/>
      <c r="AGO235" s="139"/>
      <c r="AGP235" s="139"/>
      <c r="AGQ235" s="139"/>
      <c r="AGR235" s="139"/>
      <c r="AGS235" s="139"/>
      <c r="AGT235" s="139"/>
      <c r="AGU235" s="139"/>
      <c r="AGV235" s="139"/>
      <c r="AGW235" s="139"/>
      <c r="AGX235" s="139"/>
      <c r="AGY235" s="139"/>
      <c r="AGZ235" s="139"/>
      <c r="AHA235" s="139"/>
      <c r="AHB235" s="139"/>
      <c r="AHC235" s="139"/>
      <c r="AHD235" s="139"/>
      <c r="AHE235" s="139"/>
      <c r="AHF235" s="139"/>
      <c r="AHG235" s="139"/>
      <c r="AHH235" s="139"/>
      <c r="AHI235" s="139"/>
      <c r="AHJ235" s="139"/>
      <c r="AHK235" s="139"/>
      <c r="AHL235" s="139"/>
      <c r="AHM235" s="139"/>
      <c r="AHN235" s="139"/>
      <c r="AHO235" s="139"/>
      <c r="AHP235" s="139"/>
      <c r="AHQ235" s="139"/>
      <c r="AHR235" s="139"/>
      <c r="AHS235" s="139"/>
      <c r="AHT235" s="139"/>
      <c r="AHU235" s="139"/>
      <c r="AHV235" s="139"/>
      <c r="AHW235" s="139"/>
      <c r="AHX235" s="139"/>
      <c r="AHY235" s="139"/>
      <c r="AHZ235" s="139"/>
      <c r="AIA235" s="139"/>
      <c r="AIB235" s="139"/>
      <c r="AIC235" s="139"/>
      <c r="AID235" s="139"/>
      <c r="AIE235" s="139"/>
      <c r="AIF235" s="139"/>
      <c r="AIG235" s="139"/>
      <c r="AIH235" s="139"/>
      <c r="AII235" s="139"/>
      <c r="AIJ235" s="139"/>
      <c r="AIK235" s="139"/>
      <c r="AIL235" s="139"/>
      <c r="AIM235" s="139"/>
      <c r="AIN235" s="139"/>
      <c r="AIO235" s="139"/>
      <c r="AIP235" s="139"/>
      <c r="AIQ235" s="139"/>
      <c r="AIR235" s="139"/>
      <c r="AIS235" s="139"/>
      <c r="AIT235" s="139"/>
      <c r="AIU235" s="139"/>
      <c r="AIV235" s="139"/>
      <c r="AIW235" s="139"/>
      <c r="AIX235" s="139"/>
      <c r="AIY235" s="139"/>
      <c r="AIZ235" s="139"/>
      <c r="AJA235" s="139"/>
      <c r="AJB235" s="139"/>
      <c r="AJC235" s="139"/>
      <c r="AJD235" s="139"/>
      <c r="AJE235" s="139"/>
      <c r="AJF235" s="139"/>
      <c r="AJG235" s="139"/>
      <c r="AJH235" s="139"/>
      <c r="AJI235" s="139"/>
      <c r="AJJ235" s="139"/>
      <c r="AJK235" s="139"/>
      <c r="AJL235" s="139"/>
      <c r="AJM235" s="139"/>
      <c r="AJN235" s="139"/>
      <c r="AJO235" s="139"/>
      <c r="AJP235" s="139"/>
      <c r="AJQ235" s="139"/>
      <c r="AJR235" s="139"/>
      <c r="AJS235" s="139"/>
      <c r="AJT235" s="139"/>
      <c r="AJU235" s="139"/>
      <c r="AJV235" s="139"/>
      <c r="AJW235" s="139"/>
      <c r="AJX235" s="139"/>
      <c r="AJY235" s="139"/>
      <c r="AJZ235" s="139"/>
      <c r="AKA235" s="139"/>
      <c r="AKB235" s="139"/>
      <c r="AKC235" s="139"/>
      <c r="AKD235" s="139"/>
      <c r="AKE235" s="139"/>
      <c r="AKF235" s="139"/>
      <c r="AKG235" s="139"/>
      <c r="AKH235" s="139"/>
      <c r="AKI235" s="139"/>
      <c r="AKJ235" s="139"/>
      <c r="AKK235" s="139"/>
      <c r="AKL235" s="139"/>
      <c r="AKM235" s="139"/>
      <c r="AKN235" s="139"/>
      <c r="AKO235" s="139"/>
      <c r="AKP235" s="139"/>
      <c r="AKQ235" s="139"/>
      <c r="AKR235" s="139"/>
      <c r="AKS235" s="139"/>
      <c r="AKT235" s="139"/>
      <c r="AKU235" s="139"/>
      <c r="AKV235" s="139"/>
      <c r="AKW235" s="139"/>
      <c r="AKX235" s="139"/>
      <c r="AKY235" s="139"/>
      <c r="AKZ235" s="139"/>
      <c r="ALA235" s="139"/>
      <c r="ALB235" s="139"/>
      <c r="ALC235" s="139"/>
      <c r="ALD235" s="139"/>
      <c r="ALE235" s="139"/>
      <c r="ALF235" s="139"/>
      <c r="ALG235" s="139"/>
      <c r="ALH235" s="139"/>
      <c r="ALI235" s="139"/>
      <c r="ALJ235" s="139"/>
      <c r="ALK235" s="139"/>
      <c r="ALL235" s="139"/>
      <c r="ALM235" s="139"/>
      <c r="ALN235" s="139"/>
      <c r="ALO235" s="139"/>
      <c r="ALP235" s="139"/>
      <c r="ALQ235" s="139"/>
      <c r="ALR235" s="139"/>
      <c r="ALS235" s="139"/>
      <c r="ALT235" s="139"/>
      <c r="ALU235" s="139"/>
      <c r="ALV235" s="139"/>
      <c r="ALW235" s="139"/>
      <c r="ALX235" s="139"/>
      <c r="ALY235" s="139"/>
      <c r="ALZ235" s="139"/>
      <c r="AMA235" s="139"/>
      <c r="AMB235" s="139"/>
      <c r="AMC235" s="139"/>
      <c r="AMD235" s="139"/>
      <c r="AME235" s="139"/>
      <c r="AMF235" s="139"/>
      <c r="AMG235" s="139"/>
      <c r="AMH235" s="139"/>
      <c r="AMI235" s="139"/>
      <c r="AMJ235" s="139"/>
      <c r="AMK235" s="139"/>
      <c r="AML235" s="139"/>
      <c r="AMM235" s="139"/>
      <c r="AMN235" s="139"/>
      <c r="AMO235" s="139"/>
      <c r="AMP235" s="139"/>
      <c r="AMQ235" s="139"/>
      <c r="AMR235" s="139"/>
      <c r="AMS235" s="139"/>
      <c r="AMT235" s="139"/>
      <c r="AMU235" s="139"/>
      <c r="AMV235" s="139"/>
      <c r="AMW235" s="139"/>
      <c r="AMX235" s="139"/>
      <c r="AMY235" s="139"/>
      <c r="AMZ235" s="139"/>
      <c r="ANA235" s="139"/>
      <c r="ANB235" s="139"/>
      <c r="ANC235" s="139"/>
      <c r="AND235" s="139"/>
      <c r="ANE235" s="139"/>
      <c r="ANF235" s="139"/>
      <c r="ANG235" s="139"/>
      <c r="ANH235" s="139"/>
      <c r="ANI235" s="139"/>
      <c r="ANJ235" s="139"/>
      <c r="ANK235" s="139"/>
      <c r="ANL235" s="139"/>
      <c r="ANM235" s="139"/>
      <c r="ANN235" s="139"/>
      <c r="ANO235" s="139"/>
      <c r="ANP235" s="139"/>
      <c r="ANQ235" s="139"/>
      <c r="ANR235" s="139"/>
      <c r="ANS235" s="139"/>
      <c r="ANT235" s="139"/>
      <c r="ANU235" s="139"/>
      <c r="ANV235" s="139"/>
      <c r="ANW235" s="139"/>
      <c r="ANX235" s="139"/>
      <c r="ANY235" s="139"/>
      <c r="ANZ235" s="139"/>
      <c r="AOA235" s="139"/>
      <c r="AOB235" s="139"/>
      <c r="AOC235" s="139"/>
      <c r="AOD235" s="139"/>
      <c r="AOE235" s="139"/>
      <c r="AOF235" s="139"/>
      <c r="AOG235" s="139"/>
      <c r="AOH235" s="139"/>
      <c r="AOI235" s="139"/>
      <c r="AOJ235" s="139"/>
      <c r="AOK235" s="139"/>
      <c r="AOL235" s="139"/>
      <c r="AOM235" s="139"/>
      <c r="AON235" s="139"/>
      <c r="AOO235" s="139"/>
      <c r="AOP235" s="139"/>
      <c r="AOQ235" s="139"/>
      <c r="AOR235" s="139"/>
      <c r="AOS235" s="139"/>
      <c r="AOT235" s="139"/>
      <c r="AOU235" s="139"/>
      <c r="AOV235" s="139"/>
      <c r="AOW235" s="139"/>
      <c r="AOX235" s="139"/>
      <c r="AOY235" s="139"/>
      <c r="AOZ235" s="139"/>
      <c r="APA235" s="139"/>
      <c r="APB235" s="139"/>
      <c r="APC235" s="139"/>
      <c r="APD235" s="139"/>
      <c r="APE235" s="139"/>
      <c r="APF235" s="139"/>
      <c r="APG235" s="139"/>
      <c r="APH235" s="139"/>
      <c r="API235" s="139"/>
      <c r="APJ235" s="139"/>
      <c r="APK235" s="139"/>
      <c r="APL235" s="139"/>
    </row>
    <row r="236" spans="1:1104" s="138" customFormat="1" ht="37.5" hidden="1" customHeight="1" x14ac:dyDescent="0.25">
      <c r="A236" s="670" t="s">
        <v>7</v>
      </c>
      <c r="B236" s="670"/>
      <c r="C236" s="670"/>
      <c r="D236" s="670"/>
      <c r="E236" s="670"/>
      <c r="F236" s="670"/>
      <c r="G236" s="670"/>
      <c r="H236" s="670"/>
      <c r="I236" s="670"/>
      <c r="J236" s="139"/>
      <c r="K236" s="139"/>
      <c r="L236" s="139"/>
      <c r="M236" s="139"/>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c r="AM236" s="139"/>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39"/>
      <c r="BR236" s="139"/>
      <c r="BS236" s="139"/>
      <c r="BT236" s="139"/>
      <c r="BU236" s="139"/>
      <c r="BV236" s="139"/>
      <c r="BW236" s="139"/>
      <c r="BX236" s="139"/>
      <c r="BY236" s="139"/>
      <c r="BZ236" s="139"/>
      <c r="CA236" s="139"/>
      <c r="CB236" s="139"/>
      <c r="CC236" s="139"/>
      <c r="CD236" s="139"/>
      <c r="CE236" s="139"/>
      <c r="CF236" s="139"/>
      <c r="CG236" s="139"/>
      <c r="CH236" s="139"/>
      <c r="CI236" s="139"/>
      <c r="CJ236" s="139"/>
      <c r="CK236" s="139"/>
      <c r="CL236" s="139"/>
      <c r="CM236" s="139"/>
      <c r="CN236" s="139"/>
      <c r="CO236" s="139"/>
      <c r="CP236" s="139"/>
      <c r="CQ236" s="139"/>
      <c r="CR236" s="139"/>
      <c r="CS236" s="139"/>
      <c r="CT236" s="139"/>
      <c r="CU236" s="139"/>
      <c r="CV236" s="139"/>
      <c r="CW236" s="139"/>
      <c r="CX236" s="139"/>
      <c r="CY236" s="139"/>
      <c r="CZ236" s="139"/>
      <c r="DA236" s="139"/>
      <c r="DB236" s="139"/>
      <c r="DC236" s="139"/>
      <c r="DD236" s="139"/>
      <c r="DE236" s="139"/>
      <c r="DF236" s="139"/>
      <c r="DG236" s="139"/>
      <c r="DH236" s="139"/>
      <c r="DI236" s="139"/>
      <c r="DJ236" s="139"/>
      <c r="DK236" s="139"/>
      <c r="DL236" s="139"/>
      <c r="DM236" s="139"/>
      <c r="DN236" s="139"/>
      <c r="DO236" s="139"/>
      <c r="DP236" s="139"/>
      <c r="DQ236" s="139"/>
      <c r="DR236" s="139"/>
      <c r="DS236" s="139"/>
      <c r="DT236" s="139"/>
      <c r="DU236" s="139"/>
      <c r="DV236" s="139"/>
      <c r="DW236" s="139"/>
      <c r="DX236" s="139"/>
      <c r="DY236" s="139"/>
      <c r="DZ236" s="139"/>
      <c r="EA236" s="139"/>
      <c r="EB236" s="139"/>
      <c r="EC236" s="139"/>
      <c r="ED236" s="139"/>
      <c r="EE236" s="139"/>
      <c r="EF236" s="139"/>
      <c r="EG236" s="139"/>
      <c r="EH236" s="139"/>
      <c r="EI236" s="139"/>
      <c r="EJ236" s="139"/>
      <c r="EK236" s="139"/>
      <c r="EL236" s="139"/>
      <c r="EM236" s="139"/>
      <c r="EN236" s="139"/>
      <c r="EO236" s="139"/>
      <c r="EP236" s="139"/>
      <c r="EQ236" s="139"/>
      <c r="ER236" s="139"/>
      <c r="ES236" s="139"/>
      <c r="ET236" s="139"/>
      <c r="EU236" s="139"/>
      <c r="EV236" s="139"/>
      <c r="EW236" s="139"/>
      <c r="EX236" s="139"/>
      <c r="EY236" s="139"/>
      <c r="EZ236" s="139"/>
      <c r="FA236" s="139"/>
      <c r="FB236" s="139"/>
      <c r="FC236" s="139"/>
      <c r="FD236" s="139"/>
      <c r="FE236" s="139"/>
      <c r="FF236" s="139"/>
      <c r="FG236" s="139"/>
      <c r="FH236" s="139"/>
      <c r="FI236" s="139"/>
      <c r="FJ236" s="139"/>
      <c r="FK236" s="139"/>
      <c r="FL236" s="139"/>
      <c r="FM236" s="139"/>
      <c r="FN236" s="139"/>
      <c r="FO236" s="139"/>
      <c r="FP236" s="139"/>
      <c r="FQ236" s="139"/>
      <c r="FR236" s="139"/>
      <c r="FS236" s="139"/>
      <c r="FT236" s="139"/>
      <c r="FU236" s="139"/>
      <c r="FV236" s="139"/>
      <c r="FW236" s="139"/>
      <c r="FX236" s="139"/>
      <c r="FY236" s="139"/>
      <c r="FZ236" s="139"/>
      <c r="GA236" s="139"/>
      <c r="GB236" s="139"/>
      <c r="GC236" s="139"/>
      <c r="GD236" s="139"/>
      <c r="GE236" s="139"/>
      <c r="GF236" s="139"/>
      <c r="GG236" s="139"/>
      <c r="GH236" s="139"/>
      <c r="GI236" s="139"/>
      <c r="GJ236" s="139"/>
      <c r="GK236" s="139"/>
      <c r="GL236" s="139"/>
      <c r="GM236" s="139"/>
      <c r="GN236" s="139"/>
      <c r="GO236" s="139"/>
      <c r="GP236" s="139"/>
      <c r="GQ236" s="139"/>
      <c r="GR236" s="139"/>
      <c r="GS236" s="139"/>
      <c r="GT236" s="139"/>
      <c r="GU236" s="139"/>
      <c r="GV236" s="139"/>
      <c r="GW236" s="139"/>
      <c r="GX236" s="139"/>
      <c r="GY236" s="139"/>
      <c r="GZ236" s="139"/>
      <c r="HA236" s="139"/>
      <c r="HB236" s="139"/>
      <c r="HC236" s="139"/>
      <c r="HD236" s="139"/>
      <c r="HE236" s="139"/>
      <c r="HF236" s="139"/>
      <c r="HG236" s="139"/>
      <c r="HH236" s="139"/>
      <c r="HI236" s="139"/>
      <c r="HJ236" s="139"/>
      <c r="HK236" s="139"/>
      <c r="HL236" s="139"/>
      <c r="HM236" s="139"/>
      <c r="HN236" s="139"/>
      <c r="HO236" s="139"/>
      <c r="HP236" s="139"/>
      <c r="HQ236" s="139"/>
      <c r="HR236" s="139"/>
      <c r="HS236" s="139"/>
      <c r="HT236" s="139"/>
      <c r="HU236" s="139"/>
      <c r="HV236" s="139"/>
      <c r="HW236" s="139"/>
      <c r="HX236" s="139"/>
      <c r="HY236" s="139"/>
      <c r="HZ236" s="139"/>
      <c r="IA236" s="139"/>
      <c r="IB236" s="139"/>
      <c r="IC236" s="139"/>
      <c r="ID236" s="139"/>
      <c r="IE236" s="139"/>
      <c r="IF236" s="139"/>
      <c r="IG236" s="139"/>
      <c r="IH236" s="139"/>
      <c r="II236" s="139"/>
      <c r="IJ236" s="139"/>
      <c r="IK236" s="139"/>
      <c r="IL236" s="139"/>
      <c r="IM236" s="139"/>
      <c r="IN236" s="139"/>
      <c r="IO236" s="139"/>
      <c r="IP236" s="139"/>
      <c r="IQ236" s="139"/>
      <c r="IR236" s="139"/>
      <c r="IS236" s="139"/>
      <c r="IT236" s="139"/>
      <c r="IU236" s="139"/>
      <c r="IV236" s="139"/>
      <c r="IW236" s="139"/>
      <c r="IX236" s="139"/>
      <c r="IY236" s="139"/>
      <c r="IZ236" s="139"/>
      <c r="JA236" s="139"/>
      <c r="JB236" s="139"/>
      <c r="JC236" s="139"/>
      <c r="JD236" s="139"/>
      <c r="JE236" s="139"/>
      <c r="JF236" s="139"/>
      <c r="JG236" s="139"/>
      <c r="JH236" s="139"/>
      <c r="JI236" s="139"/>
      <c r="JJ236" s="139"/>
      <c r="JK236" s="139"/>
      <c r="JL236" s="139"/>
      <c r="JM236" s="139"/>
      <c r="JN236" s="139"/>
      <c r="JO236" s="139"/>
      <c r="JP236" s="139"/>
      <c r="JQ236" s="139"/>
      <c r="JR236" s="139"/>
      <c r="JS236" s="139"/>
      <c r="JT236" s="139"/>
      <c r="JU236" s="139"/>
      <c r="JV236" s="139"/>
      <c r="JW236" s="139"/>
      <c r="JX236" s="139"/>
      <c r="JY236" s="139"/>
      <c r="JZ236" s="139"/>
      <c r="KA236" s="139"/>
      <c r="KB236" s="139"/>
      <c r="KC236" s="139"/>
      <c r="KD236" s="139"/>
      <c r="KE236" s="139"/>
      <c r="KF236" s="139"/>
      <c r="KG236" s="139"/>
      <c r="KH236" s="139"/>
      <c r="KI236" s="139"/>
      <c r="KJ236" s="139"/>
      <c r="KK236" s="139"/>
      <c r="KL236" s="139"/>
      <c r="KM236" s="139"/>
      <c r="KN236" s="139"/>
      <c r="KO236" s="139"/>
      <c r="KP236" s="139"/>
      <c r="KQ236" s="139"/>
      <c r="KR236" s="139"/>
      <c r="KS236" s="139"/>
      <c r="KT236" s="139"/>
      <c r="KU236" s="139"/>
      <c r="KV236" s="139"/>
      <c r="KW236" s="139"/>
      <c r="KX236" s="139"/>
      <c r="KY236" s="139"/>
      <c r="KZ236" s="139"/>
      <c r="LA236" s="139"/>
      <c r="LB236" s="139"/>
      <c r="LC236" s="139"/>
      <c r="LD236" s="139"/>
      <c r="LE236" s="139"/>
      <c r="LF236" s="139"/>
      <c r="LG236" s="139"/>
      <c r="LH236" s="139"/>
      <c r="LI236" s="139"/>
      <c r="LJ236" s="139"/>
      <c r="LK236" s="139"/>
      <c r="LL236" s="139"/>
      <c r="LM236" s="139"/>
      <c r="LN236" s="139"/>
      <c r="LO236" s="139"/>
      <c r="LP236" s="139"/>
      <c r="LQ236" s="139"/>
      <c r="LR236" s="139"/>
      <c r="LS236" s="139"/>
      <c r="LT236" s="139"/>
      <c r="LU236" s="139"/>
      <c r="LV236" s="139"/>
      <c r="LW236" s="139"/>
      <c r="LX236" s="139"/>
      <c r="LY236" s="139"/>
      <c r="LZ236" s="139"/>
      <c r="MA236" s="139"/>
      <c r="MB236" s="139"/>
      <c r="MC236" s="139"/>
      <c r="MD236" s="139"/>
      <c r="ME236" s="139"/>
      <c r="MF236" s="139"/>
      <c r="MG236" s="139"/>
      <c r="MH236" s="139"/>
      <c r="MI236" s="139"/>
      <c r="MJ236" s="139"/>
      <c r="MK236" s="139"/>
      <c r="ML236" s="139"/>
      <c r="MM236" s="139"/>
      <c r="MN236" s="139"/>
      <c r="MO236" s="139"/>
      <c r="MP236" s="139"/>
      <c r="MQ236" s="139"/>
      <c r="MR236" s="139"/>
      <c r="MS236" s="139"/>
      <c r="MT236" s="139"/>
      <c r="MU236" s="139"/>
      <c r="MV236" s="139"/>
      <c r="MW236" s="139"/>
      <c r="MX236" s="139"/>
      <c r="MY236" s="139"/>
      <c r="MZ236" s="139"/>
      <c r="NA236" s="139"/>
      <c r="NB236" s="139"/>
      <c r="NC236" s="139"/>
      <c r="ND236" s="139"/>
      <c r="NE236" s="139"/>
      <c r="NF236" s="139"/>
      <c r="NG236" s="139"/>
      <c r="NH236" s="139"/>
      <c r="NI236" s="139"/>
      <c r="NJ236" s="139"/>
      <c r="NK236" s="139"/>
      <c r="NL236" s="139"/>
      <c r="NM236" s="139"/>
      <c r="NN236" s="139"/>
      <c r="NO236" s="139"/>
      <c r="NP236" s="139"/>
      <c r="NQ236" s="139"/>
      <c r="NR236" s="139"/>
      <c r="NS236" s="139"/>
      <c r="NT236" s="139"/>
      <c r="NU236" s="139"/>
      <c r="NV236" s="139"/>
      <c r="NW236" s="139"/>
      <c r="NX236" s="139"/>
      <c r="NY236" s="139"/>
      <c r="NZ236" s="139"/>
      <c r="OA236" s="139"/>
      <c r="OB236" s="139"/>
      <c r="OC236" s="139"/>
      <c r="OD236" s="139"/>
      <c r="OE236" s="139"/>
      <c r="OF236" s="139"/>
      <c r="OG236" s="139"/>
      <c r="OH236" s="139"/>
      <c r="OI236" s="139"/>
      <c r="OJ236" s="139"/>
      <c r="OK236" s="139"/>
      <c r="OL236" s="139"/>
      <c r="OM236" s="139"/>
      <c r="ON236" s="139"/>
      <c r="OO236" s="139"/>
      <c r="OP236" s="139"/>
      <c r="OQ236" s="139"/>
      <c r="OR236" s="139"/>
      <c r="OS236" s="139"/>
      <c r="OT236" s="139"/>
      <c r="OU236" s="139"/>
      <c r="OV236" s="139"/>
      <c r="OW236" s="139"/>
      <c r="OX236" s="139"/>
      <c r="OY236" s="139"/>
      <c r="OZ236" s="139"/>
      <c r="PA236" s="139"/>
      <c r="PB236" s="139"/>
      <c r="PC236" s="139"/>
      <c r="PD236" s="139"/>
      <c r="PE236" s="139"/>
      <c r="PF236" s="139"/>
      <c r="PG236" s="139"/>
      <c r="PH236" s="139"/>
      <c r="PI236" s="139"/>
      <c r="PJ236" s="139"/>
      <c r="PK236" s="139"/>
      <c r="PL236" s="139"/>
      <c r="PM236" s="139"/>
      <c r="PN236" s="139"/>
      <c r="PO236" s="139"/>
      <c r="PP236" s="139"/>
      <c r="PQ236" s="139"/>
      <c r="PR236" s="139"/>
      <c r="PS236" s="139"/>
      <c r="PT236" s="139"/>
      <c r="PU236" s="139"/>
      <c r="PV236" s="139"/>
      <c r="PW236" s="139"/>
      <c r="PX236" s="139"/>
      <c r="PY236" s="139"/>
      <c r="PZ236" s="139"/>
      <c r="QA236" s="139"/>
      <c r="QB236" s="139"/>
      <c r="QC236" s="139"/>
      <c r="QD236" s="139"/>
      <c r="QE236" s="139"/>
      <c r="QF236" s="139"/>
      <c r="QG236" s="139"/>
      <c r="QH236" s="139"/>
      <c r="QI236" s="139"/>
      <c r="QJ236" s="139"/>
      <c r="QK236" s="139"/>
      <c r="QL236" s="139"/>
      <c r="QM236" s="139"/>
      <c r="QN236" s="139"/>
      <c r="QO236" s="139"/>
      <c r="QP236" s="139"/>
      <c r="QQ236" s="139"/>
      <c r="QR236" s="139"/>
      <c r="QS236" s="139"/>
      <c r="QT236" s="139"/>
      <c r="QU236" s="139"/>
      <c r="QV236" s="139"/>
      <c r="QW236" s="139"/>
      <c r="QX236" s="139"/>
      <c r="QY236" s="139"/>
      <c r="QZ236" s="139"/>
      <c r="RA236" s="139"/>
      <c r="RB236" s="139"/>
      <c r="RC236" s="139"/>
      <c r="RD236" s="139"/>
      <c r="RE236" s="139"/>
      <c r="RF236" s="139"/>
      <c r="RG236" s="139"/>
      <c r="RH236" s="139"/>
      <c r="RI236" s="139"/>
      <c r="RJ236" s="139"/>
      <c r="RK236" s="139"/>
      <c r="RL236" s="139"/>
      <c r="RM236" s="139"/>
      <c r="RN236" s="139"/>
      <c r="RO236" s="139"/>
      <c r="RP236" s="139"/>
      <c r="RQ236" s="139"/>
      <c r="RR236" s="139"/>
      <c r="RS236" s="139"/>
      <c r="RT236" s="139"/>
      <c r="RU236" s="139"/>
      <c r="RV236" s="139"/>
      <c r="RW236" s="139"/>
      <c r="RX236" s="139"/>
      <c r="RY236" s="139"/>
      <c r="RZ236" s="139"/>
      <c r="SA236" s="139"/>
      <c r="SB236" s="139"/>
      <c r="SC236" s="139"/>
      <c r="SD236" s="139"/>
      <c r="SE236" s="139"/>
      <c r="SF236" s="139"/>
      <c r="SG236" s="139"/>
      <c r="SH236" s="139"/>
      <c r="SI236" s="139"/>
      <c r="SJ236" s="139"/>
      <c r="SK236" s="139"/>
      <c r="SL236" s="139"/>
      <c r="SM236" s="139"/>
      <c r="SN236" s="139"/>
      <c r="SO236" s="139"/>
      <c r="SP236" s="139"/>
      <c r="SQ236" s="139"/>
      <c r="SR236" s="139"/>
      <c r="SS236" s="139"/>
      <c r="ST236" s="139"/>
      <c r="SU236" s="139"/>
      <c r="SV236" s="139"/>
      <c r="SW236" s="139"/>
      <c r="SX236" s="139"/>
      <c r="SY236" s="139"/>
      <c r="SZ236" s="139"/>
      <c r="TA236" s="139"/>
      <c r="TB236" s="139"/>
      <c r="TC236" s="139"/>
      <c r="TD236" s="139"/>
      <c r="TE236" s="139"/>
      <c r="TF236" s="139"/>
      <c r="TG236" s="139"/>
      <c r="TH236" s="139"/>
      <c r="TI236" s="139"/>
      <c r="TJ236" s="139"/>
      <c r="TK236" s="139"/>
      <c r="TL236" s="139"/>
      <c r="TM236" s="139"/>
      <c r="TN236" s="139"/>
      <c r="TO236" s="139"/>
      <c r="TP236" s="139"/>
      <c r="TQ236" s="139"/>
      <c r="TR236" s="139"/>
      <c r="TS236" s="139"/>
      <c r="TT236" s="139"/>
      <c r="TU236" s="139"/>
      <c r="TV236" s="139"/>
      <c r="TW236" s="139"/>
      <c r="TX236" s="139"/>
      <c r="TY236" s="139"/>
      <c r="TZ236" s="139"/>
      <c r="UA236" s="139"/>
      <c r="UB236" s="139"/>
      <c r="UC236" s="139"/>
      <c r="UD236" s="139"/>
      <c r="UE236" s="139"/>
      <c r="UF236" s="139"/>
      <c r="UG236" s="139"/>
      <c r="UH236" s="139"/>
      <c r="UI236" s="139"/>
      <c r="UJ236" s="139"/>
      <c r="UK236" s="139"/>
      <c r="UL236" s="139"/>
      <c r="UM236" s="139"/>
      <c r="UN236" s="139"/>
      <c r="UO236" s="139"/>
      <c r="UP236" s="139"/>
      <c r="UQ236" s="139"/>
      <c r="UR236" s="139"/>
      <c r="US236" s="139"/>
      <c r="UT236" s="139"/>
      <c r="UU236" s="139"/>
      <c r="UV236" s="139"/>
      <c r="UW236" s="139"/>
      <c r="UX236" s="139"/>
      <c r="UY236" s="139"/>
      <c r="UZ236" s="139"/>
      <c r="VA236" s="139"/>
      <c r="VB236" s="139"/>
      <c r="VC236" s="139"/>
      <c r="VD236" s="139"/>
      <c r="VE236" s="139"/>
      <c r="VF236" s="139"/>
      <c r="VG236" s="139"/>
      <c r="VH236" s="139"/>
      <c r="VI236" s="139"/>
      <c r="VJ236" s="139"/>
      <c r="VK236" s="139"/>
      <c r="VL236" s="139"/>
      <c r="VM236" s="139"/>
      <c r="VN236" s="139"/>
      <c r="VO236" s="139"/>
      <c r="VP236" s="139"/>
      <c r="VQ236" s="139"/>
      <c r="VR236" s="139"/>
      <c r="VS236" s="139"/>
      <c r="VT236" s="139"/>
      <c r="VU236" s="139"/>
      <c r="VV236" s="139"/>
      <c r="VW236" s="139"/>
      <c r="VX236" s="139"/>
      <c r="VY236" s="139"/>
      <c r="VZ236" s="139"/>
      <c r="WA236" s="139"/>
      <c r="WB236" s="139"/>
      <c r="WC236" s="139"/>
      <c r="WD236" s="139"/>
      <c r="WE236" s="139"/>
      <c r="WF236" s="139"/>
      <c r="WG236" s="139"/>
      <c r="WH236" s="139"/>
      <c r="WI236" s="139"/>
      <c r="WJ236" s="139"/>
      <c r="WK236" s="139"/>
      <c r="WL236" s="139"/>
      <c r="WM236" s="139"/>
      <c r="WN236" s="139"/>
      <c r="WO236" s="139"/>
      <c r="WP236" s="139"/>
      <c r="WQ236" s="139"/>
      <c r="WR236" s="139"/>
      <c r="WS236" s="139"/>
      <c r="WT236" s="139"/>
      <c r="WU236" s="139"/>
      <c r="WV236" s="139"/>
      <c r="WW236" s="139"/>
      <c r="WX236" s="139"/>
      <c r="WY236" s="139"/>
      <c r="WZ236" s="139"/>
      <c r="XA236" s="139"/>
      <c r="XB236" s="139"/>
      <c r="XC236" s="139"/>
      <c r="XD236" s="139"/>
      <c r="XE236" s="139"/>
      <c r="XF236" s="139"/>
      <c r="XG236" s="139"/>
      <c r="XH236" s="139"/>
      <c r="XI236" s="139"/>
      <c r="XJ236" s="139"/>
      <c r="XK236" s="139"/>
      <c r="XL236" s="139"/>
      <c r="XM236" s="139"/>
      <c r="XN236" s="139"/>
      <c r="XO236" s="139"/>
      <c r="XP236" s="139"/>
      <c r="XQ236" s="139"/>
      <c r="XR236" s="139"/>
      <c r="XS236" s="139"/>
      <c r="XT236" s="139"/>
      <c r="XU236" s="139"/>
      <c r="XV236" s="139"/>
      <c r="XW236" s="139"/>
      <c r="XX236" s="139"/>
      <c r="XY236" s="139"/>
      <c r="XZ236" s="139"/>
      <c r="YA236" s="139"/>
      <c r="YB236" s="139"/>
      <c r="YC236" s="139"/>
      <c r="YD236" s="139"/>
      <c r="YE236" s="139"/>
      <c r="YF236" s="139"/>
      <c r="YG236" s="139"/>
      <c r="YH236" s="139"/>
      <c r="YI236" s="139"/>
      <c r="YJ236" s="139"/>
      <c r="YK236" s="139"/>
      <c r="YL236" s="139"/>
      <c r="YM236" s="139"/>
      <c r="YN236" s="139"/>
      <c r="YO236" s="139"/>
      <c r="YP236" s="139"/>
      <c r="YQ236" s="139"/>
      <c r="YR236" s="139"/>
      <c r="YS236" s="139"/>
      <c r="YT236" s="139"/>
      <c r="YU236" s="139"/>
      <c r="YV236" s="139"/>
      <c r="YW236" s="139"/>
      <c r="YX236" s="139"/>
      <c r="YY236" s="139"/>
      <c r="YZ236" s="139"/>
      <c r="ZA236" s="139"/>
      <c r="ZB236" s="139"/>
      <c r="ZC236" s="139"/>
      <c r="ZD236" s="139"/>
      <c r="ZE236" s="139"/>
      <c r="ZF236" s="139"/>
      <c r="ZG236" s="139"/>
      <c r="ZH236" s="139"/>
      <c r="ZI236" s="139"/>
      <c r="ZJ236" s="139"/>
      <c r="ZK236" s="139"/>
      <c r="ZL236" s="139"/>
      <c r="ZM236" s="139"/>
      <c r="ZN236" s="139"/>
      <c r="ZO236" s="139"/>
      <c r="ZP236" s="139"/>
      <c r="ZQ236" s="139"/>
      <c r="ZR236" s="139"/>
      <c r="ZS236" s="139"/>
      <c r="ZT236" s="139"/>
      <c r="ZU236" s="139"/>
      <c r="ZV236" s="139"/>
      <c r="ZW236" s="139"/>
      <c r="ZX236" s="139"/>
      <c r="ZY236" s="139"/>
      <c r="ZZ236" s="139"/>
      <c r="AAA236" s="139"/>
      <c r="AAB236" s="139"/>
      <c r="AAC236" s="139"/>
      <c r="AAD236" s="139"/>
      <c r="AAE236" s="139"/>
      <c r="AAF236" s="139"/>
      <c r="AAG236" s="139"/>
      <c r="AAH236" s="139"/>
      <c r="AAI236" s="139"/>
      <c r="AAJ236" s="139"/>
      <c r="AAK236" s="139"/>
      <c r="AAL236" s="139"/>
      <c r="AAM236" s="139"/>
      <c r="AAN236" s="139"/>
      <c r="AAO236" s="139"/>
      <c r="AAP236" s="139"/>
      <c r="AAQ236" s="139"/>
      <c r="AAR236" s="139"/>
      <c r="AAS236" s="139"/>
      <c r="AAT236" s="139"/>
      <c r="AAU236" s="139"/>
      <c r="AAV236" s="139"/>
      <c r="AAW236" s="139"/>
      <c r="AAX236" s="139"/>
      <c r="AAY236" s="139"/>
      <c r="AAZ236" s="139"/>
      <c r="ABA236" s="139"/>
      <c r="ABB236" s="139"/>
      <c r="ABC236" s="139"/>
      <c r="ABD236" s="139"/>
      <c r="ABE236" s="139"/>
      <c r="ABF236" s="139"/>
      <c r="ABG236" s="139"/>
      <c r="ABH236" s="139"/>
      <c r="ABI236" s="139"/>
      <c r="ABJ236" s="139"/>
      <c r="ABK236" s="139"/>
      <c r="ABL236" s="139"/>
      <c r="ABM236" s="139"/>
      <c r="ABN236" s="139"/>
      <c r="ABO236" s="139"/>
      <c r="ABP236" s="139"/>
      <c r="ABQ236" s="139"/>
      <c r="ABR236" s="139"/>
      <c r="ABS236" s="139"/>
      <c r="ABT236" s="139"/>
      <c r="ABU236" s="139"/>
      <c r="ABV236" s="139"/>
      <c r="ABW236" s="139"/>
      <c r="ABX236" s="139"/>
      <c r="ABY236" s="139"/>
      <c r="ABZ236" s="139"/>
      <c r="ACA236" s="139"/>
      <c r="ACB236" s="139"/>
      <c r="ACC236" s="139"/>
      <c r="ACD236" s="139"/>
      <c r="ACE236" s="139"/>
      <c r="ACF236" s="139"/>
      <c r="ACG236" s="139"/>
      <c r="ACH236" s="139"/>
      <c r="ACI236" s="139"/>
      <c r="ACJ236" s="139"/>
      <c r="ACK236" s="139"/>
      <c r="ACL236" s="139"/>
      <c r="ACM236" s="139"/>
      <c r="ACN236" s="139"/>
      <c r="ACO236" s="139"/>
      <c r="ACP236" s="139"/>
      <c r="ACQ236" s="139"/>
      <c r="ACR236" s="139"/>
      <c r="ACS236" s="139"/>
      <c r="ACT236" s="139"/>
      <c r="ACU236" s="139"/>
      <c r="ACV236" s="139"/>
      <c r="ACW236" s="139"/>
      <c r="ACX236" s="139"/>
      <c r="ACY236" s="139"/>
      <c r="ACZ236" s="139"/>
      <c r="ADA236" s="139"/>
      <c r="ADB236" s="139"/>
      <c r="ADC236" s="139"/>
      <c r="ADD236" s="139"/>
      <c r="ADE236" s="139"/>
      <c r="ADF236" s="139"/>
      <c r="ADG236" s="139"/>
      <c r="ADH236" s="139"/>
      <c r="ADI236" s="139"/>
      <c r="ADJ236" s="139"/>
      <c r="ADK236" s="139"/>
      <c r="ADL236" s="139"/>
      <c r="ADM236" s="139"/>
      <c r="ADN236" s="139"/>
      <c r="ADO236" s="139"/>
      <c r="ADP236" s="139"/>
      <c r="ADQ236" s="139"/>
      <c r="ADR236" s="139"/>
      <c r="ADS236" s="139"/>
      <c r="ADT236" s="139"/>
      <c r="ADU236" s="139"/>
      <c r="ADV236" s="139"/>
      <c r="ADW236" s="139"/>
      <c r="ADX236" s="139"/>
      <c r="ADY236" s="139"/>
      <c r="ADZ236" s="139"/>
      <c r="AEA236" s="139"/>
      <c r="AEB236" s="139"/>
      <c r="AEC236" s="139"/>
      <c r="AED236" s="139"/>
      <c r="AEE236" s="139"/>
      <c r="AEF236" s="139"/>
      <c r="AEG236" s="139"/>
      <c r="AEH236" s="139"/>
      <c r="AEI236" s="139"/>
      <c r="AEJ236" s="139"/>
      <c r="AEK236" s="139"/>
      <c r="AEL236" s="139"/>
      <c r="AEM236" s="139"/>
      <c r="AEN236" s="139"/>
      <c r="AEO236" s="139"/>
      <c r="AEP236" s="139"/>
      <c r="AEQ236" s="139"/>
      <c r="AER236" s="139"/>
      <c r="AES236" s="139"/>
      <c r="AET236" s="139"/>
      <c r="AEU236" s="139"/>
      <c r="AEV236" s="139"/>
      <c r="AEW236" s="139"/>
      <c r="AEX236" s="139"/>
      <c r="AEY236" s="139"/>
      <c r="AEZ236" s="139"/>
      <c r="AFA236" s="139"/>
      <c r="AFB236" s="139"/>
      <c r="AFC236" s="139"/>
      <c r="AFD236" s="139"/>
      <c r="AFE236" s="139"/>
      <c r="AFF236" s="139"/>
      <c r="AFG236" s="139"/>
      <c r="AFH236" s="139"/>
      <c r="AFI236" s="139"/>
      <c r="AFJ236" s="139"/>
      <c r="AFK236" s="139"/>
      <c r="AFL236" s="139"/>
      <c r="AFM236" s="139"/>
      <c r="AFN236" s="139"/>
      <c r="AFO236" s="139"/>
      <c r="AFP236" s="139"/>
      <c r="AFQ236" s="139"/>
      <c r="AFR236" s="139"/>
      <c r="AFS236" s="139"/>
      <c r="AFT236" s="139"/>
      <c r="AFU236" s="139"/>
      <c r="AFV236" s="139"/>
      <c r="AFW236" s="139"/>
      <c r="AFX236" s="139"/>
      <c r="AFY236" s="139"/>
      <c r="AFZ236" s="139"/>
      <c r="AGA236" s="139"/>
      <c r="AGB236" s="139"/>
      <c r="AGC236" s="139"/>
      <c r="AGD236" s="139"/>
      <c r="AGE236" s="139"/>
      <c r="AGF236" s="139"/>
      <c r="AGG236" s="139"/>
      <c r="AGH236" s="139"/>
      <c r="AGI236" s="139"/>
      <c r="AGJ236" s="139"/>
      <c r="AGK236" s="139"/>
      <c r="AGL236" s="139"/>
      <c r="AGM236" s="139"/>
      <c r="AGN236" s="139"/>
      <c r="AGO236" s="139"/>
      <c r="AGP236" s="139"/>
      <c r="AGQ236" s="139"/>
      <c r="AGR236" s="139"/>
      <c r="AGS236" s="139"/>
      <c r="AGT236" s="139"/>
      <c r="AGU236" s="139"/>
      <c r="AGV236" s="139"/>
      <c r="AGW236" s="139"/>
      <c r="AGX236" s="139"/>
      <c r="AGY236" s="139"/>
      <c r="AGZ236" s="139"/>
      <c r="AHA236" s="139"/>
      <c r="AHB236" s="139"/>
      <c r="AHC236" s="139"/>
      <c r="AHD236" s="139"/>
      <c r="AHE236" s="139"/>
      <c r="AHF236" s="139"/>
      <c r="AHG236" s="139"/>
      <c r="AHH236" s="139"/>
      <c r="AHI236" s="139"/>
      <c r="AHJ236" s="139"/>
      <c r="AHK236" s="139"/>
      <c r="AHL236" s="139"/>
      <c r="AHM236" s="139"/>
      <c r="AHN236" s="139"/>
      <c r="AHO236" s="139"/>
      <c r="AHP236" s="139"/>
      <c r="AHQ236" s="139"/>
      <c r="AHR236" s="139"/>
      <c r="AHS236" s="139"/>
      <c r="AHT236" s="139"/>
      <c r="AHU236" s="139"/>
      <c r="AHV236" s="139"/>
      <c r="AHW236" s="139"/>
      <c r="AHX236" s="139"/>
      <c r="AHY236" s="139"/>
      <c r="AHZ236" s="139"/>
      <c r="AIA236" s="139"/>
      <c r="AIB236" s="139"/>
      <c r="AIC236" s="139"/>
      <c r="AID236" s="139"/>
      <c r="AIE236" s="139"/>
      <c r="AIF236" s="139"/>
      <c r="AIG236" s="139"/>
      <c r="AIH236" s="139"/>
      <c r="AII236" s="139"/>
      <c r="AIJ236" s="139"/>
      <c r="AIK236" s="139"/>
      <c r="AIL236" s="139"/>
      <c r="AIM236" s="139"/>
      <c r="AIN236" s="139"/>
      <c r="AIO236" s="139"/>
      <c r="AIP236" s="139"/>
      <c r="AIQ236" s="139"/>
      <c r="AIR236" s="139"/>
      <c r="AIS236" s="139"/>
      <c r="AIT236" s="139"/>
      <c r="AIU236" s="139"/>
      <c r="AIV236" s="139"/>
      <c r="AIW236" s="139"/>
      <c r="AIX236" s="139"/>
      <c r="AIY236" s="139"/>
      <c r="AIZ236" s="139"/>
      <c r="AJA236" s="139"/>
      <c r="AJB236" s="139"/>
      <c r="AJC236" s="139"/>
      <c r="AJD236" s="139"/>
      <c r="AJE236" s="139"/>
      <c r="AJF236" s="139"/>
      <c r="AJG236" s="139"/>
      <c r="AJH236" s="139"/>
      <c r="AJI236" s="139"/>
      <c r="AJJ236" s="139"/>
      <c r="AJK236" s="139"/>
      <c r="AJL236" s="139"/>
      <c r="AJM236" s="139"/>
      <c r="AJN236" s="139"/>
      <c r="AJO236" s="139"/>
      <c r="AJP236" s="139"/>
      <c r="AJQ236" s="139"/>
      <c r="AJR236" s="139"/>
      <c r="AJS236" s="139"/>
      <c r="AJT236" s="139"/>
      <c r="AJU236" s="139"/>
      <c r="AJV236" s="139"/>
      <c r="AJW236" s="139"/>
      <c r="AJX236" s="139"/>
      <c r="AJY236" s="139"/>
      <c r="AJZ236" s="139"/>
      <c r="AKA236" s="139"/>
      <c r="AKB236" s="139"/>
      <c r="AKC236" s="139"/>
      <c r="AKD236" s="139"/>
      <c r="AKE236" s="139"/>
      <c r="AKF236" s="139"/>
      <c r="AKG236" s="139"/>
      <c r="AKH236" s="139"/>
      <c r="AKI236" s="139"/>
      <c r="AKJ236" s="139"/>
      <c r="AKK236" s="139"/>
      <c r="AKL236" s="139"/>
      <c r="AKM236" s="139"/>
      <c r="AKN236" s="139"/>
      <c r="AKO236" s="139"/>
      <c r="AKP236" s="139"/>
      <c r="AKQ236" s="139"/>
      <c r="AKR236" s="139"/>
      <c r="AKS236" s="139"/>
      <c r="AKT236" s="139"/>
      <c r="AKU236" s="139"/>
      <c r="AKV236" s="139"/>
      <c r="AKW236" s="139"/>
      <c r="AKX236" s="139"/>
      <c r="AKY236" s="139"/>
      <c r="AKZ236" s="139"/>
      <c r="ALA236" s="139"/>
      <c r="ALB236" s="139"/>
      <c r="ALC236" s="139"/>
      <c r="ALD236" s="139"/>
      <c r="ALE236" s="139"/>
      <c r="ALF236" s="139"/>
      <c r="ALG236" s="139"/>
      <c r="ALH236" s="139"/>
      <c r="ALI236" s="139"/>
      <c r="ALJ236" s="139"/>
      <c r="ALK236" s="139"/>
      <c r="ALL236" s="139"/>
      <c r="ALM236" s="139"/>
      <c r="ALN236" s="139"/>
      <c r="ALO236" s="139"/>
      <c r="ALP236" s="139"/>
      <c r="ALQ236" s="139"/>
      <c r="ALR236" s="139"/>
      <c r="ALS236" s="139"/>
      <c r="ALT236" s="139"/>
      <c r="ALU236" s="139"/>
      <c r="ALV236" s="139"/>
      <c r="ALW236" s="139"/>
      <c r="ALX236" s="139"/>
      <c r="ALY236" s="139"/>
      <c r="ALZ236" s="139"/>
      <c r="AMA236" s="139"/>
      <c r="AMB236" s="139"/>
      <c r="AMC236" s="139"/>
      <c r="AMD236" s="139"/>
      <c r="AME236" s="139"/>
      <c r="AMF236" s="139"/>
      <c r="AMG236" s="139"/>
      <c r="AMH236" s="139"/>
      <c r="AMI236" s="139"/>
      <c r="AMJ236" s="139"/>
      <c r="AMK236" s="139"/>
      <c r="AML236" s="139"/>
      <c r="AMM236" s="139"/>
      <c r="AMN236" s="139"/>
      <c r="AMO236" s="139"/>
      <c r="AMP236" s="139"/>
      <c r="AMQ236" s="139"/>
      <c r="AMR236" s="139"/>
      <c r="AMS236" s="139"/>
      <c r="AMT236" s="139"/>
      <c r="AMU236" s="139"/>
      <c r="AMV236" s="139"/>
      <c r="AMW236" s="139"/>
      <c r="AMX236" s="139"/>
      <c r="AMY236" s="139"/>
      <c r="AMZ236" s="139"/>
      <c r="ANA236" s="139"/>
      <c r="ANB236" s="139"/>
      <c r="ANC236" s="139"/>
      <c r="AND236" s="139"/>
      <c r="ANE236" s="139"/>
      <c r="ANF236" s="139"/>
      <c r="ANG236" s="139"/>
      <c r="ANH236" s="139"/>
      <c r="ANI236" s="139"/>
      <c r="ANJ236" s="139"/>
      <c r="ANK236" s="139"/>
      <c r="ANL236" s="139"/>
      <c r="ANM236" s="139"/>
      <c r="ANN236" s="139"/>
      <c r="ANO236" s="139"/>
      <c r="ANP236" s="139"/>
      <c r="ANQ236" s="139"/>
      <c r="ANR236" s="139"/>
      <c r="ANS236" s="139"/>
      <c r="ANT236" s="139"/>
      <c r="ANU236" s="139"/>
      <c r="ANV236" s="139"/>
      <c r="ANW236" s="139"/>
      <c r="ANX236" s="139"/>
      <c r="ANY236" s="139"/>
      <c r="ANZ236" s="139"/>
      <c r="AOA236" s="139"/>
      <c r="AOB236" s="139"/>
      <c r="AOC236" s="139"/>
      <c r="AOD236" s="139"/>
      <c r="AOE236" s="139"/>
      <c r="AOF236" s="139"/>
      <c r="AOG236" s="139"/>
      <c r="AOH236" s="139"/>
      <c r="AOI236" s="139"/>
      <c r="AOJ236" s="139"/>
      <c r="AOK236" s="139"/>
      <c r="AOL236" s="139"/>
      <c r="AOM236" s="139"/>
      <c r="AON236" s="139"/>
      <c r="AOO236" s="139"/>
      <c r="AOP236" s="139"/>
      <c r="AOQ236" s="139"/>
      <c r="AOR236" s="139"/>
      <c r="AOS236" s="139"/>
      <c r="AOT236" s="139"/>
      <c r="AOU236" s="139"/>
      <c r="AOV236" s="139"/>
      <c r="AOW236" s="139"/>
      <c r="AOX236" s="139"/>
      <c r="AOY236" s="139"/>
      <c r="AOZ236" s="139"/>
      <c r="APA236" s="139"/>
      <c r="APB236" s="139"/>
      <c r="APC236" s="139"/>
      <c r="APD236" s="139"/>
      <c r="APE236" s="139"/>
      <c r="APF236" s="139"/>
      <c r="APG236" s="139"/>
      <c r="APH236" s="139"/>
      <c r="API236" s="139"/>
      <c r="APJ236" s="139"/>
      <c r="APK236" s="139"/>
      <c r="APL236" s="139"/>
    </row>
    <row r="237" spans="1:1104" s="138" customFormat="1" ht="18" hidden="1" customHeight="1" x14ac:dyDescent="0.25">
      <c r="A237" s="671" t="s">
        <v>9</v>
      </c>
      <c r="B237" s="671"/>
      <c r="C237" s="671"/>
      <c r="D237" s="671"/>
      <c r="E237" s="671"/>
      <c r="F237" s="671"/>
      <c r="G237" s="671"/>
      <c r="H237" s="671"/>
      <c r="I237" s="671"/>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39"/>
      <c r="BA237" s="139"/>
      <c r="BB237" s="139"/>
      <c r="BC237" s="139"/>
      <c r="BD237" s="139"/>
      <c r="BE237" s="139"/>
      <c r="BF237" s="139"/>
      <c r="BG237" s="139"/>
      <c r="BH237" s="139"/>
      <c r="BI237" s="139"/>
      <c r="BJ237" s="139"/>
      <c r="BK237" s="139"/>
      <c r="BL237" s="139"/>
      <c r="BM237" s="139"/>
      <c r="BN237" s="139"/>
      <c r="BO237" s="139"/>
      <c r="BP237" s="139"/>
      <c r="BQ237" s="139"/>
      <c r="BR237" s="139"/>
      <c r="BS237" s="139"/>
      <c r="BT237" s="139"/>
      <c r="BU237" s="139"/>
      <c r="BV237" s="139"/>
      <c r="BW237" s="139"/>
      <c r="BX237" s="139"/>
      <c r="BY237" s="139"/>
      <c r="BZ237" s="139"/>
      <c r="CA237" s="139"/>
      <c r="CB237" s="139"/>
      <c r="CC237" s="139"/>
      <c r="CD237" s="139"/>
      <c r="CE237" s="139"/>
      <c r="CF237" s="139"/>
      <c r="CG237" s="139"/>
      <c r="CH237" s="139"/>
      <c r="CI237" s="139"/>
      <c r="CJ237" s="139"/>
      <c r="CK237" s="139"/>
      <c r="CL237" s="139"/>
      <c r="CM237" s="139"/>
      <c r="CN237" s="139"/>
      <c r="CO237" s="139"/>
      <c r="CP237" s="139"/>
      <c r="CQ237" s="139"/>
      <c r="CR237" s="139"/>
      <c r="CS237" s="139"/>
      <c r="CT237" s="139"/>
      <c r="CU237" s="139"/>
      <c r="CV237" s="139"/>
      <c r="CW237" s="139"/>
      <c r="CX237" s="139"/>
      <c r="CY237" s="139"/>
      <c r="CZ237" s="139"/>
      <c r="DA237" s="139"/>
      <c r="DB237" s="139"/>
      <c r="DC237" s="139"/>
      <c r="DD237" s="139"/>
      <c r="DE237" s="139"/>
      <c r="DF237" s="139"/>
      <c r="DG237" s="139"/>
      <c r="DH237" s="139"/>
      <c r="DI237" s="139"/>
      <c r="DJ237" s="139"/>
      <c r="DK237" s="139"/>
      <c r="DL237" s="139"/>
      <c r="DM237" s="139"/>
      <c r="DN237" s="139"/>
      <c r="DO237" s="139"/>
      <c r="DP237" s="139"/>
      <c r="DQ237" s="139"/>
      <c r="DR237" s="139"/>
      <c r="DS237" s="139"/>
      <c r="DT237" s="139"/>
      <c r="DU237" s="139"/>
      <c r="DV237" s="139"/>
      <c r="DW237" s="139"/>
      <c r="DX237" s="139"/>
      <c r="DY237" s="139"/>
      <c r="DZ237" s="139"/>
      <c r="EA237" s="139"/>
      <c r="EB237" s="139"/>
      <c r="EC237" s="139"/>
      <c r="ED237" s="139"/>
      <c r="EE237" s="139"/>
      <c r="EF237" s="139"/>
      <c r="EG237" s="139"/>
      <c r="EH237" s="139"/>
      <c r="EI237" s="139"/>
      <c r="EJ237" s="139"/>
      <c r="EK237" s="139"/>
      <c r="EL237" s="139"/>
      <c r="EM237" s="139"/>
      <c r="EN237" s="139"/>
      <c r="EO237" s="139"/>
      <c r="EP237" s="139"/>
      <c r="EQ237" s="139"/>
      <c r="ER237" s="139"/>
      <c r="ES237" s="139"/>
      <c r="ET237" s="139"/>
      <c r="EU237" s="139"/>
      <c r="EV237" s="139"/>
      <c r="EW237" s="139"/>
      <c r="EX237" s="139"/>
      <c r="EY237" s="139"/>
      <c r="EZ237" s="139"/>
      <c r="FA237" s="139"/>
      <c r="FB237" s="139"/>
      <c r="FC237" s="139"/>
      <c r="FD237" s="139"/>
      <c r="FE237" s="139"/>
      <c r="FF237" s="139"/>
      <c r="FG237" s="139"/>
      <c r="FH237" s="139"/>
      <c r="FI237" s="139"/>
      <c r="FJ237" s="139"/>
      <c r="FK237" s="139"/>
      <c r="FL237" s="139"/>
      <c r="FM237" s="139"/>
      <c r="FN237" s="139"/>
      <c r="FO237" s="139"/>
      <c r="FP237" s="139"/>
      <c r="FQ237" s="139"/>
      <c r="FR237" s="139"/>
      <c r="FS237" s="139"/>
      <c r="FT237" s="139"/>
      <c r="FU237" s="139"/>
      <c r="FV237" s="139"/>
      <c r="FW237" s="139"/>
      <c r="FX237" s="139"/>
      <c r="FY237" s="139"/>
      <c r="FZ237" s="139"/>
      <c r="GA237" s="139"/>
      <c r="GB237" s="139"/>
      <c r="GC237" s="139"/>
      <c r="GD237" s="139"/>
      <c r="GE237" s="139"/>
      <c r="GF237" s="139"/>
      <c r="GG237" s="139"/>
      <c r="GH237" s="139"/>
      <c r="GI237" s="139"/>
      <c r="GJ237" s="139"/>
      <c r="GK237" s="139"/>
      <c r="GL237" s="139"/>
      <c r="GM237" s="139"/>
      <c r="GN237" s="139"/>
      <c r="GO237" s="139"/>
      <c r="GP237" s="139"/>
      <c r="GQ237" s="139"/>
      <c r="GR237" s="139"/>
      <c r="GS237" s="139"/>
      <c r="GT237" s="139"/>
      <c r="GU237" s="139"/>
      <c r="GV237" s="139"/>
      <c r="GW237" s="139"/>
      <c r="GX237" s="139"/>
      <c r="GY237" s="139"/>
      <c r="GZ237" s="139"/>
      <c r="HA237" s="139"/>
      <c r="HB237" s="139"/>
      <c r="HC237" s="139"/>
      <c r="HD237" s="139"/>
      <c r="HE237" s="139"/>
      <c r="HF237" s="139"/>
      <c r="HG237" s="139"/>
      <c r="HH237" s="139"/>
      <c r="HI237" s="139"/>
      <c r="HJ237" s="139"/>
      <c r="HK237" s="139"/>
      <c r="HL237" s="139"/>
      <c r="HM237" s="139"/>
      <c r="HN237" s="139"/>
      <c r="HO237" s="139"/>
      <c r="HP237" s="139"/>
      <c r="HQ237" s="139"/>
      <c r="HR237" s="139"/>
      <c r="HS237" s="139"/>
      <c r="HT237" s="139"/>
      <c r="HU237" s="139"/>
      <c r="HV237" s="139"/>
      <c r="HW237" s="139"/>
      <c r="HX237" s="139"/>
      <c r="HY237" s="139"/>
      <c r="HZ237" s="139"/>
      <c r="IA237" s="139"/>
      <c r="IB237" s="139"/>
      <c r="IC237" s="139"/>
      <c r="ID237" s="139"/>
      <c r="IE237" s="139"/>
      <c r="IF237" s="139"/>
      <c r="IG237" s="139"/>
      <c r="IH237" s="139"/>
      <c r="II237" s="139"/>
      <c r="IJ237" s="139"/>
      <c r="IK237" s="139"/>
      <c r="IL237" s="139"/>
      <c r="IM237" s="139"/>
      <c r="IN237" s="139"/>
      <c r="IO237" s="139"/>
      <c r="IP237" s="139"/>
      <c r="IQ237" s="139"/>
      <c r="IR237" s="139"/>
      <c r="IS237" s="139"/>
      <c r="IT237" s="139"/>
      <c r="IU237" s="139"/>
      <c r="IV237" s="139"/>
      <c r="IW237" s="139"/>
      <c r="IX237" s="139"/>
      <c r="IY237" s="139"/>
      <c r="IZ237" s="139"/>
      <c r="JA237" s="139"/>
      <c r="JB237" s="139"/>
      <c r="JC237" s="139"/>
      <c r="JD237" s="139"/>
      <c r="JE237" s="139"/>
      <c r="JF237" s="139"/>
      <c r="JG237" s="139"/>
      <c r="JH237" s="139"/>
      <c r="JI237" s="139"/>
      <c r="JJ237" s="139"/>
      <c r="JK237" s="139"/>
      <c r="JL237" s="139"/>
      <c r="JM237" s="139"/>
      <c r="JN237" s="139"/>
      <c r="JO237" s="139"/>
      <c r="JP237" s="139"/>
      <c r="JQ237" s="139"/>
      <c r="JR237" s="139"/>
      <c r="JS237" s="139"/>
      <c r="JT237" s="139"/>
      <c r="JU237" s="139"/>
      <c r="JV237" s="139"/>
      <c r="JW237" s="139"/>
      <c r="JX237" s="139"/>
      <c r="JY237" s="139"/>
      <c r="JZ237" s="139"/>
      <c r="KA237" s="139"/>
      <c r="KB237" s="139"/>
      <c r="KC237" s="139"/>
      <c r="KD237" s="139"/>
      <c r="KE237" s="139"/>
      <c r="KF237" s="139"/>
      <c r="KG237" s="139"/>
      <c r="KH237" s="139"/>
      <c r="KI237" s="139"/>
      <c r="KJ237" s="139"/>
      <c r="KK237" s="139"/>
      <c r="KL237" s="139"/>
      <c r="KM237" s="139"/>
      <c r="KN237" s="139"/>
      <c r="KO237" s="139"/>
      <c r="KP237" s="139"/>
      <c r="KQ237" s="139"/>
      <c r="KR237" s="139"/>
      <c r="KS237" s="139"/>
      <c r="KT237" s="139"/>
      <c r="KU237" s="139"/>
      <c r="KV237" s="139"/>
      <c r="KW237" s="139"/>
      <c r="KX237" s="139"/>
      <c r="KY237" s="139"/>
      <c r="KZ237" s="139"/>
      <c r="LA237" s="139"/>
      <c r="LB237" s="139"/>
      <c r="LC237" s="139"/>
      <c r="LD237" s="139"/>
      <c r="LE237" s="139"/>
      <c r="LF237" s="139"/>
      <c r="LG237" s="139"/>
      <c r="LH237" s="139"/>
      <c r="LI237" s="139"/>
      <c r="LJ237" s="139"/>
      <c r="LK237" s="139"/>
      <c r="LL237" s="139"/>
      <c r="LM237" s="139"/>
      <c r="LN237" s="139"/>
      <c r="LO237" s="139"/>
      <c r="LP237" s="139"/>
      <c r="LQ237" s="139"/>
      <c r="LR237" s="139"/>
      <c r="LS237" s="139"/>
      <c r="LT237" s="139"/>
      <c r="LU237" s="139"/>
      <c r="LV237" s="139"/>
      <c r="LW237" s="139"/>
      <c r="LX237" s="139"/>
      <c r="LY237" s="139"/>
      <c r="LZ237" s="139"/>
      <c r="MA237" s="139"/>
      <c r="MB237" s="139"/>
      <c r="MC237" s="139"/>
      <c r="MD237" s="139"/>
      <c r="ME237" s="139"/>
      <c r="MF237" s="139"/>
      <c r="MG237" s="139"/>
      <c r="MH237" s="139"/>
      <c r="MI237" s="139"/>
      <c r="MJ237" s="139"/>
      <c r="MK237" s="139"/>
      <c r="ML237" s="139"/>
      <c r="MM237" s="139"/>
      <c r="MN237" s="139"/>
      <c r="MO237" s="139"/>
      <c r="MP237" s="139"/>
      <c r="MQ237" s="139"/>
      <c r="MR237" s="139"/>
      <c r="MS237" s="139"/>
      <c r="MT237" s="139"/>
      <c r="MU237" s="139"/>
      <c r="MV237" s="139"/>
      <c r="MW237" s="139"/>
      <c r="MX237" s="139"/>
      <c r="MY237" s="139"/>
      <c r="MZ237" s="139"/>
      <c r="NA237" s="139"/>
      <c r="NB237" s="139"/>
      <c r="NC237" s="139"/>
      <c r="ND237" s="139"/>
      <c r="NE237" s="139"/>
      <c r="NF237" s="139"/>
      <c r="NG237" s="139"/>
      <c r="NH237" s="139"/>
      <c r="NI237" s="139"/>
      <c r="NJ237" s="139"/>
      <c r="NK237" s="139"/>
      <c r="NL237" s="139"/>
      <c r="NM237" s="139"/>
      <c r="NN237" s="139"/>
      <c r="NO237" s="139"/>
      <c r="NP237" s="139"/>
      <c r="NQ237" s="139"/>
      <c r="NR237" s="139"/>
      <c r="NS237" s="139"/>
      <c r="NT237" s="139"/>
      <c r="NU237" s="139"/>
      <c r="NV237" s="139"/>
      <c r="NW237" s="139"/>
      <c r="NX237" s="139"/>
      <c r="NY237" s="139"/>
      <c r="NZ237" s="139"/>
      <c r="OA237" s="139"/>
      <c r="OB237" s="139"/>
      <c r="OC237" s="139"/>
      <c r="OD237" s="139"/>
      <c r="OE237" s="139"/>
      <c r="OF237" s="139"/>
      <c r="OG237" s="139"/>
      <c r="OH237" s="139"/>
      <c r="OI237" s="139"/>
      <c r="OJ237" s="139"/>
      <c r="OK237" s="139"/>
      <c r="OL237" s="139"/>
      <c r="OM237" s="139"/>
      <c r="ON237" s="139"/>
      <c r="OO237" s="139"/>
      <c r="OP237" s="139"/>
      <c r="OQ237" s="139"/>
      <c r="OR237" s="139"/>
      <c r="OS237" s="139"/>
      <c r="OT237" s="139"/>
      <c r="OU237" s="139"/>
      <c r="OV237" s="139"/>
      <c r="OW237" s="139"/>
      <c r="OX237" s="139"/>
      <c r="OY237" s="139"/>
      <c r="OZ237" s="139"/>
      <c r="PA237" s="139"/>
      <c r="PB237" s="139"/>
      <c r="PC237" s="139"/>
      <c r="PD237" s="139"/>
      <c r="PE237" s="139"/>
      <c r="PF237" s="139"/>
      <c r="PG237" s="139"/>
      <c r="PH237" s="139"/>
      <c r="PI237" s="139"/>
      <c r="PJ237" s="139"/>
      <c r="PK237" s="139"/>
      <c r="PL237" s="139"/>
      <c r="PM237" s="139"/>
      <c r="PN237" s="139"/>
      <c r="PO237" s="139"/>
      <c r="PP237" s="139"/>
      <c r="PQ237" s="139"/>
      <c r="PR237" s="139"/>
      <c r="PS237" s="139"/>
      <c r="PT237" s="139"/>
      <c r="PU237" s="139"/>
      <c r="PV237" s="139"/>
      <c r="PW237" s="139"/>
      <c r="PX237" s="139"/>
      <c r="PY237" s="139"/>
      <c r="PZ237" s="139"/>
      <c r="QA237" s="139"/>
      <c r="QB237" s="139"/>
      <c r="QC237" s="139"/>
      <c r="QD237" s="139"/>
      <c r="QE237" s="139"/>
      <c r="QF237" s="139"/>
      <c r="QG237" s="139"/>
      <c r="QH237" s="139"/>
      <c r="QI237" s="139"/>
      <c r="QJ237" s="139"/>
      <c r="QK237" s="139"/>
      <c r="QL237" s="139"/>
      <c r="QM237" s="139"/>
      <c r="QN237" s="139"/>
      <c r="QO237" s="139"/>
      <c r="QP237" s="139"/>
      <c r="QQ237" s="139"/>
      <c r="QR237" s="139"/>
      <c r="QS237" s="139"/>
      <c r="QT237" s="139"/>
      <c r="QU237" s="139"/>
      <c r="QV237" s="139"/>
      <c r="QW237" s="139"/>
      <c r="QX237" s="139"/>
      <c r="QY237" s="139"/>
      <c r="QZ237" s="139"/>
      <c r="RA237" s="139"/>
      <c r="RB237" s="139"/>
      <c r="RC237" s="139"/>
      <c r="RD237" s="139"/>
      <c r="RE237" s="139"/>
      <c r="RF237" s="139"/>
      <c r="RG237" s="139"/>
      <c r="RH237" s="139"/>
      <c r="RI237" s="139"/>
      <c r="RJ237" s="139"/>
      <c r="RK237" s="139"/>
      <c r="RL237" s="139"/>
      <c r="RM237" s="139"/>
      <c r="RN237" s="139"/>
      <c r="RO237" s="139"/>
      <c r="RP237" s="139"/>
      <c r="RQ237" s="139"/>
      <c r="RR237" s="139"/>
      <c r="RS237" s="139"/>
      <c r="RT237" s="139"/>
      <c r="RU237" s="139"/>
      <c r="RV237" s="139"/>
      <c r="RW237" s="139"/>
      <c r="RX237" s="139"/>
      <c r="RY237" s="139"/>
      <c r="RZ237" s="139"/>
      <c r="SA237" s="139"/>
      <c r="SB237" s="139"/>
      <c r="SC237" s="139"/>
      <c r="SD237" s="139"/>
      <c r="SE237" s="139"/>
      <c r="SF237" s="139"/>
      <c r="SG237" s="139"/>
      <c r="SH237" s="139"/>
      <c r="SI237" s="139"/>
      <c r="SJ237" s="139"/>
      <c r="SK237" s="139"/>
      <c r="SL237" s="139"/>
      <c r="SM237" s="139"/>
      <c r="SN237" s="139"/>
      <c r="SO237" s="139"/>
      <c r="SP237" s="139"/>
      <c r="SQ237" s="139"/>
      <c r="SR237" s="139"/>
      <c r="SS237" s="139"/>
      <c r="ST237" s="139"/>
      <c r="SU237" s="139"/>
      <c r="SV237" s="139"/>
      <c r="SW237" s="139"/>
      <c r="SX237" s="139"/>
      <c r="SY237" s="139"/>
      <c r="SZ237" s="139"/>
      <c r="TA237" s="139"/>
      <c r="TB237" s="139"/>
      <c r="TC237" s="139"/>
      <c r="TD237" s="139"/>
      <c r="TE237" s="139"/>
      <c r="TF237" s="139"/>
      <c r="TG237" s="139"/>
      <c r="TH237" s="139"/>
      <c r="TI237" s="139"/>
      <c r="TJ237" s="139"/>
      <c r="TK237" s="139"/>
      <c r="TL237" s="139"/>
      <c r="TM237" s="139"/>
      <c r="TN237" s="139"/>
      <c r="TO237" s="139"/>
      <c r="TP237" s="139"/>
      <c r="TQ237" s="139"/>
      <c r="TR237" s="139"/>
      <c r="TS237" s="139"/>
      <c r="TT237" s="139"/>
      <c r="TU237" s="139"/>
      <c r="TV237" s="139"/>
      <c r="TW237" s="139"/>
      <c r="TX237" s="139"/>
      <c r="TY237" s="139"/>
      <c r="TZ237" s="139"/>
      <c r="UA237" s="139"/>
      <c r="UB237" s="139"/>
      <c r="UC237" s="139"/>
      <c r="UD237" s="139"/>
      <c r="UE237" s="139"/>
      <c r="UF237" s="139"/>
      <c r="UG237" s="139"/>
      <c r="UH237" s="139"/>
      <c r="UI237" s="139"/>
      <c r="UJ237" s="139"/>
      <c r="UK237" s="139"/>
      <c r="UL237" s="139"/>
      <c r="UM237" s="139"/>
      <c r="UN237" s="139"/>
      <c r="UO237" s="139"/>
      <c r="UP237" s="139"/>
      <c r="UQ237" s="139"/>
      <c r="UR237" s="139"/>
      <c r="US237" s="139"/>
      <c r="UT237" s="139"/>
      <c r="UU237" s="139"/>
      <c r="UV237" s="139"/>
      <c r="UW237" s="139"/>
      <c r="UX237" s="139"/>
      <c r="UY237" s="139"/>
      <c r="UZ237" s="139"/>
      <c r="VA237" s="139"/>
      <c r="VB237" s="139"/>
      <c r="VC237" s="139"/>
      <c r="VD237" s="139"/>
      <c r="VE237" s="139"/>
      <c r="VF237" s="139"/>
      <c r="VG237" s="139"/>
      <c r="VH237" s="139"/>
      <c r="VI237" s="139"/>
      <c r="VJ237" s="139"/>
      <c r="VK237" s="139"/>
      <c r="VL237" s="139"/>
      <c r="VM237" s="139"/>
      <c r="VN237" s="139"/>
      <c r="VO237" s="139"/>
      <c r="VP237" s="139"/>
      <c r="VQ237" s="139"/>
      <c r="VR237" s="139"/>
      <c r="VS237" s="139"/>
      <c r="VT237" s="139"/>
      <c r="VU237" s="139"/>
      <c r="VV237" s="139"/>
      <c r="VW237" s="139"/>
      <c r="VX237" s="139"/>
      <c r="VY237" s="139"/>
      <c r="VZ237" s="139"/>
      <c r="WA237" s="139"/>
      <c r="WB237" s="139"/>
      <c r="WC237" s="139"/>
      <c r="WD237" s="139"/>
      <c r="WE237" s="139"/>
      <c r="WF237" s="139"/>
      <c r="WG237" s="139"/>
      <c r="WH237" s="139"/>
      <c r="WI237" s="139"/>
      <c r="WJ237" s="139"/>
      <c r="WK237" s="139"/>
      <c r="WL237" s="139"/>
      <c r="WM237" s="139"/>
      <c r="WN237" s="139"/>
      <c r="WO237" s="139"/>
      <c r="WP237" s="139"/>
      <c r="WQ237" s="139"/>
      <c r="WR237" s="139"/>
      <c r="WS237" s="139"/>
      <c r="WT237" s="139"/>
      <c r="WU237" s="139"/>
      <c r="WV237" s="139"/>
      <c r="WW237" s="139"/>
      <c r="WX237" s="139"/>
      <c r="WY237" s="139"/>
      <c r="WZ237" s="139"/>
      <c r="XA237" s="139"/>
      <c r="XB237" s="139"/>
      <c r="XC237" s="139"/>
      <c r="XD237" s="139"/>
      <c r="XE237" s="139"/>
      <c r="XF237" s="139"/>
      <c r="XG237" s="139"/>
      <c r="XH237" s="139"/>
      <c r="XI237" s="139"/>
      <c r="XJ237" s="139"/>
      <c r="XK237" s="139"/>
      <c r="XL237" s="139"/>
      <c r="XM237" s="139"/>
      <c r="XN237" s="139"/>
      <c r="XO237" s="139"/>
      <c r="XP237" s="139"/>
      <c r="XQ237" s="139"/>
      <c r="XR237" s="139"/>
      <c r="XS237" s="139"/>
      <c r="XT237" s="139"/>
      <c r="XU237" s="139"/>
      <c r="XV237" s="139"/>
      <c r="XW237" s="139"/>
      <c r="XX237" s="139"/>
      <c r="XY237" s="139"/>
      <c r="XZ237" s="139"/>
      <c r="YA237" s="139"/>
      <c r="YB237" s="139"/>
      <c r="YC237" s="139"/>
      <c r="YD237" s="139"/>
      <c r="YE237" s="139"/>
      <c r="YF237" s="139"/>
      <c r="YG237" s="139"/>
      <c r="YH237" s="139"/>
      <c r="YI237" s="139"/>
      <c r="YJ237" s="139"/>
      <c r="YK237" s="139"/>
      <c r="YL237" s="139"/>
      <c r="YM237" s="139"/>
      <c r="YN237" s="139"/>
      <c r="YO237" s="139"/>
      <c r="YP237" s="139"/>
      <c r="YQ237" s="139"/>
      <c r="YR237" s="139"/>
      <c r="YS237" s="139"/>
      <c r="YT237" s="139"/>
      <c r="YU237" s="139"/>
      <c r="YV237" s="139"/>
      <c r="YW237" s="139"/>
      <c r="YX237" s="139"/>
      <c r="YY237" s="139"/>
      <c r="YZ237" s="139"/>
      <c r="ZA237" s="139"/>
      <c r="ZB237" s="139"/>
      <c r="ZC237" s="139"/>
      <c r="ZD237" s="139"/>
      <c r="ZE237" s="139"/>
      <c r="ZF237" s="139"/>
      <c r="ZG237" s="139"/>
      <c r="ZH237" s="139"/>
      <c r="ZI237" s="139"/>
      <c r="ZJ237" s="139"/>
      <c r="ZK237" s="139"/>
      <c r="ZL237" s="139"/>
      <c r="ZM237" s="139"/>
      <c r="ZN237" s="139"/>
      <c r="ZO237" s="139"/>
      <c r="ZP237" s="139"/>
      <c r="ZQ237" s="139"/>
      <c r="ZR237" s="139"/>
      <c r="ZS237" s="139"/>
      <c r="ZT237" s="139"/>
      <c r="ZU237" s="139"/>
      <c r="ZV237" s="139"/>
      <c r="ZW237" s="139"/>
      <c r="ZX237" s="139"/>
      <c r="ZY237" s="139"/>
      <c r="ZZ237" s="139"/>
      <c r="AAA237" s="139"/>
      <c r="AAB237" s="139"/>
      <c r="AAC237" s="139"/>
      <c r="AAD237" s="139"/>
      <c r="AAE237" s="139"/>
      <c r="AAF237" s="139"/>
      <c r="AAG237" s="139"/>
      <c r="AAH237" s="139"/>
      <c r="AAI237" s="139"/>
      <c r="AAJ237" s="139"/>
      <c r="AAK237" s="139"/>
      <c r="AAL237" s="139"/>
      <c r="AAM237" s="139"/>
      <c r="AAN237" s="139"/>
      <c r="AAO237" s="139"/>
      <c r="AAP237" s="139"/>
      <c r="AAQ237" s="139"/>
      <c r="AAR237" s="139"/>
      <c r="AAS237" s="139"/>
      <c r="AAT237" s="139"/>
      <c r="AAU237" s="139"/>
      <c r="AAV237" s="139"/>
      <c r="AAW237" s="139"/>
      <c r="AAX237" s="139"/>
      <c r="AAY237" s="139"/>
      <c r="AAZ237" s="139"/>
      <c r="ABA237" s="139"/>
      <c r="ABB237" s="139"/>
      <c r="ABC237" s="139"/>
      <c r="ABD237" s="139"/>
      <c r="ABE237" s="139"/>
      <c r="ABF237" s="139"/>
      <c r="ABG237" s="139"/>
      <c r="ABH237" s="139"/>
      <c r="ABI237" s="139"/>
      <c r="ABJ237" s="139"/>
      <c r="ABK237" s="139"/>
      <c r="ABL237" s="139"/>
      <c r="ABM237" s="139"/>
      <c r="ABN237" s="139"/>
      <c r="ABO237" s="139"/>
      <c r="ABP237" s="139"/>
      <c r="ABQ237" s="139"/>
      <c r="ABR237" s="139"/>
      <c r="ABS237" s="139"/>
      <c r="ABT237" s="139"/>
      <c r="ABU237" s="139"/>
      <c r="ABV237" s="139"/>
      <c r="ABW237" s="139"/>
      <c r="ABX237" s="139"/>
      <c r="ABY237" s="139"/>
      <c r="ABZ237" s="139"/>
      <c r="ACA237" s="139"/>
      <c r="ACB237" s="139"/>
      <c r="ACC237" s="139"/>
      <c r="ACD237" s="139"/>
      <c r="ACE237" s="139"/>
      <c r="ACF237" s="139"/>
      <c r="ACG237" s="139"/>
      <c r="ACH237" s="139"/>
      <c r="ACI237" s="139"/>
      <c r="ACJ237" s="139"/>
      <c r="ACK237" s="139"/>
      <c r="ACL237" s="139"/>
      <c r="ACM237" s="139"/>
      <c r="ACN237" s="139"/>
      <c r="ACO237" s="139"/>
      <c r="ACP237" s="139"/>
      <c r="ACQ237" s="139"/>
      <c r="ACR237" s="139"/>
      <c r="ACS237" s="139"/>
      <c r="ACT237" s="139"/>
      <c r="ACU237" s="139"/>
      <c r="ACV237" s="139"/>
      <c r="ACW237" s="139"/>
      <c r="ACX237" s="139"/>
      <c r="ACY237" s="139"/>
      <c r="ACZ237" s="139"/>
      <c r="ADA237" s="139"/>
      <c r="ADB237" s="139"/>
      <c r="ADC237" s="139"/>
      <c r="ADD237" s="139"/>
      <c r="ADE237" s="139"/>
      <c r="ADF237" s="139"/>
      <c r="ADG237" s="139"/>
      <c r="ADH237" s="139"/>
      <c r="ADI237" s="139"/>
      <c r="ADJ237" s="139"/>
      <c r="ADK237" s="139"/>
      <c r="ADL237" s="139"/>
      <c r="ADM237" s="139"/>
      <c r="ADN237" s="139"/>
      <c r="ADO237" s="139"/>
      <c r="ADP237" s="139"/>
      <c r="ADQ237" s="139"/>
      <c r="ADR237" s="139"/>
      <c r="ADS237" s="139"/>
      <c r="ADT237" s="139"/>
      <c r="ADU237" s="139"/>
      <c r="ADV237" s="139"/>
      <c r="ADW237" s="139"/>
      <c r="ADX237" s="139"/>
      <c r="ADY237" s="139"/>
      <c r="ADZ237" s="139"/>
      <c r="AEA237" s="139"/>
      <c r="AEB237" s="139"/>
      <c r="AEC237" s="139"/>
      <c r="AED237" s="139"/>
      <c r="AEE237" s="139"/>
      <c r="AEF237" s="139"/>
      <c r="AEG237" s="139"/>
      <c r="AEH237" s="139"/>
      <c r="AEI237" s="139"/>
      <c r="AEJ237" s="139"/>
      <c r="AEK237" s="139"/>
      <c r="AEL237" s="139"/>
      <c r="AEM237" s="139"/>
      <c r="AEN237" s="139"/>
      <c r="AEO237" s="139"/>
      <c r="AEP237" s="139"/>
      <c r="AEQ237" s="139"/>
      <c r="AER237" s="139"/>
      <c r="AES237" s="139"/>
      <c r="AET237" s="139"/>
      <c r="AEU237" s="139"/>
      <c r="AEV237" s="139"/>
      <c r="AEW237" s="139"/>
      <c r="AEX237" s="139"/>
      <c r="AEY237" s="139"/>
      <c r="AEZ237" s="139"/>
      <c r="AFA237" s="139"/>
      <c r="AFB237" s="139"/>
      <c r="AFC237" s="139"/>
      <c r="AFD237" s="139"/>
      <c r="AFE237" s="139"/>
      <c r="AFF237" s="139"/>
      <c r="AFG237" s="139"/>
      <c r="AFH237" s="139"/>
      <c r="AFI237" s="139"/>
      <c r="AFJ237" s="139"/>
      <c r="AFK237" s="139"/>
      <c r="AFL237" s="139"/>
      <c r="AFM237" s="139"/>
      <c r="AFN237" s="139"/>
      <c r="AFO237" s="139"/>
      <c r="AFP237" s="139"/>
      <c r="AFQ237" s="139"/>
      <c r="AFR237" s="139"/>
      <c r="AFS237" s="139"/>
      <c r="AFT237" s="139"/>
      <c r="AFU237" s="139"/>
      <c r="AFV237" s="139"/>
      <c r="AFW237" s="139"/>
      <c r="AFX237" s="139"/>
      <c r="AFY237" s="139"/>
      <c r="AFZ237" s="139"/>
      <c r="AGA237" s="139"/>
      <c r="AGB237" s="139"/>
      <c r="AGC237" s="139"/>
      <c r="AGD237" s="139"/>
      <c r="AGE237" s="139"/>
      <c r="AGF237" s="139"/>
      <c r="AGG237" s="139"/>
      <c r="AGH237" s="139"/>
      <c r="AGI237" s="139"/>
      <c r="AGJ237" s="139"/>
      <c r="AGK237" s="139"/>
      <c r="AGL237" s="139"/>
      <c r="AGM237" s="139"/>
      <c r="AGN237" s="139"/>
      <c r="AGO237" s="139"/>
      <c r="AGP237" s="139"/>
      <c r="AGQ237" s="139"/>
      <c r="AGR237" s="139"/>
      <c r="AGS237" s="139"/>
      <c r="AGT237" s="139"/>
      <c r="AGU237" s="139"/>
      <c r="AGV237" s="139"/>
      <c r="AGW237" s="139"/>
      <c r="AGX237" s="139"/>
      <c r="AGY237" s="139"/>
      <c r="AGZ237" s="139"/>
      <c r="AHA237" s="139"/>
      <c r="AHB237" s="139"/>
      <c r="AHC237" s="139"/>
      <c r="AHD237" s="139"/>
      <c r="AHE237" s="139"/>
      <c r="AHF237" s="139"/>
      <c r="AHG237" s="139"/>
      <c r="AHH237" s="139"/>
      <c r="AHI237" s="139"/>
      <c r="AHJ237" s="139"/>
      <c r="AHK237" s="139"/>
      <c r="AHL237" s="139"/>
      <c r="AHM237" s="139"/>
      <c r="AHN237" s="139"/>
      <c r="AHO237" s="139"/>
      <c r="AHP237" s="139"/>
      <c r="AHQ237" s="139"/>
      <c r="AHR237" s="139"/>
      <c r="AHS237" s="139"/>
      <c r="AHT237" s="139"/>
      <c r="AHU237" s="139"/>
      <c r="AHV237" s="139"/>
      <c r="AHW237" s="139"/>
      <c r="AHX237" s="139"/>
      <c r="AHY237" s="139"/>
      <c r="AHZ237" s="139"/>
      <c r="AIA237" s="139"/>
      <c r="AIB237" s="139"/>
      <c r="AIC237" s="139"/>
      <c r="AID237" s="139"/>
      <c r="AIE237" s="139"/>
      <c r="AIF237" s="139"/>
      <c r="AIG237" s="139"/>
      <c r="AIH237" s="139"/>
      <c r="AII237" s="139"/>
      <c r="AIJ237" s="139"/>
      <c r="AIK237" s="139"/>
      <c r="AIL237" s="139"/>
      <c r="AIM237" s="139"/>
      <c r="AIN237" s="139"/>
      <c r="AIO237" s="139"/>
      <c r="AIP237" s="139"/>
      <c r="AIQ237" s="139"/>
      <c r="AIR237" s="139"/>
      <c r="AIS237" s="139"/>
      <c r="AIT237" s="139"/>
      <c r="AIU237" s="139"/>
      <c r="AIV237" s="139"/>
      <c r="AIW237" s="139"/>
      <c r="AIX237" s="139"/>
      <c r="AIY237" s="139"/>
      <c r="AIZ237" s="139"/>
      <c r="AJA237" s="139"/>
      <c r="AJB237" s="139"/>
      <c r="AJC237" s="139"/>
      <c r="AJD237" s="139"/>
      <c r="AJE237" s="139"/>
      <c r="AJF237" s="139"/>
      <c r="AJG237" s="139"/>
      <c r="AJH237" s="139"/>
      <c r="AJI237" s="139"/>
      <c r="AJJ237" s="139"/>
      <c r="AJK237" s="139"/>
      <c r="AJL237" s="139"/>
      <c r="AJM237" s="139"/>
      <c r="AJN237" s="139"/>
      <c r="AJO237" s="139"/>
      <c r="AJP237" s="139"/>
      <c r="AJQ237" s="139"/>
      <c r="AJR237" s="139"/>
      <c r="AJS237" s="139"/>
      <c r="AJT237" s="139"/>
      <c r="AJU237" s="139"/>
      <c r="AJV237" s="139"/>
      <c r="AJW237" s="139"/>
      <c r="AJX237" s="139"/>
      <c r="AJY237" s="139"/>
      <c r="AJZ237" s="139"/>
      <c r="AKA237" s="139"/>
      <c r="AKB237" s="139"/>
      <c r="AKC237" s="139"/>
      <c r="AKD237" s="139"/>
      <c r="AKE237" s="139"/>
      <c r="AKF237" s="139"/>
      <c r="AKG237" s="139"/>
      <c r="AKH237" s="139"/>
      <c r="AKI237" s="139"/>
      <c r="AKJ237" s="139"/>
      <c r="AKK237" s="139"/>
      <c r="AKL237" s="139"/>
      <c r="AKM237" s="139"/>
      <c r="AKN237" s="139"/>
      <c r="AKO237" s="139"/>
      <c r="AKP237" s="139"/>
      <c r="AKQ237" s="139"/>
      <c r="AKR237" s="139"/>
      <c r="AKS237" s="139"/>
      <c r="AKT237" s="139"/>
      <c r="AKU237" s="139"/>
      <c r="AKV237" s="139"/>
      <c r="AKW237" s="139"/>
      <c r="AKX237" s="139"/>
      <c r="AKY237" s="139"/>
      <c r="AKZ237" s="139"/>
      <c r="ALA237" s="139"/>
      <c r="ALB237" s="139"/>
      <c r="ALC237" s="139"/>
      <c r="ALD237" s="139"/>
      <c r="ALE237" s="139"/>
      <c r="ALF237" s="139"/>
      <c r="ALG237" s="139"/>
      <c r="ALH237" s="139"/>
      <c r="ALI237" s="139"/>
      <c r="ALJ237" s="139"/>
      <c r="ALK237" s="139"/>
      <c r="ALL237" s="139"/>
      <c r="ALM237" s="139"/>
      <c r="ALN237" s="139"/>
      <c r="ALO237" s="139"/>
      <c r="ALP237" s="139"/>
      <c r="ALQ237" s="139"/>
      <c r="ALR237" s="139"/>
      <c r="ALS237" s="139"/>
      <c r="ALT237" s="139"/>
      <c r="ALU237" s="139"/>
      <c r="ALV237" s="139"/>
      <c r="ALW237" s="139"/>
      <c r="ALX237" s="139"/>
      <c r="ALY237" s="139"/>
      <c r="ALZ237" s="139"/>
      <c r="AMA237" s="139"/>
      <c r="AMB237" s="139"/>
      <c r="AMC237" s="139"/>
      <c r="AMD237" s="139"/>
      <c r="AME237" s="139"/>
      <c r="AMF237" s="139"/>
      <c r="AMG237" s="139"/>
      <c r="AMH237" s="139"/>
      <c r="AMI237" s="139"/>
      <c r="AMJ237" s="139"/>
      <c r="AMK237" s="139"/>
      <c r="AML237" s="139"/>
      <c r="AMM237" s="139"/>
      <c r="AMN237" s="139"/>
      <c r="AMO237" s="139"/>
      <c r="AMP237" s="139"/>
      <c r="AMQ237" s="139"/>
      <c r="AMR237" s="139"/>
      <c r="AMS237" s="139"/>
      <c r="AMT237" s="139"/>
      <c r="AMU237" s="139"/>
      <c r="AMV237" s="139"/>
      <c r="AMW237" s="139"/>
      <c r="AMX237" s="139"/>
      <c r="AMY237" s="139"/>
      <c r="AMZ237" s="139"/>
      <c r="ANA237" s="139"/>
      <c r="ANB237" s="139"/>
      <c r="ANC237" s="139"/>
      <c r="AND237" s="139"/>
      <c r="ANE237" s="139"/>
      <c r="ANF237" s="139"/>
      <c r="ANG237" s="139"/>
      <c r="ANH237" s="139"/>
      <c r="ANI237" s="139"/>
      <c r="ANJ237" s="139"/>
      <c r="ANK237" s="139"/>
      <c r="ANL237" s="139"/>
      <c r="ANM237" s="139"/>
      <c r="ANN237" s="139"/>
      <c r="ANO237" s="139"/>
      <c r="ANP237" s="139"/>
      <c r="ANQ237" s="139"/>
      <c r="ANR237" s="139"/>
      <c r="ANS237" s="139"/>
      <c r="ANT237" s="139"/>
      <c r="ANU237" s="139"/>
      <c r="ANV237" s="139"/>
      <c r="ANW237" s="139"/>
      <c r="ANX237" s="139"/>
      <c r="ANY237" s="139"/>
      <c r="ANZ237" s="139"/>
      <c r="AOA237" s="139"/>
      <c r="AOB237" s="139"/>
      <c r="AOC237" s="139"/>
      <c r="AOD237" s="139"/>
      <c r="AOE237" s="139"/>
      <c r="AOF237" s="139"/>
      <c r="AOG237" s="139"/>
      <c r="AOH237" s="139"/>
      <c r="AOI237" s="139"/>
      <c r="AOJ237" s="139"/>
      <c r="AOK237" s="139"/>
      <c r="AOL237" s="139"/>
      <c r="AOM237" s="139"/>
      <c r="AON237" s="139"/>
      <c r="AOO237" s="139"/>
      <c r="AOP237" s="139"/>
      <c r="AOQ237" s="139"/>
      <c r="AOR237" s="139"/>
      <c r="AOS237" s="139"/>
      <c r="AOT237" s="139"/>
      <c r="AOU237" s="139"/>
      <c r="AOV237" s="139"/>
      <c r="AOW237" s="139"/>
      <c r="AOX237" s="139"/>
      <c r="AOY237" s="139"/>
      <c r="AOZ237" s="139"/>
      <c r="APA237" s="139"/>
      <c r="APB237" s="139"/>
      <c r="APC237" s="139"/>
      <c r="APD237" s="139"/>
      <c r="APE237" s="139"/>
      <c r="APF237" s="139"/>
      <c r="APG237" s="139"/>
      <c r="APH237" s="139"/>
      <c r="API237" s="139"/>
      <c r="APJ237" s="139"/>
      <c r="APK237" s="139"/>
      <c r="APL237" s="139"/>
    </row>
    <row r="238" spans="1:1104" s="138" customFormat="1" hidden="1" x14ac:dyDescent="0.25">
      <c r="A238" s="42"/>
      <c r="B238" s="142" t="e">
        <f>#REF!-B12</f>
        <v>#REF!</v>
      </c>
      <c r="C238" s="142" t="e">
        <f>#REF!-C12</f>
        <v>#REF!</v>
      </c>
      <c r="D238" s="142" t="e">
        <f>#REF!-D12</f>
        <v>#REF!</v>
      </c>
      <c r="E238" s="380" t="e">
        <f>#REF!-E12</f>
        <v>#REF!</v>
      </c>
      <c r="F238" s="142" t="e">
        <f>#REF!-F12</f>
        <v>#REF!</v>
      </c>
      <c r="G238" s="380" t="e">
        <f>#REF!-G12</f>
        <v>#REF!</v>
      </c>
      <c r="H238" s="142" t="e">
        <f>#REF!-H12</f>
        <v>#REF!</v>
      </c>
      <c r="I238" s="142" t="e">
        <f>#REF!-I12</f>
        <v>#REF!</v>
      </c>
      <c r="J238" s="139"/>
      <c r="K238" s="139"/>
      <c r="L238" s="139"/>
      <c r="M238" s="139"/>
      <c r="N238" s="139"/>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c r="AM238" s="139"/>
      <c r="AN238" s="139"/>
      <c r="AO238" s="139"/>
      <c r="AP238" s="139"/>
      <c r="AQ238" s="139"/>
      <c r="AR238" s="139"/>
      <c r="AS238" s="139"/>
      <c r="AT238" s="139"/>
      <c r="AU238" s="139"/>
      <c r="AV238" s="139"/>
      <c r="AW238" s="139"/>
      <c r="AX238" s="139"/>
      <c r="AY238" s="139"/>
      <c r="AZ238" s="139"/>
      <c r="BA238" s="139"/>
      <c r="BB238" s="139"/>
      <c r="BC238" s="139"/>
      <c r="BD238" s="139"/>
      <c r="BE238" s="139"/>
      <c r="BF238" s="139"/>
      <c r="BG238" s="139"/>
      <c r="BH238" s="139"/>
      <c r="BI238" s="139"/>
      <c r="BJ238" s="139"/>
      <c r="BK238" s="139"/>
      <c r="BL238" s="139"/>
      <c r="BM238" s="139"/>
      <c r="BN238" s="139"/>
      <c r="BO238" s="139"/>
      <c r="BP238" s="139"/>
      <c r="BQ238" s="139"/>
      <c r="BR238" s="139"/>
      <c r="BS238" s="139"/>
      <c r="BT238" s="139"/>
      <c r="BU238" s="139"/>
      <c r="BV238" s="139"/>
      <c r="BW238" s="139"/>
      <c r="BX238" s="139"/>
      <c r="BY238" s="139"/>
      <c r="BZ238" s="139"/>
      <c r="CA238" s="139"/>
      <c r="CB238" s="139"/>
      <c r="CC238" s="139"/>
      <c r="CD238" s="139"/>
      <c r="CE238" s="139"/>
      <c r="CF238" s="139"/>
      <c r="CG238" s="139"/>
      <c r="CH238" s="139"/>
      <c r="CI238" s="139"/>
      <c r="CJ238" s="139"/>
      <c r="CK238" s="139"/>
      <c r="CL238" s="139"/>
      <c r="CM238" s="139"/>
      <c r="CN238" s="139"/>
      <c r="CO238" s="139"/>
      <c r="CP238" s="139"/>
      <c r="CQ238" s="139"/>
      <c r="CR238" s="139"/>
      <c r="CS238" s="139"/>
      <c r="CT238" s="139"/>
      <c r="CU238" s="139"/>
      <c r="CV238" s="139"/>
      <c r="CW238" s="139"/>
      <c r="CX238" s="139"/>
      <c r="CY238" s="139"/>
      <c r="CZ238" s="139"/>
      <c r="DA238" s="139"/>
      <c r="DB238" s="139"/>
      <c r="DC238" s="139"/>
      <c r="DD238" s="139"/>
      <c r="DE238" s="139"/>
      <c r="DF238" s="139"/>
      <c r="DG238" s="139"/>
      <c r="DH238" s="139"/>
      <c r="DI238" s="139"/>
      <c r="DJ238" s="139"/>
      <c r="DK238" s="139"/>
      <c r="DL238" s="139"/>
      <c r="DM238" s="139"/>
      <c r="DN238" s="139"/>
      <c r="DO238" s="139"/>
      <c r="DP238" s="139"/>
      <c r="DQ238" s="139"/>
      <c r="DR238" s="139"/>
      <c r="DS238" s="139"/>
      <c r="DT238" s="139"/>
      <c r="DU238" s="139"/>
      <c r="DV238" s="139"/>
      <c r="DW238" s="139"/>
      <c r="DX238" s="139"/>
      <c r="DY238" s="139"/>
      <c r="DZ238" s="139"/>
      <c r="EA238" s="139"/>
      <c r="EB238" s="139"/>
      <c r="EC238" s="139"/>
      <c r="ED238" s="139"/>
      <c r="EE238" s="139"/>
      <c r="EF238" s="139"/>
      <c r="EG238" s="139"/>
      <c r="EH238" s="139"/>
      <c r="EI238" s="139"/>
      <c r="EJ238" s="139"/>
      <c r="EK238" s="139"/>
      <c r="EL238" s="139"/>
      <c r="EM238" s="139"/>
      <c r="EN238" s="139"/>
      <c r="EO238" s="139"/>
      <c r="EP238" s="139"/>
      <c r="EQ238" s="139"/>
      <c r="ER238" s="139"/>
      <c r="ES238" s="139"/>
      <c r="ET238" s="139"/>
      <c r="EU238" s="139"/>
      <c r="EV238" s="139"/>
      <c r="EW238" s="139"/>
      <c r="EX238" s="139"/>
      <c r="EY238" s="139"/>
      <c r="EZ238" s="139"/>
      <c r="FA238" s="139"/>
      <c r="FB238" s="139"/>
      <c r="FC238" s="139"/>
      <c r="FD238" s="139"/>
      <c r="FE238" s="139"/>
      <c r="FF238" s="139"/>
      <c r="FG238" s="139"/>
      <c r="FH238" s="139"/>
      <c r="FI238" s="139"/>
      <c r="FJ238" s="139"/>
      <c r="FK238" s="139"/>
      <c r="FL238" s="139"/>
      <c r="FM238" s="139"/>
      <c r="FN238" s="139"/>
      <c r="FO238" s="139"/>
      <c r="FP238" s="139"/>
      <c r="FQ238" s="139"/>
      <c r="FR238" s="139"/>
      <c r="FS238" s="139"/>
      <c r="FT238" s="139"/>
      <c r="FU238" s="139"/>
      <c r="FV238" s="139"/>
      <c r="FW238" s="139"/>
      <c r="FX238" s="139"/>
      <c r="FY238" s="139"/>
      <c r="FZ238" s="139"/>
      <c r="GA238" s="139"/>
      <c r="GB238" s="139"/>
      <c r="GC238" s="139"/>
      <c r="GD238" s="139"/>
      <c r="GE238" s="139"/>
      <c r="GF238" s="139"/>
      <c r="GG238" s="139"/>
      <c r="GH238" s="139"/>
      <c r="GI238" s="139"/>
      <c r="GJ238" s="139"/>
      <c r="GK238" s="139"/>
      <c r="GL238" s="139"/>
      <c r="GM238" s="139"/>
      <c r="GN238" s="139"/>
      <c r="GO238" s="139"/>
      <c r="GP238" s="139"/>
      <c r="GQ238" s="139"/>
      <c r="GR238" s="139"/>
      <c r="GS238" s="139"/>
      <c r="GT238" s="139"/>
      <c r="GU238" s="139"/>
      <c r="GV238" s="139"/>
      <c r="GW238" s="139"/>
      <c r="GX238" s="139"/>
      <c r="GY238" s="139"/>
      <c r="GZ238" s="139"/>
      <c r="HA238" s="139"/>
      <c r="HB238" s="139"/>
      <c r="HC238" s="139"/>
      <c r="HD238" s="139"/>
      <c r="HE238" s="139"/>
      <c r="HF238" s="139"/>
      <c r="HG238" s="139"/>
      <c r="HH238" s="139"/>
      <c r="HI238" s="139"/>
      <c r="HJ238" s="139"/>
      <c r="HK238" s="139"/>
      <c r="HL238" s="139"/>
      <c r="HM238" s="139"/>
      <c r="HN238" s="139"/>
      <c r="HO238" s="139"/>
      <c r="HP238" s="139"/>
      <c r="HQ238" s="139"/>
      <c r="HR238" s="139"/>
      <c r="HS238" s="139"/>
      <c r="HT238" s="139"/>
      <c r="HU238" s="139"/>
      <c r="HV238" s="139"/>
      <c r="HW238" s="139"/>
      <c r="HX238" s="139"/>
      <c r="HY238" s="139"/>
      <c r="HZ238" s="139"/>
      <c r="IA238" s="139"/>
      <c r="IB238" s="139"/>
      <c r="IC238" s="139"/>
      <c r="ID238" s="139"/>
      <c r="IE238" s="139"/>
      <c r="IF238" s="139"/>
      <c r="IG238" s="139"/>
      <c r="IH238" s="139"/>
      <c r="II238" s="139"/>
      <c r="IJ238" s="139"/>
      <c r="IK238" s="139"/>
      <c r="IL238" s="139"/>
      <c r="IM238" s="139"/>
      <c r="IN238" s="139"/>
      <c r="IO238" s="139"/>
      <c r="IP238" s="139"/>
      <c r="IQ238" s="139"/>
      <c r="IR238" s="139"/>
      <c r="IS238" s="139"/>
      <c r="IT238" s="139"/>
      <c r="IU238" s="139"/>
      <c r="IV238" s="139"/>
      <c r="IW238" s="139"/>
      <c r="IX238" s="139"/>
      <c r="IY238" s="139"/>
      <c r="IZ238" s="139"/>
      <c r="JA238" s="139"/>
      <c r="JB238" s="139"/>
      <c r="JC238" s="139"/>
      <c r="JD238" s="139"/>
      <c r="JE238" s="139"/>
      <c r="JF238" s="139"/>
      <c r="JG238" s="139"/>
      <c r="JH238" s="139"/>
      <c r="JI238" s="139"/>
      <c r="JJ238" s="139"/>
      <c r="JK238" s="139"/>
      <c r="JL238" s="139"/>
      <c r="JM238" s="139"/>
      <c r="JN238" s="139"/>
      <c r="JO238" s="139"/>
      <c r="JP238" s="139"/>
      <c r="JQ238" s="139"/>
      <c r="JR238" s="139"/>
      <c r="JS238" s="139"/>
      <c r="JT238" s="139"/>
      <c r="JU238" s="139"/>
      <c r="JV238" s="139"/>
      <c r="JW238" s="139"/>
      <c r="JX238" s="139"/>
      <c r="JY238" s="139"/>
      <c r="JZ238" s="139"/>
      <c r="KA238" s="139"/>
      <c r="KB238" s="139"/>
      <c r="KC238" s="139"/>
      <c r="KD238" s="139"/>
      <c r="KE238" s="139"/>
      <c r="KF238" s="139"/>
      <c r="KG238" s="139"/>
      <c r="KH238" s="139"/>
      <c r="KI238" s="139"/>
      <c r="KJ238" s="139"/>
      <c r="KK238" s="139"/>
      <c r="KL238" s="139"/>
      <c r="KM238" s="139"/>
      <c r="KN238" s="139"/>
      <c r="KO238" s="139"/>
      <c r="KP238" s="139"/>
      <c r="KQ238" s="139"/>
      <c r="KR238" s="139"/>
      <c r="KS238" s="139"/>
      <c r="KT238" s="139"/>
      <c r="KU238" s="139"/>
      <c r="KV238" s="139"/>
      <c r="KW238" s="139"/>
      <c r="KX238" s="139"/>
      <c r="KY238" s="139"/>
      <c r="KZ238" s="139"/>
      <c r="LA238" s="139"/>
      <c r="LB238" s="139"/>
      <c r="LC238" s="139"/>
      <c r="LD238" s="139"/>
      <c r="LE238" s="139"/>
      <c r="LF238" s="139"/>
      <c r="LG238" s="139"/>
      <c r="LH238" s="139"/>
      <c r="LI238" s="139"/>
      <c r="LJ238" s="139"/>
      <c r="LK238" s="139"/>
      <c r="LL238" s="139"/>
      <c r="LM238" s="139"/>
      <c r="LN238" s="139"/>
      <c r="LO238" s="139"/>
      <c r="LP238" s="139"/>
      <c r="LQ238" s="139"/>
      <c r="LR238" s="139"/>
      <c r="LS238" s="139"/>
      <c r="LT238" s="139"/>
      <c r="LU238" s="139"/>
      <c r="LV238" s="139"/>
      <c r="LW238" s="139"/>
      <c r="LX238" s="139"/>
      <c r="LY238" s="139"/>
      <c r="LZ238" s="139"/>
      <c r="MA238" s="139"/>
      <c r="MB238" s="139"/>
      <c r="MC238" s="139"/>
      <c r="MD238" s="139"/>
      <c r="ME238" s="139"/>
      <c r="MF238" s="139"/>
      <c r="MG238" s="139"/>
      <c r="MH238" s="139"/>
      <c r="MI238" s="139"/>
      <c r="MJ238" s="139"/>
      <c r="MK238" s="139"/>
      <c r="ML238" s="139"/>
      <c r="MM238" s="139"/>
      <c r="MN238" s="139"/>
      <c r="MO238" s="139"/>
      <c r="MP238" s="139"/>
      <c r="MQ238" s="139"/>
      <c r="MR238" s="139"/>
      <c r="MS238" s="139"/>
      <c r="MT238" s="139"/>
      <c r="MU238" s="139"/>
      <c r="MV238" s="139"/>
      <c r="MW238" s="139"/>
      <c r="MX238" s="139"/>
      <c r="MY238" s="139"/>
      <c r="MZ238" s="139"/>
      <c r="NA238" s="139"/>
      <c r="NB238" s="139"/>
      <c r="NC238" s="139"/>
      <c r="ND238" s="139"/>
      <c r="NE238" s="139"/>
      <c r="NF238" s="139"/>
      <c r="NG238" s="139"/>
      <c r="NH238" s="139"/>
      <c r="NI238" s="139"/>
      <c r="NJ238" s="139"/>
      <c r="NK238" s="139"/>
      <c r="NL238" s="139"/>
      <c r="NM238" s="139"/>
      <c r="NN238" s="139"/>
      <c r="NO238" s="139"/>
      <c r="NP238" s="139"/>
      <c r="NQ238" s="139"/>
      <c r="NR238" s="139"/>
      <c r="NS238" s="139"/>
      <c r="NT238" s="139"/>
      <c r="NU238" s="139"/>
      <c r="NV238" s="139"/>
      <c r="NW238" s="139"/>
      <c r="NX238" s="139"/>
      <c r="NY238" s="139"/>
      <c r="NZ238" s="139"/>
      <c r="OA238" s="139"/>
      <c r="OB238" s="139"/>
      <c r="OC238" s="139"/>
      <c r="OD238" s="139"/>
      <c r="OE238" s="139"/>
      <c r="OF238" s="139"/>
      <c r="OG238" s="139"/>
      <c r="OH238" s="139"/>
      <c r="OI238" s="139"/>
      <c r="OJ238" s="139"/>
      <c r="OK238" s="139"/>
      <c r="OL238" s="139"/>
      <c r="OM238" s="139"/>
      <c r="ON238" s="139"/>
      <c r="OO238" s="139"/>
      <c r="OP238" s="139"/>
      <c r="OQ238" s="139"/>
      <c r="OR238" s="139"/>
      <c r="OS238" s="139"/>
      <c r="OT238" s="139"/>
      <c r="OU238" s="139"/>
      <c r="OV238" s="139"/>
      <c r="OW238" s="139"/>
      <c r="OX238" s="139"/>
      <c r="OY238" s="139"/>
      <c r="OZ238" s="139"/>
      <c r="PA238" s="139"/>
      <c r="PB238" s="139"/>
      <c r="PC238" s="139"/>
      <c r="PD238" s="139"/>
      <c r="PE238" s="139"/>
      <c r="PF238" s="139"/>
      <c r="PG238" s="139"/>
      <c r="PH238" s="139"/>
      <c r="PI238" s="139"/>
      <c r="PJ238" s="139"/>
      <c r="PK238" s="139"/>
      <c r="PL238" s="139"/>
      <c r="PM238" s="139"/>
      <c r="PN238" s="139"/>
      <c r="PO238" s="139"/>
      <c r="PP238" s="139"/>
      <c r="PQ238" s="139"/>
      <c r="PR238" s="139"/>
      <c r="PS238" s="139"/>
      <c r="PT238" s="139"/>
      <c r="PU238" s="139"/>
      <c r="PV238" s="139"/>
      <c r="PW238" s="139"/>
      <c r="PX238" s="139"/>
      <c r="PY238" s="139"/>
      <c r="PZ238" s="139"/>
      <c r="QA238" s="139"/>
      <c r="QB238" s="139"/>
      <c r="QC238" s="139"/>
      <c r="QD238" s="139"/>
      <c r="QE238" s="139"/>
      <c r="QF238" s="139"/>
      <c r="QG238" s="139"/>
      <c r="QH238" s="139"/>
      <c r="QI238" s="139"/>
      <c r="QJ238" s="139"/>
      <c r="QK238" s="139"/>
      <c r="QL238" s="139"/>
      <c r="QM238" s="139"/>
      <c r="QN238" s="139"/>
      <c r="QO238" s="139"/>
      <c r="QP238" s="139"/>
      <c r="QQ238" s="139"/>
      <c r="QR238" s="139"/>
      <c r="QS238" s="139"/>
      <c r="QT238" s="139"/>
      <c r="QU238" s="139"/>
      <c r="QV238" s="139"/>
      <c r="QW238" s="139"/>
      <c r="QX238" s="139"/>
      <c r="QY238" s="139"/>
      <c r="QZ238" s="139"/>
      <c r="RA238" s="139"/>
      <c r="RB238" s="139"/>
      <c r="RC238" s="139"/>
      <c r="RD238" s="139"/>
      <c r="RE238" s="139"/>
      <c r="RF238" s="139"/>
      <c r="RG238" s="139"/>
      <c r="RH238" s="139"/>
      <c r="RI238" s="139"/>
      <c r="RJ238" s="139"/>
      <c r="RK238" s="139"/>
      <c r="RL238" s="139"/>
      <c r="RM238" s="139"/>
      <c r="RN238" s="139"/>
      <c r="RO238" s="139"/>
      <c r="RP238" s="139"/>
      <c r="RQ238" s="139"/>
      <c r="RR238" s="139"/>
      <c r="RS238" s="139"/>
      <c r="RT238" s="139"/>
      <c r="RU238" s="139"/>
      <c r="RV238" s="139"/>
      <c r="RW238" s="139"/>
      <c r="RX238" s="139"/>
      <c r="RY238" s="139"/>
      <c r="RZ238" s="139"/>
      <c r="SA238" s="139"/>
      <c r="SB238" s="139"/>
      <c r="SC238" s="139"/>
      <c r="SD238" s="139"/>
      <c r="SE238" s="139"/>
      <c r="SF238" s="139"/>
      <c r="SG238" s="139"/>
      <c r="SH238" s="139"/>
      <c r="SI238" s="139"/>
      <c r="SJ238" s="139"/>
      <c r="SK238" s="139"/>
      <c r="SL238" s="139"/>
      <c r="SM238" s="139"/>
      <c r="SN238" s="139"/>
      <c r="SO238" s="139"/>
      <c r="SP238" s="139"/>
      <c r="SQ238" s="139"/>
      <c r="SR238" s="139"/>
      <c r="SS238" s="139"/>
      <c r="ST238" s="139"/>
      <c r="SU238" s="139"/>
      <c r="SV238" s="139"/>
      <c r="SW238" s="139"/>
      <c r="SX238" s="139"/>
      <c r="SY238" s="139"/>
      <c r="SZ238" s="139"/>
      <c r="TA238" s="139"/>
      <c r="TB238" s="139"/>
      <c r="TC238" s="139"/>
      <c r="TD238" s="139"/>
      <c r="TE238" s="139"/>
      <c r="TF238" s="139"/>
      <c r="TG238" s="139"/>
      <c r="TH238" s="139"/>
      <c r="TI238" s="139"/>
      <c r="TJ238" s="139"/>
      <c r="TK238" s="139"/>
      <c r="TL238" s="139"/>
      <c r="TM238" s="139"/>
      <c r="TN238" s="139"/>
      <c r="TO238" s="139"/>
      <c r="TP238" s="139"/>
      <c r="TQ238" s="139"/>
      <c r="TR238" s="139"/>
      <c r="TS238" s="139"/>
      <c r="TT238" s="139"/>
      <c r="TU238" s="139"/>
      <c r="TV238" s="139"/>
      <c r="TW238" s="139"/>
      <c r="TX238" s="139"/>
      <c r="TY238" s="139"/>
      <c r="TZ238" s="139"/>
      <c r="UA238" s="139"/>
      <c r="UB238" s="139"/>
      <c r="UC238" s="139"/>
      <c r="UD238" s="139"/>
      <c r="UE238" s="139"/>
      <c r="UF238" s="139"/>
      <c r="UG238" s="139"/>
      <c r="UH238" s="139"/>
      <c r="UI238" s="139"/>
      <c r="UJ238" s="139"/>
      <c r="UK238" s="139"/>
      <c r="UL238" s="139"/>
      <c r="UM238" s="139"/>
      <c r="UN238" s="139"/>
      <c r="UO238" s="139"/>
      <c r="UP238" s="139"/>
      <c r="UQ238" s="139"/>
      <c r="UR238" s="139"/>
      <c r="US238" s="139"/>
      <c r="UT238" s="139"/>
      <c r="UU238" s="139"/>
      <c r="UV238" s="139"/>
      <c r="UW238" s="139"/>
      <c r="UX238" s="139"/>
      <c r="UY238" s="139"/>
      <c r="UZ238" s="139"/>
      <c r="VA238" s="139"/>
      <c r="VB238" s="139"/>
      <c r="VC238" s="139"/>
      <c r="VD238" s="139"/>
      <c r="VE238" s="139"/>
      <c r="VF238" s="139"/>
      <c r="VG238" s="139"/>
      <c r="VH238" s="139"/>
      <c r="VI238" s="139"/>
      <c r="VJ238" s="139"/>
      <c r="VK238" s="139"/>
      <c r="VL238" s="139"/>
      <c r="VM238" s="139"/>
      <c r="VN238" s="139"/>
      <c r="VO238" s="139"/>
      <c r="VP238" s="139"/>
      <c r="VQ238" s="139"/>
      <c r="VR238" s="139"/>
      <c r="VS238" s="139"/>
      <c r="VT238" s="139"/>
      <c r="VU238" s="139"/>
      <c r="VV238" s="139"/>
      <c r="VW238" s="139"/>
      <c r="VX238" s="139"/>
      <c r="VY238" s="139"/>
      <c r="VZ238" s="139"/>
      <c r="WA238" s="139"/>
      <c r="WB238" s="139"/>
      <c r="WC238" s="139"/>
      <c r="WD238" s="139"/>
      <c r="WE238" s="139"/>
      <c r="WF238" s="139"/>
      <c r="WG238" s="139"/>
      <c r="WH238" s="139"/>
      <c r="WI238" s="139"/>
      <c r="WJ238" s="139"/>
      <c r="WK238" s="139"/>
      <c r="WL238" s="139"/>
      <c r="WM238" s="139"/>
      <c r="WN238" s="139"/>
      <c r="WO238" s="139"/>
      <c r="WP238" s="139"/>
      <c r="WQ238" s="139"/>
      <c r="WR238" s="139"/>
      <c r="WS238" s="139"/>
      <c r="WT238" s="139"/>
      <c r="WU238" s="139"/>
      <c r="WV238" s="139"/>
      <c r="WW238" s="139"/>
      <c r="WX238" s="139"/>
      <c r="WY238" s="139"/>
      <c r="WZ238" s="139"/>
      <c r="XA238" s="139"/>
      <c r="XB238" s="139"/>
      <c r="XC238" s="139"/>
      <c r="XD238" s="139"/>
      <c r="XE238" s="139"/>
      <c r="XF238" s="139"/>
      <c r="XG238" s="139"/>
      <c r="XH238" s="139"/>
      <c r="XI238" s="139"/>
      <c r="XJ238" s="139"/>
      <c r="XK238" s="139"/>
      <c r="XL238" s="139"/>
      <c r="XM238" s="139"/>
      <c r="XN238" s="139"/>
      <c r="XO238" s="139"/>
      <c r="XP238" s="139"/>
      <c r="XQ238" s="139"/>
      <c r="XR238" s="139"/>
      <c r="XS238" s="139"/>
      <c r="XT238" s="139"/>
      <c r="XU238" s="139"/>
      <c r="XV238" s="139"/>
      <c r="XW238" s="139"/>
      <c r="XX238" s="139"/>
      <c r="XY238" s="139"/>
      <c r="XZ238" s="139"/>
      <c r="YA238" s="139"/>
      <c r="YB238" s="139"/>
      <c r="YC238" s="139"/>
      <c r="YD238" s="139"/>
      <c r="YE238" s="139"/>
      <c r="YF238" s="139"/>
      <c r="YG238" s="139"/>
      <c r="YH238" s="139"/>
      <c r="YI238" s="139"/>
      <c r="YJ238" s="139"/>
      <c r="YK238" s="139"/>
      <c r="YL238" s="139"/>
      <c r="YM238" s="139"/>
      <c r="YN238" s="139"/>
      <c r="YO238" s="139"/>
      <c r="YP238" s="139"/>
      <c r="YQ238" s="139"/>
      <c r="YR238" s="139"/>
      <c r="YS238" s="139"/>
      <c r="YT238" s="139"/>
      <c r="YU238" s="139"/>
      <c r="YV238" s="139"/>
      <c r="YW238" s="139"/>
      <c r="YX238" s="139"/>
      <c r="YY238" s="139"/>
      <c r="YZ238" s="139"/>
      <c r="ZA238" s="139"/>
      <c r="ZB238" s="139"/>
      <c r="ZC238" s="139"/>
      <c r="ZD238" s="139"/>
      <c r="ZE238" s="139"/>
      <c r="ZF238" s="139"/>
      <c r="ZG238" s="139"/>
      <c r="ZH238" s="139"/>
      <c r="ZI238" s="139"/>
      <c r="ZJ238" s="139"/>
      <c r="ZK238" s="139"/>
      <c r="ZL238" s="139"/>
      <c r="ZM238" s="139"/>
      <c r="ZN238" s="139"/>
      <c r="ZO238" s="139"/>
      <c r="ZP238" s="139"/>
      <c r="ZQ238" s="139"/>
      <c r="ZR238" s="139"/>
      <c r="ZS238" s="139"/>
      <c r="ZT238" s="139"/>
      <c r="ZU238" s="139"/>
      <c r="ZV238" s="139"/>
      <c r="ZW238" s="139"/>
      <c r="ZX238" s="139"/>
      <c r="ZY238" s="139"/>
      <c r="ZZ238" s="139"/>
      <c r="AAA238" s="139"/>
      <c r="AAB238" s="139"/>
      <c r="AAC238" s="139"/>
      <c r="AAD238" s="139"/>
      <c r="AAE238" s="139"/>
      <c r="AAF238" s="139"/>
      <c r="AAG238" s="139"/>
      <c r="AAH238" s="139"/>
      <c r="AAI238" s="139"/>
      <c r="AAJ238" s="139"/>
      <c r="AAK238" s="139"/>
      <c r="AAL238" s="139"/>
      <c r="AAM238" s="139"/>
      <c r="AAN238" s="139"/>
      <c r="AAO238" s="139"/>
      <c r="AAP238" s="139"/>
      <c r="AAQ238" s="139"/>
      <c r="AAR238" s="139"/>
      <c r="AAS238" s="139"/>
      <c r="AAT238" s="139"/>
      <c r="AAU238" s="139"/>
      <c r="AAV238" s="139"/>
      <c r="AAW238" s="139"/>
      <c r="AAX238" s="139"/>
      <c r="AAY238" s="139"/>
      <c r="AAZ238" s="139"/>
      <c r="ABA238" s="139"/>
      <c r="ABB238" s="139"/>
      <c r="ABC238" s="139"/>
      <c r="ABD238" s="139"/>
      <c r="ABE238" s="139"/>
      <c r="ABF238" s="139"/>
      <c r="ABG238" s="139"/>
      <c r="ABH238" s="139"/>
      <c r="ABI238" s="139"/>
      <c r="ABJ238" s="139"/>
      <c r="ABK238" s="139"/>
      <c r="ABL238" s="139"/>
      <c r="ABM238" s="139"/>
      <c r="ABN238" s="139"/>
      <c r="ABO238" s="139"/>
      <c r="ABP238" s="139"/>
      <c r="ABQ238" s="139"/>
      <c r="ABR238" s="139"/>
      <c r="ABS238" s="139"/>
      <c r="ABT238" s="139"/>
      <c r="ABU238" s="139"/>
      <c r="ABV238" s="139"/>
      <c r="ABW238" s="139"/>
      <c r="ABX238" s="139"/>
      <c r="ABY238" s="139"/>
      <c r="ABZ238" s="139"/>
      <c r="ACA238" s="139"/>
      <c r="ACB238" s="139"/>
      <c r="ACC238" s="139"/>
      <c r="ACD238" s="139"/>
      <c r="ACE238" s="139"/>
      <c r="ACF238" s="139"/>
      <c r="ACG238" s="139"/>
      <c r="ACH238" s="139"/>
      <c r="ACI238" s="139"/>
      <c r="ACJ238" s="139"/>
      <c r="ACK238" s="139"/>
      <c r="ACL238" s="139"/>
      <c r="ACM238" s="139"/>
      <c r="ACN238" s="139"/>
      <c r="ACO238" s="139"/>
      <c r="ACP238" s="139"/>
      <c r="ACQ238" s="139"/>
      <c r="ACR238" s="139"/>
      <c r="ACS238" s="139"/>
      <c r="ACT238" s="139"/>
      <c r="ACU238" s="139"/>
      <c r="ACV238" s="139"/>
      <c r="ACW238" s="139"/>
      <c r="ACX238" s="139"/>
      <c r="ACY238" s="139"/>
      <c r="ACZ238" s="139"/>
      <c r="ADA238" s="139"/>
      <c r="ADB238" s="139"/>
      <c r="ADC238" s="139"/>
      <c r="ADD238" s="139"/>
      <c r="ADE238" s="139"/>
      <c r="ADF238" s="139"/>
      <c r="ADG238" s="139"/>
      <c r="ADH238" s="139"/>
      <c r="ADI238" s="139"/>
      <c r="ADJ238" s="139"/>
      <c r="ADK238" s="139"/>
      <c r="ADL238" s="139"/>
      <c r="ADM238" s="139"/>
      <c r="ADN238" s="139"/>
      <c r="ADO238" s="139"/>
      <c r="ADP238" s="139"/>
      <c r="ADQ238" s="139"/>
      <c r="ADR238" s="139"/>
      <c r="ADS238" s="139"/>
      <c r="ADT238" s="139"/>
      <c r="ADU238" s="139"/>
      <c r="ADV238" s="139"/>
      <c r="ADW238" s="139"/>
      <c r="ADX238" s="139"/>
      <c r="ADY238" s="139"/>
      <c r="ADZ238" s="139"/>
      <c r="AEA238" s="139"/>
      <c r="AEB238" s="139"/>
      <c r="AEC238" s="139"/>
      <c r="AED238" s="139"/>
      <c r="AEE238" s="139"/>
      <c r="AEF238" s="139"/>
      <c r="AEG238" s="139"/>
      <c r="AEH238" s="139"/>
      <c r="AEI238" s="139"/>
      <c r="AEJ238" s="139"/>
      <c r="AEK238" s="139"/>
      <c r="AEL238" s="139"/>
      <c r="AEM238" s="139"/>
      <c r="AEN238" s="139"/>
      <c r="AEO238" s="139"/>
      <c r="AEP238" s="139"/>
      <c r="AEQ238" s="139"/>
      <c r="AER238" s="139"/>
      <c r="AES238" s="139"/>
      <c r="AET238" s="139"/>
      <c r="AEU238" s="139"/>
      <c r="AEV238" s="139"/>
      <c r="AEW238" s="139"/>
      <c r="AEX238" s="139"/>
      <c r="AEY238" s="139"/>
      <c r="AEZ238" s="139"/>
      <c r="AFA238" s="139"/>
      <c r="AFB238" s="139"/>
      <c r="AFC238" s="139"/>
      <c r="AFD238" s="139"/>
      <c r="AFE238" s="139"/>
      <c r="AFF238" s="139"/>
      <c r="AFG238" s="139"/>
      <c r="AFH238" s="139"/>
      <c r="AFI238" s="139"/>
      <c r="AFJ238" s="139"/>
      <c r="AFK238" s="139"/>
      <c r="AFL238" s="139"/>
      <c r="AFM238" s="139"/>
      <c r="AFN238" s="139"/>
      <c r="AFO238" s="139"/>
      <c r="AFP238" s="139"/>
      <c r="AFQ238" s="139"/>
      <c r="AFR238" s="139"/>
      <c r="AFS238" s="139"/>
      <c r="AFT238" s="139"/>
      <c r="AFU238" s="139"/>
      <c r="AFV238" s="139"/>
      <c r="AFW238" s="139"/>
      <c r="AFX238" s="139"/>
      <c r="AFY238" s="139"/>
      <c r="AFZ238" s="139"/>
      <c r="AGA238" s="139"/>
      <c r="AGB238" s="139"/>
      <c r="AGC238" s="139"/>
      <c r="AGD238" s="139"/>
      <c r="AGE238" s="139"/>
      <c r="AGF238" s="139"/>
      <c r="AGG238" s="139"/>
      <c r="AGH238" s="139"/>
      <c r="AGI238" s="139"/>
      <c r="AGJ238" s="139"/>
      <c r="AGK238" s="139"/>
      <c r="AGL238" s="139"/>
      <c r="AGM238" s="139"/>
      <c r="AGN238" s="139"/>
      <c r="AGO238" s="139"/>
      <c r="AGP238" s="139"/>
      <c r="AGQ238" s="139"/>
      <c r="AGR238" s="139"/>
      <c r="AGS238" s="139"/>
      <c r="AGT238" s="139"/>
      <c r="AGU238" s="139"/>
      <c r="AGV238" s="139"/>
      <c r="AGW238" s="139"/>
      <c r="AGX238" s="139"/>
      <c r="AGY238" s="139"/>
      <c r="AGZ238" s="139"/>
      <c r="AHA238" s="139"/>
      <c r="AHB238" s="139"/>
      <c r="AHC238" s="139"/>
      <c r="AHD238" s="139"/>
      <c r="AHE238" s="139"/>
      <c r="AHF238" s="139"/>
      <c r="AHG238" s="139"/>
      <c r="AHH238" s="139"/>
      <c r="AHI238" s="139"/>
      <c r="AHJ238" s="139"/>
      <c r="AHK238" s="139"/>
      <c r="AHL238" s="139"/>
      <c r="AHM238" s="139"/>
      <c r="AHN238" s="139"/>
      <c r="AHO238" s="139"/>
      <c r="AHP238" s="139"/>
      <c r="AHQ238" s="139"/>
      <c r="AHR238" s="139"/>
      <c r="AHS238" s="139"/>
      <c r="AHT238" s="139"/>
      <c r="AHU238" s="139"/>
      <c r="AHV238" s="139"/>
      <c r="AHW238" s="139"/>
      <c r="AHX238" s="139"/>
      <c r="AHY238" s="139"/>
      <c r="AHZ238" s="139"/>
      <c r="AIA238" s="139"/>
      <c r="AIB238" s="139"/>
      <c r="AIC238" s="139"/>
      <c r="AID238" s="139"/>
      <c r="AIE238" s="139"/>
      <c r="AIF238" s="139"/>
      <c r="AIG238" s="139"/>
      <c r="AIH238" s="139"/>
      <c r="AII238" s="139"/>
      <c r="AIJ238" s="139"/>
      <c r="AIK238" s="139"/>
      <c r="AIL238" s="139"/>
      <c r="AIM238" s="139"/>
      <c r="AIN238" s="139"/>
      <c r="AIO238" s="139"/>
      <c r="AIP238" s="139"/>
      <c r="AIQ238" s="139"/>
      <c r="AIR238" s="139"/>
      <c r="AIS238" s="139"/>
      <c r="AIT238" s="139"/>
      <c r="AIU238" s="139"/>
      <c r="AIV238" s="139"/>
      <c r="AIW238" s="139"/>
      <c r="AIX238" s="139"/>
      <c r="AIY238" s="139"/>
      <c r="AIZ238" s="139"/>
      <c r="AJA238" s="139"/>
      <c r="AJB238" s="139"/>
      <c r="AJC238" s="139"/>
      <c r="AJD238" s="139"/>
      <c r="AJE238" s="139"/>
      <c r="AJF238" s="139"/>
      <c r="AJG238" s="139"/>
      <c r="AJH238" s="139"/>
      <c r="AJI238" s="139"/>
      <c r="AJJ238" s="139"/>
      <c r="AJK238" s="139"/>
      <c r="AJL238" s="139"/>
      <c r="AJM238" s="139"/>
      <c r="AJN238" s="139"/>
      <c r="AJO238" s="139"/>
      <c r="AJP238" s="139"/>
      <c r="AJQ238" s="139"/>
      <c r="AJR238" s="139"/>
      <c r="AJS238" s="139"/>
      <c r="AJT238" s="139"/>
      <c r="AJU238" s="139"/>
      <c r="AJV238" s="139"/>
      <c r="AJW238" s="139"/>
      <c r="AJX238" s="139"/>
      <c r="AJY238" s="139"/>
      <c r="AJZ238" s="139"/>
      <c r="AKA238" s="139"/>
      <c r="AKB238" s="139"/>
      <c r="AKC238" s="139"/>
      <c r="AKD238" s="139"/>
      <c r="AKE238" s="139"/>
      <c r="AKF238" s="139"/>
      <c r="AKG238" s="139"/>
      <c r="AKH238" s="139"/>
      <c r="AKI238" s="139"/>
      <c r="AKJ238" s="139"/>
      <c r="AKK238" s="139"/>
      <c r="AKL238" s="139"/>
      <c r="AKM238" s="139"/>
      <c r="AKN238" s="139"/>
      <c r="AKO238" s="139"/>
      <c r="AKP238" s="139"/>
      <c r="AKQ238" s="139"/>
      <c r="AKR238" s="139"/>
      <c r="AKS238" s="139"/>
      <c r="AKT238" s="139"/>
      <c r="AKU238" s="139"/>
      <c r="AKV238" s="139"/>
      <c r="AKW238" s="139"/>
      <c r="AKX238" s="139"/>
      <c r="AKY238" s="139"/>
      <c r="AKZ238" s="139"/>
      <c r="ALA238" s="139"/>
      <c r="ALB238" s="139"/>
      <c r="ALC238" s="139"/>
      <c r="ALD238" s="139"/>
      <c r="ALE238" s="139"/>
      <c r="ALF238" s="139"/>
      <c r="ALG238" s="139"/>
      <c r="ALH238" s="139"/>
      <c r="ALI238" s="139"/>
      <c r="ALJ238" s="139"/>
      <c r="ALK238" s="139"/>
      <c r="ALL238" s="139"/>
      <c r="ALM238" s="139"/>
      <c r="ALN238" s="139"/>
      <c r="ALO238" s="139"/>
      <c r="ALP238" s="139"/>
      <c r="ALQ238" s="139"/>
      <c r="ALR238" s="139"/>
      <c r="ALS238" s="139"/>
      <c r="ALT238" s="139"/>
      <c r="ALU238" s="139"/>
      <c r="ALV238" s="139"/>
      <c r="ALW238" s="139"/>
      <c r="ALX238" s="139"/>
      <c r="ALY238" s="139"/>
      <c r="ALZ238" s="139"/>
      <c r="AMA238" s="139"/>
      <c r="AMB238" s="139"/>
      <c r="AMC238" s="139"/>
      <c r="AMD238" s="139"/>
      <c r="AME238" s="139"/>
      <c r="AMF238" s="139"/>
      <c r="AMG238" s="139"/>
      <c r="AMH238" s="139"/>
      <c r="AMI238" s="139"/>
      <c r="AMJ238" s="139"/>
      <c r="AMK238" s="139"/>
      <c r="AML238" s="139"/>
      <c r="AMM238" s="139"/>
      <c r="AMN238" s="139"/>
      <c r="AMO238" s="139"/>
      <c r="AMP238" s="139"/>
      <c r="AMQ238" s="139"/>
      <c r="AMR238" s="139"/>
      <c r="AMS238" s="139"/>
      <c r="AMT238" s="139"/>
      <c r="AMU238" s="139"/>
      <c r="AMV238" s="139"/>
      <c r="AMW238" s="139"/>
      <c r="AMX238" s="139"/>
      <c r="AMY238" s="139"/>
      <c r="AMZ238" s="139"/>
      <c r="ANA238" s="139"/>
      <c r="ANB238" s="139"/>
      <c r="ANC238" s="139"/>
      <c r="AND238" s="139"/>
      <c r="ANE238" s="139"/>
      <c r="ANF238" s="139"/>
      <c r="ANG238" s="139"/>
      <c r="ANH238" s="139"/>
      <c r="ANI238" s="139"/>
      <c r="ANJ238" s="139"/>
      <c r="ANK238" s="139"/>
      <c r="ANL238" s="139"/>
      <c r="ANM238" s="139"/>
      <c r="ANN238" s="139"/>
      <c r="ANO238" s="139"/>
      <c r="ANP238" s="139"/>
      <c r="ANQ238" s="139"/>
      <c r="ANR238" s="139"/>
      <c r="ANS238" s="139"/>
      <c r="ANT238" s="139"/>
      <c r="ANU238" s="139"/>
      <c r="ANV238" s="139"/>
      <c r="ANW238" s="139"/>
      <c r="ANX238" s="139"/>
      <c r="ANY238" s="139"/>
      <c r="ANZ238" s="139"/>
      <c r="AOA238" s="139"/>
      <c r="AOB238" s="139"/>
      <c r="AOC238" s="139"/>
      <c r="AOD238" s="139"/>
      <c r="AOE238" s="139"/>
      <c r="AOF238" s="139"/>
      <c r="AOG238" s="139"/>
      <c r="AOH238" s="139"/>
      <c r="AOI238" s="139"/>
      <c r="AOJ238" s="139"/>
      <c r="AOK238" s="139"/>
      <c r="AOL238" s="139"/>
      <c r="AOM238" s="139"/>
      <c r="AON238" s="139"/>
      <c r="AOO238" s="139"/>
      <c r="AOP238" s="139"/>
      <c r="AOQ238" s="139"/>
      <c r="AOR238" s="139"/>
      <c r="AOS238" s="139"/>
      <c r="AOT238" s="139"/>
      <c r="AOU238" s="139"/>
      <c r="AOV238" s="139"/>
      <c r="AOW238" s="139"/>
      <c r="AOX238" s="139"/>
      <c r="AOY238" s="139"/>
      <c r="AOZ238" s="139"/>
      <c r="APA238" s="139"/>
      <c r="APB238" s="139"/>
      <c r="APC238" s="139"/>
      <c r="APD238" s="139"/>
      <c r="APE238" s="139"/>
      <c r="APF238" s="139"/>
      <c r="APG238" s="139"/>
      <c r="APH238" s="139"/>
      <c r="API238" s="139"/>
      <c r="APJ238" s="139"/>
      <c r="APK238" s="139"/>
      <c r="APL238" s="139"/>
    </row>
    <row r="239" spans="1:1104" x14ac:dyDescent="0.25">
      <c r="A239" s="125"/>
      <c r="B239" s="125"/>
      <c r="C239" s="125"/>
      <c r="D239" s="125"/>
      <c r="E239" s="381"/>
      <c r="F239" s="125"/>
      <c r="G239" s="381"/>
      <c r="H239" s="125"/>
      <c r="I239" s="125"/>
    </row>
    <row r="240" spans="1:1104" x14ac:dyDescent="0.25">
      <c r="A240" s="126" t="s">
        <v>368</v>
      </c>
      <c r="B240" s="126" t="s">
        <v>369</v>
      </c>
      <c r="C240" s="126"/>
      <c r="D240" s="126" t="s">
        <v>370</v>
      </c>
      <c r="E240" s="382"/>
      <c r="F240" s="126"/>
      <c r="G240" s="382"/>
      <c r="H240" s="126"/>
    </row>
    <row r="241" spans="1:8" ht="18" customHeight="1" x14ac:dyDescent="0.25">
      <c r="A241" s="126"/>
      <c r="B241" s="126"/>
      <c r="C241" s="126"/>
      <c r="D241" s="126"/>
      <c r="E241" s="396"/>
      <c r="F241" s="127"/>
      <c r="G241" s="383"/>
      <c r="H241" s="126"/>
    </row>
    <row r="242" spans="1:8" x14ac:dyDescent="0.25">
      <c r="A242" s="126"/>
      <c r="B242" s="126"/>
      <c r="C242" s="126"/>
      <c r="D242" s="126"/>
      <c r="E242" s="396"/>
      <c r="F242" s="128"/>
      <c r="G242" s="384"/>
      <c r="H242" s="126"/>
    </row>
    <row r="243" spans="1:8" x14ac:dyDescent="0.25">
      <c r="A243" s="129" t="s">
        <v>371</v>
      </c>
      <c r="B243" s="129" t="s">
        <v>372</v>
      </c>
      <c r="C243" s="129"/>
      <c r="D243" s="129"/>
      <c r="E243" s="385"/>
      <c r="F243" s="129"/>
      <c r="G243" s="385"/>
      <c r="H243" s="129"/>
    </row>
    <row r="244" spans="1:8" x14ac:dyDescent="0.25">
      <c r="A244" s="53" t="s">
        <v>373</v>
      </c>
    </row>
  </sheetData>
  <mergeCells count="17">
    <mergeCell ref="A223:I224"/>
    <mergeCell ref="A228:I228"/>
    <mergeCell ref="A236:I236"/>
    <mergeCell ref="G1:I1"/>
    <mergeCell ref="A237:I237"/>
    <mergeCell ref="H2:I2"/>
    <mergeCell ref="A3:I3"/>
    <mergeCell ref="A8:A10"/>
    <mergeCell ref="B8:B10"/>
    <mergeCell ref="C8:E8"/>
    <mergeCell ref="F8:F10"/>
    <mergeCell ref="G8:G10"/>
    <mergeCell ref="H8:H10"/>
    <mergeCell ref="I8:I10"/>
    <mergeCell ref="C9:C10"/>
    <mergeCell ref="D9:D10"/>
    <mergeCell ref="E9:E10"/>
  </mergeCells>
  <pageMargins left="0.70866141732283472" right="0.70866141732283472" top="0.74803149606299213" bottom="0.74803149606299213" header="0.31496062992125984" footer="0.31496062992125984"/>
  <pageSetup paperSize="9" scale="56" orientation="landscape" r:id="rId1"/>
  <rowBreaks count="1" manualBreakCount="1">
    <brk id="19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13"/>
  <sheetViews>
    <sheetView zoomScale="80" zoomScaleNormal="80" workbookViewId="0">
      <selection activeCell="L8" sqref="L8"/>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9.28515625" style="2" customWidth="1"/>
    <col min="7" max="7" width="20.140625" style="2" customWidth="1"/>
    <col min="8" max="8" width="23.42578125" style="2" customWidth="1"/>
    <col min="9" max="9" width="20.28515625" style="2" customWidth="1"/>
    <col min="10" max="16384" width="9.140625" style="2"/>
  </cols>
  <sheetData>
    <row r="1" spans="1:9" s="426" customFormat="1" ht="54.75" customHeight="1" x14ac:dyDescent="0.25">
      <c r="G1" s="600" t="s">
        <v>1596</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1461</v>
      </c>
    </row>
    <row r="6" spans="1:9" x14ac:dyDescent="0.25">
      <c r="A6" s="2" t="s">
        <v>1564</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92">
        <v>1</v>
      </c>
      <c r="B11" s="192">
        <v>6</v>
      </c>
      <c r="C11" s="192" t="s">
        <v>12</v>
      </c>
      <c r="D11" s="192">
        <v>8</v>
      </c>
      <c r="E11" s="192">
        <v>9</v>
      </c>
      <c r="F11" s="192">
        <v>11</v>
      </c>
      <c r="G11" s="192">
        <v>12</v>
      </c>
      <c r="H11" s="192">
        <v>13</v>
      </c>
      <c r="I11" s="192" t="s">
        <v>13</v>
      </c>
    </row>
    <row r="12" spans="1:9" s="1" customFormat="1" ht="26.25" customHeight="1" x14ac:dyDescent="0.25">
      <c r="A12" s="3" t="s">
        <v>0</v>
      </c>
      <c r="B12" s="4">
        <f>B13+B19+B67+B78</f>
        <v>79</v>
      </c>
      <c r="C12" s="4"/>
      <c r="D12" s="4"/>
      <c r="E12" s="4">
        <f t="shared" ref="E12:I12" si="0">E13+E19+E67+E78</f>
        <v>2611</v>
      </c>
      <c r="F12" s="4"/>
      <c r="G12" s="4"/>
      <c r="H12" s="5">
        <f t="shared" si="0"/>
        <v>31881.770000000004</v>
      </c>
      <c r="I12" s="5">
        <f t="shared" si="0"/>
        <v>39562.119999999995</v>
      </c>
    </row>
    <row r="13" spans="1:9" ht="37.5" customHeight="1" x14ac:dyDescent="0.25">
      <c r="A13" s="370" t="s">
        <v>23</v>
      </c>
      <c r="B13" s="284">
        <f>SUM(B14:B18)</f>
        <v>5</v>
      </c>
      <c r="C13" s="284"/>
      <c r="D13" s="284"/>
      <c r="E13" s="284">
        <f t="shared" ref="E13:I13" si="1">SUM(E14:E18)</f>
        <v>131</v>
      </c>
      <c r="F13" s="284"/>
      <c r="G13" s="284"/>
      <c r="H13" s="285">
        <f t="shared" si="1"/>
        <v>2762.8799999999997</v>
      </c>
      <c r="I13" s="285">
        <f t="shared" si="1"/>
        <v>3428.46</v>
      </c>
    </row>
    <row r="14" spans="1:9" ht="18.75" customHeight="1" x14ac:dyDescent="0.25">
      <c r="A14" s="19" t="s">
        <v>604</v>
      </c>
      <c r="B14" s="21">
        <v>1</v>
      </c>
      <c r="C14" s="21">
        <f>D14+E14</f>
        <v>120</v>
      </c>
      <c r="D14" s="21">
        <v>119</v>
      </c>
      <c r="E14" s="21">
        <v>1</v>
      </c>
      <c r="F14" s="6">
        <v>1676</v>
      </c>
      <c r="G14" s="6">
        <f>F14/159</f>
        <v>10.540880503144654</v>
      </c>
      <c r="H14" s="282">
        <f t="shared" ref="H14:H18" si="2">ROUND(E14*G14*2,2)</f>
        <v>21.08</v>
      </c>
      <c r="I14" s="283">
        <f>ROUND(H14*1.2409,2)</f>
        <v>26.16</v>
      </c>
    </row>
    <row r="15" spans="1:9" ht="18.75" customHeight="1" x14ac:dyDescent="0.25">
      <c r="A15" s="19" t="s">
        <v>604</v>
      </c>
      <c r="B15" s="21">
        <v>1</v>
      </c>
      <c r="C15" s="21">
        <f t="shared" ref="C15:C77" si="3">D15+E15</f>
        <v>132</v>
      </c>
      <c r="D15" s="21">
        <v>119</v>
      </c>
      <c r="E15" s="21">
        <v>13</v>
      </c>
      <c r="F15" s="6">
        <v>1676</v>
      </c>
      <c r="G15" s="6">
        <f>F15/139</f>
        <v>12.057553956834532</v>
      </c>
      <c r="H15" s="282">
        <f t="shared" si="2"/>
        <v>313.5</v>
      </c>
      <c r="I15" s="283">
        <f t="shared" ref="I15:I79" si="4">ROUND(H15*1.2409,2)</f>
        <v>389.02</v>
      </c>
    </row>
    <row r="16" spans="1:9" ht="18.75" customHeight="1" x14ac:dyDescent="0.25">
      <c r="A16" s="19" t="s">
        <v>604</v>
      </c>
      <c r="B16" s="21">
        <v>1</v>
      </c>
      <c r="C16" s="21">
        <f t="shared" si="3"/>
        <v>132</v>
      </c>
      <c r="D16" s="21">
        <v>119</v>
      </c>
      <c r="E16" s="21">
        <v>13</v>
      </c>
      <c r="F16" s="6">
        <v>1676</v>
      </c>
      <c r="G16" s="6">
        <f t="shared" ref="G16:G17" si="5">F16/139</f>
        <v>12.057553956834532</v>
      </c>
      <c r="H16" s="282">
        <f t="shared" si="2"/>
        <v>313.5</v>
      </c>
      <c r="I16" s="283">
        <f t="shared" si="4"/>
        <v>389.02</v>
      </c>
    </row>
    <row r="17" spans="1:9" ht="18.75" customHeight="1" x14ac:dyDescent="0.25">
      <c r="A17" s="19" t="s">
        <v>604</v>
      </c>
      <c r="B17" s="21">
        <v>1</v>
      </c>
      <c r="C17" s="21">
        <f t="shared" si="3"/>
        <v>196</v>
      </c>
      <c r="D17" s="21">
        <v>119</v>
      </c>
      <c r="E17" s="21">
        <v>77</v>
      </c>
      <c r="F17" s="6">
        <v>1476</v>
      </c>
      <c r="G17" s="6">
        <f t="shared" si="5"/>
        <v>10.618705035971223</v>
      </c>
      <c r="H17" s="282">
        <f t="shared" si="2"/>
        <v>1635.28</v>
      </c>
      <c r="I17" s="283">
        <f t="shared" si="4"/>
        <v>2029.22</v>
      </c>
    </row>
    <row r="18" spans="1:9" ht="19.5" customHeight="1" x14ac:dyDescent="0.25">
      <c r="A18" s="19" t="s">
        <v>604</v>
      </c>
      <c r="B18" s="21">
        <v>1</v>
      </c>
      <c r="C18" s="21">
        <f t="shared" si="3"/>
        <v>146</v>
      </c>
      <c r="D18" s="21">
        <v>119</v>
      </c>
      <c r="E18" s="21">
        <v>27</v>
      </c>
      <c r="F18" s="6"/>
      <c r="G18" s="6">
        <v>8.8800000000000008</v>
      </c>
      <c r="H18" s="282">
        <f t="shared" si="2"/>
        <v>479.52</v>
      </c>
      <c r="I18" s="283">
        <f t="shared" si="4"/>
        <v>595.04</v>
      </c>
    </row>
    <row r="19" spans="1:9" ht="49.5" customHeight="1" x14ac:dyDescent="0.25">
      <c r="A19" s="370" t="s">
        <v>24</v>
      </c>
      <c r="B19" s="284">
        <f>SUM(B20:B66)</f>
        <v>47</v>
      </c>
      <c r="C19" s="284"/>
      <c r="D19" s="284"/>
      <c r="E19" s="284">
        <f t="shared" ref="E19:I19" si="6">SUM(E20:E66)</f>
        <v>1822</v>
      </c>
      <c r="F19" s="284"/>
      <c r="G19" s="284"/>
      <c r="H19" s="285">
        <f t="shared" si="6"/>
        <v>23091.040000000005</v>
      </c>
      <c r="I19" s="285">
        <f t="shared" si="6"/>
        <v>28653.67</v>
      </c>
    </row>
    <row r="20" spans="1:9" x14ac:dyDescent="0.25">
      <c r="A20" s="19" t="s">
        <v>611</v>
      </c>
      <c r="B20" s="21">
        <v>1</v>
      </c>
      <c r="C20" s="21">
        <f t="shared" si="3"/>
        <v>143</v>
      </c>
      <c r="D20" s="21">
        <v>119</v>
      </c>
      <c r="E20" s="21">
        <v>24</v>
      </c>
      <c r="F20" s="6">
        <v>1185</v>
      </c>
      <c r="G20" s="6">
        <f>F20/159</f>
        <v>7.4528301886792452</v>
      </c>
      <c r="H20" s="282">
        <f t="shared" ref="H20:H83" si="7">ROUND(E20*G20*2,2)</f>
        <v>357.74</v>
      </c>
      <c r="I20" s="283">
        <f t="shared" si="4"/>
        <v>443.92</v>
      </c>
    </row>
    <row r="21" spans="1:9" x14ac:dyDescent="0.25">
      <c r="A21" s="19" t="s">
        <v>30</v>
      </c>
      <c r="B21" s="21">
        <v>1</v>
      </c>
      <c r="C21" s="21">
        <f t="shared" si="3"/>
        <v>167</v>
      </c>
      <c r="D21" s="21">
        <v>119</v>
      </c>
      <c r="E21" s="21">
        <v>48</v>
      </c>
      <c r="F21" s="6">
        <v>1030</v>
      </c>
      <c r="G21" s="6">
        <f t="shared" ref="G21:G84" si="8">F21/159</f>
        <v>6.4779874213836477</v>
      </c>
      <c r="H21" s="282">
        <f t="shared" si="7"/>
        <v>621.89</v>
      </c>
      <c r="I21" s="283">
        <f t="shared" si="4"/>
        <v>771.7</v>
      </c>
    </row>
    <row r="22" spans="1:9" x14ac:dyDescent="0.25">
      <c r="A22" s="19" t="s">
        <v>30</v>
      </c>
      <c r="B22" s="21">
        <v>1</v>
      </c>
      <c r="C22" s="21">
        <f t="shared" si="3"/>
        <v>167</v>
      </c>
      <c r="D22" s="21">
        <v>119</v>
      </c>
      <c r="E22" s="21">
        <v>48</v>
      </c>
      <c r="F22" s="6">
        <v>1030</v>
      </c>
      <c r="G22" s="6">
        <f t="shared" si="8"/>
        <v>6.4779874213836477</v>
      </c>
      <c r="H22" s="282">
        <f t="shared" si="7"/>
        <v>621.89</v>
      </c>
      <c r="I22" s="283">
        <f t="shared" si="4"/>
        <v>771.7</v>
      </c>
    </row>
    <row r="23" spans="1:9" x14ac:dyDescent="0.25">
      <c r="A23" s="19" t="s">
        <v>30</v>
      </c>
      <c r="B23" s="21">
        <v>1</v>
      </c>
      <c r="C23" s="21">
        <f t="shared" si="3"/>
        <v>144</v>
      </c>
      <c r="D23" s="21">
        <v>119</v>
      </c>
      <c r="E23" s="21">
        <v>25</v>
      </c>
      <c r="F23" s="6">
        <v>1030</v>
      </c>
      <c r="G23" s="6">
        <f t="shared" si="8"/>
        <v>6.4779874213836477</v>
      </c>
      <c r="H23" s="282">
        <f t="shared" si="7"/>
        <v>323.89999999999998</v>
      </c>
      <c r="I23" s="283">
        <f t="shared" si="4"/>
        <v>401.93</v>
      </c>
    </row>
    <row r="24" spans="1:9" x14ac:dyDescent="0.25">
      <c r="A24" s="19" t="s">
        <v>30</v>
      </c>
      <c r="B24" s="21">
        <v>1</v>
      </c>
      <c r="C24" s="21">
        <f t="shared" si="3"/>
        <v>135</v>
      </c>
      <c r="D24" s="21">
        <v>119</v>
      </c>
      <c r="E24" s="21">
        <v>16</v>
      </c>
      <c r="F24" s="6">
        <v>1030</v>
      </c>
      <c r="G24" s="6">
        <f t="shared" si="8"/>
        <v>6.4779874213836477</v>
      </c>
      <c r="H24" s="282">
        <f t="shared" si="7"/>
        <v>207.3</v>
      </c>
      <c r="I24" s="283">
        <f t="shared" si="4"/>
        <v>257.24</v>
      </c>
    </row>
    <row r="25" spans="1:9" x14ac:dyDescent="0.25">
      <c r="A25" s="19" t="s">
        <v>30</v>
      </c>
      <c r="B25" s="21">
        <v>1</v>
      </c>
      <c r="C25" s="21">
        <f t="shared" si="3"/>
        <v>136</v>
      </c>
      <c r="D25" s="21">
        <v>119</v>
      </c>
      <c r="E25" s="21">
        <v>17</v>
      </c>
      <c r="F25" s="6">
        <v>1030</v>
      </c>
      <c r="G25" s="6">
        <f t="shared" si="8"/>
        <v>6.4779874213836477</v>
      </c>
      <c r="H25" s="282">
        <f t="shared" si="7"/>
        <v>220.25</v>
      </c>
      <c r="I25" s="283">
        <f t="shared" si="4"/>
        <v>273.31</v>
      </c>
    </row>
    <row r="26" spans="1:9" x14ac:dyDescent="0.25">
      <c r="A26" s="19" t="s">
        <v>30</v>
      </c>
      <c r="B26" s="21">
        <v>1</v>
      </c>
      <c r="C26" s="21">
        <f t="shared" si="3"/>
        <v>216</v>
      </c>
      <c r="D26" s="21">
        <v>119</v>
      </c>
      <c r="E26" s="21">
        <v>97</v>
      </c>
      <c r="F26" s="6">
        <v>1030</v>
      </c>
      <c r="G26" s="6">
        <f t="shared" si="8"/>
        <v>6.4779874213836477</v>
      </c>
      <c r="H26" s="282">
        <f t="shared" si="7"/>
        <v>1256.73</v>
      </c>
      <c r="I26" s="283">
        <f t="shared" si="4"/>
        <v>1559.48</v>
      </c>
    </row>
    <row r="27" spans="1:9" x14ac:dyDescent="0.25">
      <c r="A27" s="19" t="s">
        <v>30</v>
      </c>
      <c r="B27" s="21">
        <v>1</v>
      </c>
      <c r="C27" s="21">
        <f t="shared" si="3"/>
        <v>184</v>
      </c>
      <c r="D27" s="21">
        <v>119</v>
      </c>
      <c r="E27" s="21">
        <v>65</v>
      </c>
      <c r="F27" s="6">
        <v>1030</v>
      </c>
      <c r="G27" s="6">
        <f t="shared" si="8"/>
        <v>6.4779874213836477</v>
      </c>
      <c r="H27" s="282">
        <f t="shared" si="7"/>
        <v>842.14</v>
      </c>
      <c r="I27" s="283">
        <f t="shared" si="4"/>
        <v>1045.01</v>
      </c>
    </row>
    <row r="28" spans="1:9" x14ac:dyDescent="0.25">
      <c r="A28" s="19" t="s">
        <v>30</v>
      </c>
      <c r="B28" s="21">
        <v>1</v>
      </c>
      <c r="C28" s="21">
        <f t="shared" si="3"/>
        <v>159</v>
      </c>
      <c r="D28" s="21">
        <v>119</v>
      </c>
      <c r="E28" s="21">
        <v>40</v>
      </c>
      <c r="F28" s="6">
        <v>1030</v>
      </c>
      <c r="G28" s="6">
        <f t="shared" si="8"/>
        <v>6.4779874213836477</v>
      </c>
      <c r="H28" s="282">
        <f t="shared" si="7"/>
        <v>518.24</v>
      </c>
      <c r="I28" s="283">
        <f t="shared" si="4"/>
        <v>643.08000000000004</v>
      </c>
    </row>
    <row r="29" spans="1:9" x14ac:dyDescent="0.25">
      <c r="A29" s="19" t="s">
        <v>30</v>
      </c>
      <c r="B29" s="21">
        <v>1</v>
      </c>
      <c r="C29" s="21">
        <f t="shared" si="3"/>
        <v>121</v>
      </c>
      <c r="D29" s="21">
        <v>119</v>
      </c>
      <c r="E29" s="21">
        <v>2</v>
      </c>
      <c r="F29" s="6">
        <v>1030</v>
      </c>
      <c r="G29" s="6">
        <f t="shared" si="8"/>
        <v>6.4779874213836477</v>
      </c>
      <c r="H29" s="282">
        <f t="shared" si="7"/>
        <v>25.91</v>
      </c>
      <c r="I29" s="283">
        <f t="shared" si="4"/>
        <v>32.15</v>
      </c>
    </row>
    <row r="30" spans="1:9" x14ac:dyDescent="0.25">
      <c r="A30" s="19" t="s">
        <v>30</v>
      </c>
      <c r="B30" s="21">
        <v>1</v>
      </c>
      <c r="C30" s="21">
        <f t="shared" si="3"/>
        <v>168</v>
      </c>
      <c r="D30" s="21">
        <v>119</v>
      </c>
      <c r="E30" s="21">
        <v>49</v>
      </c>
      <c r="F30" s="6">
        <v>1030</v>
      </c>
      <c r="G30" s="6">
        <f t="shared" si="8"/>
        <v>6.4779874213836477</v>
      </c>
      <c r="H30" s="282">
        <f t="shared" si="7"/>
        <v>634.84</v>
      </c>
      <c r="I30" s="283">
        <f t="shared" si="4"/>
        <v>787.77</v>
      </c>
    </row>
    <row r="31" spans="1:9" x14ac:dyDescent="0.25">
      <c r="A31" s="19" t="s">
        <v>30</v>
      </c>
      <c r="B31" s="21">
        <v>1</v>
      </c>
      <c r="C31" s="21">
        <f t="shared" si="3"/>
        <v>136</v>
      </c>
      <c r="D31" s="21">
        <v>119</v>
      </c>
      <c r="E31" s="21">
        <v>17</v>
      </c>
      <c r="F31" s="6">
        <v>1030</v>
      </c>
      <c r="G31" s="6">
        <f t="shared" si="8"/>
        <v>6.4779874213836477</v>
      </c>
      <c r="H31" s="282">
        <f t="shared" si="7"/>
        <v>220.25</v>
      </c>
      <c r="I31" s="283">
        <f t="shared" si="4"/>
        <v>273.31</v>
      </c>
    </row>
    <row r="32" spans="1:9" x14ac:dyDescent="0.25">
      <c r="A32" s="19" t="s">
        <v>30</v>
      </c>
      <c r="B32" s="21">
        <v>1</v>
      </c>
      <c r="C32" s="21">
        <f t="shared" si="3"/>
        <v>200</v>
      </c>
      <c r="D32" s="21">
        <v>119</v>
      </c>
      <c r="E32" s="21">
        <v>81</v>
      </c>
      <c r="F32" s="6">
        <v>1030</v>
      </c>
      <c r="G32" s="6">
        <f t="shared" si="8"/>
        <v>6.4779874213836477</v>
      </c>
      <c r="H32" s="282">
        <f t="shared" si="7"/>
        <v>1049.43</v>
      </c>
      <c r="I32" s="283">
        <f t="shared" si="4"/>
        <v>1302.24</v>
      </c>
    </row>
    <row r="33" spans="1:9" x14ac:dyDescent="0.25">
      <c r="A33" s="19" t="s">
        <v>30</v>
      </c>
      <c r="B33" s="21">
        <v>1</v>
      </c>
      <c r="C33" s="21">
        <f t="shared" si="3"/>
        <v>143</v>
      </c>
      <c r="D33" s="21">
        <v>119</v>
      </c>
      <c r="E33" s="21">
        <v>24</v>
      </c>
      <c r="F33" s="6">
        <v>1030</v>
      </c>
      <c r="G33" s="6">
        <f t="shared" si="8"/>
        <v>6.4779874213836477</v>
      </c>
      <c r="H33" s="282">
        <f t="shared" si="7"/>
        <v>310.94</v>
      </c>
      <c r="I33" s="283">
        <f t="shared" si="4"/>
        <v>385.85</v>
      </c>
    </row>
    <row r="34" spans="1:9" x14ac:dyDescent="0.25">
      <c r="A34" s="19" t="s">
        <v>30</v>
      </c>
      <c r="B34" s="21">
        <v>1</v>
      </c>
      <c r="C34" s="21">
        <f t="shared" si="3"/>
        <v>136</v>
      </c>
      <c r="D34" s="21">
        <v>119</v>
      </c>
      <c r="E34" s="21">
        <v>17</v>
      </c>
      <c r="F34" s="6">
        <v>1030</v>
      </c>
      <c r="G34" s="6">
        <f t="shared" si="8"/>
        <v>6.4779874213836477</v>
      </c>
      <c r="H34" s="282">
        <f t="shared" si="7"/>
        <v>220.25</v>
      </c>
      <c r="I34" s="283">
        <f t="shared" si="4"/>
        <v>273.31</v>
      </c>
    </row>
    <row r="35" spans="1:9" x14ac:dyDescent="0.25">
      <c r="A35" s="19" t="s">
        <v>30</v>
      </c>
      <c r="B35" s="21">
        <v>1</v>
      </c>
      <c r="C35" s="21">
        <f t="shared" si="3"/>
        <v>151</v>
      </c>
      <c r="D35" s="21">
        <v>119</v>
      </c>
      <c r="E35" s="21">
        <v>32</v>
      </c>
      <c r="F35" s="6">
        <v>1030</v>
      </c>
      <c r="G35" s="6">
        <f t="shared" si="8"/>
        <v>6.4779874213836477</v>
      </c>
      <c r="H35" s="282">
        <f t="shared" si="7"/>
        <v>414.59</v>
      </c>
      <c r="I35" s="283">
        <f t="shared" si="4"/>
        <v>514.46</v>
      </c>
    </row>
    <row r="36" spans="1:9" x14ac:dyDescent="0.25">
      <c r="A36" s="19" t="s">
        <v>30</v>
      </c>
      <c r="B36" s="21">
        <v>1</v>
      </c>
      <c r="C36" s="21">
        <f t="shared" si="3"/>
        <v>143</v>
      </c>
      <c r="D36" s="21">
        <v>119</v>
      </c>
      <c r="E36" s="21">
        <v>24</v>
      </c>
      <c r="F36" s="6">
        <v>1030</v>
      </c>
      <c r="G36" s="6">
        <f t="shared" si="8"/>
        <v>6.4779874213836477</v>
      </c>
      <c r="H36" s="282">
        <f t="shared" si="7"/>
        <v>310.94</v>
      </c>
      <c r="I36" s="283">
        <f t="shared" si="4"/>
        <v>385.85</v>
      </c>
    </row>
    <row r="37" spans="1:9" x14ac:dyDescent="0.25">
      <c r="A37" s="19" t="s">
        <v>30</v>
      </c>
      <c r="B37" s="21">
        <v>1</v>
      </c>
      <c r="C37" s="21">
        <f t="shared" si="3"/>
        <v>143</v>
      </c>
      <c r="D37" s="21">
        <v>119</v>
      </c>
      <c r="E37" s="21">
        <v>24</v>
      </c>
      <c r="F37" s="6">
        <v>1030</v>
      </c>
      <c r="G37" s="6">
        <f t="shared" si="8"/>
        <v>6.4779874213836477</v>
      </c>
      <c r="H37" s="282">
        <f t="shared" si="7"/>
        <v>310.94</v>
      </c>
      <c r="I37" s="283">
        <f t="shared" si="4"/>
        <v>385.85</v>
      </c>
    </row>
    <row r="38" spans="1:9" x14ac:dyDescent="0.25">
      <c r="A38" s="19" t="s">
        <v>30</v>
      </c>
      <c r="B38" s="21">
        <v>1</v>
      </c>
      <c r="C38" s="21">
        <f t="shared" si="3"/>
        <v>175</v>
      </c>
      <c r="D38" s="21">
        <v>119</v>
      </c>
      <c r="E38" s="21">
        <v>56</v>
      </c>
      <c r="F38" s="6">
        <v>1030</v>
      </c>
      <c r="G38" s="6">
        <f t="shared" si="8"/>
        <v>6.4779874213836477</v>
      </c>
      <c r="H38" s="282">
        <f t="shared" si="7"/>
        <v>725.53</v>
      </c>
      <c r="I38" s="283">
        <f t="shared" si="4"/>
        <v>900.31</v>
      </c>
    </row>
    <row r="39" spans="1:9" x14ac:dyDescent="0.25">
      <c r="A39" s="19" t="s">
        <v>30</v>
      </c>
      <c r="B39" s="21">
        <v>1</v>
      </c>
      <c r="C39" s="21">
        <f t="shared" si="3"/>
        <v>173</v>
      </c>
      <c r="D39" s="21">
        <v>119</v>
      </c>
      <c r="E39" s="21">
        <v>54</v>
      </c>
      <c r="F39" s="6">
        <v>1030</v>
      </c>
      <c r="G39" s="6">
        <f t="shared" si="8"/>
        <v>6.4779874213836477</v>
      </c>
      <c r="H39" s="282">
        <f t="shared" si="7"/>
        <v>699.62</v>
      </c>
      <c r="I39" s="283">
        <f t="shared" si="4"/>
        <v>868.16</v>
      </c>
    </row>
    <row r="40" spans="1:9" x14ac:dyDescent="0.25">
      <c r="A40" s="19" t="s">
        <v>30</v>
      </c>
      <c r="B40" s="21">
        <v>1</v>
      </c>
      <c r="C40" s="21">
        <f t="shared" si="3"/>
        <v>152</v>
      </c>
      <c r="D40" s="21">
        <v>119</v>
      </c>
      <c r="E40" s="21">
        <v>33</v>
      </c>
      <c r="F40" s="6">
        <v>1030</v>
      </c>
      <c r="G40" s="6">
        <f t="shared" si="8"/>
        <v>6.4779874213836477</v>
      </c>
      <c r="H40" s="282">
        <f t="shared" si="7"/>
        <v>427.55</v>
      </c>
      <c r="I40" s="283">
        <f t="shared" si="4"/>
        <v>530.54999999999995</v>
      </c>
    </row>
    <row r="41" spans="1:9" x14ac:dyDescent="0.25">
      <c r="A41" s="19" t="s">
        <v>30</v>
      </c>
      <c r="B41" s="21">
        <v>1</v>
      </c>
      <c r="C41" s="21">
        <f t="shared" si="3"/>
        <v>124</v>
      </c>
      <c r="D41" s="21">
        <v>119</v>
      </c>
      <c r="E41" s="21">
        <v>5</v>
      </c>
      <c r="F41" s="6">
        <v>1030</v>
      </c>
      <c r="G41" s="6">
        <f t="shared" si="8"/>
        <v>6.4779874213836477</v>
      </c>
      <c r="H41" s="282">
        <f t="shared" si="7"/>
        <v>64.78</v>
      </c>
      <c r="I41" s="283">
        <f t="shared" si="4"/>
        <v>80.39</v>
      </c>
    </row>
    <row r="42" spans="1:9" x14ac:dyDescent="0.25">
      <c r="A42" s="19" t="s">
        <v>30</v>
      </c>
      <c r="B42" s="21">
        <v>1</v>
      </c>
      <c r="C42" s="21">
        <f t="shared" si="3"/>
        <v>156</v>
      </c>
      <c r="D42" s="21">
        <v>119</v>
      </c>
      <c r="E42" s="21">
        <v>37</v>
      </c>
      <c r="F42" s="6">
        <v>1030</v>
      </c>
      <c r="G42" s="6">
        <f t="shared" si="8"/>
        <v>6.4779874213836477</v>
      </c>
      <c r="H42" s="282">
        <f t="shared" si="7"/>
        <v>479.37</v>
      </c>
      <c r="I42" s="283">
        <f t="shared" si="4"/>
        <v>594.85</v>
      </c>
    </row>
    <row r="43" spans="1:9" x14ac:dyDescent="0.25">
      <c r="A43" s="19" t="s">
        <v>30</v>
      </c>
      <c r="B43" s="21">
        <v>1</v>
      </c>
      <c r="C43" s="21">
        <f t="shared" si="3"/>
        <v>175</v>
      </c>
      <c r="D43" s="21">
        <v>119</v>
      </c>
      <c r="E43" s="21">
        <v>56</v>
      </c>
      <c r="F43" s="6">
        <v>1030</v>
      </c>
      <c r="G43" s="6">
        <f t="shared" si="8"/>
        <v>6.4779874213836477</v>
      </c>
      <c r="H43" s="282">
        <f t="shared" si="7"/>
        <v>725.53</v>
      </c>
      <c r="I43" s="283">
        <f t="shared" si="4"/>
        <v>900.31</v>
      </c>
    </row>
    <row r="44" spans="1:9" x14ac:dyDescent="0.25">
      <c r="A44" s="19" t="s">
        <v>30</v>
      </c>
      <c r="B44" s="21">
        <v>1</v>
      </c>
      <c r="C44" s="21">
        <f t="shared" si="3"/>
        <v>164</v>
      </c>
      <c r="D44" s="21">
        <v>119</v>
      </c>
      <c r="E44" s="21">
        <v>45</v>
      </c>
      <c r="F44" s="6">
        <v>1030</v>
      </c>
      <c r="G44" s="6">
        <f t="shared" si="8"/>
        <v>6.4779874213836477</v>
      </c>
      <c r="H44" s="282">
        <f t="shared" si="7"/>
        <v>583.02</v>
      </c>
      <c r="I44" s="283">
        <f t="shared" si="4"/>
        <v>723.47</v>
      </c>
    </row>
    <row r="45" spans="1:9" x14ac:dyDescent="0.25">
      <c r="A45" s="19" t="s">
        <v>30</v>
      </c>
      <c r="B45" s="21">
        <v>1</v>
      </c>
      <c r="C45" s="21">
        <f t="shared" si="3"/>
        <v>160</v>
      </c>
      <c r="D45" s="21">
        <v>119</v>
      </c>
      <c r="E45" s="21">
        <v>41</v>
      </c>
      <c r="F45" s="6">
        <v>1030</v>
      </c>
      <c r="G45" s="6">
        <f t="shared" si="8"/>
        <v>6.4779874213836477</v>
      </c>
      <c r="H45" s="282">
        <f t="shared" si="7"/>
        <v>531.19000000000005</v>
      </c>
      <c r="I45" s="283">
        <f t="shared" si="4"/>
        <v>659.15</v>
      </c>
    </row>
    <row r="46" spans="1:9" x14ac:dyDescent="0.25">
      <c r="A46" s="19" t="s">
        <v>30</v>
      </c>
      <c r="B46" s="21">
        <v>1</v>
      </c>
      <c r="C46" s="21">
        <f t="shared" si="3"/>
        <v>168</v>
      </c>
      <c r="D46" s="21">
        <v>119</v>
      </c>
      <c r="E46" s="21">
        <v>49</v>
      </c>
      <c r="F46" s="6">
        <v>1030</v>
      </c>
      <c r="G46" s="6">
        <f t="shared" si="8"/>
        <v>6.4779874213836477</v>
      </c>
      <c r="H46" s="282">
        <f t="shared" si="7"/>
        <v>634.84</v>
      </c>
      <c r="I46" s="283">
        <f t="shared" si="4"/>
        <v>787.77</v>
      </c>
    </row>
    <row r="47" spans="1:9" x14ac:dyDescent="0.25">
      <c r="A47" s="19" t="s">
        <v>30</v>
      </c>
      <c r="B47" s="21">
        <v>1</v>
      </c>
      <c r="C47" s="21">
        <f t="shared" si="3"/>
        <v>141</v>
      </c>
      <c r="D47" s="21">
        <v>119</v>
      </c>
      <c r="E47" s="21">
        <v>22</v>
      </c>
      <c r="F47" s="6">
        <v>1030</v>
      </c>
      <c r="G47" s="6">
        <f t="shared" si="8"/>
        <v>6.4779874213836477</v>
      </c>
      <c r="H47" s="282">
        <f t="shared" si="7"/>
        <v>285.02999999999997</v>
      </c>
      <c r="I47" s="283">
        <f t="shared" si="4"/>
        <v>353.69</v>
      </c>
    </row>
    <row r="48" spans="1:9" x14ac:dyDescent="0.25">
      <c r="A48" s="19" t="s">
        <v>30</v>
      </c>
      <c r="B48" s="21">
        <v>1</v>
      </c>
      <c r="C48" s="21">
        <f t="shared" si="3"/>
        <v>146</v>
      </c>
      <c r="D48" s="21">
        <v>119</v>
      </c>
      <c r="E48" s="21">
        <v>27</v>
      </c>
      <c r="F48" s="6">
        <v>1030</v>
      </c>
      <c r="G48" s="6">
        <f t="shared" si="8"/>
        <v>6.4779874213836477</v>
      </c>
      <c r="H48" s="282">
        <f t="shared" si="7"/>
        <v>349.81</v>
      </c>
      <c r="I48" s="283">
        <f t="shared" si="4"/>
        <v>434.08</v>
      </c>
    </row>
    <row r="49" spans="1:9" x14ac:dyDescent="0.25">
      <c r="A49" s="19" t="s">
        <v>30</v>
      </c>
      <c r="B49" s="21">
        <v>1</v>
      </c>
      <c r="C49" s="21">
        <f t="shared" si="3"/>
        <v>140</v>
      </c>
      <c r="D49" s="21">
        <v>119</v>
      </c>
      <c r="E49" s="21">
        <v>21</v>
      </c>
      <c r="F49" s="6">
        <v>1030</v>
      </c>
      <c r="G49" s="6">
        <f t="shared" si="8"/>
        <v>6.4779874213836477</v>
      </c>
      <c r="H49" s="282">
        <f t="shared" si="7"/>
        <v>272.08</v>
      </c>
      <c r="I49" s="283">
        <f t="shared" si="4"/>
        <v>337.62</v>
      </c>
    </row>
    <row r="50" spans="1:9" x14ac:dyDescent="0.25">
      <c r="A50" s="19" t="s">
        <v>30</v>
      </c>
      <c r="B50" s="21">
        <v>1</v>
      </c>
      <c r="C50" s="21">
        <f t="shared" si="3"/>
        <v>143</v>
      </c>
      <c r="D50" s="21">
        <v>119</v>
      </c>
      <c r="E50" s="21">
        <v>24</v>
      </c>
      <c r="F50" s="6">
        <v>1030</v>
      </c>
      <c r="G50" s="6">
        <f t="shared" si="8"/>
        <v>6.4779874213836477</v>
      </c>
      <c r="H50" s="282">
        <f t="shared" si="7"/>
        <v>310.94</v>
      </c>
      <c r="I50" s="283">
        <f t="shared" si="4"/>
        <v>385.85</v>
      </c>
    </row>
    <row r="51" spans="1:9" x14ac:dyDescent="0.25">
      <c r="A51" s="19" t="s">
        <v>30</v>
      </c>
      <c r="B51" s="21">
        <v>1</v>
      </c>
      <c r="C51" s="21">
        <f t="shared" si="3"/>
        <v>159</v>
      </c>
      <c r="D51" s="21">
        <v>119</v>
      </c>
      <c r="E51" s="21">
        <v>40</v>
      </c>
      <c r="F51" s="6">
        <v>1030</v>
      </c>
      <c r="G51" s="6">
        <f t="shared" si="8"/>
        <v>6.4779874213836477</v>
      </c>
      <c r="H51" s="282">
        <f t="shared" si="7"/>
        <v>518.24</v>
      </c>
      <c r="I51" s="283">
        <f t="shared" si="4"/>
        <v>643.08000000000004</v>
      </c>
    </row>
    <row r="52" spans="1:9" x14ac:dyDescent="0.25">
      <c r="A52" s="19" t="s">
        <v>30</v>
      </c>
      <c r="B52" s="21">
        <v>1</v>
      </c>
      <c r="C52" s="21">
        <f t="shared" si="3"/>
        <v>156</v>
      </c>
      <c r="D52" s="21">
        <v>119</v>
      </c>
      <c r="E52" s="21">
        <v>37</v>
      </c>
      <c r="F52" s="6">
        <v>1030</v>
      </c>
      <c r="G52" s="6">
        <f t="shared" si="8"/>
        <v>6.4779874213836477</v>
      </c>
      <c r="H52" s="282">
        <f t="shared" si="7"/>
        <v>479.37</v>
      </c>
      <c r="I52" s="283">
        <f t="shared" si="4"/>
        <v>594.85</v>
      </c>
    </row>
    <row r="53" spans="1:9" x14ac:dyDescent="0.25">
      <c r="A53" s="19" t="s">
        <v>30</v>
      </c>
      <c r="B53" s="21">
        <v>1</v>
      </c>
      <c r="C53" s="21">
        <f t="shared" si="3"/>
        <v>187</v>
      </c>
      <c r="D53" s="21">
        <v>119</v>
      </c>
      <c r="E53" s="21">
        <v>68</v>
      </c>
      <c r="F53" s="6">
        <v>1030</v>
      </c>
      <c r="G53" s="6">
        <f t="shared" si="8"/>
        <v>6.4779874213836477</v>
      </c>
      <c r="H53" s="282">
        <f t="shared" si="7"/>
        <v>881.01</v>
      </c>
      <c r="I53" s="283">
        <f t="shared" si="4"/>
        <v>1093.25</v>
      </c>
    </row>
    <row r="54" spans="1:9" x14ac:dyDescent="0.25">
      <c r="A54" s="19" t="s">
        <v>30</v>
      </c>
      <c r="B54" s="21">
        <v>1</v>
      </c>
      <c r="C54" s="21">
        <f t="shared" si="3"/>
        <v>156</v>
      </c>
      <c r="D54" s="21">
        <v>119</v>
      </c>
      <c r="E54" s="21">
        <v>37</v>
      </c>
      <c r="F54" s="6">
        <v>1030</v>
      </c>
      <c r="G54" s="6">
        <f t="shared" si="8"/>
        <v>6.4779874213836477</v>
      </c>
      <c r="H54" s="282">
        <f t="shared" si="7"/>
        <v>479.37</v>
      </c>
      <c r="I54" s="283">
        <f t="shared" si="4"/>
        <v>594.85</v>
      </c>
    </row>
    <row r="55" spans="1:9" x14ac:dyDescent="0.25">
      <c r="A55" s="19" t="s">
        <v>30</v>
      </c>
      <c r="B55" s="21">
        <v>1</v>
      </c>
      <c r="C55" s="21">
        <f t="shared" si="3"/>
        <v>183</v>
      </c>
      <c r="D55" s="21">
        <v>119</v>
      </c>
      <c r="E55" s="21">
        <v>64</v>
      </c>
      <c r="F55" s="6">
        <v>1030</v>
      </c>
      <c r="G55" s="6">
        <f t="shared" si="8"/>
        <v>6.4779874213836477</v>
      </c>
      <c r="H55" s="282">
        <f t="shared" si="7"/>
        <v>829.18</v>
      </c>
      <c r="I55" s="283">
        <f t="shared" si="4"/>
        <v>1028.93</v>
      </c>
    </row>
    <row r="56" spans="1:9" x14ac:dyDescent="0.25">
      <c r="A56" s="19" t="s">
        <v>30</v>
      </c>
      <c r="B56" s="21">
        <v>1</v>
      </c>
      <c r="C56" s="21">
        <f t="shared" si="3"/>
        <v>215</v>
      </c>
      <c r="D56" s="21">
        <v>119</v>
      </c>
      <c r="E56" s="21">
        <v>96</v>
      </c>
      <c r="F56" s="6">
        <v>1030</v>
      </c>
      <c r="G56" s="6">
        <f t="shared" si="8"/>
        <v>6.4779874213836477</v>
      </c>
      <c r="H56" s="282">
        <f t="shared" si="7"/>
        <v>1243.77</v>
      </c>
      <c r="I56" s="283">
        <f t="shared" si="4"/>
        <v>1543.39</v>
      </c>
    </row>
    <row r="57" spans="1:9" x14ac:dyDescent="0.25">
      <c r="A57" s="19" t="s">
        <v>30</v>
      </c>
      <c r="B57" s="21">
        <v>1</v>
      </c>
      <c r="C57" s="21">
        <f t="shared" si="3"/>
        <v>160</v>
      </c>
      <c r="D57" s="21">
        <v>119</v>
      </c>
      <c r="E57" s="21">
        <v>41</v>
      </c>
      <c r="F57" s="6">
        <v>906</v>
      </c>
      <c r="G57" s="6">
        <f t="shared" si="8"/>
        <v>5.6981132075471699</v>
      </c>
      <c r="H57" s="282">
        <f t="shared" si="7"/>
        <v>467.25</v>
      </c>
      <c r="I57" s="283">
        <f t="shared" si="4"/>
        <v>579.80999999999995</v>
      </c>
    </row>
    <row r="58" spans="1:9" x14ac:dyDescent="0.25">
      <c r="A58" s="19" t="s">
        <v>30</v>
      </c>
      <c r="B58" s="21">
        <v>1</v>
      </c>
      <c r="C58" s="21">
        <f t="shared" si="3"/>
        <v>184</v>
      </c>
      <c r="D58" s="21">
        <v>119</v>
      </c>
      <c r="E58" s="21">
        <v>65</v>
      </c>
      <c r="F58" s="6">
        <v>906</v>
      </c>
      <c r="G58" s="6">
        <f t="shared" si="8"/>
        <v>5.6981132075471699</v>
      </c>
      <c r="H58" s="282">
        <f t="shared" si="7"/>
        <v>740.75</v>
      </c>
      <c r="I58" s="283">
        <f t="shared" si="4"/>
        <v>919.2</v>
      </c>
    </row>
    <row r="59" spans="1:9" x14ac:dyDescent="0.25">
      <c r="A59" s="19" t="s">
        <v>30</v>
      </c>
      <c r="B59" s="21">
        <v>1</v>
      </c>
      <c r="C59" s="21">
        <f t="shared" si="3"/>
        <v>176</v>
      </c>
      <c r="D59" s="21">
        <v>119</v>
      </c>
      <c r="E59" s="21">
        <v>57</v>
      </c>
      <c r="F59" s="6">
        <v>906</v>
      </c>
      <c r="G59" s="6">
        <f t="shared" si="8"/>
        <v>5.6981132075471699</v>
      </c>
      <c r="H59" s="282">
        <f t="shared" si="7"/>
        <v>649.58000000000004</v>
      </c>
      <c r="I59" s="283">
        <f t="shared" si="4"/>
        <v>806.06</v>
      </c>
    </row>
    <row r="60" spans="1:9" x14ac:dyDescent="0.25">
      <c r="A60" s="19" t="s">
        <v>30</v>
      </c>
      <c r="B60" s="21">
        <v>1</v>
      </c>
      <c r="C60" s="21">
        <f t="shared" si="3"/>
        <v>128</v>
      </c>
      <c r="D60" s="21">
        <v>119</v>
      </c>
      <c r="E60" s="21">
        <v>9</v>
      </c>
      <c r="F60" s="6">
        <v>906</v>
      </c>
      <c r="G60" s="6">
        <f t="shared" si="8"/>
        <v>5.6981132075471699</v>
      </c>
      <c r="H60" s="282">
        <f t="shared" si="7"/>
        <v>102.57</v>
      </c>
      <c r="I60" s="283">
        <f t="shared" si="4"/>
        <v>127.28</v>
      </c>
    </row>
    <row r="61" spans="1:9" x14ac:dyDescent="0.25">
      <c r="A61" s="19" t="s">
        <v>30</v>
      </c>
      <c r="B61" s="21">
        <v>1</v>
      </c>
      <c r="C61" s="21">
        <f t="shared" si="3"/>
        <v>176</v>
      </c>
      <c r="D61" s="21">
        <v>119</v>
      </c>
      <c r="E61" s="21">
        <v>57</v>
      </c>
      <c r="F61" s="6">
        <v>906</v>
      </c>
      <c r="G61" s="6">
        <f t="shared" si="8"/>
        <v>5.6981132075471699</v>
      </c>
      <c r="H61" s="282">
        <f t="shared" si="7"/>
        <v>649.58000000000004</v>
      </c>
      <c r="I61" s="283">
        <f t="shared" si="4"/>
        <v>806.06</v>
      </c>
    </row>
    <row r="62" spans="1:9" x14ac:dyDescent="0.25">
      <c r="A62" s="19" t="s">
        <v>30</v>
      </c>
      <c r="B62" s="21">
        <v>1</v>
      </c>
      <c r="C62" s="21">
        <f t="shared" si="3"/>
        <v>155</v>
      </c>
      <c r="D62" s="21">
        <v>119</v>
      </c>
      <c r="E62" s="21">
        <v>36</v>
      </c>
      <c r="F62" s="6">
        <v>906</v>
      </c>
      <c r="G62" s="6">
        <f t="shared" si="8"/>
        <v>5.6981132075471699</v>
      </c>
      <c r="H62" s="282">
        <f t="shared" si="7"/>
        <v>410.26</v>
      </c>
      <c r="I62" s="283">
        <f t="shared" si="4"/>
        <v>509.09</v>
      </c>
    </row>
    <row r="63" spans="1:9" x14ac:dyDescent="0.25">
      <c r="A63" s="19" t="s">
        <v>30</v>
      </c>
      <c r="B63" s="21">
        <v>1</v>
      </c>
      <c r="C63" s="21">
        <f t="shared" si="3"/>
        <v>156</v>
      </c>
      <c r="D63" s="21">
        <v>119</v>
      </c>
      <c r="E63" s="21">
        <v>37</v>
      </c>
      <c r="F63" s="6">
        <v>906</v>
      </c>
      <c r="G63" s="6">
        <f t="shared" si="8"/>
        <v>5.6981132075471699</v>
      </c>
      <c r="H63" s="282">
        <f t="shared" si="7"/>
        <v>421.66</v>
      </c>
      <c r="I63" s="283">
        <f t="shared" si="4"/>
        <v>523.24</v>
      </c>
    </row>
    <row r="64" spans="1:9" x14ac:dyDescent="0.25">
      <c r="A64" s="19" t="s">
        <v>30</v>
      </c>
      <c r="B64" s="21">
        <v>1</v>
      </c>
      <c r="C64" s="21">
        <f t="shared" si="3"/>
        <v>144</v>
      </c>
      <c r="D64" s="21">
        <v>119</v>
      </c>
      <c r="E64" s="21">
        <v>25</v>
      </c>
      <c r="F64" s="6">
        <v>906</v>
      </c>
      <c r="G64" s="6">
        <f t="shared" si="8"/>
        <v>5.6981132075471699</v>
      </c>
      <c r="H64" s="282">
        <f t="shared" si="7"/>
        <v>284.91000000000003</v>
      </c>
      <c r="I64" s="283">
        <f t="shared" si="4"/>
        <v>353.54</v>
      </c>
    </row>
    <row r="65" spans="1:9" x14ac:dyDescent="0.25">
      <c r="A65" s="19" t="s">
        <v>30</v>
      </c>
      <c r="B65" s="21">
        <v>1</v>
      </c>
      <c r="C65" s="21">
        <f t="shared" si="3"/>
        <v>128</v>
      </c>
      <c r="D65" s="21">
        <v>119</v>
      </c>
      <c r="E65" s="21">
        <v>9</v>
      </c>
      <c r="F65" s="6">
        <v>906</v>
      </c>
      <c r="G65" s="6">
        <f t="shared" si="8"/>
        <v>5.6981132075471699</v>
      </c>
      <c r="H65" s="282">
        <f t="shared" si="7"/>
        <v>102.57</v>
      </c>
      <c r="I65" s="283">
        <f t="shared" si="4"/>
        <v>127.28</v>
      </c>
    </row>
    <row r="66" spans="1:9" x14ac:dyDescent="0.25">
      <c r="A66" s="19" t="s">
        <v>30</v>
      </c>
      <c r="B66" s="21">
        <v>1</v>
      </c>
      <c r="C66" s="21">
        <f t="shared" si="3"/>
        <v>143</v>
      </c>
      <c r="D66" s="21">
        <v>119</v>
      </c>
      <c r="E66" s="21">
        <v>24</v>
      </c>
      <c r="F66" s="6">
        <v>906</v>
      </c>
      <c r="G66" s="6">
        <f t="shared" si="8"/>
        <v>5.6981132075471699</v>
      </c>
      <c r="H66" s="282">
        <f t="shared" si="7"/>
        <v>273.51</v>
      </c>
      <c r="I66" s="283">
        <f t="shared" si="4"/>
        <v>339.4</v>
      </c>
    </row>
    <row r="67" spans="1:9" ht="64.5" customHeight="1" x14ac:dyDescent="0.25">
      <c r="A67" s="370" t="s">
        <v>25</v>
      </c>
      <c r="B67" s="284">
        <f>SUM(B68:B77)</f>
        <v>10</v>
      </c>
      <c r="C67" s="284"/>
      <c r="D67" s="284"/>
      <c r="E67" s="284">
        <f t="shared" ref="E67:I67" si="9">SUM(E68:E77)</f>
        <v>282</v>
      </c>
      <c r="F67" s="284"/>
      <c r="G67" s="284"/>
      <c r="H67" s="285">
        <f t="shared" si="9"/>
        <v>2685.21</v>
      </c>
      <c r="I67" s="285">
        <f t="shared" si="9"/>
        <v>3332.07</v>
      </c>
    </row>
    <row r="68" spans="1:9" ht="19.5" customHeight="1" x14ac:dyDescent="0.25">
      <c r="A68" s="19" t="s">
        <v>31</v>
      </c>
      <c r="B68" s="21">
        <v>1</v>
      </c>
      <c r="C68" s="21">
        <f t="shared" si="3"/>
        <v>168</v>
      </c>
      <c r="D68" s="21">
        <v>119</v>
      </c>
      <c r="E68" s="21">
        <v>49</v>
      </c>
      <c r="F68" s="6">
        <v>757</v>
      </c>
      <c r="G68" s="6">
        <f t="shared" si="8"/>
        <v>4.7610062893081757</v>
      </c>
      <c r="H68" s="282">
        <f t="shared" si="7"/>
        <v>466.58</v>
      </c>
      <c r="I68" s="283">
        <f t="shared" si="4"/>
        <v>578.98</v>
      </c>
    </row>
    <row r="69" spans="1:9" ht="19.5" customHeight="1" x14ac:dyDescent="0.25">
      <c r="A69" s="19" t="s">
        <v>31</v>
      </c>
      <c r="B69" s="21">
        <v>1</v>
      </c>
      <c r="C69" s="21">
        <f t="shared" si="3"/>
        <v>120</v>
      </c>
      <c r="D69" s="21">
        <v>119</v>
      </c>
      <c r="E69" s="21">
        <v>1</v>
      </c>
      <c r="F69" s="6">
        <v>757</v>
      </c>
      <c r="G69" s="6">
        <f t="shared" si="8"/>
        <v>4.7610062893081757</v>
      </c>
      <c r="H69" s="282">
        <f t="shared" si="7"/>
        <v>9.52</v>
      </c>
      <c r="I69" s="283">
        <f t="shared" si="4"/>
        <v>11.81</v>
      </c>
    </row>
    <row r="70" spans="1:9" ht="20.25" customHeight="1" x14ac:dyDescent="0.25">
      <c r="A70" s="19" t="s">
        <v>31</v>
      </c>
      <c r="B70" s="21">
        <v>1</v>
      </c>
      <c r="C70" s="21">
        <f t="shared" si="3"/>
        <v>152</v>
      </c>
      <c r="D70" s="21">
        <v>119</v>
      </c>
      <c r="E70" s="21">
        <v>33</v>
      </c>
      <c r="F70" s="6">
        <v>757</v>
      </c>
      <c r="G70" s="6">
        <f t="shared" si="8"/>
        <v>4.7610062893081757</v>
      </c>
      <c r="H70" s="282">
        <f t="shared" si="7"/>
        <v>314.23</v>
      </c>
      <c r="I70" s="283">
        <f t="shared" si="4"/>
        <v>389.93</v>
      </c>
    </row>
    <row r="71" spans="1:9" ht="19.5" customHeight="1" x14ac:dyDescent="0.25">
      <c r="A71" s="19" t="s">
        <v>31</v>
      </c>
      <c r="B71" s="21">
        <v>1</v>
      </c>
      <c r="C71" s="21">
        <f t="shared" si="3"/>
        <v>136</v>
      </c>
      <c r="D71" s="21">
        <v>119</v>
      </c>
      <c r="E71" s="21">
        <v>17</v>
      </c>
      <c r="F71" s="6">
        <v>757</v>
      </c>
      <c r="G71" s="6">
        <f t="shared" si="8"/>
        <v>4.7610062893081757</v>
      </c>
      <c r="H71" s="282">
        <f t="shared" si="7"/>
        <v>161.87</v>
      </c>
      <c r="I71" s="283">
        <f t="shared" si="4"/>
        <v>200.86</v>
      </c>
    </row>
    <row r="72" spans="1:9" ht="17.25" customHeight="1" x14ac:dyDescent="0.25">
      <c r="A72" s="19" t="s">
        <v>31</v>
      </c>
      <c r="B72" s="21">
        <v>1</v>
      </c>
      <c r="C72" s="21">
        <f t="shared" si="3"/>
        <v>127</v>
      </c>
      <c r="D72" s="21">
        <v>119</v>
      </c>
      <c r="E72" s="21">
        <v>8</v>
      </c>
      <c r="F72" s="6">
        <v>757</v>
      </c>
      <c r="G72" s="6">
        <f t="shared" si="8"/>
        <v>4.7610062893081757</v>
      </c>
      <c r="H72" s="282">
        <f t="shared" si="7"/>
        <v>76.180000000000007</v>
      </c>
      <c r="I72" s="283">
        <f t="shared" si="4"/>
        <v>94.53</v>
      </c>
    </row>
    <row r="73" spans="1:9" ht="17.25" customHeight="1" x14ac:dyDescent="0.25">
      <c r="A73" s="19" t="s">
        <v>31</v>
      </c>
      <c r="B73" s="21">
        <v>1</v>
      </c>
      <c r="C73" s="21">
        <f t="shared" si="3"/>
        <v>156</v>
      </c>
      <c r="D73" s="21">
        <v>119</v>
      </c>
      <c r="E73" s="21">
        <v>37</v>
      </c>
      <c r="F73" s="6">
        <v>757</v>
      </c>
      <c r="G73" s="6">
        <f t="shared" si="8"/>
        <v>4.7610062893081757</v>
      </c>
      <c r="H73" s="282">
        <f t="shared" si="7"/>
        <v>352.31</v>
      </c>
      <c r="I73" s="283">
        <f t="shared" si="4"/>
        <v>437.18</v>
      </c>
    </row>
    <row r="74" spans="1:9" ht="17.25" customHeight="1" x14ac:dyDescent="0.25">
      <c r="A74" s="19" t="s">
        <v>31</v>
      </c>
      <c r="B74" s="21">
        <v>1</v>
      </c>
      <c r="C74" s="21">
        <f t="shared" si="3"/>
        <v>124</v>
      </c>
      <c r="D74" s="21">
        <v>119</v>
      </c>
      <c r="E74" s="21">
        <v>5</v>
      </c>
      <c r="F74" s="6">
        <v>757</v>
      </c>
      <c r="G74" s="6">
        <f t="shared" si="8"/>
        <v>4.7610062893081757</v>
      </c>
      <c r="H74" s="282">
        <f t="shared" si="7"/>
        <v>47.61</v>
      </c>
      <c r="I74" s="283">
        <f t="shared" si="4"/>
        <v>59.08</v>
      </c>
    </row>
    <row r="75" spans="1:9" ht="17.25" customHeight="1" x14ac:dyDescent="0.25">
      <c r="A75" s="19" t="s">
        <v>31</v>
      </c>
      <c r="B75" s="21">
        <v>1</v>
      </c>
      <c r="C75" s="21">
        <f t="shared" si="3"/>
        <v>164</v>
      </c>
      <c r="D75" s="21">
        <v>119</v>
      </c>
      <c r="E75" s="21">
        <v>45</v>
      </c>
      <c r="F75" s="6">
        <v>757</v>
      </c>
      <c r="G75" s="6">
        <f t="shared" si="8"/>
        <v>4.7610062893081757</v>
      </c>
      <c r="H75" s="282">
        <f t="shared" si="7"/>
        <v>428.49</v>
      </c>
      <c r="I75" s="283">
        <f t="shared" si="4"/>
        <v>531.71</v>
      </c>
    </row>
    <row r="76" spans="1:9" ht="17.25" customHeight="1" x14ac:dyDescent="0.25">
      <c r="A76" s="19" t="s">
        <v>31</v>
      </c>
      <c r="B76" s="21">
        <v>1</v>
      </c>
      <c r="C76" s="21">
        <f t="shared" si="3"/>
        <v>167</v>
      </c>
      <c r="D76" s="21">
        <v>119</v>
      </c>
      <c r="E76" s="21">
        <v>48</v>
      </c>
      <c r="F76" s="6">
        <v>757</v>
      </c>
      <c r="G76" s="6">
        <f t="shared" si="8"/>
        <v>4.7610062893081757</v>
      </c>
      <c r="H76" s="282">
        <f t="shared" si="7"/>
        <v>457.06</v>
      </c>
      <c r="I76" s="283">
        <f t="shared" si="4"/>
        <v>567.16999999999996</v>
      </c>
    </row>
    <row r="77" spans="1:9" x14ac:dyDescent="0.25">
      <c r="A77" s="19" t="s">
        <v>31</v>
      </c>
      <c r="B77" s="21">
        <v>1</v>
      </c>
      <c r="C77" s="21">
        <f t="shared" si="3"/>
        <v>158</v>
      </c>
      <c r="D77" s="21">
        <v>119</v>
      </c>
      <c r="E77" s="21">
        <v>39</v>
      </c>
      <c r="F77" s="6">
        <v>757</v>
      </c>
      <c r="G77" s="6">
        <f t="shared" si="8"/>
        <v>4.7610062893081757</v>
      </c>
      <c r="H77" s="282">
        <f t="shared" si="7"/>
        <v>371.36</v>
      </c>
      <c r="I77" s="283">
        <f t="shared" si="4"/>
        <v>460.82</v>
      </c>
    </row>
    <row r="78" spans="1:9" ht="36" customHeight="1" x14ac:dyDescent="0.25">
      <c r="A78" s="370" t="s">
        <v>26</v>
      </c>
      <c r="B78" s="284">
        <f>SUM(B79:B95)</f>
        <v>17</v>
      </c>
      <c r="C78" s="284"/>
      <c r="D78" s="284"/>
      <c r="E78" s="284">
        <f t="shared" ref="E78:I78" si="10">SUM(E79:E95)</f>
        <v>376</v>
      </c>
      <c r="F78" s="284"/>
      <c r="G78" s="284"/>
      <c r="H78" s="285">
        <f t="shared" si="10"/>
        <v>3342.6399999999994</v>
      </c>
      <c r="I78" s="285">
        <f t="shared" si="10"/>
        <v>4147.920000000001</v>
      </c>
    </row>
    <row r="79" spans="1:9" x14ac:dyDescent="0.25">
      <c r="A79" s="43" t="s">
        <v>195</v>
      </c>
      <c r="B79" s="21">
        <v>1</v>
      </c>
      <c r="C79" s="21">
        <f t="shared" ref="C79:C95" si="11">D79+E79</f>
        <v>131</v>
      </c>
      <c r="D79" s="21">
        <v>119</v>
      </c>
      <c r="E79" s="21">
        <v>12</v>
      </c>
      <c r="F79" s="6">
        <v>760</v>
      </c>
      <c r="G79" s="6">
        <f t="shared" si="8"/>
        <v>4.7798742138364778</v>
      </c>
      <c r="H79" s="282">
        <f t="shared" si="7"/>
        <v>114.72</v>
      </c>
      <c r="I79" s="283">
        <f t="shared" si="4"/>
        <v>142.36000000000001</v>
      </c>
    </row>
    <row r="80" spans="1:9" x14ac:dyDescent="0.25">
      <c r="A80" s="43" t="s">
        <v>32</v>
      </c>
      <c r="B80" s="21">
        <v>1</v>
      </c>
      <c r="C80" s="21">
        <f t="shared" si="11"/>
        <v>169</v>
      </c>
      <c r="D80" s="21">
        <v>119</v>
      </c>
      <c r="E80" s="21">
        <v>50</v>
      </c>
      <c r="F80" s="6">
        <v>705</v>
      </c>
      <c r="G80" s="6">
        <f t="shared" si="8"/>
        <v>4.4339622641509431</v>
      </c>
      <c r="H80" s="282">
        <f t="shared" si="7"/>
        <v>443.4</v>
      </c>
      <c r="I80" s="283">
        <f t="shared" ref="I80:I95" si="12">ROUND(H80*1.2409,2)</f>
        <v>550.22</v>
      </c>
    </row>
    <row r="81" spans="1:9" x14ac:dyDescent="0.25">
      <c r="A81" s="43" t="s">
        <v>32</v>
      </c>
      <c r="B81" s="21">
        <v>1</v>
      </c>
      <c r="C81" s="21">
        <f t="shared" si="11"/>
        <v>175</v>
      </c>
      <c r="D81" s="21">
        <v>119</v>
      </c>
      <c r="E81" s="21">
        <v>56</v>
      </c>
      <c r="F81" s="6">
        <v>705</v>
      </c>
      <c r="G81" s="6">
        <f t="shared" si="8"/>
        <v>4.4339622641509431</v>
      </c>
      <c r="H81" s="282">
        <f t="shared" si="7"/>
        <v>496.6</v>
      </c>
      <c r="I81" s="283">
        <f t="shared" si="12"/>
        <v>616.23</v>
      </c>
    </row>
    <row r="82" spans="1:9" x14ac:dyDescent="0.25">
      <c r="A82" s="43" t="s">
        <v>32</v>
      </c>
      <c r="B82" s="21">
        <v>1</v>
      </c>
      <c r="C82" s="21">
        <f t="shared" si="11"/>
        <v>135</v>
      </c>
      <c r="D82" s="21">
        <v>119</v>
      </c>
      <c r="E82" s="21">
        <v>16</v>
      </c>
      <c r="F82" s="6">
        <v>705</v>
      </c>
      <c r="G82" s="6">
        <f t="shared" si="8"/>
        <v>4.4339622641509431</v>
      </c>
      <c r="H82" s="282">
        <f t="shared" si="7"/>
        <v>141.88999999999999</v>
      </c>
      <c r="I82" s="283">
        <f t="shared" si="12"/>
        <v>176.07</v>
      </c>
    </row>
    <row r="83" spans="1:9" x14ac:dyDescent="0.25">
      <c r="A83" s="43" t="s">
        <v>32</v>
      </c>
      <c r="B83" s="21">
        <v>1</v>
      </c>
      <c r="C83" s="21">
        <f t="shared" si="11"/>
        <v>159</v>
      </c>
      <c r="D83" s="21">
        <v>119</v>
      </c>
      <c r="E83" s="21">
        <v>40</v>
      </c>
      <c r="F83" s="6">
        <v>705</v>
      </c>
      <c r="G83" s="6">
        <f t="shared" si="8"/>
        <v>4.4339622641509431</v>
      </c>
      <c r="H83" s="282">
        <f t="shared" si="7"/>
        <v>354.72</v>
      </c>
      <c r="I83" s="283">
        <f t="shared" si="12"/>
        <v>440.17</v>
      </c>
    </row>
    <row r="84" spans="1:9" x14ac:dyDescent="0.25">
      <c r="A84" s="43" t="s">
        <v>32</v>
      </c>
      <c r="B84" s="21">
        <v>1</v>
      </c>
      <c r="C84" s="21">
        <f t="shared" si="11"/>
        <v>120</v>
      </c>
      <c r="D84" s="21">
        <v>119</v>
      </c>
      <c r="E84" s="21">
        <v>1</v>
      </c>
      <c r="F84" s="6">
        <v>705</v>
      </c>
      <c r="G84" s="6">
        <f t="shared" si="8"/>
        <v>4.4339622641509431</v>
      </c>
      <c r="H84" s="282">
        <f t="shared" ref="H84:H95" si="13">ROUND(E84*G84*2,2)</f>
        <v>8.8699999999999992</v>
      </c>
      <c r="I84" s="283">
        <f t="shared" si="12"/>
        <v>11.01</v>
      </c>
    </row>
    <row r="85" spans="1:9" x14ac:dyDescent="0.25">
      <c r="A85" s="43" t="s">
        <v>32</v>
      </c>
      <c r="B85" s="21">
        <v>1</v>
      </c>
      <c r="C85" s="21">
        <f t="shared" si="11"/>
        <v>136</v>
      </c>
      <c r="D85" s="21">
        <v>119</v>
      </c>
      <c r="E85" s="21">
        <v>17</v>
      </c>
      <c r="F85" s="6">
        <v>705</v>
      </c>
      <c r="G85" s="6">
        <f t="shared" ref="G85:G95" si="14">F85/159</f>
        <v>4.4339622641509431</v>
      </c>
      <c r="H85" s="282">
        <f t="shared" si="13"/>
        <v>150.75</v>
      </c>
      <c r="I85" s="283">
        <f t="shared" si="12"/>
        <v>187.07</v>
      </c>
    </row>
    <row r="86" spans="1:9" x14ac:dyDescent="0.25">
      <c r="A86" s="43" t="s">
        <v>32</v>
      </c>
      <c r="B86" s="21">
        <v>1</v>
      </c>
      <c r="C86" s="21">
        <f t="shared" si="11"/>
        <v>135</v>
      </c>
      <c r="D86" s="21">
        <v>119</v>
      </c>
      <c r="E86" s="21">
        <v>16</v>
      </c>
      <c r="F86" s="6">
        <v>705</v>
      </c>
      <c r="G86" s="6">
        <f t="shared" si="14"/>
        <v>4.4339622641509431</v>
      </c>
      <c r="H86" s="282">
        <f t="shared" si="13"/>
        <v>141.88999999999999</v>
      </c>
      <c r="I86" s="283">
        <f t="shared" si="12"/>
        <v>176.07</v>
      </c>
    </row>
    <row r="87" spans="1:9" x14ac:dyDescent="0.25">
      <c r="A87" s="43" t="s">
        <v>32</v>
      </c>
      <c r="B87" s="21">
        <v>1</v>
      </c>
      <c r="C87" s="21">
        <f t="shared" si="11"/>
        <v>152</v>
      </c>
      <c r="D87" s="21">
        <v>119</v>
      </c>
      <c r="E87" s="21">
        <v>33</v>
      </c>
      <c r="F87" s="6">
        <v>705</v>
      </c>
      <c r="G87" s="6">
        <f t="shared" si="14"/>
        <v>4.4339622641509431</v>
      </c>
      <c r="H87" s="282">
        <f t="shared" si="13"/>
        <v>292.64</v>
      </c>
      <c r="I87" s="283">
        <f t="shared" si="12"/>
        <v>363.14</v>
      </c>
    </row>
    <row r="88" spans="1:9" x14ac:dyDescent="0.25">
      <c r="A88" s="43" t="s">
        <v>32</v>
      </c>
      <c r="B88" s="21">
        <v>1</v>
      </c>
      <c r="C88" s="21">
        <f t="shared" si="11"/>
        <v>152</v>
      </c>
      <c r="D88" s="21">
        <v>119</v>
      </c>
      <c r="E88" s="21">
        <v>33</v>
      </c>
      <c r="F88" s="6">
        <v>705</v>
      </c>
      <c r="G88" s="6">
        <f t="shared" si="14"/>
        <v>4.4339622641509431</v>
      </c>
      <c r="H88" s="282">
        <f t="shared" si="13"/>
        <v>292.64</v>
      </c>
      <c r="I88" s="283">
        <f t="shared" si="12"/>
        <v>363.14</v>
      </c>
    </row>
    <row r="89" spans="1:9" x14ac:dyDescent="0.25">
      <c r="A89" s="43" t="s">
        <v>32</v>
      </c>
      <c r="B89" s="21">
        <v>1</v>
      </c>
      <c r="C89" s="21">
        <f t="shared" si="11"/>
        <v>152</v>
      </c>
      <c r="D89" s="21">
        <v>119</v>
      </c>
      <c r="E89" s="21">
        <v>33</v>
      </c>
      <c r="F89" s="6">
        <v>705</v>
      </c>
      <c r="G89" s="6">
        <f t="shared" si="14"/>
        <v>4.4339622641509431</v>
      </c>
      <c r="H89" s="282">
        <f t="shared" si="13"/>
        <v>292.64</v>
      </c>
      <c r="I89" s="283">
        <f t="shared" si="12"/>
        <v>363.14</v>
      </c>
    </row>
    <row r="90" spans="1:9" x14ac:dyDescent="0.25">
      <c r="A90" s="43" t="s">
        <v>32</v>
      </c>
      <c r="B90" s="21">
        <v>1</v>
      </c>
      <c r="C90" s="21">
        <f t="shared" si="11"/>
        <v>136</v>
      </c>
      <c r="D90" s="21">
        <v>119</v>
      </c>
      <c r="E90" s="21">
        <v>17</v>
      </c>
      <c r="F90" s="6">
        <v>705</v>
      </c>
      <c r="G90" s="6">
        <f t="shared" si="14"/>
        <v>4.4339622641509431</v>
      </c>
      <c r="H90" s="282">
        <f t="shared" si="13"/>
        <v>150.75</v>
      </c>
      <c r="I90" s="283">
        <f t="shared" si="12"/>
        <v>187.07</v>
      </c>
    </row>
    <row r="91" spans="1:9" x14ac:dyDescent="0.25">
      <c r="A91" s="43" t="s">
        <v>32</v>
      </c>
      <c r="B91" s="21">
        <v>1</v>
      </c>
      <c r="C91" s="21">
        <f t="shared" si="11"/>
        <v>136</v>
      </c>
      <c r="D91" s="21">
        <v>119</v>
      </c>
      <c r="E91" s="21">
        <v>17</v>
      </c>
      <c r="F91" s="6">
        <v>705</v>
      </c>
      <c r="G91" s="6">
        <f t="shared" si="14"/>
        <v>4.4339622641509431</v>
      </c>
      <c r="H91" s="282">
        <f t="shared" si="13"/>
        <v>150.75</v>
      </c>
      <c r="I91" s="283">
        <f t="shared" si="12"/>
        <v>187.07</v>
      </c>
    </row>
    <row r="92" spans="1:9" x14ac:dyDescent="0.25">
      <c r="A92" s="43" t="s">
        <v>32</v>
      </c>
      <c r="B92" s="21">
        <v>1</v>
      </c>
      <c r="C92" s="21">
        <f t="shared" si="11"/>
        <v>120</v>
      </c>
      <c r="D92" s="21">
        <v>119</v>
      </c>
      <c r="E92" s="21">
        <v>1</v>
      </c>
      <c r="F92" s="6">
        <v>705</v>
      </c>
      <c r="G92" s="6">
        <f t="shared" si="14"/>
        <v>4.4339622641509431</v>
      </c>
      <c r="H92" s="282">
        <f t="shared" si="13"/>
        <v>8.8699999999999992</v>
      </c>
      <c r="I92" s="283">
        <f t="shared" si="12"/>
        <v>11.01</v>
      </c>
    </row>
    <row r="93" spans="1:9" x14ac:dyDescent="0.25">
      <c r="A93" s="43" t="s">
        <v>32</v>
      </c>
      <c r="B93" s="21">
        <v>1</v>
      </c>
      <c r="C93" s="21">
        <f t="shared" si="11"/>
        <v>143</v>
      </c>
      <c r="D93" s="21">
        <v>119</v>
      </c>
      <c r="E93" s="21">
        <v>24</v>
      </c>
      <c r="F93" s="6">
        <v>705</v>
      </c>
      <c r="G93" s="6">
        <f t="shared" si="14"/>
        <v>4.4339622641509431</v>
      </c>
      <c r="H93" s="282">
        <f t="shared" si="13"/>
        <v>212.83</v>
      </c>
      <c r="I93" s="283">
        <f t="shared" si="12"/>
        <v>264.10000000000002</v>
      </c>
    </row>
    <row r="94" spans="1:9" x14ac:dyDescent="0.25">
      <c r="A94" s="43" t="s">
        <v>32</v>
      </c>
      <c r="B94" s="21">
        <v>1</v>
      </c>
      <c r="C94" s="21">
        <f t="shared" si="11"/>
        <v>120</v>
      </c>
      <c r="D94" s="21">
        <v>119</v>
      </c>
      <c r="E94" s="21">
        <v>1</v>
      </c>
      <c r="F94" s="6">
        <v>705</v>
      </c>
      <c r="G94" s="6">
        <f t="shared" si="14"/>
        <v>4.4339622641509431</v>
      </c>
      <c r="H94" s="282">
        <f t="shared" si="13"/>
        <v>8.8699999999999992</v>
      </c>
      <c r="I94" s="283">
        <f t="shared" si="12"/>
        <v>11.01</v>
      </c>
    </row>
    <row r="95" spans="1:9" x14ac:dyDescent="0.25">
      <c r="A95" s="43" t="s">
        <v>32</v>
      </c>
      <c r="B95" s="21">
        <v>1</v>
      </c>
      <c r="C95" s="21">
        <f t="shared" si="11"/>
        <v>128</v>
      </c>
      <c r="D95" s="21">
        <v>119</v>
      </c>
      <c r="E95" s="21">
        <v>9</v>
      </c>
      <c r="F95" s="6">
        <v>705</v>
      </c>
      <c r="G95" s="6">
        <f t="shared" si="14"/>
        <v>4.4339622641509431</v>
      </c>
      <c r="H95" s="282">
        <f t="shared" si="13"/>
        <v>79.81</v>
      </c>
      <c r="I95" s="283">
        <f t="shared" si="12"/>
        <v>99.04</v>
      </c>
    </row>
    <row r="97" spans="1:9" x14ac:dyDescent="0.25">
      <c r="A97" s="11" t="s">
        <v>1</v>
      </c>
      <c r="B97" s="12"/>
      <c r="C97" s="12"/>
      <c r="D97" s="12"/>
      <c r="E97" s="12"/>
      <c r="F97" s="12"/>
      <c r="G97" s="12"/>
      <c r="H97" s="12"/>
      <c r="I97" s="12"/>
    </row>
    <row r="98" spans="1:9" ht="36" customHeight="1" x14ac:dyDescent="0.25">
      <c r="A98" s="609" t="s">
        <v>3</v>
      </c>
      <c r="B98" s="609"/>
      <c r="C98" s="609"/>
      <c r="D98" s="609"/>
      <c r="E98" s="609"/>
      <c r="F98" s="609"/>
      <c r="G98" s="609"/>
      <c r="H98" s="609"/>
      <c r="I98" s="609"/>
    </row>
    <row r="99" spans="1:9" ht="18" customHeight="1" x14ac:dyDescent="0.25">
      <c r="A99" s="18" t="s">
        <v>5</v>
      </c>
      <c r="D99" s="12"/>
      <c r="E99" s="12"/>
      <c r="F99" s="12"/>
      <c r="G99" s="12"/>
      <c r="H99" s="12"/>
      <c r="I99" s="12"/>
    </row>
    <row r="100" spans="1:9" ht="18" customHeight="1" x14ac:dyDescent="0.25">
      <c r="A100" s="12" t="s">
        <v>16</v>
      </c>
      <c r="B100" s="18"/>
      <c r="C100" s="18"/>
      <c r="D100" s="12"/>
      <c r="E100" s="12"/>
      <c r="F100" s="12"/>
      <c r="G100" s="12"/>
      <c r="H100" s="12"/>
      <c r="I100" s="12"/>
    </row>
    <row r="101" spans="1:9" ht="18" customHeight="1" x14ac:dyDescent="0.25">
      <c r="A101" s="12" t="s">
        <v>17</v>
      </c>
      <c r="B101" s="18"/>
      <c r="C101" s="18"/>
      <c r="D101" s="12"/>
      <c r="E101" s="12"/>
      <c r="F101" s="12"/>
      <c r="G101" s="12"/>
      <c r="H101" s="12"/>
      <c r="I101" s="12"/>
    </row>
    <row r="102" spans="1:9" ht="18" customHeight="1" x14ac:dyDescent="0.25">
      <c r="A102" s="12"/>
      <c r="B102" s="18"/>
      <c r="C102" s="18"/>
      <c r="D102" s="12"/>
      <c r="E102" s="12"/>
      <c r="F102" s="12"/>
      <c r="G102" s="12"/>
      <c r="H102" s="12"/>
      <c r="I102" s="12"/>
    </row>
    <row r="103" spans="1:9" ht="18" customHeight="1" x14ac:dyDescent="0.3">
      <c r="A103" s="12" t="s">
        <v>14</v>
      </c>
      <c r="B103" s="18"/>
      <c r="C103" s="18"/>
      <c r="D103" s="12"/>
      <c r="E103" s="12"/>
      <c r="F103" s="12"/>
      <c r="G103" s="12"/>
      <c r="H103" s="12"/>
      <c r="I103" s="12"/>
    </row>
    <row r="104" spans="1:9" ht="18" customHeight="1" x14ac:dyDescent="0.25">
      <c r="A104" s="12"/>
      <c r="B104" s="18"/>
      <c r="C104" s="18"/>
      <c r="D104" s="12"/>
      <c r="E104" s="12"/>
      <c r="F104" s="12"/>
      <c r="G104" s="12"/>
      <c r="H104" s="12"/>
      <c r="I104" s="12"/>
    </row>
    <row r="105" spans="1:9" ht="18" customHeight="1" x14ac:dyDescent="0.25">
      <c r="A105" s="39" t="s">
        <v>20</v>
      </c>
      <c r="B105" s="274"/>
      <c r="C105" s="274"/>
      <c r="D105" s="39"/>
      <c r="E105" s="39"/>
      <c r="F105" s="39"/>
      <c r="G105" s="39"/>
      <c r="H105" s="39"/>
      <c r="I105" s="39"/>
    </row>
    <row r="106" spans="1:9" ht="37.5" customHeight="1" x14ac:dyDescent="0.25">
      <c r="A106" s="611" t="s">
        <v>7</v>
      </c>
      <c r="B106" s="611"/>
      <c r="C106" s="611"/>
      <c r="D106" s="611"/>
      <c r="E106" s="611"/>
      <c r="F106" s="611"/>
      <c r="G106" s="611"/>
      <c r="H106" s="611"/>
      <c r="I106" s="611"/>
    </row>
    <row r="107" spans="1:9" ht="18" customHeight="1" x14ac:dyDescent="0.25">
      <c r="A107" s="602" t="s">
        <v>9</v>
      </c>
      <c r="B107" s="602"/>
      <c r="C107" s="602"/>
      <c r="D107" s="602"/>
      <c r="E107" s="602"/>
      <c r="F107" s="602"/>
      <c r="G107" s="602"/>
      <c r="H107" s="602"/>
      <c r="I107" s="602"/>
    </row>
    <row r="108" spans="1:9" x14ac:dyDescent="0.25">
      <c r="A108" s="17"/>
      <c r="B108" s="17"/>
      <c r="C108" s="17"/>
      <c r="D108" s="17"/>
      <c r="E108" s="17"/>
      <c r="F108" s="17"/>
      <c r="G108" s="17"/>
      <c r="H108" s="17"/>
      <c r="I108" s="17"/>
    </row>
    <row r="110" spans="1:9" x14ac:dyDescent="0.25">
      <c r="A110" s="2" t="s">
        <v>46</v>
      </c>
    </row>
    <row r="111" spans="1:9" ht="18" customHeight="1" x14ac:dyDescent="0.25"/>
    <row r="112" spans="1:9" x14ac:dyDescent="0.25">
      <c r="A112" s="2" t="s">
        <v>478</v>
      </c>
    </row>
    <row r="113" spans="1:1" x14ac:dyDescent="0.25">
      <c r="A113" s="2" t="s">
        <v>479</v>
      </c>
    </row>
  </sheetData>
  <mergeCells count="16">
    <mergeCell ref="G1:I1"/>
    <mergeCell ref="A98:I98"/>
    <mergeCell ref="A106:I106"/>
    <mergeCell ref="A107:I107"/>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1"/>
  <sheetViews>
    <sheetView zoomScale="80" zoomScaleNormal="80" workbookViewId="0">
      <selection activeCell="M7" sqref="M7"/>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9.28515625" style="2" customWidth="1"/>
    <col min="7" max="7" width="20.140625" style="2" customWidth="1"/>
    <col min="8" max="8" width="23.42578125" style="2" customWidth="1"/>
    <col min="9" max="9" width="24" style="2" customWidth="1"/>
    <col min="10" max="16384" width="9.140625" style="2"/>
  </cols>
  <sheetData>
    <row r="1" spans="1:9" s="426" customFormat="1" ht="59.25" customHeight="1" x14ac:dyDescent="0.25">
      <c r="G1" s="600" t="s">
        <v>1597</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1461</v>
      </c>
    </row>
    <row r="6" spans="1:9" x14ac:dyDescent="0.25">
      <c r="A6" s="2" t="s">
        <v>1559</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92">
        <v>1</v>
      </c>
      <c r="B11" s="192">
        <v>6</v>
      </c>
      <c r="C11" s="192" t="s">
        <v>12</v>
      </c>
      <c r="D11" s="192">
        <v>8</v>
      </c>
      <c r="E11" s="192">
        <v>9</v>
      </c>
      <c r="F11" s="192">
        <v>11</v>
      </c>
      <c r="G11" s="192">
        <v>12</v>
      </c>
      <c r="H11" s="192">
        <v>13</v>
      </c>
      <c r="I11" s="192" t="s">
        <v>13</v>
      </c>
    </row>
    <row r="12" spans="1:9" s="1" customFormat="1" ht="26.25" customHeight="1" x14ac:dyDescent="0.25">
      <c r="A12" s="3" t="s">
        <v>0</v>
      </c>
      <c r="B12" s="4">
        <f>B13+B18+B116+B142</f>
        <v>157</v>
      </c>
      <c r="C12" s="4"/>
      <c r="D12" s="4"/>
      <c r="E12" s="4">
        <f t="shared" ref="E12:I12" si="0">E13+E18+E116+E142</f>
        <v>4604.6499999999996</v>
      </c>
      <c r="F12" s="4"/>
      <c r="G12" s="4"/>
      <c r="H12" s="5">
        <f t="shared" si="0"/>
        <v>54344.730000000018</v>
      </c>
      <c r="I12" s="5">
        <f t="shared" si="0"/>
        <v>67436.370000000024</v>
      </c>
    </row>
    <row r="13" spans="1:9" ht="37.5" customHeight="1" x14ac:dyDescent="0.25">
      <c r="A13" s="370" t="s">
        <v>23</v>
      </c>
      <c r="B13" s="284">
        <f>SUM(B14:B17)</f>
        <v>4</v>
      </c>
      <c r="C13" s="284"/>
      <c r="D13" s="284"/>
      <c r="E13" s="284">
        <f t="shared" ref="E13:I13" si="1">SUM(E14:E17)</f>
        <v>39</v>
      </c>
      <c r="F13" s="284"/>
      <c r="G13" s="284"/>
      <c r="H13" s="285">
        <f t="shared" si="1"/>
        <v>827.57999999999993</v>
      </c>
      <c r="I13" s="285">
        <f t="shared" si="1"/>
        <v>1026.94</v>
      </c>
    </row>
    <row r="14" spans="1:9" ht="18.75" customHeight="1" x14ac:dyDescent="0.25">
      <c r="A14" s="19" t="s">
        <v>604</v>
      </c>
      <c r="B14" s="21">
        <v>1</v>
      </c>
      <c r="C14" s="21">
        <f>D14+E14</f>
        <v>175</v>
      </c>
      <c r="D14" s="21">
        <v>158</v>
      </c>
      <c r="E14" s="21">
        <v>17</v>
      </c>
      <c r="F14" s="6">
        <v>1676</v>
      </c>
      <c r="G14" s="6">
        <f>ROUND(F14/D14,2)</f>
        <v>10.61</v>
      </c>
      <c r="H14" s="282">
        <f t="shared" ref="H14:H17" si="2">ROUND(E14*G14*2,2)</f>
        <v>360.74</v>
      </c>
      <c r="I14" s="283">
        <f>ROUND(H14*1.2409,2)</f>
        <v>447.64</v>
      </c>
    </row>
    <row r="15" spans="1:9" ht="18.75" customHeight="1" x14ac:dyDescent="0.25">
      <c r="A15" s="19" t="s">
        <v>604</v>
      </c>
      <c r="B15" s="21">
        <v>1</v>
      </c>
      <c r="C15" s="21">
        <f t="shared" ref="C15:C141" si="3">D15+E15</f>
        <v>164</v>
      </c>
      <c r="D15" s="21">
        <v>158</v>
      </c>
      <c r="E15" s="21">
        <v>6</v>
      </c>
      <c r="F15" s="6">
        <v>1676</v>
      </c>
      <c r="G15" s="6">
        <f t="shared" ref="G15:G78" si="4">ROUND(F15/D15,2)</f>
        <v>10.61</v>
      </c>
      <c r="H15" s="282">
        <f t="shared" si="2"/>
        <v>127.32</v>
      </c>
      <c r="I15" s="283">
        <f t="shared" ref="I15:I143" si="5">ROUND(H15*1.2409,2)</f>
        <v>157.99</v>
      </c>
    </row>
    <row r="16" spans="1:9" ht="18.75" customHeight="1" x14ac:dyDescent="0.25">
      <c r="A16" s="19" t="s">
        <v>604</v>
      </c>
      <c r="B16" s="21">
        <v>1</v>
      </c>
      <c r="C16" s="21">
        <f t="shared" si="3"/>
        <v>172</v>
      </c>
      <c r="D16" s="21">
        <v>158</v>
      </c>
      <c r="E16" s="21">
        <v>14</v>
      </c>
      <c r="F16" s="6">
        <v>1676</v>
      </c>
      <c r="G16" s="6">
        <f t="shared" si="4"/>
        <v>10.61</v>
      </c>
      <c r="H16" s="282">
        <f>ROUND(E16*G16*2,2)</f>
        <v>297.08</v>
      </c>
      <c r="I16" s="283">
        <f t="shared" si="5"/>
        <v>368.65</v>
      </c>
    </row>
    <row r="17" spans="1:9" ht="18.75" customHeight="1" x14ac:dyDescent="0.25">
      <c r="A17" s="19" t="s">
        <v>604</v>
      </c>
      <c r="B17" s="21">
        <v>1</v>
      </c>
      <c r="C17" s="21">
        <f t="shared" si="3"/>
        <v>160</v>
      </c>
      <c r="D17" s="21">
        <v>158</v>
      </c>
      <c r="E17" s="21">
        <v>2</v>
      </c>
      <c r="F17" s="6">
        <v>1676</v>
      </c>
      <c r="G17" s="6">
        <f t="shared" si="4"/>
        <v>10.61</v>
      </c>
      <c r="H17" s="282">
        <f t="shared" si="2"/>
        <v>42.44</v>
      </c>
      <c r="I17" s="283">
        <f t="shared" si="5"/>
        <v>52.66</v>
      </c>
    </row>
    <row r="18" spans="1:9" ht="49.5" customHeight="1" x14ac:dyDescent="0.25">
      <c r="A18" s="370" t="s">
        <v>24</v>
      </c>
      <c r="B18" s="284">
        <f>SUM(B19:B115)</f>
        <v>97</v>
      </c>
      <c r="C18" s="284"/>
      <c r="D18" s="284"/>
      <c r="E18" s="284">
        <f t="shared" ref="E18:I18" si="6">SUM(E19:E115)</f>
        <v>3201.9</v>
      </c>
      <c r="F18" s="284"/>
      <c r="G18" s="6"/>
      <c r="H18" s="285">
        <f t="shared" si="6"/>
        <v>40796.070000000014</v>
      </c>
      <c r="I18" s="285">
        <f t="shared" si="6"/>
        <v>50623.810000000019</v>
      </c>
    </row>
    <row r="19" spans="1:9" x14ac:dyDescent="0.25">
      <c r="A19" s="19" t="s">
        <v>30</v>
      </c>
      <c r="B19" s="21">
        <v>1</v>
      </c>
      <c r="C19" s="21">
        <f t="shared" si="3"/>
        <v>170</v>
      </c>
      <c r="D19" s="21">
        <v>158</v>
      </c>
      <c r="E19" s="21">
        <v>12</v>
      </c>
      <c r="F19" s="6">
        <v>1185</v>
      </c>
      <c r="G19" s="6">
        <f t="shared" si="4"/>
        <v>7.5</v>
      </c>
      <c r="H19" s="282">
        <f t="shared" ref="H19:H147" si="7">ROUND(E19*G19*2,2)</f>
        <v>180</v>
      </c>
      <c r="I19" s="283">
        <f t="shared" si="5"/>
        <v>223.36</v>
      </c>
    </row>
    <row r="20" spans="1:9" x14ac:dyDescent="0.25">
      <c r="A20" s="19" t="s">
        <v>30</v>
      </c>
      <c r="B20" s="21">
        <v>1</v>
      </c>
      <c r="C20" s="21">
        <f t="shared" si="3"/>
        <v>160</v>
      </c>
      <c r="D20" s="21">
        <v>158</v>
      </c>
      <c r="E20" s="21">
        <v>2</v>
      </c>
      <c r="F20" s="6">
        <v>1185</v>
      </c>
      <c r="G20" s="6">
        <f t="shared" si="4"/>
        <v>7.5</v>
      </c>
      <c r="H20" s="282">
        <f>ROUND(E20*G20*2,2)</f>
        <v>30</v>
      </c>
      <c r="I20" s="283">
        <f t="shared" si="5"/>
        <v>37.229999999999997</v>
      </c>
    </row>
    <row r="21" spans="1:9" x14ac:dyDescent="0.25">
      <c r="A21" s="19" t="s">
        <v>30</v>
      </c>
      <c r="B21" s="21">
        <v>1</v>
      </c>
      <c r="C21" s="21">
        <f t="shared" si="3"/>
        <v>168</v>
      </c>
      <c r="D21" s="21">
        <v>158</v>
      </c>
      <c r="E21" s="21">
        <v>10</v>
      </c>
      <c r="F21" s="6">
        <v>1185</v>
      </c>
      <c r="G21" s="6">
        <f t="shared" si="4"/>
        <v>7.5</v>
      </c>
      <c r="H21" s="282">
        <f t="shared" si="7"/>
        <v>150</v>
      </c>
      <c r="I21" s="283">
        <f t="shared" si="5"/>
        <v>186.14</v>
      </c>
    </row>
    <row r="22" spans="1:9" x14ac:dyDescent="0.25">
      <c r="A22" s="19" t="s">
        <v>30</v>
      </c>
      <c r="B22" s="21">
        <v>1</v>
      </c>
      <c r="C22" s="21">
        <f t="shared" si="3"/>
        <v>162</v>
      </c>
      <c r="D22" s="21">
        <v>158</v>
      </c>
      <c r="E22" s="21">
        <v>4</v>
      </c>
      <c r="F22" s="6">
        <v>1185</v>
      </c>
      <c r="G22" s="6">
        <f t="shared" si="4"/>
        <v>7.5</v>
      </c>
      <c r="H22" s="282">
        <f t="shared" si="7"/>
        <v>60</v>
      </c>
      <c r="I22" s="283">
        <f t="shared" si="5"/>
        <v>74.45</v>
      </c>
    </row>
    <row r="23" spans="1:9" x14ac:dyDescent="0.25">
      <c r="A23" s="19" t="s">
        <v>30</v>
      </c>
      <c r="B23" s="21">
        <v>1</v>
      </c>
      <c r="C23" s="21">
        <f t="shared" si="3"/>
        <v>254</v>
      </c>
      <c r="D23" s="21">
        <v>158</v>
      </c>
      <c r="E23" s="21">
        <v>96</v>
      </c>
      <c r="F23" s="6">
        <v>1030</v>
      </c>
      <c r="G23" s="6">
        <f t="shared" si="4"/>
        <v>6.52</v>
      </c>
      <c r="H23" s="282">
        <f t="shared" si="7"/>
        <v>1251.8399999999999</v>
      </c>
      <c r="I23" s="283">
        <f t="shared" si="5"/>
        <v>1553.41</v>
      </c>
    </row>
    <row r="24" spans="1:9" x14ac:dyDescent="0.25">
      <c r="A24" s="19" t="s">
        <v>30</v>
      </c>
      <c r="B24" s="21">
        <v>1</v>
      </c>
      <c r="C24" s="21">
        <f t="shared" si="3"/>
        <v>194</v>
      </c>
      <c r="D24" s="21">
        <v>158</v>
      </c>
      <c r="E24" s="21">
        <v>36</v>
      </c>
      <c r="F24" s="6">
        <v>1185</v>
      </c>
      <c r="G24" s="6">
        <f t="shared" si="4"/>
        <v>7.5</v>
      </c>
      <c r="H24" s="282">
        <f t="shared" si="7"/>
        <v>540</v>
      </c>
      <c r="I24" s="283">
        <f t="shared" si="5"/>
        <v>670.09</v>
      </c>
    </row>
    <row r="25" spans="1:9" x14ac:dyDescent="0.25">
      <c r="A25" s="19" t="s">
        <v>30</v>
      </c>
      <c r="B25" s="21">
        <v>1</v>
      </c>
      <c r="C25" s="21">
        <f t="shared" si="3"/>
        <v>168</v>
      </c>
      <c r="D25" s="21">
        <v>158</v>
      </c>
      <c r="E25" s="21">
        <v>10</v>
      </c>
      <c r="F25" s="6">
        <v>1030</v>
      </c>
      <c r="G25" s="6">
        <f t="shared" si="4"/>
        <v>6.52</v>
      </c>
      <c r="H25" s="282">
        <f t="shared" si="7"/>
        <v>130.4</v>
      </c>
      <c r="I25" s="283">
        <f t="shared" si="5"/>
        <v>161.81</v>
      </c>
    </row>
    <row r="26" spans="1:9" x14ac:dyDescent="0.25">
      <c r="A26" s="19" t="s">
        <v>30</v>
      </c>
      <c r="B26" s="21">
        <v>1</v>
      </c>
      <c r="C26" s="21">
        <f t="shared" si="3"/>
        <v>204</v>
      </c>
      <c r="D26" s="21">
        <v>158</v>
      </c>
      <c r="E26" s="21">
        <v>46</v>
      </c>
      <c r="F26" s="6">
        <v>1030</v>
      </c>
      <c r="G26" s="6">
        <f t="shared" si="4"/>
        <v>6.52</v>
      </c>
      <c r="H26" s="282">
        <f t="shared" si="7"/>
        <v>599.84</v>
      </c>
      <c r="I26" s="283">
        <f t="shared" si="5"/>
        <v>744.34</v>
      </c>
    </row>
    <row r="27" spans="1:9" x14ac:dyDescent="0.25">
      <c r="A27" s="19" t="s">
        <v>30</v>
      </c>
      <c r="B27" s="21">
        <v>1</v>
      </c>
      <c r="C27" s="21">
        <f t="shared" si="3"/>
        <v>176</v>
      </c>
      <c r="D27" s="21">
        <v>158</v>
      </c>
      <c r="E27" s="21">
        <v>18</v>
      </c>
      <c r="F27" s="6">
        <v>1030</v>
      </c>
      <c r="G27" s="6">
        <f t="shared" si="4"/>
        <v>6.52</v>
      </c>
      <c r="H27" s="282">
        <f t="shared" si="7"/>
        <v>234.72</v>
      </c>
      <c r="I27" s="283">
        <f t="shared" si="5"/>
        <v>291.26</v>
      </c>
    </row>
    <row r="28" spans="1:9" x14ac:dyDescent="0.25">
      <c r="A28" s="19" t="s">
        <v>30</v>
      </c>
      <c r="B28" s="21">
        <v>1</v>
      </c>
      <c r="C28" s="21">
        <f t="shared" si="3"/>
        <v>192</v>
      </c>
      <c r="D28" s="21">
        <v>158</v>
      </c>
      <c r="E28" s="21">
        <v>34</v>
      </c>
      <c r="F28" s="6">
        <v>1030</v>
      </c>
      <c r="G28" s="6">
        <f t="shared" si="4"/>
        <v>6.52</v>
      </c>
      <c r="H28" s="282">
        <f t="shared" si="7"/>
        <v>443.36</v>
      </c>
      <c r="I28" s="283">
        <f t="shared" si="5"/>
        <v>550.16999999999996</v>
      </c>
    </row>
    <row r="29" spans="1:9" x14ac:dyDescent="0.25">
      <c r="A29" s="19" t="s">
        <v>30</v>
      </c>
      <c r="B29" s="21">
        <v>1</v>
      </c>
      <c r="C29" s="21">
        <f t="shared" si="3"/>
        <v>180</v>
      </c>
      <c r="D29" s="21">
        <v>158</v>
      </c>
      <c r="E29" s="21">
        <v>22</v>
      </c>
      <c r="F29" s="6">
        <v>1030</v>
      </c>
      <c r="G29" s="6">
        <f t="shared" si="4"/>
        <v>6.52</v>
      </c>
      <c r="H29" s="282">
        <f t="shared" si="7"/>
        <v>286.88</v>
      </c>
      <c r="I29" s="283">
        <f t="shared" si="5"/>
        <v>355.99</v>
      </c>
    </row>
    <row r="30" spans="1:9" x14ac:dyDescent="0.25">
      <c r="A30" s="19" t="s">
        <v>30</v>
      </c>
      <c r="B30" s="21">
        <v>1</v>
      </c>
      <c r="C30" s="21">
        <f t="shared" si="3"/>
        <v>176</v>
      </c>
      <c r="D30" s="21">
        <v>158</v>
      </c>
      <c r="E30" s="21">
        <v>18</v>
      </c>
      <c r="F30" s="6">
        <v>1030</v>
      </c>
      <c r="G30" s="6">
        <f t="shared" si="4"/>
        <v>6.52</v>
      </c>
      <c r="H30" s="282">
        <f t="shared" si="7"/>
        <v>234.72</v>
      </c>
      <c r="I30" s="283">
        <f t="shared" si="5"/>
        <v>291.26</v>
      </c>
    </row>
    <row r="31" spans="1:9" x14ac:dyDescent="0.25">
      <c r="A31" s="19" t="s">
        <v>30</v>
      </c>
      <c r="B31" s="21">
        <v>1</v>
      </c>
      <c r="C31" s="21">
        <f t="shared" si="3"/>
        <v>168</v>
      </c>
      <c r="D31" s="21">
        <v>158</v>
      </c>
      <c r="E31" s="21">
        <v>10</v>
      </c>
      <c r="F31" s="6">
        <v>1030</v>
      </c>
      <c r="G31" s="6">
        <f t="shared" si="4"/>
        <v>6.52</v>
      </c>
      <c r="H31" s="282">
        <f t="shared" si="7"/>
        <v>130.4</v>
      </c>
      <c r="I31" s="283">
        <f t="shared" si="5"/>
        <v>161.81</v>
      </c>
    </row>
    <row r="32" spans="1:9" x14ac:dyDescent="0.25">
      <c r="A32" s="19" t="s">
        <v>30</v>
      </c>
      <c r="B32" s="21">
        <v>1</v>
      </c>
      <c r="C32" s="21">
        <f t="shared" si="3"/>
        <v>163</v>
      </c>
      <c r="D32" s="21">
        <v>158</v>
      </c>
      <c r="E32" s="21">
        <v>5</v>
      </c>
      <c r="F32" s="6">
        <v>1030</v>
      </c>
      <c r="G32" s="6">
        <f t="shared" si="4"/>
        <v>6.52</v>
      </c>
      <c r="H32" s="282">
        <f t="shared" si="7"/>
        <v>65.2</v>
      </c>
      <c r="I32" s="283">
        <f t="shared" si="5"/>
        <v>80.91</v>
      </c>
    </row>
    <row r="33" spans="1:9" x14ac:dyDescent="0.25">
      <c r="A33" s="19" t="s">
        <v>30</v>
      </c>
      <c r="B33" s="21">
        <v>1</v>
      </c>
      <c r="C33" s="21">
        <f t="shared" si="3"/>
        <v>169</v>
      </c>
      <c r="D33" s="21">
        <v>158</v>
      </c>
      <c r="E33" s="21">
        <v>11</v>
      </c>
      <c r="F33" s="6">
        <v>1030</v>
      </c>
      <c r="G33" s="6">
        <f t="shared" si="4"/>
        <v>6.52</v>
      </c>
      <c r="H33" s="282">
        <f t="shared" si="7"/>
        <v>143.44</v>
      </c>
      <c r="I33" s="283">
        <f t="shared" si="5"/>
        <v>177.99</v>
      </c>
    </row>
    <row r="34" spans="1:9" x14ac:dyDescent="0.25">
      <c r="A34" s="19" t="s">
        <v>30</v>
      </c>
      <c r="B34" s="21">
        <v>1</v>
      </c>
      <c r="C34" s="21">
        <f t="shared" si="3"/>
        <v>172</v>
      </c>
      <c r="D34" s="21">
        <v>158</v>
      </c>
      <c r="E34" s="21">
        <v>14</v>
      </c>
      <c r="F34" s="6">
        <v>1030</v>
      </c>
      <c r="G34" s="6">
        <f t="shared" si="4"/>
        <v>6.52</v>
      </c>
      <c r="H34" s="282">
        <f t="shared" si="7"/>
        <v>182.56</v>
      </c>
      <c r="I34" s="283">
        <f t="shared" si="5"/>
        <v>226.54</v>
      </c>
    </row>
    <row r="35" spans="1:9" x14ac:dyDescent="0.25">
      <c r="A35" s="19" t="s">
        <v>30</v>
      </c>
      <c r="B35" s="21">
        <v>1</v>
      </c>
      <c r="C35" s="21">
        <f t="shared" si="3"/>
        <v>182</v>
      </c>
      <c r="D35" s="21">
        <v>158</v>
      </c>
      <c r="E35" s="21">
        <v>24</v>
      </c>
      <c r="F35" s="6">
        <v>1030</v>
      </c>
      <c r="G35" s="6">
        <f t="shared" si="4"/>
        <v>6.52</v>
      </c>
      <c r="H35" s="282">
        <f t="shared" si="7"/>
        <v>312.95999999999998</v>
      </c>
      <c r="I35" s="283">
        <f t="shared" si="5"/>
        <v>388.35</v>
      </c>
    </row>
    <row r="36" spans="1:9" x14ac:dyDescent="0.25">
      <c r="A36" s="19" t="s">
        <v>30</v>
      </c>
      <c r="B36" s="21">
        <v>1</v>
      </c>
      <c r="C36" s="21">
        <f t="shared" si="3"/>
        <v>174</v>
      </c>
      <c r="D36" s="21">
        <v>158</v>
      </c>
      <c r="E36" s="21">
        <v>16</v>
      </c>
      <c r="F36" s="6">
        <v>1030</v>
      </c>
      <c r="G36" s="6">
        <f t="shared" si="4"/>
        <v>6.52</v>
      </c>
      <c r="H36" s="282">
        <f t="shared" si="7"/>
        <v>208.64</v>
      </c>
      <c r="I36" s="283">
        <f t="shared" si="5"/>
        <v>258.89999999999998</v>
      </c>
    </row>
    <row r="37" spans="1:9" x14ac:dyDescent="0.25">
      <c r="A37" s="19" t="s">
        <v>30</v>
      </c>
      <c r="B37" s="21">
        <v>1</v>
      </c>
      <c r="C37" s="21">
        <f t="shared" si="3"/>
        <v>208</v>
      </c>
      <c r="D37" s="21">
        <v>158</v>
      </c>
      <c r="E37" s="21">
        <v>50</v>
      </c>
      <c r="F37" s="6">
        <v>1030</v>
      </c>
      <c r="G37" s="6">
        <f t="shared" si="4"/>
        <v>6.52</v>
      </c>
      <c r="H37" s="282">
        <f t="shared" si="7"/>
        <v>652</v>
      </c>
      <c r="I37" s="283">
        <f t="shared" si="5"/>
        <v>809.07</v>
      </c>
    </row>
    <row r="38" spans="1:9" x14ac:dyDescent="0.25">
      <c r="A38" s="19" t="s">
        <v>30</v>
      </c>
      <c r="B38" s="21">
        <v>1</v>
      </c>
      <c r="C38" s="21">
        <f t="shared" si="3"/>
        <v>160</v>
      </c>
      <c r="D38" s="21">
        <v>158</v>
      </c>
      <c r="E38" s="21">
        <v>2</v>
      </c>
      <c r="F38" s="6">
        <v>1030</v>
      </c>
      <c r="G38" s="6">
        <f t="shared" si="4"/>
        <v>6.52</v>
      </c>
      <c r="H38" s="282">
        <f t="shared" si="7"/>
        <v>26.08</v>
      </c>
      <c r="I38" s="283">
        <f t="shared" si="5"/>
        <v>32.36</v>
      </c>
    </row>
    <row r="39" spans="1:9" x14ac:dyDescent="0.25">
      <c r="A39" s="19" t="s">
        <v>30</v>
      </c>
      <c r="B39" s="21">
        <v>1</v>
      </c>
      <c r="C39" s="21">
        <f t="shared" si="3"/>
        <v>166</v>
      </c>
      <c r="D39" s="21">
        <v>158</v>
      </c>
      <c r="E39" s="21">
        <v>8</v>
      </c>
      <c r="F39" s="6">
        <v>1030</v>
      </c>
      <c r="G39" s="6">
        <f t="shared" si="4"/>
        <v>6.52</v>
      </c>
      <c r="H39" s="282">
        <f t="shared" si="7"/>
        <v>104.32</v>
      </c>
      <c r="I39" s="283">
        <f t="shared" si="5"/>
        <v>129.44999999999999</v>
      </c>
    </row>
    <row r="40" spans="1:9" x14ac:dyDescent="0.25">
      <c r="A40" s="19" t="s">
        <v>30</v>
      </c>
      <c r="B40" s="21">
        <v>1</v>
      </c>
      <c r="C40" s="21">
        <f t="shared" si="3"/>
        <v>182</v>
      </c>
      <c r="D40" s="21">
        <v>158</v>
      </c>
      <c r="E40" s="21">
        <v>24</v>
      </c>
      <c r="F40" s="6">
        <v>1030</v>
      </c>
      <c r="G40" s="6">
        <f t="shared" si="4"/>
        <v>6.52</v>
      </c>
      <c r="H40" s="282">
        <f t="shared" si="7"/>
        <v>312.95999999999998</v>
      </c>
      <c r="I40" s="283">
        <f t="shared" si="5"/>
        <v>388.35</v>
      </c>
    </row>
    <row r="41" spans="1:9" x14ac:dyDescent="0.25">
      <c r="A41" s="19" t="s">
        <v>30</v>
      </c>
      <c r="B41" s="21">
        <v>1</v>
      </c>
      <c r="C41" s="21">
        <f t="shared" si="3"/>
        <v>190</v>
      </c>
      <c r="D41" s="21">
        <v>158</v>
      </c>
      <c r="E41" s="21">
        <v>32</v>
      </c>
      <c r="F41" s="6">
        <v>1030</v>
      </c>
      <c r="G41" s="6">
        <f t="shared" si="4"/>
        <v>6.52</v>
      </c>
      <c r="H41" s="282">
        <f t="shared" si="7"/>
        <v>417.28</v>
      </c>
      <c r="I41" s="283">
        <f t="shared" si="5"/>
        <v>517.79999999999995</v>
      </c>
    </row>
    <row r="42" spans="1:9" x14ac:dyDescent="0.25">
      <c r="A42" s="19" t="s">
        <v>30</v>
      </c>
      <c r="B42" s="21">
        <v>1</v>
      </c>
      <c r="C42" s="21">
        <f t="shared" si="3"/>
        <v>214</v>
      </c>
      <c r="D42" s="21">
        <v>158</v>
      </c>
      <c r="E42" s="21">
        <v>56</v>
      </c>
      <c r="F42" s="6">
        <v>1030</v>
      </c>
      <c r="G42" s="6">
        <f t="shared" si="4"/>
        <v>6.52</v>
      </c>
      <c r="H42" s="282">
        <f t="shared" si="7"/>
        <v>730.24</v>
      </c>
      <c r="I42" s="283">
        <f t="shared" si="5"/>
        <v>906.15</v>
      </c>
    </row>
    <row r="43" spans="1:9" x14ac:dyDescent="0.25">
      <c r="A43" s="19" t="s">
        <v>30</v>
      </c>
      <c r="B43" s="21">
        <v>1</v>
      </c>
      <c r="C43" s="21">
        <f t="shared" si="3"/>
        <v>192</v>
      </c>
      <c r="D43" s="21">
        <v>158</v>
      </c>
      <c r="E43" s="21">
        <v>34</v>
      </c>
      <c r="F43" s="6">
        <v>1030</v>
      </c>
      <c r="G43" s="6">
        <f t="shared" si="4"/>
        <v>6.52</v>
      </c>
      <c r="H43" s="282">
        <f t="shared" si="7"/>
        <v>443.36</v>
      </c>
      <c r="I43" s="283">
        <f t="shared" si="5"/>
        <v>550.16999999999996</v>
      </c>
    </row>
    <row r="44" spans="1:9" x14ac:dyDescent="0.25">
      <c r="A44" s="19" t="s">
        <v>30</v>
      </c>
      <c r="B44" s="21">
        <v>1</v>
      </c>
      <c r="C44" s="21">
        <f t="shared" si="3"/>
        <v>182</v>
      </c>
      <c r="D44" s="21">
        <v>158</v>
      </c>
      <c r="E44" s="21">
        <v>24</v>
      </c>
      <c r="F44" s="6">
        <v>1030</v>
      </c>
      <c r="G44" s="6">
        <f t="shared" si="4"/>
        <v>6.52</v>
      </c>
      <c r="H44" s="282">
        <f t="shared" si="7"/>
        <v>312.95999999999998</v>
      </c>
      <c r="I44" s="283">
        <f t="shared" si="5"/>
        <v>388.35</v>
      </c>
    </row>
    <row r="45" spans="1:9" x14ac:dyDescent="0.25">
      <c r="A45" s="19" t="s">
        <v>30</v>
      </c>
      <c r="B45" s="21">
        <v>1</v>
      </c>
      <c r="C45" s="21">
        <f t="shared" si="3"/>
        <v>160</v>
      </c>
      <c r="D45" s="21">
        <v>158</v>
      </c>
      <c r="E45" s="21">
        <v>2</v>
      </c>
      <c r="F45" s="6">
        <v>1030</v>
      </c>
      <c r="G45" s="6">
        <f t="shared" si="4"/>
        <v>6.52</v>
      </c>
      <c r="H45" s="282">
        <f t="shared" si="7"/>
        <v>26.08</v>
      </c>
      <c r="I45" s="283">
        <f t="shared" si="5"/>
        <v>32.36</v>
      </c>
    </row>
    <row r="46" spans="1:9" x14ac:dyDescent="0.25">
      <c r="A46" s="19" t="s">
        <v>30</v>
      </c>
      <c r="B46" s="21">
        <v>1</v>
      </c>
      <c r="C46" s="21">
        <f t="shared" si="3"/>
        <v>208</v>
      </c>
      <c r="D46" s="21">
        <v>158</v>
      </c>
      <c r="E46" s="21">
        <v>50</v>
      </c>
      <c r="F46" s="6">
        <v>1030</v>
      </c>
      <c r="G46" s="6">
        <f t="shared" si="4"/>
        <v>6.52</v>
      </c>
      <c r="H46" s="282">
        <f t="shared" si="7"/>
        <v>652</v>
      </c>
      <c r="I46" s="283">
        <f t="shared" si="5"/>
        <v>809.07</v>
      </c>
    </row>
    <row r="47" spans="1:9" x14ac:dyDescent="0.25">
      <c r="A47" s="19" t="s">
        <v>30</v>
      </c>
      <c r="B47" s="21">
        <v>1</v>
      </c>
      <c r="C47" s="21">
        <f t="shared" si="3"/>
        <v>248</v>
      </c>
      <c r="D47" s="21">
        <v>158</v>
      </c>
      <c r="E47" s="21">
        <v>90</v>
      </c>
      <c r="F47" s="6">
        <v>1030</v>
      </c>
      <c r="G47" s="6">
        <f t="shared" si="4"/>
        <v>6.52</v>
      </c>
      <c r="H47" s="282">
        <f t="shared" si="7"/>
        <v>1173.5999999999999</v>
      </c>
      <c r="I47" s="283">
        <f t="shared" si="5"/>
        <v>1456.32</v>
      </c>
    </row>
    <row r="48" spans="1:9" x14ac:dyDescent="0.25">
      <c r="A48" s="19" t="s">
        <v>30</v>
      </c>
      <c r="B48" s="21">
        <v>1</v>
      </c>
      <c r="C48" s="21">
        <f t="shared" si="3"/>
        <v>172</v>
      </c>
      <c r="D48" s="21">
        <v>158</v>
      </c>
      <c r="E48" s="21">
        <v>14</v>
      </c>
      <c r="F48" s="6">
        <v>1030</v>
      </c>
      <c r="G48" s="6">
        <f t="shared" si="4"/>
        <v>6.52</v>
      </c>
      <c r="H48" s="282">
        <f t="shared" si="7"/>
        <v>182.56</v>
      </c>
      <c r="I48" s="283">
        <f t="shared" si="5"/>
        <v>226.54</v>
      </c>
    </row>
    <row r="49" spans="1:9" x14ac:dyDescent="0.25">
      <c r="A49" s="19" t="s">
        <v>30</v>
      </c>
      <c r="B49" s="21">
        <v>1</v>
      </c>
      <c r="C49" s="21">
        <f t="shared" si="3"/>
        <v>160</v>
      </c>
      <c r="D49" s="21">
        <v>158</v>
      </c>
      <c r="E49" s="21">
        <v>2</v>
      </c>
      <c r="F49" s="6">
        <v>1030</v>
      </c>
      <c r="G49" s="6">
        <f t="shared" si="4"/>
        <v>6.52</v>
      </c>
      <c r="H49" s="282">
        <f t="shared" si="7"/>
        <v>26.08</v>
      </c>
      <c r="I49" s="283">
        <f t="shared" si="5"/>
        <v>32.36</v>
      </c>
    </row>
    <row r="50" spans="1:9" x14ac:dyDescent="0.25">
      <c r="A50" s="19" t="s">
        <v>30</v>
      </c>
      <c r="B50" s="21">
        <v>1</v>
      </c>
      <c r="C50" s="21">
        <f t="shared" si="3"/>
        <v>183</v>
      </c>
      <c r="D50" s="21">
        <v>158</v>
      </c>
      <c r="E50" s="21">
        <v>25</v>
      </c>
      <c r="F50" s="6">
        <v>1030</v>
      </c>
      <c r="G50" s="6">
        <f t="shared" si="4"/>
        <v>6.52</v>
      </c>
      <c r="H50" s="282">
        <f t="shared" si="7"/>
        <v>326</v>
      </c>
      <c r="I50" s="283">
        <f t="shared" si="5"/>
        <v>404.53</v>
      </c>
    </row>
    <row r="51" spans="1:9" x14ac:dyDescent="0.25">
      <c r="A51" s="19" t="s">
        <v>30</v>
      </c>
      <c r="B51" s="21">
        <v>1</v>
      </c>
      <c r="C51" s="21">
        <f t="shared" si="3"/>
        <v>166</v>
      </c>
      <c r="D51" s="21">
        <v>158</v>
      </c>
      <c r="E51" s="21">
        <v>8</v>
      </c>
      <c r="F51" s="6">
        <v>1030</v>
      </c>
      <c r="G51" s="6">
        <f t="shared" si="4"/>
        <v>6.52</v>
      </c>
      <c r="H51" s="282">
        <f t="shared" si="7"/>
        <v>104.32</v>
      </c>
      <c r="I51" s="283">
        <f t="shared" si="5"/>
        <v>129.44999999999999</v>
      </c>
    </row>
    <row r="52" spans="1:9" x14ac:dyDescent="0.25">
      <c r="A52" s="19" t="s">
        <v>30</v>
      </c>
      <c r="B52" s="21">
        <v>1</v>
      </c>
      <c r="C52" s="21">
        <f t="shared" si="3"/>
        <v>256</v>
      </c>
      <c r="D52" s="21">
        <v>158</v>
      </c>
      <c r="E52" s="21">
        <v>98</v>
      </c>
      <c r="F52" s="6">
        <v>1030</v>
      </c>
      <c r="G52" s="6">
        <f t="shared" si="4"/>
        <v>6.52</v>
      </c>
      <c r="H52" s="282">
        <f t="shared" si="7"/>
        <v>1277.92</v>
      </c>
      <c r="I52" s="283">
        <f t="shared" si="5"/>
        <v>1585.77</v>
      </c>
    </row>
    <row r="53" spans="1:9" x14ac:dyDescent="0.25">
      <c r="A53" s="19" t="s">
        <v>30</v>
      </c>
      <c r="B53" s="21">
        <v>1</v>
      </c>
      <c r="C53" s="21">
        <f t="shared" si="3"/>
        <v>168</v>
      </c>
      <c r="D53" s="21">
        <v>158</v>
      </c>
      <c r="E53" s="21">
        <v>10</v>
      </c>
      <c r="F53" s="6">
        <v>1030</v>
      </c>
      <c r="G53" s="6">
        <f t="shared" si="4"/>
        <v>6.52</v>
      </c>
      <c r="H53" s="282">
        <f t="shared" si="7"/>
        <v>130.4</v>
      </c>
      <c r="I53" s="283">
        <f t="shared" si="5"/>
        <v>161.81</v>
      </c>
    </row>
    <row r="54" spans="1:9" x14ac:dyDescent="0.25">
      <c r="A54" s="19" t="s">
        <v>30</v>
      </c>
      <c r="B54" s="21">
        <v>1</v>
      </c>
      <c r="C54" s="21">
        <f t="shared" si="3"/>
        <v>240</v>
      </c>
      <c r="D54" s="21">
        <v>158</v>
      </c>
      <c r="E54" s="21">
        <v>82</v>
      </c>
      <c r="F54" s="6">
        <v>1030</v>
      </c>
      <c r="G54" s="6">
        <f t="shared" si="4"/>
        <v>6.52</v>
      </c>
      <c r="H54" s="282">
        <f t="shared" si="7"/>
        <v>1069.28</v>
      </c>
      <c r="I54" s="283">
        <f t="shared" si="5"/>
        <v>1326.87</v>
      </c>
    </row>
    <row r="55" spans="1:9" x14ac:dyDescent="0.25">
      <c r="A55" s="19" t="s">
        <v>30</v>
      </c>
      <c r="B55" s="21">
        <v>1</v>
      </c>
      <c r="C55" s="21">
        <f t="shared" si="3"/>
        <v>285</v>
      </c>
      <c r="D55" s="21">
        <v>158</v>
      </c>
      <c r="E55" s="21">
        <v>127</v>
      </c>
      <c r="F55" s="6">
        <v>1030</v>
      </c>
      <c r="G55" s="6">
        <f t="shared" si="4"/>
        <v>6.52</v>
      </c>
      <c r="H55" s="282">
        <f t="shared" si="7"/>
        <v>1656.08</v>
      </c>
      <c r="I55" s="283">
        <f t="shared" si="5"/>
        <v>2055.0300000000002</v>
      </c>
    </row>
    <row r="56" spans="1:9" x14ac:dyDescent="0.25">
      <c r="A56" s="19" t="s">
        <v>30</v>
      </c>
      <c r="B56" s="21">
        <v>1</v>
      </c>
      <c r="C56" s="21">
        <f t="shared" si="3"/>
        <v>182</v>
      </c>
      <c r="D56" s="21">
        <v>158</v>
      </c>
      <c r="E56" s="21">
        <v>24</v>
      </c>
      <c r="F56" s="6">
        <v>1030</v>
      </c>
      <c r="G56" s="6">
        <f t="shared" si="4"/>
        <v>6.52</v>
      </c>
      <c r="H56" s="282">
        <f t="shared" si="7"/>
        <v>312.95999999999998</v>
      </c>
      <c r="I56" s="283">
        <f t="shared" si="5"/>
        <v>388.35</v>
      </c>
    </row>
    <row r="57" spans="1:9" x14ac:dyDescent="0.25">
      <c r="A57" s="19" t="s">
        <v>30</v>
      </c>
      <c r="B57" s="21">
        <v>1</v>
      </c>
      <c r="C57" s="21">
        <f t="shared" si="3"/>
        <v>238</v>
      </c>
      <c r="D57" s="21">
        <v>158</v>
      </c>
      <c r="E57" s="21">
        <v>80</v>
      </c>
      <c r="F57" s="6">
        <v>1030</v>
      </c>
      <c r="G57" s="6">
        <f t="shared" si="4"/>
        <v>6.52</v>
      </c>
      <c r="H57" s="282">
        <f t="shared" si="7"/>
        <v>1043.2</v>
      </c>
      <c r="I57" s="283">
        <f t="shared" si="5"/>
        <v>1294.51</v>
      </c>
    </row>
    <row r="58" spans="1:9" x14ac:dyDescent="0.25">
      <c r="A58" s="19" t="s">
        <v>30</v>
      </c>
      <c r="B58" s="21">
        <v>1</v>
      </c>
      <c r="C58" s="21">
        <f t="shared" si="3"/>
        <v>194</v>
      </c>
      <c r="D58" s="21">
        <v>158</v>
      </c>
      <c r="E58" s="21">
        <v>36</v>
      </c>
      <c r="F58" s="6">
        <v>1030</v>
      </c>
      <c r="G58" s="6">
        <f t="shared" si="4"/>
        <v>6.52</v>
      </c>
      <c r="H58" s="282">
        <f t="shared" si="7"/>
        <v>469.44</v>
      </c>
      <c r="I58" s="283">
        <f t="shared" si="5"/>
        <v>582.53</v>
      </c>
    </row>
    <row r="59" spans="1:9" x14ac:dyDescent="0.25">
      <c r="A59" s="19" t="s">
        <v>30</v>
      </c>
      <c r="B59" s="21">
        <v>1</v>
      </c>
      <c r="C59" s="21">
        <f t="shared" si="3"/>
        <v>270</v>
      </c>
      <c r="D59" s="21">
        <v>158</v>
      </c>
      <c r="E59" s="21">
        <v>112</v>
      </c>
      <c r="F59" s="6">
        <v>1030</v>
      </c>
      <c r="G59" s="6">
        <f t="shared" si="4"/>
        <v>6.52</v>
      </c>
      <c r="H59" s="282">
        <f t="shared" si="7"/>
        <v>1460.48</v>
      </c>
      <c r="I59" s="283">
        <f t="shared" si="5"/>
        <v>1812.31</v>
      </c>
    </row>
    <row r="60" spans="1:9" x14ac:dyDescent="0.25">
      <c r="A60" s="19" t="s">
        <v>30</v>
      </c>
      <c r="B60" s="21">
        <v>1</v>
      </c>
      <c r="C60" s="21">
        <f t="shared" si="3"/>
        <v>218</v>
      </c>
      <c r="D60" s="21">
        <v>158</v>
      </c>
      <c r="E60" s="21">
        <v>60</v>
      </c>
      <c r="F60" s="6">
        <v>1030</v>
      </c>
      <c r="G60" s="6">
        <f t="shared" si="4"/>
        <v>6.52</v>
      </c>
      <c r="H60" s="282">
        <f t="shared" si="7"/>
        <v>782.4</v>
      </c>
      <c r="I60" s="283">
        <f t="shared" si="5"/>
        <v>970.88</v>
      </c>
    </row>
    <row r="61" spans="1:9" x14ac:dyDescent="0.25">
      <c r="A61" s="19" t="s">
        <v>30</v>
      </c>
      <c r="B61" s="21">
        <v>1</v>
      </c>
      <c r="C61" s="21">
        <f t="shared" si="3"/>
        <v>168</v>
      </c>
      <c r="D61" s="21">
        <v>158</v>
      </c>
      <c r="E61" s="21">
        <v>10</v>
      </c>
      <c r="F61" s="6">
        <v>1030</v>
      </c>
      <c r="G61" s="6">
        <f t="shared" si="4"/>
        <v>6.52</v>
      </c>
      <c r="H61" s="282">
        <f t="shared" si="7"/>
        <v>130.4</v>
      </c>
      <c r="I61" s="283">
        <f t="shared" si="5"/>
        <v>161.81</v>
      </c>
    </row>
    <row r="62" spans="1:9" x14ac:dyDescent="0.25">
      <c r="A62" s="19" t="s">
        <v>30</v>
      </c>
      <c r="B62" s="21">
        <v>1</v>
      </c>
      <c r="C62" s="21">
        <f t="shared" si="3"/>
        <v>188</v>
      </c>
      <c r="D62" s="21">
        <v>158</v>
      </c>
      <c r="E62" s="21">
        <v>30</v>
      </c>
      <c r="F62" s="6">
        <v>1030</v>
      </c>
      <c r="G62" s="6">
        <f t="shared" si="4"/>
        <v>6.52</v>
      </c>
      <c r="H62" s="282">
        <f t="shared" si="7"/>
        <v>391.2</v>
      </c>
      <c r="I62" s="283">
        <f t="shared" si="5"/>
        <v>485.44</v>
      </c>
    </row>
    <row r="63" spans="1:9" x14ac:dyDescent="0.25">
      <c r="A63" s="19" t="s">
        <v>30</v>
      </c>
      <c r="B63" s="21">
        <v>1</v>
      </c>
      <c r="C63" s="21">
        <f t="shared" si="3"/>
        <v>188</v>
      </c>
      <c r="D63" s="21">
        <v>158</v>
      </c>
      <c r="E63" s="21">
        <v>30</v>
      </c>
      <c r="F63" s="6">
        <v>1030</v>
      </c>
      <c r="G63" s="6">
        <f t="shared" si="4"/>
        <v>6.52</v>
      </c>
      <c r="H63" s="282">
        <f t="shared" si="7"/>
        <v>391.2</v>
      </c>
      <c r="I63" s="283">
        <f t="shared" si="5"/>
        <v>485.44</v>
      </c>
    </row>
    <row r="64" spans="1:9" x14ac:dyDescent="0.25">
      <c r="A64" s="19" t="s">
        <v>30</v>
      </c>
      <c r="B64" s="21">
        <v>1</v>
      </c>
      <c r="C64" s="21">
        <f t="shared" si="3"/>
        <v>164</v>
      </c>
      <c r="D64" s="21">
        <v>158</v>
      </c>
      <c r="E64" s="21">
        <v>6</v>
      </c>
      <c r="F64" s="6">
        <v>1030</v>
      </c>
      <c r="G64" s="6">
        <f t="shared" si="4"/>
        <v>6.52</v>
      </c>
      <c r="H64" s="282">
        <f t="shared" si="7"/>
        <v>78.239999999999995</v>
      </c>
      <c r="I64" s="283">
        <f t="shared" si="5"/>
        <v>97.09</v>
      </c>
    </row>
    <row r="65" spans="1:9" x14ac:dyDescent="0.25">
      <c r="A65" s="19" t="s">
        <v>30</v>
      </c>
      <c r="B65" s="21">
        <v>1</v>
      </c>
      <c r="C65" s="21">
        <f t="shared" si="3"/>
        <v>194</v>
      </c>
      <c r="D65" s="21">
        <v>158</v>
      </c>
      <c r="E65" s="21">
        <v>36</v>
      </c>
      <c r="F65" s="6">
        <v>1030</v>
      </c>
      <c r="G65" s="6">
        <f t="shared" si="4"/>
        <v>6.52</v>
      </c>
      <c r="H65" s="282">
        <f t="shared" si="7"/>
        <v>469.44</v>
      </c>
      <c r="I65" s="283">
        <f t="shared" si="5"/>
        <v>582.53</v>
      </c>
    </row>
    <row r="66" spans="1:9" x14ac:dyDescent="0.25">
      <c r="A66" s="19" t="s">
        <v>30</v>
      </c>
      <c r="B66" s="21">
        <v>1</v>
      </c>
      <c r="C66" s="21">
        <f t="shared" si="3"/>
        <v>198</v>
      </c>
      <c r="D66" s="21">
        <v>158</v>
      </c>
      <c r="E66" s="21">
        <v>40</v>
      </c>
      <c r="F66" s="6">
        <v>1030</v>
      </c>
      <c r="G66" s="6">
        <f t="shared" si="4"/>
        <v>6.52</v>
      </c>
      <c r="H66" s="282">
        <f t="shared" si="7"/>
        <v>521.6</v>
      </c>
      <c r="I66" s="283">
        <f t="shared" si="5"/>
        <v>647.25</v>
      </c>
    </row>
    <row r="67" spans="1:9" x14ac:dyDescent="0.25">
      <c r="A67" s="19" t="s">
        <v>30</v>
      </c>
      <c r="B67" s="21">
        <v>1</v>
      </c>
      <c r="C67" s="21">
        <f t="shared" si="3"/>
        <v>160</v>
      </c>
      <c r="D67" s="21">
        <v>158</v>
      </c>
      <c r="E67" s="21">
        <v>2</v>
      </c>
      <c r="F67" s="6">
        <v>1030</v>
      </c>
      <c r="G67" s="6">
        <f t="shared" si="4"/>
        <v>6.52</v>
      </c>
      <c r="H67" s="282">
        <f t="shared" si="7"/>
        <v>26.08</v>
      </c>
      <c r="I67" s="283">
        <f t="shared" si="5"/>
        <v>32.36</v>
      </c>
    </row>
    <row r="68" spans="1:9" x14ac:dyDescent="0.25">
      <c r="A68" s="19" t="s">
        <v>30</v>
      </c>
      <c r="B68" s="21">
        <v>1</v>
      </c>
      <c r="C68" s="21">
        <f t="shared" si="3"/>
        <v>209</v>
      </c>
      <c r="D68" s="21">
        <v>158</v>
      </c>
      <c r="E68" s="21">
        <v>51</v>
      </c>
      <c r="F68" s="6">
        <v>1030</v>
      </c>
      <c r="G68" s="6">
        <f t="shared" si="4"/>
        <v>6.52</v>
      </c>
      <c r="H68" s="282">
        <f t="shared" si="7"/>
        <v>665.04</v>
      </c>
      <c r="I68" s="283">
        <f t="shared" si="5"/>
        <v>825.25</v>
      </c>
    </row>
    <row r="69" spans="1:9" x14ac:dyDescent="0.25">
      <c r="A69" s="19" t="s">
        <v>30</v>
      </c>
      <c r="B69" s="21">
        <v>1</v>
      </c>
      <c r="C69" s="21">
        <f t="shared" si="3"/>
        <v>164</v>
      </c>
      <c r="D69" s="21">
        <v>158</v>
      </c>
      <c r="E69" s="21">
        <v>6</v>
      </c>
      <c r="F69" s="6">
        <v>1030</v>
      </c>
      <c r="G69" s="6">
        <f t="shared" si="4"/>
        <v>6.52</v>
      </c>
      <c r="H69" s="282">
        <f t="shared" si="7"/>
        <v>78.239999999999995</v>
      </c>
      <c r="I69" s="283">
        <f t="shared" si="5"/>
        <v>97.09</v>
      </c>
    </row>
    <row r="70" spans="1:9" x14ac:dyDescent="0.25">
      <c r="A70" s="19" t="s">
        <v>30</v>
      </c>
      <c r="B70" s="21">
        <v>1</v>
      </c>
      <c r="C70" s="21">
        <f t="shared" si="3"/>
        <v>172</v>
      </c>
      <c r="D70" s="21">
        <v>158</v>
      </c>
      <c r="E70" s="21">
        <v>14</v>
      </c>
      <c r="F70" s="6">
        <v>1030</v>
      </c>
      <c r="G70" s="6">
        <f t="shared" si="4"/>
        <v>6.52</v>
      </c>
      <c r="H70" s="282">
        <f t="shared" si="7"/>
        <v>182.56</v>
      </c>
      <c r="I70" s="283">
        <f t="shared" si="5"/>
        <v>226.54</v>
      </c>
    </row>
    <row r="71" spans="1:9" x14ac:dyDescent="0.25">
      <c r="A71" s="19" t="s">
        <v>30</v>
      </c>
      <c r="B71" s="21">
        <v>1</v>
      </c>
      <c r="C71" s="21">
        <f t="shared" si="3"/>
        <v>168</v>
      </c>
      <c r="D71" s="21">
        <v>158</v>
      </c>
      <c r="E71" s="21">
        <v>10</v>
      </c>
      <c r="F71" s="6">
        <v>1030</v>
      </c>
      <c r="G71" s="6">
        <f t="shared" si="4"/>
        <v>6.52</v>
      </c>
      <c r="H71" s="282">
        <f t="shared" si="7"/>
        <v>130.4</v>
      </c>
      <c r="I71" s="283">
        <f t="shared" si="5"/>
        <v>161.81</v>
      </c>
    </row>
    <row r="72" spans="1:9" x14ac:dyDescent="0.25">
      <c r="A72" s="19" t="s">
        <v>30</v>
      </c>
      <c r="B72" s="21">
        <v>1</v>
      </c>
      <c r="C72" s="21">
        <f t="shared" si="3"/>
        <v>168</v>
      </c>
      <c r="D72" s="21">
        <v>158</v>
      </c>
      <c r="E72" s="21">
        <v>10</v>
      </c>
      <c r="F72" s="6">
        <v>1030</v>
      </c>
      <c r="G72" s="6">
        <f t="shared" si="4"/>
        <v>6.52</v>
      </c>
      <c r="H72" s="282">
        <f t="shared" si="7"/>
        <v>130.4</v>
      </c>
      <c r="I72" s="283">
        <f t="shared" si="5"/>
        <v>161.81</v>
      </c>
    </row>
    <row r="73" spans="1:9" x14ac:dyDescent="0.25">
      <c r="A73" s="19" t="s">
        <v>30</v>
      </c>
      <c r="B73" s="21">
        <v>1</v>
      </c>
      <c r="C73" s="21">
        <f t="shared" si="3"/>
        <v>180</v>
      </c>
      <c r="D73" s="21">
        <v>158</v>
      </c>
      <c r="E73" s="21">
        <v>22</v>
      </c>
      <c r="F73" s="6">
        <v>1030</v>
      </c>
      <c r="G73" s="6">
        <f t="shared" si="4"/>
        <v>6.52</v>
      </c>
      <c r="H73" s="282">
        <f t="shared" si="7"/>
        <v>286.88</v>
      </c>
      <c r="I73" s="283">
        <f t="shared" si="5"/>
        <v>355.99</v>
      </c>
    </row>
    <row r="74" spans="1:9" x14ac:dyDescent="0.25">
      <c r="A74" s="19" t="s">
        <v>30</v>
      </c>
      <c r="B74" s="21">
        <v>1</v>
      </c>
      <c r="C74" s="21">
        <f t="shared" si="3"/>
        <v>183</v>
      </c>
      <c r="D74" s="21">
        <v>158</v>
      </c>
      <c r="E74" s="21">
        <v>25</v>
      </c>
      <c r="F74" s="6">
        <v>1030</v>
      </c>
      <c r="G74" s="6">
        <f t="shared" si="4"/>
        <v>6.52</v>
      </c>
      <c r="H74" s="282">
        <f t="shared" si="7"/>
        <v>326</v>
      </c>
      <c r="I74" s="283">
        <f t="shared" si="5"/>
        <v>404.53</v>
      </c>
    </row>
    <row r="75" spans="1:9" x14ac:dyDescent="0.25">
      <c r="A75" s="19" t="s">
        <v>30</v>
      </c>
      <c r="B75" s="21">
        <v>1</v>
      </c>
      <c r="C75" s="21">
        <f t="shared" si="3"/>
        <v>175</v>
      </c>
      <c r="D75" s="21">
        <v>158</v>
      </c>
      <c r="E75" s="21">
        <v>17</v>
      </c>
      <c r="F75" s="6">
        <v>1030</v>
      </c>
      <c r="G75" s="6">
        <f t="shared" si="4"/>
        <v>6.52</v>
      </c>
      <c r="H75" s="282">
        <f t="shared" si="7"/>
        <v>221.68</v>
      </c>
      <c r="I75" s="283">
        <f t="shared" si="5"/>
        <v>275.08</v>
      </c>
    </row>
    <row r="76" spans="1:9" x14ac:dyDescent="0.25">
      <c r="A76" s="19" t="s">
        <v>30</v>
      </c>
      <c r="B76" s="21">
        <v>1</v>
      </c>
      <c r="C76" s="21">
        <f t="shared" si="3"/>
        <v>166</v>
      </c>
      <c r="D76" s="21">
        <v>158</v>
      </c>
      <c r="E76" s="21">
        <v>8</v>
      </c>
      <c r="F76" s="6">
        <v>1030</v>
      </c>
      <c r="G76" s="6">
        <f t="shared" si="4"/>
        <v>6.52</v>
      </c>
      <c r="H76" s="282">
        <f t="shared" si="7"/>
        <v>104.32</v>
      </c>
      <c r="I76" s="283">
        <f t="shared" si="5"/>
        <v>129.44999999999999</v>
      </c>
    </row>
    <row r="77" spans="1:9" x14ac:dyDescent="0.25">
      <c r="A77" s="19" t="s">
        <v>30</v>
      </c>
      <c r="B77" s="21">
        <v>1</v>
      </c>
      <c r="C77" s="21">
        <f t="shared" si="3"/>
        <v>206</v>
      </c>
      <c r="D77" s="21">
        <v>158</v>
      </c>
      <c r="E77" s="21">
        <v>48</v>
      </c>
      <c r="F77" s="6">
        <v>1030</v>
      </c>
      <c r="G77" s="6">
        <f t="shared" si="4"/>
        <v>6.52</v>
      </c>
      <c r="H77" s="282">
        <f t="shared" si="7"/>
        <v>625.91999999999996</v>
      </c>
      <c r="I77" s="283">
        <f t="shared" si="5"/>
        <v>776.7</v>
      </c>
    </row>
    <row r="78" spans="1:9" x14ac:dyDescent="0.25">
      <c r="A78" s="19" t="s">
        <v>30</v>
      </c>
      <c r="B78" s="21">
        <v>1</v>
      </c>
      <c r="C78" s="21">
        <f t="shared" si="3"/>
        <v>210</v>
      </c>
      <c r="D78" s="21">
        <v>158</v>
      </c>
      <c r="E78" s="21">
        <v>52</v>
      </c>
      <c r="F78" s="6">
        <v>1030</v>
      </c>
      <c r="G78" s="6">
        <f t="shared" si="4"/>
        <v>6.52</v>
      </c>
      <c r="H78" s="282">
        <f t="shared" si="7"/>
        <v>678.08</v>
      </c>
      <c r="I78" s="283">
        <f t="shared" si="5"/>
        <v>841.43</v>
      </c>
    </row>
    <row r="79" spans="1:9" x14ac:dyDescent="0.25">
      <c r="A79" s="19" t="s">
        <v>30</v>
      </c>
      <c r="B79" s="21">
        <v>1</v>
      </c>
      <c r="C79" s="21">
        <f t="shared" si="3"/>
        <v>210</v>
      </c>
      <c r="D79" s="21">
        <v>158</v>
      </c>
      <c r="E79" s="21">
        <v>52</v>
      </c>
      <c r="F79" s="6">
        <v>1030</v>
      </c>
      <c r="G79" s="6">
        <f t="shared" ref="G79:G141" si="8">ROUND(F79/D79,2)</f>
        <v>6.52</v>
      </c>
      <c r="H79" s="282">
        <f t="shared" si="7"/>
        <v>678.08</v>
      </c>
      <c r="I79" s="283">
        <f t="shared" si="5"/>
        <v>841.43</v>
      </c>
    </row>
    <row r="80" spans="1:9" x14ac:dyDescent="0.25">
      <c r="A80" s="19" t="s">
        <v>30</v>
      </c>
      <c r="B80" s="21">
        <v>1</v>
      </c>
      <c r="C80" s="21">
        <f t="shared" si="3"/>
        <v>212</v>
      </c>
      <c r="D80" s="21">
        <v>158</v>
      </c>
      <c r="E80" s="21">
        <v>54</v>
      </c>
      <c r="F80" s="6">
        <v>1030</v>
      </c>
      <c r="G80" s="6">
        <f t="shared" si="8"/>
        <v>6.52</v>
      </c>
      <c r="H80" s="282">
        <f t="shared" si="7"/>
        <v>704.16</v>
      </c>
      <c r="I80" s="283">
        <f t="shared" si="5"/>
        <v>873.79</v>
      </c>
    </row>
    <row r="81" spans="1:9" x14ac:dyDescent="0.25">
      <c r="A81" s="19" t="s">
        <v>30</v>
      </c>
      <c r="B81" s="21">
        <v>1</v>
      </c>
      <c r="C81" s="21">
        <f t="shared" si="3"/>
        <v>202</v>
      </c>
      <c r="D81" s="21">
        <v>158</v>
      </c>
      <c r="E81" s="21">
        <v>44</v>
      </c>
      <c r="F81" s="6">
        <v>1030</v>
      </c>
      <c r="G81" s="6">
        <f t="shared" si="8"/>
        <v>6.52</v>
      </c>
      <c r="H81" s="282">
        <f t="shared" si="7"/>
        <v>573.76</v>
      </c>
      <c r="I81" s="283">
        <f t="shared" si="5"/>
        <v>711.98</v>
      </c>
    </row>
    <row r="82" spans="1:9" x14ac:dyDescent="0.25">
      <c r="A82" s="19" t="s">
        <v>30</v>
      </c>
      <c r="B82" s="21">
        <v>1</v>
      </c>
      <c r="C82" s="21">
        <f t="shared" si="3"/>
        <v>210</v>
      </c>
      <c r="D82" s="21">
        <v>158</v>
      </c>
      <c r="E82" s="21">
        <v>52</v>
      </c>
      <c r="F82" s="6">
        <v>1030</v>
      </c>
      <c r="G82" s="6">
        <f t="shared" si="8"/>
        <v>6.52</v>
      </c>
      <c r="H82" s="282">
        <f t="shared" si="7"/>
        <v>678.08</v>
      </c>
      <c r="I82" s="283">
        <f t="shared" si="5"/>
        <v>841.43</v>
      </c>
    </row>
    <row r="83" spans="1:9" x14ac:dyDescent="0.25">
      <c r="A83" s="19" t="s">
        <v>30</v>
      </c>
      <c r="B83" s="21">
        <v>1</v>
      </c>
      <c r="C83" s="21">
        <f t="shared" si="3"/>
        <v>174</v>
      </c>
      <c r="D83" s="21">
        <v>158</v>
      </c>
      <c r="E83" s="21">
        <v>16</v>
      </c>
      <c r="F83" s="6">
        <v>1030</v>
      </c>
      <c r="G83" s="6">
        <f t="shared" si="8"/>
        <v>6.52</v>
      </c>
      <c r="H83" s="282">
        <f t="shared" si="7"/>
        <v>208.64</v>
      </c>
      <c r="I83" s="283">
        <f t="shared" si="5"/>
        <v>258.89999999999998</v>
      </c>
    </row>
    <row r="84" spans="1:9" x14ac:dyDescent="0.25">
      <c r="A84" s="19" t="s">
        <v>30</v>
      </c>
      <c r="B84" s="21">
        <v>1</v>
      </c>
      <c r="C84" s="21">
        <f t="shared" si="3"/>
        <v>198</v>
      </c>
      <c r="D84" s="21">
        <v>158</v>
      </c>
      <c r="E84" s="21">
        <v>40</v>
      </c>
      <c r="F84" s="6">
        <v>1030</v>
      </c>
      <c r="G84" s="6">
        <f t="shared" si="8"/>
        <v>6.52</v>
      </c>
      <c r="H84" s="282">
        <f t="shared" si="7"/>
        <v>521.6</v>
      </c>
      <c r="I84" s="283">
        <f t="shared" si="5"/>
        <v>647.25</v>
      </c>
    </row>
    <row r="85" spans="1:9" x14ac:dyDescent="0.25">
      <c r="A85" s="19" t="s">
        <v>30</v>
      </c>
      <c r="B85" s="21">
        <v>1</v>
      </c>
      <c r="C85" s="21">
        <f t="shared" si="3"/>
        <v>196</v>
      </c>
      <c r="D85" s="21">
        <v>158</v>
      </c>
      <c r="E85" s="21">
        <v>38</v>
      </c>
      <c r="F85" s="6">
        <v>1030</v>
      </c>
      <c r="G85" s="6">
        <f t="shared" si="8"/>
        <v>6.52</v>
      </c>
      <c r="H85" s="282">
        <f t="shared" si="7"/>
        <v>495.52</v>
      </c>
      <c r="I85" s="283">
        <f t="shared" si="5"/>
        <v>614.89</v>
      </c>
    </row>
    <row r="86" spans="1:9" x14ac:dyDescent="0.25">
      <c r="A86" s="19" t="s">
        <v>30</v>
      </c>
      <c r="B86" s="21">
        <v>1</v>
      </c>
      <c r="C86" s="21">
        <f t="shared" si="3"/>
        <v>190</v>
      </c>
      <c r="D86" s="21">
        <v>158</v>
      </c>
      <c r="E86" s="21">
        <v>32</v>
      </c>
      <c r="F86" s="6">
        <v>1030</v>
      </c>
      <c r="G86" s="6">
        <f t="shared" si="8"/>
        <v>6.52</v>
      </c>
      <c r="H86" s="282">
        <f t="shared" si="7"/>
        <v>417.28</v>
      </c>
      <c r="I86" s="283">
        <f t="shared" si="5"/>
        <v>517.79999999999995</v>
      </c>
    </row>
    <row r="87" spans="1:9" x14ac:dyDescent="0.25">
      <c r="A87" s="19" t="s">
        <v>30</v>
      </c>
      <c r="B87" s="21">
        <v>1</v>
      </c>
      <c r="C87" s="21">
        <f t="shared" si="3"/>
        <v>218</v>
      </c>
      <c r="D87" s="21">
        <v>158</v>
      </c>
      <c r="E87" s="21">
        <v>60</v>
      </c>
      <c r="F87" s="6">
        <v>1030</v>
      </c>
      <c r="G87" s="6">
        <f t="shared" si="8"/>
        <v>6.52</v>
      </c>
      <c r="H87" s="282">
        <f t="shared" si="7"/>
        <v>782.4</v>
      </c>
      <c r="I87" s="283">
        <f t="shared" si="5"/>
        <v>970.88</v>
      </c>
    </row>
    <row r="88" spans="1:9" x14ac:dyDescent="0.25">
      <c r="A88" s="19" t="s">
        <v>30</v>
      </c>
      <c r="B88" s="21">
        <v>1</v>
      </c>
      <c r="C88" s="21">
        <f t="shared" si="3"/>
        <v>192</v>
      </c>
      <c r="D88" s="21">
        <v>158</v>
      </c>
      <c r="E88" s="21">
        <v>34</v>
      </c>
      <c r="F88" s="6">
        <v>1030</v>
      </c>
      <c r="G88" s="6">
        <f t="shared" si="8"/>
        <v>6.52</v>
      </c>
      <c r="H88" s="282">
        <f t="shared" si="7"/>
        <v>443.36</v>
      </c>
      <c r="I88" s="283">
        <f t="shared" si="5"/>
        <v>550.16999999999996</v>
      </c>
    </row>
    <row r="89" spans="1:9" x14ac:dyDescent="0.25">
      <c r="A89" s="19" t="s">
        <v>30</v>
      </c>
      <c r="B89" s="21">
        <v>1</v>
      </c>
      <c r="C89" s="21">
        <f t="shared" si="3"/>
        <v>163</v>
      </c>
      <c r="D89" s="21">
        <v>158</v>
      </c>
      <c r="E89" s="21">
        <v>5</v>
      </c>
      <c r="F89" s="6">
        <v>1030</v>
      </c>
      <c r="G89" s="6">
        <f t="shared" si="8"/>
        <v>6.52</v>
      </c>
      <c r="H89" s="282">
        <f t="shared" si="7"/>
        <v>65.2</v>
      </c>
      <c r="I89" s="283">
        <f t="shared" si="5"/>
        <v>80.91</v>
      </c>
    </row>
    <row r="90" spans="1:9" x14ac:dyDescent="0.25">
      <c r="A90" s="19" t="s">
        <v>30</v>
      </c>
      <c r="B90" s="21">
        <v>1</v>
      </c>
      <c r="C90" s="21">
        <f t="shared" si="3"/>
        <v>166</v>
      </c>
      <c r="D90" s="21">
        <v>158</v>
      </c>
      <c r="E90" s="21">
        <v>8</v>
      </c>
      <c r="F90" s="6">
        <v>1030</v>
      </c>
      <c r="G90" s="6">
        <f t="shared" si="8"/>
        <v>6.52</v>
      </c>
      <c r="H90" s="282">
        <f t="shared" si="7"/>
        <v>104.32</v>
      </c>
      <c r="I90" s="283">
        <f t="shared" si="5"/>
        <v>129.44999999999999</v>
      </c>
    </row>
    <row r="91" spans="1:9" x14ac:dyDescent="0.25">
      <c r="A91" s="19" t="s">
        <v>30</v>
      </c>
      <c r="B91" s="21">
        <v>1</v>
      </c>
      <c r="C91" s="21">
        <f t="shared" si="3"/>
        <v>175</v>
      </c>
      <c r="D91" s="21">
        <v>158</v>
      </c>
      <c r="E91" s="21">
        <v>17</v>
      </c>
      <c r="F91" s="6">
        <v>1030</v>
      </c>
      <c r="G91" s="6">
        <f t="shared" si="8"/>
        <v>6.52</v>
      </c>
      <c r="H91" s="282">
        <f t="shared" si="7"/>
        <v>221.68</v>
      </c>
      <c r="I91" s="283">
        <f t="shared" si="5"/>
        <v>275.08</v>
      </c>
    </row>
    <row r="92" spans="1:9" x14ac:dyDescent="0.25">
      <c r="A92" s="19" t="s">
        <v>30</v>
      </c>
      <c r="B92" s="21">
        <v>1</v>
      </c>
      <c r="C92" s="21">
        <f t="shared" si="3"/>
        <v>213</v>
      </c>
      <c r="D92" s="21">
        <v>158</v>
      </c>
      <c r="E92" s="21">
        <v>55</v>
      </c>
      <c r="F92" s="6">
        <v>1030</v>
      </c>
      <c r="G92" s="6">
        <f t="shared" si="8"/>
        <v>6.52</v>
      </c>
      <c r="H92" s="282">
        <f t="shared" si="7"/>
        <v>717.2</v>
      </c>
      <c r="I92" s="283">
        <f t="shared" si="5"/>
        <v>889.97</v>
      </c>
    </row>
    <row r="93" spans="1:9" x14ac:dyDescent="0.25">
      <c r="A93" s="19" t="s">
        <v>30</v>
      </c>
      <c r="B93" s="21">
        <v>1</v>
      </c>
      <c r="C93" s="21">
        <f t="shared" si="3"/>
        <v>160</v>
      </c>
      <c r="D93" s="21">
        <v>158</v>
      </c>
      <c r="E93" s="21">
        <v>2</v>
      </c>
      <c r="F93" s="6">
        <v>1030</v>
      </c>
      <c r="G93" s="6">
        <f t="shared" si="8"/>
        <v>6.52</v>
      </c>
      <c r="H93" s="282">
        <f t="shared" si="7"/>
        <v>26.08</v>
      </c>
      <c r="I93" s="283">
        <f t="shared" si="5"/>
        <v>32.36</v>
      </c>
    </row>
    <row r="94" spans="1:9" x14ac:dyDescent="0.25">
      <c r="A94" s="19" t="s">
        <v>30</v>
      </c>
      <c r="B94" s="21">
        <v>1</v>
      </c>
      <c r="C94" s="21">
        <f t="shared" si="3"/>
        <v>199</v>
      </c>
      <c r="D94" s="21">
        <v>158</v>
      </c>
      <c r="E94" s="21">
        <v>41</v>
      </c>
      <c r="F94" s="6">
        <v>1030</v>
      </c>
      <c r="G94" s="6">
        <f t="shared" si="8"/>
        <v>6.52</v>
      </c>
      <c r="H94" s="282">
        <f t="shared" si="7"/>
        <v>534.64</v>
      </c>
      <c r="I94" s="283">
        <f t="shared" si="5"/>
        <v>663.43</v>
      </c>
    </row>
    <row r="95" spans="1:9" x14ac:dyDescent="0.25">
      <c r="A95" s="19" t="s">
        <v>30</v>
      </c>
      <c r="B95" s="21">
        <v>1</v>
      </c>
      <c r="C95" s="21">
        <f t="shared" si="3"/>
        <v>186</v>
      </c>
      <c r="D95" s="21">
        <v>158</v>
      </c>
      <c r="E95" s="21">
        <v>28</v>
      </c>
      <c r="F95" s="6">
        <v>1030</v>
      </c>
      <c r="G95" s="6">
        <f t="shared" si="8"/>
        <v>6.52</v>
      </c>
      <c r="H95" s="282">
        <f t="shared" si="7"/>
        <v>365.12</v>
      </c>
      <c r="I95" s="283">
        <f t="shared" si="5"/>
        <v>453.08</v>
      </c>
    </row>
    <row r="96" spans="1:9" x14ac:dyDescent="0.25">
      <c r="A96" s="19" t="s">
        <v>30</v>
      </c>
      <c r="B96" s="21">
        <v>1</v>
      </c>
      <c r="C96" s="21">
        <f t="shared" si="3"/>
        <v>200</v>
      </c>
      <c r="D96" s="21">
        <v>158</v>
      </c>
      <c r="E96" s="21">
        <v>42</v>
      </c>
      <c r="F96" s="6">
        <v>1030</v>
      </c>
      <c r="G96" s="6">
        <f t="shared" si="8"/>
        <v>6.52</v>
      </c>
      <c r="H96" s="282">
        <f t="shared" si="7"/>
        <v>547.67999999999995</v>
      </c>
      <c r="I96" s="283">
        <f t="shared" si="5"/>
        <v>679.62</v>
      </c>
    </row>
    <row r="97" spans="1:9" x14ac:dyDescent="0.25">
      <c r="A97" s="19" t="s">
        <v>30</v>
      </c>
      <c r="B97" s="21">
        <v>1</v>
      </c>
      <c r="C97" s="21">
        <f t="shared" si="3"/>
        <v>200</v>
      </c>
      <c r="D97" s="21">
        <v>158</v>
      </c>
      <c r="E97" s="21">
        <v>42</v>
      </c>
      <c r="F97" s="6">
        <v>1030</v>
      </c>
      <c r="G97" s="6">
        <f t="shared" si="8"/>
        <v>6.52</v>
      </c>
      <c r="H97" s="282">
        <f t="shared" si="7"/>
        <v>547.67999999999995</v>
      </c>
      <c r="I97" s="283">
        <f t="shared" si="5"/>
        <v>679.62</v>
      </c>
    </row>
    <row r="98" spans="1:9" x14ac:dyDescent="0.25">
      <c r="A98" s="19" t="s">
        <v>30</v>
      </c>
      <c r="B98" s="21">
        <v>1</v>
      </c>
      <c r="C98" s="21">
        <f t="shared" si="3"/>
        <v>205</v>
      </c>
      <c r="D98" s="21">
        <v>158</v>
      </c>
      <c r="E98" s="21">
        <v>47</v>
      </c>
      <c r="F98" s="6">
        <v>906</v>
      </c>
      <c r="G98" s="6">
        <f t="shared" si="8"/>
        <v>5.73</v>
      </c>
      <c r="H98" s="282">
        <f t="shared" si="7"/>
        <v>538.62</v>
      </c>
      <c r="I98" s="283">
        <f t="shared" si="5"/>
        <v>668.37</v>
      </c>
    </row>
    <row r="99" spans="1:9" x14ac:dyDescent="0.25">
      <c r="A99" s="19" t="s">
        <v>30</v>
      </c>
      <c r="B99" s="21">
        <v>1</v>
      </c>
      <c r="C99" s="21">
        <f t="shared" si="3"/>
        <v>166</v>
      </c>
      <c r="D99" s="21">
        <v>158</v>
      </c>
      <c r="E99" s="21">
        <v>8</v>
      </c>
      <c r="F99" s="6">
        <v>906</v>
      </c>
      <c r="G99" s="6">
        <f t="shared" si="8"/>
        <v>5.73</v>
      </c>
      <c r="H99" s="282">
        <f t="shared" si="7"/>
        <v>91.68</v>
      </c>
      <c r="I99" s="283">
        <f t="shared" si="5"/>
        <v>113.77</v>
      </c>
    </row>
    <row r="100" spans="1:9" x14ac:dyDescent="0.25">
      <c r="A100" s="19" t="s">
        <v>30</v>
      </c>
      <c r="B100" s="21">
        <v>1</v>
      </c>
      <c r="C100" s="21">
        <f t="shared" si="3"/>
        <v>176</v>
      </c>
      <c r="D100" s="21">
        <v>158</v>
      </c>
      <c r="E100" s="21">
        <v>18</v>
      </c>
      <c r="F100" s="6">
        <v>906</v>
      </c>
      <c r="G100" s="6">
        <f t="shared" si="8"/>
        <v>5.73</v>
      </c>
      <c r="H100" s="282">
        <f t="shared" si="7"/>
        <v>206.28</v>
      </c>
      <c r="I100" s="283">
        <f t="shared" si="5"/>
        <v>255.97</v>
      </c>
    </row>
    <row r="101" spans="1:9" x14ac:dyDescent="0.25">
      <c r="A101" s="19" t="s">
        <v>30</v>
      </c>
      <c r="B101" s="21">
        <v>1</v>
      </c>
      <c r="C101" s="21">
        <f t="shared" si="3"/>
        <v>165</v>
      </c>
      <c r="D101" s="21">
        <v>158</v>
      </c>
      <c r="E101" s="21">
        <v>7</v>
      </c>
      <c r="F101" s="6">
        <v>906</v>
      </c>
      <c r="G101" s="6">
        <f t="shared" si="8"/>
        <v>5.73</v>
      </c>
      <c r="H101" s="282">
        <f t="shared" si="7"/>
        <v>80.22</v>
      </c>
      <c r="I101" s="283">
        <f t="shared" si="5"/>
        <v>99.54</v>
      </c>
    </row>
    <row r="102" spans="1:9" x14ac:dyDescent="0.25">
      <c r="A102" s="19" t="s">
        <v>30</v>
      </c>
      <c r="B102" s="21">
        <v>1</v>
      </c>
      <c r="C102" s="21">
        <f t="shared" si="3"/>
        <v>256</v>
      </c>
      <c r="D102" s="21">
        <v>158</v>
      </c>
      <c r="E102" s="21">
        <v>98</v>
      </c>
      <c r="F102" s="6">
        <v>906</v>
      </c>
      <c r="G102" s="6">
        <f t="shared" si="8"/>
        <v>5.73</v>
      </c>
      <c r="H102" s="282">
        <f t="shared" si="7"/>
        <v>1123.08</v>
      </c>
      <c r="I102" s="283">
        <f t="shared" si="5"/>
        <v>1393.63</v>
      </c>
    </row>
    <row r="103" spans="1:9" x14ac:dyDescent="0.25">
      <c r="A103" s="19" t="s">
        <v>30</v>
      </c>
      <c r="B103" s="21">
        <v>1</v>
      </c>
      <c r="C103" s="21">
        <f t="shared" si="3"/>
        <v>231</v>
      </c>
      <c r="D103" s="21">
        <v>158</v>
      </c>
      <c r="E103" s="21">
        <v>73</v>
      </c>
      <c r="F103" s="6">
        <v>906</v>
      </c>
      <c r="G103" s="6">
        <f t="shared" si="8"/>
        <v>5.73</v>
      </c>
      <c r="H103" s="282">
        <f t="shared" si="7"/>
        <v>836.58</v>
      </c>
      <c r="I103" s="283">
        <f t="shared" si="5"/>
        <v>1038.1099999999999</v>
      </c>
    </row>
    <row r="104" spans="1:9" x14ac:dyDescent="0.25">
      <c r="A104" s="19" t="s">
        <v>30</v>
      </c>
      <c r="B104" s="21">
        <v>1</v>
      </c>
      <c r="C104" s="21">
        <f t="shared" si="3"/>
        <v>185.9</v>
      </c>
      <c r="D104" s="21">
        <v>158</v>
      </c>
      <c r="E104" s="21">
        <v>27.9</v>
      </c>
      <c r="F104" s="6">
        <v>906</v>
      </c>
      <c r="G104" s="6">
        <f t="shared" si="8"/>
        <v>5.73</v>
      </c>
      <c r="H104" s="282">
        <f t="shared" si="7"/>
        <v>319.73</v>
      </c>
      <c r="I104" s="283">
        <f t="shared" si="5"/>
        <v>396.75</v>
      </c>
    </row>
    <row r="105" spans="1:9" x14ac:dyDescent="0.25">
      <c r="A105" s="19" t="s">
        <v>30</v>
      </c>
      <c r="B105" s="21">
        <v>1</v>
      </c>
      <c r="C105" s="21">
        <f t="shared" si="3"/>
        <v>168</v>
      </c>
      <c r="D105" s="21">
        <v>158</v>
      </c>
      <c r="E105" s="21">
        <v>10</v>
      </c>
      <c r="F105" s="6">
        <v>906</v>
      </c>
      <c r="G105" s="6">
        <f t="shared" si="8"/>
        <v>5.73</v>
      </c>
      <c r="H105" s="282">
        <f t="shared" si="7"/>
        <v>114.6</v>
      </c>
      <c r="I105" s="283">
        <f t="shared" si="5"/>
        <v>142.21</v>
      </c>
    </row>
    <row r="106" spans="1:9" x14ac:dyDescent="0.25">
      <c r="A106" s="19" t="s">
        <v>30</v>
      </c>
      <c r="B106" s="21">
        <v>1</v>
      </c>
      <c r="C106" s="21">
        <f t="shared" si="3"/>
        <v>272</v>
      </c>
      <c r="D106" s="21">
        <v>158</v>
      </c>
      <c r="E106" s="21">
        <v>114</v>
      </c>
      <c r="F106" s="6">
        <v>906</v>
      </c>
      <c r="G106" s="6">
        <f t="shared" si="8"/>
        <v>5.73</v>
      </c>
      <c r="H106" s="282">
        <f t="shared" si="7"/>
        <v>1306.44</v>
      </c>
      <c r="I106" s="283">
        <f t="shared" si="5"/>
        <v>1621.16</v>
      </c>
    </row>
    <row r="107" spans="1:9" x14ac:dyDescent="0.25">
      <c r="A107" s="19" t="s">
        <v>30</v>
      </c>
      <c r="B107" s="21">
        <v>1</v>
      </c>
      <c r="C107" s="21">
        <f t="shared" si="3"/>
        <v>181</v>
      </c>
      <c r="D107" s="21">
        <v>158</v>
      </c>
      <c r="E107" s="21">
        <v>23</v>
      </c>
      <c r="F107" s="6">
        <v>906</v>
      </c>
      <c r="G107" s="6">
        <f t="shared" si="8"/>
        <v>5.73</v>
      </c>
      <c r="H107" s="282">
        <f t="shared" si="7"/>
        <v>263.58</v>
      </c>
      <c r="I107" s="283">
        <f t="shared" si="5"/>
        <v>327.08</v>
      </c>
    </row>
    <row r="108" spans="1:9" x14ac:dyDescent="0.25">
      <c r="A108" s="19" t="s">
        <v>30</v>
      </c>
      <c r="B108" s="21">
        <v>1</v>
      </c>
      <c r="C108" s="21">
        <f t="shared" si="3"/>
        <v>194</v>
      </c>
      <c r="D108" s="21">
        <v>158</v>
      </c>
      <c r="E108" s="21">
        <v>36</v>
      </c>
      <c r="F108" s="6">
        <v>906</v>
      </c>
      <c r="G108" s="6">
        <f t="shared" si="8"/>
        <v>5.73</v>
      </c>
      <c r="H108" s="282">
        <f t="shared" si="7"/>
        <v>412.56</v>
      </c>
      <c r="I108" s="283">
        <f t="shared" si="5"/>
        <v>511.95</v>
      </c>
    </row>
    <row r="109" spans="1:9" x14ac:dyDescent="0.25">
      <c r="A109" s="19" t="s">
        <v>30</v>
      </c>
      <c r="B109" s="21">
        <v>1</v>
      </c>
      <c r="C109" s="21">
        <f t="shared" si="3"/>
        <v>195</v>
      </c>
      <c r="D109" s="21">
        <v>158</v>
      </c>
      <c r="E109" s="21">
        <v>37</v>
      </c>
      <c r="F109" s="6">
        <v>906</v>
      </c>
      <c r="G109" s="6">
        <f t="shared" si="8"/>
        <v>5.73</v>
      </c>
      <c r="H109" s="282">
        <f t="shared" si="7"/>
        <v>424.02</v>
      </c>
      <c r="I109" s="283">
        <f t="shared" si="5"/>
        <v>526.16999999999996</v>
      </c>
    </row>
    <row r="110" spans="1:9" x14ac:dyDescent="0.25">
      <c r="A110" s="19" t="s">
        <v>30</v>
      </c>
      <c r="B110" s="21">
        <v>1</v>
      </c>
      <c r="C110" s="21">
        <f t="shared" si="3"/>
        <v>182</v>
      </c>
      <c r="D110" s="21">
        <v>158</v>
      </c>
      <c r="E110" s="21">
        <v>24</v>
      </c>
      <c r="F110" s="6">
        <v>906</v>
      </c>
      <c r="G110" s="6">
        <f t="shared" si="8"/>
        <v>5.73</v>
      </c>
      <c r="H110" s="282">
        <f t="shared" si="7"/>
        <v>275.04000000000002</v>
      </c>
      <c r="I110" s="283">
        <f t="shared" si="5"/>
        <v>341.3</v>
      </c>
    </row>
    <row r="111" spans="1:9" x14ac:dyDescent="0.25">
      <c r="A111" s="19" t="s">
        <v>30</v>
      </c>
      <c r="B111" s="21">
        <v>1</v>
      </c>
      <c r="C111" s="21">
        <f t="shared" si="3"/>
        <v>168</v>
      </c>
      <c r="D111" s="21">
        <v>158</v>
      </c>
      <c r="E111" s="21">
        <v>10</v>
      </c>
      <c r="F111" s="6">
        <v>906</v>
      </c>
      <c r="G111" s="6">
        <f t="shared" si="8"/>
        <v>5.73</v>
      </c>
      <c r="H111" s="282">
        <f t="shared" si="7"/>
        <v>114.6</v>
      </c>
      <c r="I111" s="283">
        <f t="shared" si="5"/>
        <v>142.21</v>
      </c>
    </row>
    <row r="112" spans="1:9" x14ac:dyDescent="0.25">
      <c r="A112" s="19" t="s">
        <v>30</v>
      </c>
      <c r="B112" s="21">
        <v>1</v>
      </c>
      <c r="C112" s="21">
        <f t="shared" si="3"/>
        <v>182</v>
      </c>
      <c r="D112" s="21">
        <v>158</v>
      </c>
      <c r="E112" s="21">
        <v>24</v>
      </c>
      <c r="F112" s="6">
        <v>906</v>
      </c>
      <c r="G112" s="6">
        <f t="shared" si="8"/>
        <v>5.73</v>
      </c>
      <c r="H112" s="282">
        <f t="shared" si="7"/>
        <v>275.04000000000002</v>
      </c>
      <c r="I112" s="283">
        <f t="shared" si="5"/>
        <v>341.3</v>
      </c>
    </row>
    <row r="113" spans="1:9" x14ac:dyDescent="0.25">
      <c r="A113" s="19" t="s">
        <v>30</v>
      </c>
      <c r="B113" s="21">
        <v>1</v>
      </c>
      <c r="C113" s="21">
        <f t="shared" si="3"/>
        <v>208</v>
      </c>
      <c r="D113" s="21">
        <v>158</v>
      </c>
      <c r="E113" s="21">
        <v>50</v>
      </c>
      <c r="F113" s="6">
        <v>906</v>
      </c>
      <c r="G113" s="6">
        <f t="shared" si="8"/>
        <v>5.73</v>
      </c>
      <c r="H113" s="282">
        <f t="shared" si="7"/>
        <v>573</v>
      </c>
      <c r="I113" s="283">
        <f t="shared" si="5"/>
        <v>711.04</v>
      </c>
    </row>
    <row r="114" spans="1:9" x14ac:dyDescent="0.25">
      <c r="A114" s="19" t="s">
        <v>30</v>
      </c>
      <c r="B114" s="21">
        <v>1</v>
      </c>
      <c r="C114" s="21">
        <f t="shared" si="3"/>
        <v>218</v>
      </c>
      <c r="D114" s="21">
        <v>158</v>
      </c>
      <c r="E114" s="21">
        <v>60</v>
      </c>
      <c r="F114" s="6">
        <v>906</v>
      </c>
      <c r="G114" s="6">
        <f t="shared" si="8"/>
        <v>5.73</v>
      </c>
      <c r="H114" s="282">
        <f t="shared" si="7"/>
        <v>687.6</v>
      </c>
      <c r="I114" s="283">
        <f t="shared" si="5"/>
        <v>853.24</v>
      </c>
    </row>
    <row r="115" spans="1:9" x14ac:dyDescent="0.25">
      <c r="A115" s="19" t="s">
        <v>30</v>
      </c>
      <c r="B115" s="21">
        <v>1</v>
      </c>
      <c r="C115" s="21">
        <f t="shared" si="3"/>
        <v>176</v>
      </c>
      <c r="D115" s="21">
        <v>158</v>
      </c>
      <c r="E115" s="21">
        <v>18</v>
      </c>
      <c r="F115" s="6">
        <v>906</v>
      </c>
      <c r="G115" s="6">
        <f t="shared" si="8"/>
        <v>5.73</v>
      </c>
      <c r="H115" s="282">
        <f t="shared" si="7"/>
        <v>206.28</v>
      </c>
      <c r="I115" s="283">
        <f t="shared" si="5"/>
        <v>255.97</v>
      </c>
    </row>
    <row r="116" spans="1:9" ht="49.5" x14ac:dyDescent="0.25">
      <c r="A116" s="370" t="s">
        <v>25</v>
      </c>
      <c r="B116" s="284">
        <f>SUM(B117:B141)</f>
        <v>25</v>
      </c>
      <c r="C116" s="284"/>
      <c r="D116" s="284"/>
      <c r="E116" s="284">
        <f t="shared" ref="E116:I116" si="9">SUM(E117:E141)</f>
        <v>697</v>
      </c>
      <c r="F116" s="284"/>
      <c r="G116" s="284"/>
      <c r="H116" s="285">
        <f t="shared" si="9"/>
        <v>6677.26</v>
      </c>
      <c r="I116" s="285">
        <f t="shared" si="9"/>
        <v>8285.8200000000015</v>
      </c>
    </row>
    <row r="117" spans="1:9" ht="19.5" customHeight="1" x14ac:dyDescent="0.25">
      <c r="A117" s="19" t="s">
        <v>31</v>
      </c>
      <c r="B117" s="21">
        <v>1</v>
      </c>
      <c r="C117" s="21">
        <f t="shared" si="3"/>
        <v>228</v>
      </c>
      <c r="D117" s="21">
        <v>158</v>
      </c>
      <c r="E117" s="21">
        <v>70</v>
      </c>
      <c r="F117" s="6">
        <v>757</v>
      </c>
      <c r="G117" s="6">
        <f t="shared" si="8"/>
        <v>4.79</v>
      </c>
      <c r="H117" s="282">
        <f t="shared" si="7"/>
        <v>670.6</v>
      </c>
      <c r="I117" s="283">
        <f t="shared" si="5"/>
        <v>832.15</v>
      </c>
    </row>
    <row r="118" spans="1:9" ht="19.5" customHeight="1" x14ac:dyDescent="0.25">
      <c r="A118" s="19" t="s">
        <v>31</v>
      </c>
      <c r="B118" s="21">
        <v>1</v>
      </c>
      <c r="C118" s="21">
        <f t="shared" si="3"/>
        <v>180</v>
      </c>
      <c r="D118" s="21">
        <v>158</v>
      </c>
      <c r="E118" s="21">
        <v>22</v>
      </c>
      <c r="F118" s="6">
        <v>757</v>
      </c>
      <c r="G118" s="6">
        <f t="shared" si="8"/>
        <v>4.79</v>
      </c>
      <c r="H118" s="282">
        <f t="shared" si="7"/>
        <v>210.76</v>
      </c>
      <c r="I118" s="283">
        <f t="shared" si="5"/>
        <v>261.52999999999997</v>
      </c>
    </row>
    <row r="119" spans="1:9" ht="20.25" customHeight="1" x14ac:dyDescent="0.25">
      <c r="A119" s="19" t="s">
        <v>31</v>
      </c>
      <c r="B119" s="21">
        <v>1</v>
      </c>
      <c r="C119" s="21">
        <f t="shared" si="3"/>
        <v>184</v>
      </c>
      <c r="D119" s="21">
        <v>158</v>
      </c>
      <c r="E119" s="21">
        <v>26</v>
      </c>
      <c r="F119" s="6">
        <v>757</v>
      </c>
      <c r="G119" s="6">
        <f t="shared" si="8"/>
        <v>4.79</v>
      </c>
      <c r="H119" s="282">
        <f t="shared" si="7"/>
        <v>249.08</v>
      </c>
      <c r="I119" s="283">
        <f t="shared" si="5"/>
        <v>309.08</v>
      </c>
    </row>
    <row r="120" spans="1:9" ht="19.5" customHeight="1" x14ac:dyDescent="0.25">
      <c r="A120" s="19" t="s">
        <v>31</v>
      </c>
      <c r="B120" s="21">
        <v>1</v>
      </c>
      <c r="C120" s="21">
        <f t="shared" si="3"/>
        <v>216</v>
      </c>
      <c r="D120" s="21">
        <v>158</v>
      </c>
      <c r="E120" s="21">
        <v>58</v>
      </c>
      <c r="F120" s="6">
        <v>757</v>
      </c>
      <c r="G120" s="6">
        <f t="shared" si="8"/>
        <v>4.79</v>
      </c>
      <c r="H120" s="282">
        <f t="shared" si="7"/>
        <v>555.64</v>
      </c>
      <c r="I120" s="283">
        <f t="shared" si="5"/>
        <v>689.49</v>
      </c>
    </row>
    <row r="121" spans="1:9" ht="17.25" customHeight="1" x14ac:dyDescent="0.25">
      <c r="A121" s="19" t="s">
        <v>31</v>
      </c>
      <c r="B121" s="21">
        <v>1</v>
      </c>
      <c r="C121" s="21">
        <f t="shared" si="3"/>
        <v>178</v>
      </c>
      <c r="D121" s="21">
        <v>158</v>
      </c>
      <c r="E121" s="21">
        <v>20</v>
      </c>
      <c r="F121" s="6">
        <v>757</v>
      </c>
      <c r="G121" s="6">
        <f t="shared" si="8"/>
        <v>4.79</v>
      </c>
      <c r="H121" s="282">
        <f t="shared" si="7"/>
        <v>191.6</v>
      </c>
      <c r="I121" s="283">
        <f t="shared" si="5"/>
        <v>237.76</v>
      </c>
    </row>
    <row r="122" spans="1:9" ht="17.25" customHeight="1" x14ac:dyDescent="0.25">
      <c r="A122" s="19" t="s">
        <v>31</v>
      </c>
      <c r="B122" s="21">
        <v>1</v>
      </c>
      <c r="C122" s="21">
        <f t="shared" si="3"/>
        <v>182</v>
      </c>
      <c r="D122" s="21">
        <v>158</v>
      </c>
      <c r="E122" s="21">
        <v>24</v>
      </c>
      <c r="F122" s="6">
        <v>757</v>
      </c>
      <c r="G122" s="6">
        <f t="shared" si="8"/>
        <v>4.79</v>
      </c>
      <c r="H122" s="282">
        <f t="shared" si="7"/>
        <v>229.92</v>
      </c>
      <c r="I122" s="283">
        <f t="shared" si="5"/>
        <v>285.31</v>
      </c>
    </row>
    <row r="123" spans="1:9" ht="17.25" customHeight="1" x14ac:dyDescent="0.25">
      <c r="A123" s="19" t="s">
        <v>31</v>
      </c>
      <c r="B123" s="21">
        <v>1</v>
      </c>
      <c r="C123" s="21">
        <f t="shared" si="3"/>
        <v>182</v>
      </c>
      <c r="D123" s="21">
        <v>158</v>
      </c>
      <c r="E123" s="21">
        <v>24</v>
      </c>
      <c r="F123" s="6">
        <v>757</v>
      </c>
      <c r="G123" s="6">
        <f t="shared" si="8"/>
        <v>4.79</v>
      </c>
      <c r="H123" s="282">
        <f t="shared" si="7"/>
        <v>229.92</v>
      </c>
      <c r="I123" s="283">
        <f t="shared" si="5"/>
        <v>285.31</v>
      </c>
    </row>
    <row r="124" spans="1:9" ht="17.25" customHeight="1" x14ac:dyDescent="0.25">
      <c r="A124" s="19" t="s">
        <v>31</v>
      </c>
      <c r="B124" s="21">
        <v>1</v>
      </c>
      <c r="C124" s="21">
        <f t="shared" si="3"/>
        <v>172</v>
      </c>
      <c r="D124" s="21">
        <v>158</v>
      </c>
      <c r="E124" s="21">
        <v>14</v>
      </c>
      <c r="F124" s="6">
        <v>757</v>
      </c>
      <c r="G124" s="6">
        <f t="shared" si="8"/>
        <v>4.79</v>
      </c>
      <c r="H124" s="282">
        <f t="shared" si="7"/>
        <v>134.12</v>
      </c>
      <c r="I124" s="283">
        <f t="shared" si="5"/>
        <v>166.43</v>
      </c>
    </row>
    <row r="125" spans="1:9" ht="17.25" customHeight="1" x14ac:dyDescent="0.25">
      <c r="A125" s="19" t="s">
        <v>31</v>
      </c>
      <c r="B125" s="21">
        <v>1</v>
      </c>
      <c r="C125" s="21">
        <f t="shared" si="3"/>
        <v>218</v>
      </c>
      <c r="D125" s="21">
        <v>158</v>
      </c>
      <c r="E125" s="21">
        <v>60</v>
      </c>
      <c r="F125" s="6">
        <v>757</v>
      </c>
      <c r="G125" s="6">
        <f t="shared" si="8"/>
        <v>4.79</v>
      </c>
      <c r="H125" s="282">
        <f t="shared" si="7"/>
        <v>574.79999999999995</v>
      </c>
      <c r="I125" s="283">
        <f t="shared" si="5"/>
        <v>713.27</v>
      </c>
    </row>
    <row r="126" spans="1:9" ht="17.25" customHeight="1" x14ac:dyDescent="0.25">
      <c r="A126" s="19" t="s">
        <v>31</v>
      </c>
      <c r="B126" s="21">
        <v>1</v>
      </c>
      <c r="C126" s="21">
        <f t="shared" si="3"/>
        <v>182</v>
      </c>
      <c r="D126" s="21">
        <v>158</v>
      </c>
      <c r="E126" s="21">
        <v>24</v>
      </c>
      <c r="F126" s="6">
        <v>757</v>
      </c>
      <c r="G126" s="6">
        <f t="shared" si="8"/>
        <v>4.79</v>
      </c>
      <c r="H126" s="282">
        <f t="shared" si="7"/>
        <v>229.92</v>
      </c>
      <c r="I126" s="283">
        <f t="shared" si="5"/>
        <v>285.31</v>
      </c>
    </row>
    <row r="127" spans="1:9" ht="17.25" customHeight="1" x14ac:dyDescent="0.25">
      <c r="A127" s="19" t="s">
        <v>31</v>
      </c>
      <c r="B127" s="21">
        <v>1</v>
      </c>
      <c r="C127" s="21">
        <f t="shared" si="3"/>
        <v>170</v>
      </c>
      <c r="D127" s="21">
        <v>158</v>
      </c>
      <c r="E127" s="21">
        <v>12</v>
      </c>
      <c r="F127" s="6">
        <v>757</v>
      </c>
      <c r="G127" s="6">
        <f t="shared" si="8"/>
        <v>4.79</v>
      </c>
      <c r="H127" s="282">
        <f t="shared" si="7"/>
        <v>114.96</v>
      </c>
      <c r="I127" s="283">
        <f t="shared" si="5"/>
        <v>142.65</v>
      </c>
    </row>
    <row r="128" spans="1:9" ht="17.25" customHeight="1" x14ac:dyDescent="0.25">
      <c r="A128" s="19" t="s">
        <v>31</v>
      </c>
      <c r="B128" s="21">
        <v>1</v>
      </c>
      <c r="C128" s="21">
        <f t="shared" si="3"/>
        <v>160</v>
      </c>
      <c r="D128" s="21">
        <v>158</v>
      </c>
      <c r="E128" s="21">
        <v>2</v>
      </c>
      <c r="F128" s="6">
        <v>757</v>
      </c>
      <c r="G128" s="6">
        <f t="shared" si="8"/>
        <v>4.79</v>
      </c>
      <c r="H128" s="282">
        <f t="shared" si="7"/>
        <v>19.16</v>
      </c>
      <c r="I128" s="283">
        <f t="shared" si="5"/>
        <v>23.78</v>
      </c>
    </row>
    <row r="129" spans="1:9" ht="17.25" customHeight="1" x14ac:dyDescent="0.25">
      <c r="A129" s="19" t="s">
        <v>31</v>
      </c>
      <c r="B129" s="21">
        <v>1</v>
      </c>
      <c r="C129" s="21">
        <f t="shared" si="3"/>
        <v>168</v>
      </c>
      <c r="D129" s="21">
        <v>158</v>
      </c>
      <c r="E129" s="21">
        <v>10</v>
      </c>
      <c r="F129" s="6">
        <v>757</v>
      </c>
      <c r="G129" s="6">
        <f t="shared" si="8"/>
        <v>4.79</v>
      </c>
      <c r="H129" s="282">
        <f t="shared" si="7"/>
        <v>95.8</v>
      </c>
      <c r="I129" s="283">
        <f t="shared" si="5"/>
        <v>118.88</v>
      </c>
    </row>
    <row r="130" spans="1:9" ht="17.25" customHeight="1" x14ac:dyDescent="0.25">
      <c r="A130" s="19" t="s">
        <v>31</v>
      </c>
      <c r="B130" s="21">
        <v>1</v>
      </c>
      <c r="C130" s="21">
        <f t="shared" si="3"/>
        <v>168</v>
      </c>
      <c r="D130" s="21">
        <v>158</v>
      </c>
      <c r="E130" s="21">
        <v>10</v>
      </c>
      <c r="F130" s="6">
        <v>757</v>
      </c>
      <c r="G130" s="6">
        <f t="shared" si="8"/>
        <v>4.79</v>
      </c>
      <c r="H130" s="282">
        <f t="shared" si="7"/>
        <v>95.8</v>
      </c>
      <c r="I130" s="283">
        <f t="shared" si="5"/>
        <v>118.88</v>
      </c>
    </row>
    <row r="131" spans="1:9" ht="17.25" customHeight="1" x14ac:dyDescent="0.25">
      <c r="A131" s="19" t="s">
        <v>31</v>
      </c>
      <c r="B131" s="21">
        <v>1</v>
      </c>
      <c r="C131" s="21">
        <f t="shared" si="3"/>
        <v>208</v>
      </c>
      <c r="D131" s="21">
        <v>158</v>
      </c>
      <c r="E131" s="21">
        <v>50</v>
      </c>
      <c r="F131" s="6">
        <v>757</v>
      </c>
      <c r="G131" s="6">
        <f t="shared" si="8"/>
        <v>4.79</v>
      </c>
      <c r="H131" s="282">
        <f t="shared" si="7"/>
        <v>479</v>
      </c>
      <c r="I131" s="283">
        <f t="shared" si="5"/>
        <v>594.39</v>
      </c>
    </row>
    <row r="132" spans="1:9" ht="17.25" customHeight="1" x14ac:dyDescent="0.25">
      <c r="A132" s="19" t="s">
        <v>31</v>
      </c>
      <c r="B132" s="21">
        <v>1</v>
      </c>
      <c r="C132" s="21">
        <f t="shared" si="3"/>
        <v>168</v>
      </c>
      <c r="D132" s="21">
        <v>158</v>
      </c>
      <c r="E132" s="21">
        <v>10</v>
      </c>
      <c r="F132" s="6">
        <v>757</v>
      </c>
      <c r="G132" s="6">
        <f t="shared" si="8"/>
        <v>4.79</v>
      </c>
      <c r="H132" s="282">
        <f t="shared" si="7"/>
        <v>95.8</v>
      </c>
      <c r="I132" s="283">
        <f t="shared" si="5"/>
        <v>118.88</v>
      </c>
    </row>
    <row r="133" spans="1:9" ht="17.25" customHeight="1" x14ac:dyDescent="0.25">
      <c r="A133" s="19" t="s">
        <v>31</v>
      </c>
      <c r="B133" s="21">
        <v>1</v>
      </c>
      <c r="C133" s="21">
        <f t="shared" si="3"/>
        <v>172</v>
      </c>
      <c r="D133" s="21">
        <v>158</v>
      </c>
      <c r="E133" s="21">
        <v>14</v>
      </c>
      <c r="F133" s="6">
        <v>757</v>
      </c>
      <c r="G133" s="6">
        <f t="shared" si="8"/>
        <v>4.79</v>
      </c>
      <c r="H133" s="282">
        <f t="shared" si="7"/>
        <v>134.12</v>
      </c>
      <c r="I133" s="283">
        <f t="shared" si="5"/>
        <v>166.43</v>
      </c>
    </row>
    <row r="134" spans="1:9" ht="17.25" customHeight="1" x14ac:dyDescent="0.25">
      <c r="A134" s="19" t="s">
        <v>31</v>
      </c>
      <c r="B134" s="21">
        <v>1</v>
      </c>
      <c r="C134" s="21">
        <f t="shared" si="3"/>
        <v>172</v>
      </c>
      <c r="D134" s="21">
        <v>158</v>
      </c>
      <c r="E134" s="21">
        <v>14</v>
      </c>
      <c r="F134" s="6">
        <v>757</v>
      </c>
      <c r="G134" s="6">
        <f t="shared" si="8"/>
        <v>4.79</v>
      </c>
      <c r="H134" s="282">
        <f t="shared" si="7"/>
        <v>134.12</v>
      </c>
      <c r="I134" s="283">
        <f t="shared" si="5"/>
        <v>166.43</v>
      </c>
    </row>
    <row r="135" spans="1:9" ht="17.25" customHeight="1" x14ac:dyDescent="0.25">
      <c r="A135" s="19" t="s">
        <v>31</v>
      </c>
      <c r="B135" s="21">
        <v>1</v>
      </c>
      <c r="C135" s="21">
        <f t="shared" si="3"/>
        <v>168</v>
      </c>
      <c r="D135" s="21">
        <v>158</v>
      </c>
      <c r="E135" s="21">
        <v>10</v>
      </c>
      <c r="F135" s="6">
        <v>757</v>
      </c>
      <c r="G135" s="6">
        <f t="shared" si="8"/>
        <v>4.79</v>
      </c>
      <c r="H135" s="282">
        <f t="shared" si="7"/>
        <v>95.8</v>
      </c>
      <c r="I135" s="283">
        <f t="shared" si="5"/>
        <v>118.88</v>
      </c>
    </row>
    <row r="136" spans="1:9" ht="17.25" customHeight="1" x14ac:dyDescent="0.25">
      <c r="A136" s="19" t="s">
        <v>31</v>
      </c>
      <c r="B136" s="21">
        <v>1</v>
      </c>
      <c r="C136" s="21">
        <f t="shared" si="3"/>
        <v>182</v>
      </c>
      <c r="D136" s="21">
        <v>158</v>
      </c>
      <c r="E136" s="21">
        <v>24</v>
      </c>
      <c r="F136" s="6">
        <v>757</v>
      </c>
      <c r="G136" s="6">
        <f t="shared" si="8"/>
        <v>4.79</v>
      </c>
      <c r="H136" s="282">
        <f t="shared" si="7"/>
        <v>229.92</v>
      </c>
      <c r="I136" s="283">
        <f t="shared" si="5"/>
        <v>285.31</v>
      </c>
    </row>
    <row r="137" spans="1:9" ht="17.25" customHeight="1" x14ac:dyDescent="0.25">
      <c r="A137" s="19" t="s">
        <v>31</v>
      </c>
      <c r="B137" s="21">
        <v>1</v>
      </c>
      <c r="C137" s="21">
        <f t="shared" si="3"/>
        <v>189</v>
      </c>
      <c r="D137" s="21">
        <v>158</v>
      </c>
      <c r="E137" s="21">
        <v>31</v>
      </c>
      <c r="F137" s="6">
        <v>757</v>
      </c>
      <c r="G137" s="6">
        <f t="shared" si="8"/>
        <v>4.79</v>
      </c>
      <c r="H137" s="282">
        <f t="shared" si="7"/>
        <v>296.98</v>
      </c>
      <c r="I137" s="283">
        <f t="shared" si="5"/>
        <v>368.52</v>
      </c>
    </row>
    <row r="138" spans="1:9" ht="17.25" customHeight="1" x14ac:dyDescent="0.25">
      <c r="A138" s="19" t="s">
        <v>31</v>
      </c>
      <c r="B138" s="21">
        <v>1</v>
      </c>
      <c r="C138" s="21">
        <f t="shared" si="3"/>
        <v>204</v>
      </c>
      <c r="D138" s="21">
        <v>158</v>
      </c>
      <c r="E138" s="21">
        <v>46</v>
      </c>
      <c r="F138" s="6">
        <v>757</v>
      </c>
      <c r="G138" s="6">
        <f t="shared" si="8"/>
        <v>4.79</v>
      </c>
      <c r="H138" s="282">
        <f t="shared" si="7"/>
        <v>440.68</v>
      </c>
      <c r="I138" s="283">
        <f t="shared" si="5"/>
        <v>546.84</v>
      </c>
    </row>
    <row r="139" spans="1:9" ht="17.25" customHeight="1" x14ac:dyDescent="0.25">
      <c r="A139" s="19" t="s">
        <v>31</v>
      </c>
      <c r="B139" s="21">
        <v>1</v>
      </c>
      <c r="C139" s="21">
        <f t="shared" si="3"/>
        <v>160</v>
      </c>
      <c r="D139" s="21">
        <v>158</v>
      </c>
      <c r="E139" s="21">
        <v>2</v>
      </c>
      <c r="F139" s="6">
        <v>757</v>
      </c>
      <c r="G139" s="6">
        <f t="shared" si="8"/>
        <v>4.79</v>
      </c>
      <c r="H139" s="282">
        <f t="shared" si="7"/>
        <v>19.16</v>
      </c>
      <c r="I139" s="283">
        <f t="shared" si="5"/>
        <v>23.78</v>
      </c>
    </row>
    <row r="140" spans="1:9" ht="17.25" customHeight="1" x14ac:dyDescent="0.25">
      <c r="A140" s="19" t="s">
        <v>31</v>
      </c>
      <c r="B140" s="21">
        <v>1</v>
      </c>
      <c r="C140" s="21">
        <f t="shared" si="3"/>
        <v>266</v>
      </c>
      <c r="D140" s="21">
        <v>158</v>
      </c>
      <c r="E140" s="21">
        <v>108</v>
      </c>
      <c r="F140" s="6">
        <v>757</v>
      </c>
      <c r="G140" s="6">
        <f t="shared" si="8"/>
        <v>4.79</v>
      </c>
      <c r="H140" s="282">
        <f t="shared" si="7"/>
        <v>1034.6400000000001</v>
      </c>
      <c r="I140" s="283">
        <f t="shared" si="5"/>
        <v>1283.8800000000001</v>
      </c>
    </row>
    <row r="141" spans="1:9" x14ac:dyDescent="0.25">
      <c r="A141" s="19" t="s">
        <v>31</v>
      </c>
      <c r="B141" s="21">
        <v>1</v>
      </c>
      <c r="C141" s="21">
        <f t="shared" si="3"/>
        <v>170</v>
      </c>
      <c r="D141" s="21">
        <v>158</v>
      </c>
      <c r="E141" s="21">
        <v>12</v>
      </c>
      <c r="F141" s="6">
        <v>757</v>
      </c>
      <c r="G141" s="6">
        <f t="shared" si="8"/>
        <v>4.79</v>
      </c>
      <c r="H141" s="282">
        <f t="shared" si="7"/>
        <v>114.96</v>
      </c>
      <c r="I141" s="283">
        <f t="shared" si="5"/>
        <v>142.65</v>
      </c>
    </row>
    <row r="142" spans="1:9" ht="36" customHeight="1" x14ac:dyDescent="0.25">
      <c r="A142" s="370" t="s">
        <v>26</v>
      </c>
      <c r="B142" s="284">
        <f>SUM(B143:B173)</f>
        <v>31</v>
      </c>
      <c r="C142" s="284"/>
      <c r="D142" s="284"/>
      <c r="E142" s="284">
        <f t="shared" ref="E142:I142" si="10">SUM(E143:E173)</f>
        <v>666.75</v>
      </c>
      <c r="F142" s="284"/>
      <c r="G142" s="284"/>
      <c r="H142" s="285">
        <f t="shared" si="10"/>
        <v>6043.8200000000015</v>
      </c>
      <c r="I142" s="285">
        <f t="shared" si="10"/>
        <v>7499.7999999999975</v>
      </c>
    </row>
    <row r="143" spans="1:9" x14ac:dyDescent="0.25">
      <c r="A143" s="43" t="s">
        <v>195</v>
      </c>
      <c r="B143" s="21">
        <v>1</v>
      </c>
      <c r="C143" s="21">
        <f t="shared" ref="C143:C173" si="11">D143+E143</f>
        <v>226</v>
      </c>
      <c r="D143" s="21">
        <v>158</v>
      </c>
      <c r="E143" s="21">
        <v>68</v>
      </c>
      <c r="F143" s="6">
        <v>705</v>
      </c>
      <c r="G143" s="6">
        <f t="shared" ref="G143:G173" si="12">ROUND(F143/D143,2)</f>
        <v>4.46</v>
      </c>
      <c r="H143" s="282">
        <f t="shared" si="7"/>
        <v>606.55999999999995</v>
      </c>
      <c r="I143" s="283">
        <f t="shared" si="5"/>
        <v>752.68</v>
      </c>
    </row>
    <row r="144" spans="1:9" x14ac:dyDescent="0.25">
      <c r="A144" s="43" t="s">
        <v>32</v>
      </c>
      <c r="B144" s="21">
        <v>1</v>
      </c>
      <c r="C144" s="21">
        <f t="shared" si="11"/>
        <v>242</v>
      </c>
      <c r="D144" s="21">
        <v>158</v>
      </c>
      <c r="E144" s="21">
        <v>84</v>
      </c>
      <c r="F144" s="6">
        <v>705</v>
      </c>
      <c r="G144" s="6">
        <f t="shared" si="12"/>
        <v>4.46</v>
      </c>
      <c r="H144" s="282">
        <f t="shared" si="7"/>
        <v>749.28</v>
      </c>
      <c r="I144" s="283">
        <f t="shared" ref="I144:I173" si="13">ROUND(H144*1.2409,2)</f>
        <v>929.78</v>
      </c>
    </row>
    <row r="145" spans="1:9" x14ac:dyDescent="0.25">
      <c r="A145" s="43" t="s">
        <v>32</v>
      </c>
      <c r="B145" s="21">
        <v>1</v>
      </c>
      <c r="C145" s="21">
        <f t="shared" si="11"/>
        <v>168</v>
      </c>
      <c r="D145" s="21">
        <v>158</v>
      </c>
      <c r="E145" s="21">
        <v>10</v>
      </c>
      <c r="F145" s="6">
        <v>705</v>
      </c>
      <c r="G145" s="6">
        <f t="shared" si="12"/>
        <v>4.46</v>
      </c>
      <c r="H145" s="282">
        <f t="shared" si="7"/>
        <v>89.2</v>
      </c>
      <c r="I145" s="283">
        <f t="shared" si="13"/>
        <v>110.69</v>
      </c>
    </row>
    <row r="146" spans="1:9" x14ac:dyDescent="0.25">
      <c r="A146" s="43" t="s">
        <v>32</v>
      </c>
      <c r="B146" s="21">
        <v>1</v>
      </c>
      <c r="C146" s="21">
        <f t="shared" si="11"/>
        <v>168</v>
      </c>
      <c r="D146" s="21">
        <v>158</v>
      </c>
      <c r="E146" s="21">
        <v>10</v>
      </c>
      <c r="F146" s="6">
        <v>705</v>
      </c>
      <c r="G146" s="6">
        <f t="shared" si="12"/>
        <v>4.46</v>
      </c>
      <c r="H146" s="282">
        <f t="shared" si="7"/>
        <v>89.2</v>
      </c>
      <c r="I146" s="283">
        <f t="shared" si="13"/>
        <v>110.69</v>
      </c>
    </row>
    <row r="147" spans="1:9" x14ac:dyDescent="0.25">
      <c r="A147" s="43" t="s">
        <v>32</v>
      </c>
      <c r="B147" s="21">
        <v>1</v>
      </c>
      <c r="C147" s="21">
        <f t="shared" si="11"/>
        <v>242</v>
      </c>
      <c r="D147" s="21">
        <v>158</v>
      </c>
      <c r="E147" s="21">
        <v>84</v>
      </c>
      <c r="F147" s="6">
        <v>705</v>
      </c>
      <c r="G147" s="6">
        <f t="shared" si="12"/>
        <v>4.46</v>
      </c>
      <c r="H147" s="282">
        <f t="shared" si="7"/>
        <v>749.28</v>
      </c>
      <c r="I147" s="283">
        <f t="shared" si="13"/>
        <v>929.78</v>
      </c>
    </row>
    <row r="148" spans="1:9" x14ac:dyDescent="0.25">
      <c r="A148" s="43" t="s">
        <v>32</v>
      </c>
      <c r="B148" s="21">
        <v>1</v>
      </c>
      <c r="C148" s="21">
        <f t="shared" si="11"/>
        <v>176</v>
      </c>
      <c r="D148" s="21">
        <v>158</v>
      </c>
      <c r="E148" s="21">
        <v>18</v>
      </c>
      <c r="F148" s="6">
        <v>705</v>
      </c>
      <c r="G148" s="6">
        <f t="shared" si="12"/>
        <v>4.46</v>
      </c>
      <c r="H148" s="282">
        <f t="shared" ref="H148:H173" si="14">ROUND(E148*G148*2,2)</f>
        <v>160.56</v>
      </c>
      <c r="I148" s="283">
        <f t="shared" si="13"/>
        <v>199.24</v>
      </c>
    </row>
    <row r="149" spans="1:9" x14ac:dyDescent="0.25">
      <c r="A149" s="43" t="s">
        <v>32</v>
      </c>
      <c r="B149" s="21">
        <v>1</v>
      </c>
      <c r="C149" s="21">
        <f t="shared" si="11"/>
        <v>208</v>
      </c>
      <c r="D149" s="21">
        <v>158</v>
      </c>
      <c r="E149" s="21">
        <v>50</v>
      </c>
      <c r="F149" s="6">
        <v>705</v>
      </c>
      <c r="G149" s="6">
        <f t="shared" si="12"/>
        <v>4.46</v>
      </c>
      <c r="H149" s="282">
        <f t="shared" si="14"/>
        <v>446</v>
      </c>
      <c r="I149" s="283">
        <f t="shared" si="13"/>
        <v>553.44000000000005</v>
      </c>
    </row>
    <row r="150" spans="1:9" x14ac:dyDescent="0.25">
      <c r="A150" s="43" t="s">
        <v>32</v>
      </c>
      <c r="B150" s="21">
        <v>1</v>
      </c>
      <c r="C150" s="21">
        <f t="shared" si="11"/>
        <v>166</v>
      </c>
      <c r="D150" s="21">
        <v>158</v>
      </c>
      <c r="E150" s="21">
        <v>8</v>
      </c>
      <c r="F150" s="6">
        <v>705</v>
      </c>
      <c r="G150" s="6">
        <f t="shared" si="12"/>
        <v>4.46</v>
      </c>
      <c r="H150" s="282">
        <f t="shared" si="14"/>
        <v>71.36</v>
      </c>
      <c r="I150" s="283">
        <f t="shared" si="13"/>
        <v>88.55</v>
      </c>
    </row>
    <row r="151" spans="1:9" x14ac:dyDescent="0.25">
      <c r="A151" s="43" t="s">
        <v>32</v>
      </c>
      <c r="B151" s="21">
        <v>1</v>
      </c>
      <c r="C151" s="21">
        <f t="shared" si="11"/>
        <v>192</v>
      </c>
      <c r="D151" s="21">
        <v>158</v>
      </c>
      <c r="E151" s="21">
        <v>34</v>
      </c>
      <c r="F151" s="6">
        <v>705</v>
      </c>
      <c r="G151" s="6">
        <f t="shared" si="12"/>
        <v>4.46</v>
      </c>
      <c r="H151" s="282">
        <f t="shared" si="14"/>
        <v>303.27999999999997</v>
      </c>
      <c r="I151" s="283">
        <f t="shared" si="13"/>
        <v>376.34</v>
      </c>
    </row>
    <row r="152" spans="1:9" x14ac:dyDescent="0.25">
      <c r="A152" s="43" t="s">
        <v>32</v>
      </c>
      <c r="B152" s="21">
        <v>1</v>
      </c>
      <c r="C152" s="21">
        <f t="shared" si="11"/>
        <v>200</v>
      </c>
      <c r="D152" s="21">
        <v>158</v>
      </c>
      <c r="E152" s="21">
        <v>42</v>
      </c>
      <c r="F152" s="6">
        <v>705</v>
      </c>
      <c r="G152" s="6">
        <f t="shared" si="12"/>
        <v>4.46</v>
      </c>
      <c r="H152" s="282">
        <f t="shared" si="14"/>
        <v>374.64</v>
      </c>
      <c r="I152" s="283">
        <f t="shared" si="13"/>
        <v>464.89</v>
      </c>
    </row>
    <row r="153" spans="1:9" x14ac:dyDescent="0.25">
      <c r="A153" s="43" t="s">
        <v>32</v>
      </c>
      <c r="B153" s="21">
        <v>1</v>
      </c>
      <c r="C153" s="21">
        <f t="shared" si="11"/>
        <v>168</v>
      </c>
      <c r="D153" s="21">
        <v>158</v>
      </c>
      <c r="E153" s="21">
        <v>10</v>
      </c>
      <c r="F153" s="6">
        <v>705</v>
      </c>
      <c r="G153" s="6">
        <f t="shared" si="12"/>
        <v>4.46</v>
      </c>
      <c r="H153" s="282">
        <f t="shared" si="14"/>
        <v>89.2</v>
      </c>
      <c r="I153" s="283">
        <f t="shared" si="13"/>
        <v>110.69</v>
      </c>
    </row>
    <row r="154" spans="1:9" x14ac:dyDescent="0.25">
      <c r="A154" s="43" t="s">
        <v>32</v>
      </c>
      <c r="B154" s="21">
        <v>1</v>
      </c>
      <c r="C154" s="21">
        <f t="shared" si="11"/>
        <v>182</v>
      </c>
      <c r="D154" s="21">
        <v>158</v>
      </c>
      <c r="E154" s="21">
        <v>24</v>
      </c>
      <c r="F154" s="6">
        <v>705</v>
      </c>
      <c r="G154" s="6">
        <f t="shared" si="12"/>
        <v>4.46</v>
      </c>
      <c r="H154" s="282">
        <f t="shared" si="14"/>
        <v>214.08</v>
      </c>
      <c r="I154" s="283">
        <f t="shared" si="13"/>
        <v>265.64999999999998</v>
      </c>
    </row>
    <row r="155" spans="1:9" x14ac:dyDescent="0.25">
      <c r="A155" s="43" t="s">
        <v>32</v>
      </c>
      <c r="B155" s="21">
        <v>1</v>
      </c>
      <c r="C155" s="21">
        <f t="shared" si="11"/>
        <v>168</v>
      </c>
      <c r="D155" s="21">
        <v>158</v>
      </c>
      <c r="E155" s="21">
        <v>10</v>
      </c>
      <c r="F155" s="6">
        <v>705</v>
      </c>
      <c r="G155" s="6">
        <f t="shared" si="12"/>
        <v>4.46</v>
      </c>
      <c r="H155" s="282">
        <f t="shared" si="14"/>
        <v>89.2</v>
      </c>
      <c r="I155" s="283">
        <f t="shared" si="13"/>
        <v>110.69</v>
      </c>
    </row>
    <row r="156" spans="1:9" x14ac:dyDescent="0.25">
      <c r="A156" s="43" t="s">
        <v>32</v>
      </c>
      <c r="B156" s="21">
        <v>1</v>
      </c>
      <c r="C156" s="21">
        <f t="shared" si="11"/>
        <v>160</v>
      </c>
      <c r="D156" s="21">
        <v>158</v>
      </c>
      <c r="E156" s="21">
        <v>2</v>
      </c>
      <c r="F156" s="6">
        <v>705</v>
      </c>
      <c r="G156" s="6">
        <f t="shared" si="12"/>
        <v>4.46</v>
      </c>
      <c r="H156" s="282">
        <f t="shared" si="14"/>
        <v>17.84</v>
      </c>
      <c r="I156" s="283">
        <f t="shared" si="13"/>
        <v>22.14</v>
      </c>
    </row>
    <row r="157" spans="1:9" x14ac:dyDescent="0.25">
      <c r="A157" s="43" t="s">
        <v>32</v>
      </c>
      <c r="B157" s="21">
        <v>1</v>
      </c>
      <c r="C157" s="21">
        <f t="shared" si="11"/>
        <v>176</v>
      </c>
      <c r="D157" s="21">
        <v>158</v>
      </c>
      <c r="E157" s="21">
        <v>18</v>
      </c>
      <c r="F157" s="6">
        <v>705</v>
      </c>
      <c r="G157" s="6">
        <f t="shared" si="12"/>
        <v>4.46</v>
      </c>
      <c r="H157" s="282">
        <f t="shared" si="14"/>
        <v>160.56</v>
      </c>
      <c r="I157" s="283">
        <f t="shared" si="13"/>
        <v>199.24</v>
      </c>
    </row>
    <row r="158" spans="1:9" x14ac:dyDescent="0.25">
      <c r="A158" s="43" t="s">
        <v>32</v>
      </c>
      <c r="B158" s="21">
        <v>1</v>
      </c>
      <c r="C158" s="21">
        <f t="shared" si="11"/>
        <v>160</v>
      </c>
      <c r="D158" s="21">
        <v>158</v>
      </c>
      <c r="E158" s="21">
        <v>2</v>
      </c>
      <c r="F158" s="6">
        <v>705</v>
      </c>
      <c r="G158" s="6">
        <f t="shared" si="12"/>
        <v>4.46</v>
      </c>
      <c r="H158" s="282">
        <f t="shared" si="14"/>
        <v>17.84</v>
      </c>
      <c r="I158" s="283">
        <f t="shared" si="13"/>
        <v>22.14</v>
      </c>
    </row>
    <row r="159" spans="1:9" x14ac:dyDescent="0.25">
      <c r="A159" s="43" t="s">
        <v>32</v>
      </c>
      <c r="B159" s="21">
        <v>1</v>
      </c>
      <c r="C159" s="21">
        <f t="shared" si="11"/>
        <v>160</v>
      </c>
      <c r="D159" s="21">
        <v>158</v>
      </c>
      <c r="E159" s="21">
        <v>2</v>
      </c>
      <c r="F159" s="6">
        <v>705</v>
      </c>
      <c r="G159" s="6">
        <f t="shared" si="12"/>
        <v>4.46</v>
      </c>
      <c r="H159" s="282">
        <f t="shared" si="14"/>
        <v>17.84</v>
      </c>
      <c r="I159" s="283">
        <f t="shared" si="13"/>
        <v>22.14</v>
      </c>
    </row>
    <row r="160" spans="1:9" x14ac:dyDescent="0.25">
      <c r="A160" s="43" t="s">
        <v>32</v>
      </c>
      <c r="B160" s="21">
        <v>1</v>
      </c>
      <c r="C160" s="21">
        <f t="shared" si="11"/>
        <v>208</v>
      </c>
      <c r="D160" s="21">
        <v>158</v>
      </c>
      <c r="E160" s="21">
        <v>50</v>
      </c>
      <c r="F160" s="6">
        <v>705</v>
      </c>
      <c r="G160" s="6">
        <f t="shared" si="12"/>
        <v>4.46</v>
      </c>
      <c r="H160" s="282">
        <f t="shared" si="14"/>
        <v>446</v>
      </c>
      <c r="I160" s="283">
        <f t="shared" si="13"/>
        <v>553.44000000000005</v>
      </c>
    </row>
    <row r="161" spans="1:9" x14ac:dyDescent="0.25">
      <c r="A161" s="43" t="s">
        <v>32</v>
      </c>
      <c r="B161" s="21">
        <v>1</v>
      </c>
      <c r="C161" s="21">
        <f t="shared" si="11"/>
        <v>200</v>
      </c>
      <c r="D161" s="21">
        <v>158</v>
      </c>
      <c r="E161" s="21">
        <v>42</v>
      </c>
      <c r="F161" s="6">
        <v>705</v>
      </c>
      <c r="G161" s="6">
        <f t="shared" si="12"/>
        <v>4.46</v>
      </c>
      <c r="H161" s="282">
        <f t="shared" si="14"/>
        <v>374.64</v>
      </c>
      <c r="I161" s="283">
        <f t="shared" si="13"/>
        <v>464.89</v>
      </c>
    </row>
    <row r="162" spans="1:9" x14ac:dyDescent="0.25">
      <c r="A162" s="43" t="s">
        <v>32</v>
      </c>
      <c r="B162" s="21">
        <v>1</v>
      </c>
      <c r="C162" s="21">
        <f t="shared" si="11"/>
        <v>159</v>
      </c>
      <c r="D162" s="21">
        <v>158</v>
      </c>
      <c r="E162" s="21">
        <v>1</v>
      </c>
      <c r="F162" s="6">
        <v>705</v>
      </c>
      <c r="G162" s="6">
        <f t="shared" si="12"/>
        <v>4.46</v>
      </c>
      <c r="H162" s="282">
        <f t="shared" si="14"/>
        <v>8.92</v>
      </c>
      <c r="I162" s="283">
        <f t="shared" si="13"/>
        <v>11.07</v>
      </c>
    </row>
    <row r="163" spans="1:9" x14ac:dyDescent="0.25">
      <c r="A163" s="43" t="s">
        <v>32</v>
      </c>
      <c r="B163" s="21">
        <v>1</v>
      </c>
      <c r="C163" s="21">
        <f t="shared" si="11"/>
        <v>165</v>
      </c>
      <c r="D163" s="21">
        <v>158</v>
      </c>
      <c r="E163" s="21">
        <v>7</v>
      </c>
      <c r="F163" s="6">
        <v>705</v>
      </c>
      <c r="G163" s="6">
        <f t="shared" si="12"/>
        <v>4.46</v>
      </c>
      <c r="H163" s="282">
        <f t="shared" si="14"/>
        <v>62.44</v>
      </c>
      <c r="I163" s="283">
        <f t="shared" si="13"/>
        <v>77.48</v>
      </c>
    </row>
    <row r="164" spans="1:9" x14ac:dyDescent="0.25">
      <c r="A164" s="43" t="s">
        <v>32</v>
      </c>
      <c r="B164" s="21">
        <v>1</v>
      </c>
      <c r="C164" s="21">
        <f t="shared" si="11"/>
        <v>160</v>
      </c>
      <c r="D164" s="21">
        <v>158</v>
      </c>
      <c r="E164" s="21">
        <v>2</v>
      </c>
      <c r="F164" s="6">
        <v>705</v>
      </c>
      <c r="G164" s="6">
        <f t="shared" si="12"/>
        <v>4.46</v>
      </c>
      <c r="H164" s="282">
        <f t="shared" si="14"/>
        <v>17.84</v>
      </c>
      <c r="I164" s="283">
        <f t="shared" si="13"/>
        <v>22.14</v>
      </c>
    </row>
    <row r="165" spans="1:9" x14ac:dyDescent="0.25">
      <c r="A165" s="43" t="s">
        <v>32</v>
      </c>
      <c r="B165" s="21">
        <v>1</v>
      </c>
      <c r="C165" s="21">
        <f t="shared" si="11"/>
        <v>168</v>
      </c>
      <c r="D165" s="21">
        <v>158</v>
      </c>
      <c r="E165" s="21">
        <v>10</v>
      </c>
      <c r="F165" s="6">
        <v>705</v>
      </c>
      <c r="G165" s="6">
        <f t="shared" si="12"/>
        <v>4.46</v>
      </c>
      <c r="H165" s="282">
        <f t="shared" si="14"/>
        <v>89.2</v>
      </c>
      <c r="I165" s="283">
        <f t="shared" si="13"/>
        <v>110.69</v>
      </c>
    </row>
    <row r="166" spans="1:9" x14ac:dyDescent="0.25">
      <c r="A166" s="43" t="s">
        <v>32</v>
      </c>
      <c r="B166" s="21">
        <v>1</v>
      </c>
      <c r="C166" s="21">
        <f t="shared" si="11"/>
        <v>206</v>
      </c>
      <c r="D166" s="21">
        <v>158</v>
      </c>
      <c r="E166" s="21">
        <v>48</v>
      </c>
      <c r="F166" s="6">
        <v>705</v>
      </c>
      <c r="G166" s="6">
        <f t="shared" si="12"/>
        <v>4.46</v>
      </c>
      <c r="H166" s="282">
        <f t="shared" si="14"/>
        <v>428.16</v>
      </c>
      <c r="I166" s="283">
        <f t="shared" si="13"/>
        <v>531.29999999999995</v>
      </c>
    </row>
    <row r="167" spans="1:9" x14ac:dyDescent="0.25">
      <c r="A167" s="43" t="s">
        <v>605</v>
      </c>
      <c r="B167" s="21">
        <v>1</v>
      </c>
      <c r="C167" s="21">
        <f t="shared" si="11"/>
        <v>160</v>
      </c>
      <c r="D167" s="21">
        <v>158</v>
      </c>
      <c r="E167" s="21">
        <v>2</v>
      </c>
      <c r="F167" s="6">
        <v>971</v>
      </c>
      <c r="G167" s="6">
        <f t="shared" si="12"/>
        <v>6.15</v>
      </c>
      <c r="H167" s="282">
        <f t="shared" si="14"/>
        <v>24.6</v>
      </c>
      <c r="I167" s="283">
        <f t="shared" si="13"/>
        <v>30.53</v>
      </c>
    </row>
    <row r="168" spans="1:9" x14ac:dyDescent="0.25">
      <c r="A168" s="43" t="s">
        <v>605</v>
      </c>
      <c r="B168" s="21">
        <v>1</v>
      </c>
      <c r="C168" s="21">
        <f t="shared" si="11"/>
        <v>172</v>
      </c>
      <c r="D168" s="21">
        <v>158</v>
      </c>
      <c r="E168" s="21">
        <v>14</v>
      </c>
      <c r="F168" s="6">
        <v>971</v>
      </c>
      <c r="G168" s="6">
        <f t="shared" si="12"/>
        <v>6.15</v>
      </c>
      <c r="H168" s="282">
        <f t="shared" si="14"/>
        <v>172.2</v>
      </c>
      <c r="I168" s="283">
        <f t="shared" si="13"/>
        <v>213.68</v>
      </c>
    </row>
    <row r="169" spans="1:9" x14ac:dyDescent="0.25">
      <c r="A169" s="43" t="s">
        <v>605</v>
      </c>
      <c r="B169" s="21">
        <v>1</v>
      </c>
      <c r="C169" s="21">
        <f t="shared" si="11"/>
        <v>160</v>
      </c>
      <c r="D169" s="21">
        <v>158</v>
      </c>
      <c r="E169" s="21">
        <v>2</v>
      </c>
      <c r="F169" s="6">
        <v>971</v>
      </c>
      <c r="G169" s="6">
        <f t="shared" si="12"/>
        <v>6.15</v>
      </c>
      <c r="H169" s="282">
        <f t="shared" si="14"/>
        <v>24.6</v>
      </c>
      <c r="I169" s="283">
        <f t="shared" si="13"/>
        <v>30.53</v>
      </c>
    </row>
    <row r="170" spans="1:9" x14ac:dyDescent="0.25">
      <c r="A170" s="43" t="s">
        <v>605</v>
      </c>
      <c r="B170" s="21">
        <v>1</v>
      </c>
      <c r="C170" s="21">
        <f t="shared" si="11"/>
        <v>160</v>
      </c>
      <c r="D170" s="21">
        <v>158</v>
      </c>
      <c r="E170" s="21">
        <v>2</v>
      </c>
      <c r="F170" s="6">
        <v>971</v>
      </c>
      <c r="G170" s="6">
        <f t="shared" si="12"/>
        <v>6.15</v>
      </c>
      <c r="H170" s="282">
        <f t="shared" si="14"/>
        <v>24.6</v>
      </c>
      <c r="I170" s="283">
        <f t="shared" si="13"/>
        <v>30.53</v>
      </c>
    </row>
    <row r="171" spans="1:9" x14ac:dyDescent="0.25">
      <c r="A171" s="43" t="s">
        <v>605</v>
      </c>
      <c r="B171" s="21">
        <v>1</v>
      </c>
      <c r="C171" s="21">
        <f t="shared" si="11"/>
        <v>160</v>
      </c>
      <c r="D171" s="21">
        <v>158</v>
      </c>
      <c r="E171" s="21">
        <v>2</v>
      </c>
      <c r="F171" s="6">
        <v>971</v>
      </c>
      <c r="G171" s="6">
        <f t="shared" si="12"/>
        <v>6.15</v>
      </c>
      <c r="H171" s="282">
        <f t="shared" si="14"/>
        <v>24.6</v>
      </c>
      <c r="I171" s="283">
        <f t="shared" si="13"/>
        <v>30.53</v>
      </c>
    </row>
    <row r="172" spans="1:9" x14ac:dyDescent="0.25">
      <c r="A172" s="43" t="s">
        <v>606</v>
      </c>
      <c r="B172" s="21">
        <v>1</v>
      </c>
      <c r="C172" s="21">
        <f t="shared" si="11"/>
        <v>158.75</v>
      </c>
      <c r="D172" s="21">
        <v>158</v>
      </c>
      <c r="E172" s="21">
        <v>0.75</v>
      </c>
      <c r="F172" s="6">
        <v>903</v>
      </c>
      <c r="G172" s="6">
        <f t="shared" si="12"/>
        <v>5.72</v>
      </c>
      <c r="H172" s="282">
        <f t="shared" si="14"/>
        <v>8.58</v>
      </c>
      <c r="I172" s="283">
        <f t="shared" si="13"/>
        <v>10.65</v>
      </c>
    </row>
    <row r="173" spans="1:9" x14ac:dyDescent="0.25">
      <c r="A173" s="43" t="s">
        <v>607</v>
      </c>
      <c r="B173" s="21">
        <v>1</v>
      </c>
      <c r="C173" s="21">
        <f t="shared" si="11"/>
        <v>166</v>
      </c>
      <c r="D173" s="21">
        <v>158</v>
      </c>
      <c r="E173" s="21">
        <v>8</v>
      </c>
      <c r="F173" s="6">
        <v>903</v>
      </c>
      <c r="G173" s="6">
        <f t="shared" si="12"/>
        <v>5.72</v>
      </c>
      <c r="H173" s="282">
        <f t="shared" si="14"/>
        <v>91.52</v>
      </c>
      <c r="I173" s="283">
        <f t="shared" si="13"/>
        <v>113.57</v>
      </c>
    </row>
    <row r="175" spans="1:9" x14ac:dyDescent="0.25">
      <c r="A175" s="11" t="s">
        <v>1</v>
      </c>
      <c r="B175" s="12"/>
      <c r="C175" s="12"/>
      <c r="D175" s="12"/>
      <c r="E175" s="12"/>
      <c r="F175" s="12"/>
      <c r="G175" s="12"/>
      <c r="H175" s="12"/>
      <c r="I175" s="12"/>
    </row>
    <row r="176" spans="1:9" ht="36" customHeight="1" x14ac:dyDescent="0.25">
      <c r="A176" s="609" t="s">
        <v>3</v>
      </c>
      <c r="B176" s="609"/>
      <c r="C176" s="609"/>
      <c r="D176" s="609"/>
      <c r="E176" s="609"/>
      <c r="F176" s="609"/>
      <c r="G176" s="609"/>
      <c r="H176" s="609"/>
      <c r="I176" s="609"/>
    </row>
    <row r="177" spans="1:9" ht="18" customHeight="1" x14ac:dyDescent="0.25">
      <c r="A177" s="18" t="s">
        <v>5</v>
      </c>
      <c r="D177" s="12"/>
      <c r="E177" s="12"/>
      <c r="F177" s="12"/>
      <c r="G177" s="12"/>
      <c r="H177" s="12"/>
      <c r="I177" s="12"/>
    </row>
    <row r="178" spans="1:9" ht="18" customHeight="1" x14ac:dyDescent="0.25">
      <c r="A178" s="12" t="s">
        <v>16</v>
      </c>
      <c r="B178" s="18"/>
      <c r="C178" s="18"/>
      <c r="D178" s="12"/>
      <c r="E178" s="12"/>
      <c r="F178" s="12"/>
      <c r="G178" s="12"/>
      <c r="H178" s="12"/>
      <c r="I178" s="12"/>
    </row>
    <row r="179" spans="1:9" ht="18" customHeight="1" x14ac:dyDescent="0.25">
      <c r="A179" s="12" t="s">
        <v>17</v>
      </c>
      <c r="B179" s="18"/>
      <c r="C179" s="18"/>
      <c r="D179" s="12"/>
      <c r="E179" s="12"/>
      <c r="F179" s="12"/>
      <c r="G179" s="12"/>
      <c r="H179" s="12"/>
      <c r="I179" s="12"/>
    </row>
    <row r="180" spans="1:9" ht="18" customHeight="1" x14ac:dyDescent="0.25">
      <c r="A180" s="12"/>
      <c r="B180" s="18"/>
      <c r="C180" s="18"/>
      <c r="D180" s="12"/>
      <c r="E180" s="12"/>
      <c r="F180" s="12"/>
      <c r="G180" s="12"/>
      <c r="H180" s="12"/>
      <c r="I180" s="12"/>
    </row>
    <row r="181" spans="1:9" ht="18" customHeight="1" x14ac:dyDescent="0.3">
      <c r="A181" s="12" t="s">
        <v>14</v>
      </c>
      <c r="B181" s="18"/>
      <c r="C181" s="18"/>
      <c r="D181" s="12"/>
      <c r="E181" s="12"/>
      <c r="F181" s="12"/>
      <c r="G181" s="12"/>
      <c r="H181" s="12"/>
      <c r="I181" s="12"/>
    </row>
    <row r="182" spans="1:9" ht="17.25" customHeight="1" x14ac:dyDescent="0.25">
      <c r="A182" s="12"/>
      <c r="B182" s="18"/>
      <c r="C182" s="18"/>
      <c r="D182" s="12"/>
      <c r="E182" s="12"/>
      <c r="F182" s="12"/>
      <c r="G182" s="12"/>
      <c r="H182" s="12"/>
      <c r="I182" s="12"/>
    </row>
    <row r="183" spans="1:9" s="40" customFormat="1" ht="18" customHeight="1" x14ac:dyDescent="0.25">
      <c r="A183" s="39" t="s">
        <v>20</v>
      </c>
      <c r="B183" s="274"/>
      <c r="C183" s="274"/>
      <c r="D183" s="39"/>
      <c r="E183" s="39"/>
      <c r="F183" s="39"/>
      <c r="G183" s="39"/>
      <c r="H183" s="39"/>
      <c r="I183" s="39"/>
    </row>
    <row r="184" spans="1:9" s="40" customFormat="1" ht="37.5" customHeight="1" x14ac:dyDescent="0.25">
      <c r="A184" s="611" t="s">
        <v>7</v>
      </c>
      <c r="B184" s="611"/>
      <c r="C184" s="611"/>
      <c r="D184" s="611"/>
      <c r="E184" s="611"/>
      <c r="F184" s="611"/>
      <c r="G184" s="611"/>
      <c r="H184" s="611"/>
      <c r="I184" s="611"/>
    </row>
    <row r="185" spans="1:9" s="40" customFormat="1" ht="18" customHeight="1" x14ac:dyDescent="0.25">
      <c r="A185" s="602" t="s">
        <v>9</v>
      </c>
      <c r="B185" s="602"/>
      <c r="C185" s="602"/>
      <c r="D185" s="602"/>
      <c r="E185" s="602"/>
      <c r="F185" s="602"/>
      <c r="G185" s="602"/>
      <c r="H185" s="602"/>
      <c r="I185" s="602"/>
    </row>
    <row r="186" spans="1:9" s="40" customFormat="1" x14ac:dyDescent="0.25">
      <c r="A186" s="42"/>
      <c r="B186" s="42"/>
      <c r="C186" s="42"/>
      <c r="D186" s="42"/>
      <c r="E186" s="42"/>
      <c r="F186" s="42"/>
      <c r="G186" s="42"/>
      <c r="H186" s="42"/>
      <c r="I186" s="42"/>
    </row>
    <row r="188" spans="1:9" ht="20.25" x14ac:dyDescent="0.3">
      <c r="A188" s="208" t="s">
        <v>608</v>
      </c>
    </row>
    <row r="189" spans="1:9" ht="18" customHeight="1" x14ac:dyDescent="0.25"/>
    <row r="190" spans="1:9" x14ac:dyDescent="0.25">
      <c r="A190" s="2" t="s">
        <v>609</v>
      </c>
    </row>
    <row r="191" spans="1:9" x14ac:dyDescent="0.25">
      <c r="A191" s="2" t="s">
        <v>610</v>
      </c>
    </row>
  </sheetData>
  <mergeCells count="16">
    <mergeCell ref="G1:I1"/>
    <mergeCell ref="A176:I176"/>
    <mergeCell ref="A184:I184"/>
    <mergeCell ref="A185:I185"/>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05"/>
  <sheetViews>
    <sheetView zoomScale="80" zoomScaleNormal="80" workbookViewId="0">
      <selection activeCell="O8" sqref="O8"/>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1.75" customHeight="1" x14ac:dyDescent="0.25">
      <c r="G1" s="600" t="s">
        <v>1598</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369" t="s">
        <v>1462</v>
      </c>
    </row>
    <row r="6" spans="1:9" x14ac:dyDescent="0.25">
      <c r="A6" s="369" t="s">
        <v>1565</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86">
        <v>1</v>
      </c>
      <c r="B11" s="186">
        <v>6</v>
      </c>
      <c r="C11" s="186" t="s">
        <v>12</v>
      </c>
      <c r="D11" s="186">
        <v>8</v>
      </c>
      <c r="E11" s="186">
        <v>9</v>
      </c>
      <c r="F11" s="186">
        <v>11</v>
      </c>
      <c r="G11" s="186">
        <v>12</v>
      </c>
      <c r="H11" s="186">
        <v>13</v>
      </c>
      <c r="I11" s="186" t="s">
        <v>13</v>
      </c>
    </row>
    <row r="12" spans="1:9" s="1" customFormat="1" ht="26.25" customHeight="1" x14ac:dyDescent="0.25">
      <c r="A12" s="3" t="s">
        <v>0</v>
      </c>
      <c r="B12" s="4">
        <f>B13+B61+B174+B253</f>
        <v>270</v>
      </c>
      <c r="C12" s="4"/>
      <c r="D12" s="4"/>
      <c r="E12" s="4">
        <f t="shared" ref="E12:I12" si="0">E13+E61+E174+E253</f>
        <v>5355</v>
      </c>
      <c r="F12" s="4"/>
      <c r="G12" s="4"/>
      <c r="H12" s="5">
        <f t="shared" si="0"/>
        <v>59151.959999999985</v>
      </c>
      <c r="I12" s="5">
        <f t="shared" si="0"/>
        <v>73401.73000000001</v>
      </c>
    </row>
    <row r="13" spans="1:9" s="1" customFormat="1" ht="37.5" customHeight="1" x14ac:dyDescent="0.25">
      <c r="A13" s="54" t="s">
        <v>23</v>
      </c>
      <c r="B13" s="25">
        <f>SUM(B14:B60)</f>
        <v>47</v>
      </c>
      <c r="C13" s="25"/>
      <c r="D13" s="25"/>
      <c r="E13" s="25">
        <f t="shared" ref="E13:I13" si="1">SUM(E14:E60)</f>
        <v>966</v>
      </c>
      <c r="F13" s="25"/>
      <c r="G13" s="25"/>
      <c r="H13" s="26">
        <f t="shared" si="1"/>
        <v>17212.28</v>
      </c>
      <c r="I13" s="26">
        <f t="shared" si="1"/>
        <v>21358.710000000003</v>
      </c>
    </row>
    <row r="14" spans="1:9" ht="15.75" customHeight="1" x14ac:dyDescent="0.25">
      <c r="A14" s="19" t="s">
        <v>1502</v>
      </c>
      <c r="B14" s="21">
        <v>1</v>
      </c>
      <c r="C14" s="21">
        <f>D14+E14</f>
        <v>148</v>
      </c>
      <c r="D14" s="21">
        <v>119</v>
      </c>
      <c r="E14" s="21">
        <v>29</v>
      </c>
      <c r="F14" s="6">
        <v>928.19999999999993</v>
      </c>
      <c r="G14" s="6">
        <f>ROUND(F14/D14,2)</f>
        <v>7.8</v>
      </c>
      <c r="H14" s="6">
        <f>ROUND(E14*G14*2,2)</f>
        <v>452.4</v>
      </c>
      <c r="I14" s="35">
        <f>ROUND(H14*1.2409,2)</f>
        <v>561.38</v>
      </c>
    </row>
    <row r="15" spans="1:9" ht="15.75" customHeight="1" x14ac:dyDescent="0.25">
      <c r="A15" s="19" t="s">
        <v>1503</v>
      </c>
      <c r="B15" s="21">
        <v>1</v>
      </c>
      <c r="C15" s="21">
        <f t="shared" ref="C15:C78" si="2">D15+E15</f>
        <v>144</v>
      </c>
      <c r="D15" s="21">
        <v>119</v>
      </c>
      <c r="E15" s="21">
        <v>25</v>
      </c>
      <c r="F15" s="6">
        <v>928.19999999999993</v>
      </c>
      <c r="G15" s="6">
        <f t="shared" ref="G15:G78" si="3">ROUND(F15/D15,2)</f>
        <v>7.8</v>
      </c>
      <c r="H15" s="6">
        <f t="shared" ref="H15:H78" si="4">ROUND(E15*G15*2,2)</f>
        <v>390</v>
      </c>
      <c r="I15" s="35">
        <f t="shared" ref="I15:I78" si="5">ROUND(H15*1.2409,2)</f>
        <v>483.95</v>
      </c>
    </row>
    <row r="16" spans="1:9" ht="15.75" customHeight="1" x14ac:dyDescent="0.25">
      <c r="A16" s="19" t="s">
        <v>1504</v>
      </c>
      <c r="B16" s="21">
        <v>1</v>
      </c>
      <c r="C16" s="21">
        <f t="shared" si="2"/>
        <v>127</v>
      </c>
      <c r="D16" s="21">
        <v>119</v>
      </c>
      <c r="E16" s="21">
        <v>8</v>
      </c>
      <c r="F16" s="6">
        <v>928.19999999999993</v>
      </c>
      <c r="G16" s="6">
        <f t="shared" si="3"/>
        <v>7.8</v>
      </c>
      <c r="H16" s="6">
        <f t="shared" si="4"/>
        <v>124.8</v>
      </c>
      <c r="I16" s="35">
        <f t="shared" si="5"/>
        <v>154.86000000000001</v>
      </c>
    </row>
    <row r="17" spans="1:9" ht="15.75" customHeight="1" x14ac:dyDescent="0.25">
      <c r="A17" s="19" t="s">
        <v>1505</v>
      </c>
      <c r="B17" s="21">
        <v>1</v>
      </c>
      <c r="C17" s="21">
        <f t="shared" si="2"/>
        <v>142</v>
      </c>
      <c r="D17" s="21">
        <v>119</v>
      </c>
      <c r="E17" s="21">
        <v>23</v>
      </c>
      <c r="F17" s="6">
        <v>928.19999999999993</v>
      </c>
      <c r="G17" s="6">
        <f t="shared" si="3"/>
        <v>7.8</v>
      </c>
      <c r="H17" s="6">
        <f t="shared" si="4"/>
        <v>358.8</v>
      </c>
      <c r="I17" s="35">
        <f t="shared" si="5"/>
        <v>445.23</v>
      </c>
    </row>
    <row r="18" spans="1:9" ht="15.75" customHeight="1" x14ac:dyDescent="0.25">
      <c r="A18" s="19" t="s">
        <v>1506</v>
      </c>
      <c r="B18" s="21">
        <v>1</v>
      </c>
      <c r="C18" s="21">
        <f t="shared" si="2"/>
        <v>142</v>
      </c>
      <c r="D18" s="21">
        <v>119</v>
      </c>
      <c r="E18" s="21">
        <v>23</v>
      </c>
      <c r="F18" s="6">
        <v>928.19999999999993</v>
      </c>
      <c r="G18" s="6">
        <f t="shared" si="3"/>
        <v>7.8</v>
      </c>
      <c r="H18" s="6">
        <f t="shared" si="4"/>
        <v>358.8</v>
      </c>
      <c r="I18" s="35">
        <f t="shared" si="5"/>
        <v>445.23</v>
      </c>
    </row>
    <row r="19" spans="1:9" ht="15.75" customHeight="1" x14ac:dyDescent="0.25">
      <c r="A19" s="19" t="s">
        <v>1507</v>
      </c>
      <c r="B19" s="21">
        <v>1</v>
      </c>
      <c r="C19" s="21">
        <f t="shared" si="2"/>
        <v>144</v>
      </c>
      <c r="D19" s="21">
        <v>119</v>
      </c>
      <c r="E19" s="21">
        <v>25</v>
      </c>
      <c r="F19" s="6">
        <v>928.2</v>
      </c>
      <c r="G19" s="6">
        <f t="shared" si="3"/>
        <v>7.8</v>
      </c>
      <c r="H19" s="6">
        <f t="shared" si="4"/>
        <v>390</v>
      </c>
      <c r="I19" s="35">
        <f t="shared" si="5"/>
        <v>483.95</v>
      </c>
    </row>
    <row r="20" spans="1:9" ht="15.75" customHeight="1" x14ac:dyDescent="0.25">
      <c r="A20" s="19" t="s">
        <v>1506</v>
      </c>
      <c r="B20" s="21">
        <v>1</v>
      </c>
      <c r="C20" s="21">
        <f t="shared" si="2"/>
        <v>140</v>
      </c>
      <c r="D20" s="21">
        <v>119</v>
      </c>
      <c r="E20" s="21">
        <v>21</v>
      </c>
      <c r="F20" s="6">
        <v>928.19999999999993</v>
      </c>
      <c r="G20" s="6">
        <f t="shared" si="3"/>
        <v>7.8</v>
      </c>
      <c r="H20" s="6">
        <f t="shared" si="4"/>
        <v>327.60000000000002</v>
      </c>
      <c r="I20" s="35">
        <f t="shared" si="5"/>
        <v>406.52</v>
      </c>
    </row>
    <row r="21" spans="1:9" ht="15.75" customHeight="1" x14ac:dyDescent="0.25">
      <c r="A21" s="19" t="s">
        <v>1508</v>
      </c>
      <c r="B21" s="21">
        <v>1</v>
      </c>
      <c r="C21" s="21">
        <f t="shared" si="2"/>
        <v>174</v>
      </c>
      <c r="D21" s="21">
        <v>119</v>
      </c>
      <c r="E21" s="21">
        <v>55</v>
      </c>
      <c r="F21" s="6">
        <v>928.19999999999993</v>
      </c>
      <c r="G21" s="6">
        <f t="shared" si="3"/>
        <v>7.8</v>
      </c>
      <c r="H21" s="6">
        <f t="shared" si="4"/>
        <v>858</v>
      </c>
      <c r="I21" s="35">
        <f t="shared" si="5"/>
        <v>1064.69</v>
      </c>
    </row>
    <row r="22" spans="1:9" ht="15.75" customHeight="1" x14ac:dyDescent="0.25">
      <c r="A22" s="19" t="s">
        <v>1506</v>
      </c>
      <c r="B22" s="21">
        <v>1</v>
      </c>
      <c r="C22" s="21">
        <f t="shared" si="2"/>
        <v>139</v>
      </c>
      <c r="D22" s="21">
        <v>119</v>
      </c>
      <c r="E22" s="21">
        <v>20</v>
      </c>
      <c r="F22" s="6">
        <v>928.19999999999993</v>
      </c>
      <c r="G22" s="6">
        <f t="shared" si="3"/>
        <v>7.8</v>
      </c>
      <c r="H22" s="6">
        <f t="shared" si="4"/>
        <v>312</v>
      </c>
      <c r="I22" s="35">
        <f t="shared" si="5"/>
        <v>387.16</v>
      </c>
    </row>
    <row r="23" spans="1:9" ht="15.75" customHeight="1" x14ac:dyDescent="0.25">
      <c r="A23" s="19" t="s">
        <v>1509</v>
      </c>
      <c r="B23" s="21">
        <v>1</v>
      </c>
      <c r="C23" s="21">
        <f t="shared" si="2"/>
        <v>209</v>
      </c>
      <c r="D23" s="21">
        <v>119</v>
      </c>
      <c r="E23" s="21">
        <v>90</v>
      </c>
      <c r="F23" s="6">
        <v>928.19999999999993</v>
      </c>
      <c r="G23" s="6">
        <f t="shared" si="3"/>
        <v>7.8</v>
      </c>
      <c r="H23" s="6">
        <f t="shared" si="4"/>
        <v>1404</v>
      </c>
      <c r="I23" s="35">
        <f t="shared" si="5"/>
        <v>1742.22</v>
      </c>
    </row>
    <row r="24" spans="1:9" ht="15.75" customHeight="1" x14ac:dyDescent="0.25">
      <c r="A24" s="19" t="s">
        <v>1505</v>
      </c>
      <c r="B24" s="21">
        <v>1</v>
      </c>
      <c r="C24" s="21">
        <f t="shared" si="2"/>
        <v>144</v>
      </c>
      <c r="D24" s="21">
        <v>119</v>
      </c>
      <c r="E24" s="21">
        <v>25</v>
      </c>
      <c r="F24" s="6">
        <v>928.2</v>
      </c>
      <c r="G24" s="6">
        <f t="shared" si="3"/>
        <v>7.8</v>
      </c>
      <c r="H24" s="6">
        <f t="shared" si="4"/>
        <v>390</v>
      </c>
      <c r="I24" s="35">
        <f t="shared" si="5"/>
        <v>483.95</v>
      </c>
    </row>
    <row r="25" spans="1:9" ht="15.75" customHeight="1" x14ac:dyDescent="0.25">
      <c r="A25" s="19" t="s">
        <v>1507</v>
      </c>
      <c r="B25" s="21">
        <v>1</v>
      </c>
      <c r="C25" s="21">
        <f t="shared" si="2"/>
        <v>156</v>
      </c>
      <c r="D25" s="21">
        <v>119</v>
      </c>
      <c r="E25" s="21">
        <v>37</v>
      </c>
      <c r="F25" s="6">
        <v>928.2</v>
      </c>
      <c r="G25" s="6">
        <f t="shared" si="3"/>
        <v>7.8</v>
      </c>
      <c r="H25" s="6">
        <f t="shared" si="4"/>
        <v>577.20000000000005</v>
      </c>
      <c r="I25" s="35">
        <f t="shared" si="5"/>
        <v>716.25</v>
      </c>
    </row>
    <row r="26" spans="1:9" ht="15.75" customHeight="1" x14ac:dyDescent="0.25">
      <c r="A26" s="19" t="s">
        <v>1508</v>
      </c>
      <c r="B26" s="21">
        <v>1</v>
      </c>
      <c r="C26" s="21">
        <f t="shared" si="2"/>
        <v>138</v>
      </c>
      <c r="D26" s="21">
        <v>119</v>
      </c>
      <c r="E26" s="21">
        <v>19</v>
      </c>
      <c r="F26" s="6">
        <v>928.2</v>
      </c>
      <c r="G26" s="6">
        <f t="shared" si="3"/>
        <v>7.8</v>
      </c>
      <c r="H26" s="6">
        <f t="shared" si="4"/>
        <v>296.39999999999998</v>
      </c>
      <c r="I26" s="35">
        <f t="shared" si="5"/>
        <v>367.8</v>
      </c>
    </row>
    <row r="27" spans="1:9" ht="15.75" customHeight="1" x14ac:dyDescent="0.25">
      <c r="A27" s="19" t="s">
        <v>324</v>
      </c>
      <c r="B27" s="21">
        <v>1</v>
      </c>
      <c r="C27" s="21">
        <f t="shared" si="2"/>
        <v>121</v>
      </c>
      <c r="D27" s="21">
        <v>119</v>
      </c>
      <c r="E27" s="21">
        <v>2</v>
      </c>
      <c r="F27" s="6">
        <v>678.30000000000007</v>
      </c>
      <c r="G27" s="6">
        <f t="shared" si="3"/>
        <v>5.7</v>
      </c>
      <c r="H27" s="6">
        <f t="shared" si="4"/>
        <v>22.8</v>
      </c>
      <c r="I27" s="35">
        <f t="shared" si="5"/>
        <v>28.29</v>
      </c>
    </row>
    <row r="28" spans="1:9" ht="15.75" customHeight="1" x14ac:dyDescent="0.25">
      <c r="A28" s="19" t="s">
        <v>1510</v>
      </c>
      <c r="B28" s="21">
        <v>1</v>
      </c>
      <c r="C28" s="21">
        <f t="shared" si="2"/>
        <v>187</v>
      </c>
      <c r="D28" s="21">
        <v>119</v>
      </c>
      <c r="E28" s="21">
        <v>68</v>
      </c>
      <c r="F28" s="6">
        <v>1678.9028629032257</v>
      </c>
      <c r="G28" s="6">
        <f t="shared" si="3"/>
        <v>14.11</v>
      </c>
      <c r="H28" s="6">
        <f t="shared" si="4"/>
        <v>1918.96</v>
      </c>
      <c r="I28" s="35">
        <f t="shared" si="5"/>
        <v>2381.2399999999998</v>
      </c>
    </row>
    <row r="29" spans="1:9" ht="15.75" customHeight="1" x14ac:dyDescent="0.25">
      <c r="A29" s="19" t="s">
        <v>1511</v>
      </c>
      <c r="B29" s="21">
        <v>1</v>
      </c>
      <c r="C29" s="21">
        <f t="shared" si="2"/>
        <v>126</v>
      </c>
      <c r="D29" s="21">
        <v>119</v>
      </c>
      <c r="E29" s="21">
        <v>7</v>
      </c>
      <c r="F29" s="6">
        <v>1017.4535607420706</v>
      </c>
      <c r="G29" s="6">
        <f t="shared" si="3"/>
        <v>8.5500000000000007</v>
      </c>
      <c r="H29" s="6">
        <f t="shared" si="4"/>
        <v>119.7</v>
      </c>
      <c r="I29" s="35">
        <f t="shared" si="5"/>
        <v>148.54</v>
      </c>
    </row>
    <row r="30" spans="1:9" ht="15.75" customHeight="1" x14ac:dyDescent="0.25">
      <c r="A30" s="19" t="s">
        <v>1510</v>
      </c>
      <c r="B30" s="21">
        <v>1</v>
      </c>
      <c r="C30" s="21">
        <f t="shared" si="2"/>
        <v>126</v>
      </c>
      <c r="D30" s="21">
        <v>119</v>
      </c>
      <c r="E30" s="21">
        <v>7</v>
      </c>
      <c r="F30" s="6">
        <v>1197.5704633781763</v>
      </c>
      <c r="G30" s="6">
        <f t="shared" si="3"/>
        <v>10.06</v>
      </c>
      <c r="H30" s="6">
        <f t="shared" si="4"/>
        <v>140.84</v>
      </c>
      <c r="I30" s="35">
        <f t="shared" si="5"/>
        <v>174.77</v>
      </c>
    </row>
    <row r="31" spans="1:9" ht="15.75" customHeight="1" x14ac:dyDescent="0.25">
      <c r="A31" s="19" t="s">
        <v>1512</v>
      </c>
      <c r="B31" s="21">
        <v>1</v>
      </c>
      <c r="C31" s="21">
        <f t="shared" si="2"/>
        <v>124</v>
      </c>
      <c r="D31" s="21">
        <v>119</v>
      </c>
      <c r="E31" s="21">
        <v>5</v>
      </c>
      <c r="F31" s="6">
        <v>1017.45</v>
      </c>
      <c r="G31" s="6">
        <f t="shared" si="3"/>
        <v>8.5500000000000007</v>
      </c>
      <c r="H31" s="6">
        <f t="shared" si="4"/>
        <v>85.5</v>
      </c>
      <c r="I31" s="35">
        <f t="shared" si="5"/>
        <v>106.1</v>
      </c>
    </row>
    <row r="32" spans="1:9" ht="15.75" customHeight="1" x14ac:dyDescent="0.25">
      <c r="A32" s="19" t="s">
        <v>1510</v>
      </c>
      <c r="B32" s="21">
        <v>1</v>
      </c>
      <c r="C32" s="21">
        <f t="shared" si="2"/>
        <v>133</v>
      </c>
      <c r="D32" s="21">
        <v>119</v>
      </c>
      <c r="E32" s="21">
        <v>14</v>
      </c>
      <c r="F32" s="6">
        <v>1107.5316477272727</v>
      </c>
      <c r="G32" s="6">
        <f t="shared" si="3"/>
        <v>9.31</v>
      </c>
      <c r="H32" s="6">
        <f t="shared" si="4"/>
        <v>260.68</v>
      </c>
      <c r="I32" s="35">
        <f t="shared" si="5"/>
        <v>323.48</v>
      </c>
    </row>
    <row r="33" spans="1:9" ht="15.75" customHeight="1" x14ac:dyDescent="0.25">
      <c r="A33" s="19" t="s">
        <v>1511</v>
      </c>
      <c r="B33" s="21">
        <v>1</v>
      </c>
      <c r="C33" s="21">
        <f t="shared" si="2"/>
        <v>121</v>
      </c>
      <c r="D33" s="21">
        <v>119</v>
      </c>
      <c r="E33" s="21">
        <v>2</v>
      </c>
      <c r="F33" s="6">
        <v>1017.45</v>
      </c>
      <c r="G33" s="6">
        <f t="shared" si="3"/>
        <v>8.5500000000000007</v>
      </c>
      <c r="H33" s="6">
        <f t="shared" si="4"/>
        <v>34.200000000000003</v>
      </c>
      <c r="I33" s="35">
        <f t="shared" si="5"/>
        <v>42.44</v>
      </c>
    </row>
    <row r="34" spans="1:9" ht="15.75" customHeight="1" x14ac:dyDescent="0.25">
      <c r="A34" s="19" t="s">
        <v>1510</v>
      </c>
      <c r="B34" s="21">
        <v>1</v>
      </c>
      <c r="C34" s="21">
        <f t="shared" si="2"/>
        <v>131</v>
      </c>
      <c r="D34" s="21">
        <v>119</v>
      </c>
      <c r="E34" s="21">
        <v>12</v>
      </c>
      <c r="F34" s="6">
        <v>1189.7948275862068</v>
      </c>
      <c r="G34" s="6">
        <f t="shared" si="3"/>
        <v>10</v>
      </c>
      <c r="H34" s="6">
        <f t="shared" si="4"/>
        <v>240</v>
      </c>
      <c r="I34" s="35">
        <f t="shared" si="5"/>
        <v>297.82</v>
      </c>
    </row>
    <row r="35" spans="1:9" ht="15.75" customHeight="1" x14ac:dyDescent="0.25">
      <c r="A35" s="19" t="s">
        <v>1513</v>
      </c>
      <c r="B35" s="21">
        <v>1</v>
      </c>
      <c r="C35" s="21">
        <f t="shared" si="2"/>
        <v>139</v>
      </c>
      <c r="D35" s="21">
        <v>119</v>
      </c>
      <c r="E35" s="21">
        <v>20</v>
      </c>
      <c r="F35" s="6">
        <v>1017.45</v>
      </c>
      <c r="G35" s="6">
        <f t="shared" si="3"/>
        <v>8.5500000000000007</v>
      </c>
      <c r="H35" s="6">
        <f t="shared" si="4"/>
        <v>342</v>
      </c>
      <c r="I35" s="35">
        <f t="shared" si="5"/>
        <v>424.39</v>
      </c>
    </row>
    <row r="36" spans="1:9" ht="15.75" customHeight="1" x14ac:dyDescent="0.25">
      <c r="A36" s="19" t="s">
        <v>1514</v>
      </c>
      <c r="B36" s="21">
        <v>1</v>
      </c>
      <c r="C36" s="21">
        <f t="shared" si="2"/>
        <v>139</v>
      </c>
      <c r="D36" s="21">
        <v>119</v>
      </c>
      <c r="E36" s="21">
        <v>20</v>
      </c>
      <c r="F36" s="6">
        <v>1086.5798461538461</v>
      </c>
      <c r="G36" s="6">
        <f t="shared" si="3"/>
        <v>9.1300000000000008</v>
      </c>
      <c r="H36" s="6">
        <f t="shared" si="4"/>
        <v>365.2</v>
      </c>
      <c r="I36" s="35">
        <f t="shared" si="5"/>
        <v>453.18</v>
      </c>
    </row>
    <row r="37" spans="1:9" ht="15.75" customHeight="1" x14ac:dyDescent="0.25">
      <c r="A37" s="19" t="s">
        <v>1511</v>
      </c>
      <c r="B37" s="21">
        <v>1</v>
      </c>
      <c r="C37" s="21">
        <f t="shared" si="2"/>
        <v>121</v>
      </c>
      <c r="D37" s="21">
        <v>119</v>
      </c>
      <c r="E37" s="21">
        <v>2</v>
      </c>
      <c r="F37" s="6">
        <v>1017.45</v>
      </c>
      <c r="G37" s="6">
        <f t="shared" si="3"/>
        <v>8.5500000000000007</v>
      </c>
      <c r="H37" s="6">
        <f t="shared" si="4"/>
        <v>34.200000000000003</v>
      </c>
      <c r="I37" s="35">
        <f t="shared" si="5"/>
        <v>42.44</v>
      </c>
    </row>
    <row r="38" spans="1:9" ht="15.75" customHeight="1" x14ac:dyDescent="0.25">
      <c r="A38" s="19" t="s">
        <v>202</v>
      </c>
      <c r="B38" s="21">
        <v>1</v>
      </c>
      <c r="C38" s="21">
        <f t="shared" si="2"/>
        <v>121</v>
      </c>
      <c r="D38" s="21">
        <v>119</v>
      </c>
      <c r="E38" s="21">
        <v>2</v>
      </c>
      <c r="F38" s="6">
        <v>1017.4499999999998</v>
      </c>
      <c r="G38" s="6">
        <f t="shared" si="3"/>
        <v>8.5500000000000007</v>
      </c>
      <c r="H38" s="6">
        <f t="shared" si="4"/>
        <v>34.200000000000003</v>
      </c>
      <c r="I38" s="35">
        <f t="shared" si="5"/>
        <v>42.44</v>
      </c>
    </row>
    <row r="39" spans="1:9" ht="15.75" customHeight="1" x14ac:dyDescent="0.25">
      <c r="A39" s="19" t="s">
        <v>1514</v>
      </c>
      <c r="B39" s="21">
        <v>1</v>
      </c>
      <c r="C39" s="21">
        <f t="shared" si="2"/>
        <v>156</v>
      </c>
      <c r="D39" s="21">
        <v>119</v>
      </c>
      <c r="E39" s="21">
        <v>37</v>
      </c>
      <c r="F39" s="6">
        <v>1043.2401139601141</v>
      </c>
      <c r="G39" s="6">
        <f t="shared" si="3"/>
        <v>8.77</v>
      </c>
      <c r="H39" s="6">
        <f t="shared" si="4"/>
        <v>648.98</v>
      </c>
      <c r="I39" s="35">
        <f t="shared" si="5"/>
        <v>805.32</v>
      </c>
    </row>
    <row r="40" spans="1:9" ht="15.75" customHeight="1" x14ac:dyDescent="0.25">
      <c r="A40" s="19" t="s">
        <v>1515</v>
      </c>
      <c r="B40" s="21">
        <v>1</v>
      </c>
      <c r="C40" s="21">
        <f t="shared" si="2"/>
        <v>128</v>
      </c>
      <c r="D40" s="21">
        <v>119</v>
      </c>
      <c r="E40" s="21">
        <v>9</v>
      </c>
      <c r="F40" s="6">
        <v>1034.635</v>
      </c>
      <c r="G40" s="6">
        <f t="shared" si="3"/>
        <v>8.69</v>
      </c>
      <c r="H40" s="6">
        <f t="shared" si="4"/>
        <v>156.41999999999999</v>
      </c>
      <c r="I40" s="35">
        <f t="shared" si="5"/>
        <v>194.1</v>
      </c>
    </row>
    <row r="41" spans="1:9" ht="15.75" customHeight="1" x14ac:dyDescent="0.25">
      <c r="A41" s="19" t="s">
        <v>1510</v>
      </c>
      <c r="B41" s="21">
        <v>1</v>
      </c>
      <c r="C41" s="21">
        <f t="shared" si="2"/>
        <v>134</v>
      </c>
      <c r="D41" s="21">
        <v>119</v>
      </c>
      <c r="E41" s="21">
        <v>15</v>
      </c>
      <c r="F41" s="6">
        <v>1269.0079775280899</v>
      </c>
      <c r="G41" s="6">
        <f t="shared" si="3"/>
        <v>10.66</v>
      </c>
      <c r="H41" s="6">
        <f t="shared" si="4"/>
        <v>319.8</v>
      </c>
      <c r="I41" s="35">
        <f t="shared" si="5"/>
        <v>396.84</v>
      </c>
    </row>
    <row r="42" spans="1:9" ht="15.75" customHeight="1" x14ac:dyDescent="0.25">
      <c r="A42" s="19" t="s">
        <v>202</v>
      </c>
      <c r="B42" s="21">
        <v>1</v>
      </c>
      <c r="C42" s="21">
        <f t="shared" si="2"/>
        <v>128</v>
      </c>
      <c r="D42" s="21">
        <v>119</v>
      </c>
      <c r="E42" s="21">
        <v>9</v>
      </c>
      <c r="F42" s="6">
        <v>1017.4499999999998</v>
      </c>
      <c r="G42" s="6">
        <f t="shared" si="3"/>
        <v>8.5500000000000007</v>
      </c>
      <c r="H42" s="6">
        <f t="shared" si="4"/>
        <v>153.9</v>
      </c>
      <c r="I42" s="35">
        <f t="shared" si="5"/>
        <v>190.97</v>
      </c>
    </row>
    <row r="43" spans="1:9" ht="15.75" customHeight="1" x14ac:dyDescent="0.25">
      <c r="A43" s="19" t="s">
        <v>202</v>
      </c>
      <c r="B43" s="21">
        <v>1</v>
      </c>
      <c r="C43" s="21">
        <f t="shared" si="2"/>
        <v>173</v>
      </c>
      <c r="D43" s="21">
        <v>119</v>
      </c>
      <c r="E43" s="21">
        <v>54</v>
      </c>
      <c r="F43" s="6">
        <v>1017.45</v>
      </c>
      <c r="G43" s="6">
        <f t="shared" si="3"/>
        <v>8.5500000000000007</v>
      </c>
      <c r="H43" s="6">
        <f t="shared" si="4"/>
        <v>923.4</v>
      </c>
      <c r="I43" s="35">
        <f t="shared" si="5"/>
        <v>1145.8499999999999</v>
      </c>
    </row>
    <row r="44" spans="1:9" ht="15.75" customHeight="1" x14ac:dyDescent="0.25">
      <c r="A44" s="19" t="s">
        <v>1515</v>
      </c>
      <c r="B44" s="21">
        <v>1</v>
      </c>
      <c r="C44" s="21">
        <f t="shared" si="2"/>
        <v>121</v>
      </c>
      <c r="D44" s="21">
        <v>119</v>
      </c>
      <c r="E44" s="21">
        <v>2</v>
      </c>
      <c r="F44" s="6">
        <v>1017.4499999999998</v>
      </c>
      <c r="G44" s="6">
        <f t="shared" si="3"/>
        <v>8.5500000000000007</v>
      </c>
      <c r="H44" s="6">
        <f t="shared" si="4"/>
        <v>34.200000000000003</v>
      </c>
      <c r="I44" s="35">
        <f t="shared" si="5"/>
        <v>42.44</v>
      </c>
    </row>
    <row r="45" spans="1:9" ht="15.75" customHeight="1" x14ac:dyDescent="0.25">
      <c r="A45" s="19" t="s">
        <v>1510</v>
      </c>
      <c r="B45" s="21">
        <v>1</v>
      </c>
      <c r="C45" s="21">
        <f t="shared" si="2"/>
        <v>174</v>
      </c>
      <c r="D45" s="21">
        <v>119</v>
      </c>
      <c r="E45" s="21">
        <v>55</v>
      </c>
      <c r="F45" s="6">
        <v>1159.2838486486487</v>
      </c>
      <c r="G45" s="6">
        <f t="shared" si="3"/>
        <v>9.74</v>
      </c>
      <c r="H45" s="6">
        <f t="shared" si="4"/>
        <v>1071.4000000000001</v>
      </c>
      <c r="I45" s="35">
        <f t="shared" si="5"/>
        <v>1329.5</v>
      </c>
    </row>
    <row r="46" spans="1:9" ht="15.75" customHeight="1" x14ac:dyDescent="0.25">
      <c r="A46" s="19" t="s">
        <v>1511</v>
      </c>
      <c r="B46" s="21">
        <v>1</v>
      </c>
      <c r="C46" s="21">
        <f t="shared" si="2"/>
        <v>158</v>
      </c>
      <c r="D46" s="21">
        <v>119</v>
      </c>
      <c r="E46" s="21">
        <v>39</v>
      </c>
      <c r="F46" s="6">
        <v>1017.45</v>
      </c>
      <c r="G46" s="6">
        <f t="shared" si="3"/>
        <v>8.5500000000000007</v>
      </c>
      <c r="H46" s="6">
        <f t="shared" si="4"/>
        <v>666.9</v>
      </c>
      <c r="I46" s="35">
        <f t="shared" si="5"/>
        <v>827.56</v>
      </c>
    </row>
    <row r="47" spans="1:9" ht="15.75" customHeight="1" x14ac:dyDescent="0.25">
      <c r="A47" s="19" t="s">
        <v>1516</v>
      </c>
      <c r="B47" s="21">
        <v>1</v>
      </c>
      <c r="C47" s="21">
        <f t="shared" si="2"/>
        <v>121</v>
      </c>
      <c r="D47" s="21">
        <v>119</v>
      </c>
      <c r="E47" s="21">
        <v>2</v>
      </c>
      <c r="F47" s="6">
        <v>1181.7586956521739</v>
      </c>
      <c r="G47" s="6">
        <f t="shared" si="3"/>
        <v>9.93</v>
      </c>
      <c r="H47" s="6">
        <f t="shared" si="4"/>
        <v>39.72</v>
      </c>
      <c r="I47" s="35">
        <f t="shared" si="5"/>
        <v>49.29</v>
      </c>
    </row>
    <row r="48" spans="1:9" ht="15.75" customHeight="1" x14ac:dyDescent="0.25">
      <c r="A48" s="19" t="s">
        <v>1517</v>
      </c>
      <c r="B48" s="21">
        <v>1</v>
      </c>
      <c r="C48" s="21">
        <f t="shared" si="2"/>
        <v>121</v>
      </c>
      <c r="D48" s="21">
        <v>119</v>
      </c>
      <c r="E48" s="21">
        <v>2</v>
      </c>
      <c r="F48" s="6">
        <v>1457.0806250000001</v>
      </c>
      <c r="G48" s="6">
        <f t="shared" si="3"/>
        <v>12.24</v>
      </c>
      <c r="H48" s="6">
        <f t="shared" si="4"/>
        <v>48.96</v>
      </c>
      <c r="I48" s="35">
        <f t="shared" si="5"/>
        <v>60.75</v>
      </c>
    </row>
    <row r="49" spans="1:9" ht="15.75" customHeight="1" x14ac:dyDescent="0.25">
      <c r="A49" s="19" t="s">
        <v>1518</v>
      </c>
      <c r="B49" s="21">
        <v>1</v>
      </c>
      <c r="C49" s="21">
        <f t="shared" si="2"/>
        <v>127</v>
      </c>
      <c r="D49" s="21">
        <v>119</v>
      </c>
      <c r="E49" s="21">
        <v>8</v>
      </c>
      <c r="F49" s="6">
        <v>1017.45</v>
      </c>
      <c r="G49" s="6">
        <f t="shared" si="3"/>
        <v>8.5500000000000007</v>
      </c>
      <c r="H49" s="6">
        <f t="shared" si="4"/>
        <v>136.80000000000001</v>
      </c>
      <c r="I49" s="35">
        <f t="shared" si="5"/>
        <v>169.76</v>
      </c>
    </row>
    <row r="50" spans="1:9" ht="15.75" customHeight="1" x14ac:dyDescent="0.25">
      <c r="A50" s="19" t="s">
        <v>1519</v>
      </c>
      <c r="B50" s="21">
        <v>1</v>
      </c>
      <c r="C50" s="21">
        <f t="shared" si="2"/>
        <v>145</v>
      </c>
      <c r="D50" s="21">
        <v>119</v>
      </c>
      <c r="E50" s="21">
        <v>26</v>
      </c>
      <c r="F50" s="6">
        <v>1017.4499999999998</v>
      </c>
      <c r="G50" s="6">
        <f t="shared" si="3"/>
        <v>8.5500000000000007</v>
      </c>
      <c r="H50" s="6">
        <f t="shared" si="4"/>
        <v>444.6</v>
      </c>
      <c r="I50" s="35">
        <f t="shared" si="5"/>
        <v>551.70000000000005</v>
      </c>
    </row>
    <row r="51" spans="1:9" ht="15.75" customHeight="1" x14ac:dyDescent="0.25">
      <c r="A51" s="19" t="s">
        <v>1515</v>
      </c>
      <c r="B51" s="21">
        <v>1</v>
      </c>
      <c r="C51" s="21">
        <f t="shared" si="2"/>
        <v>124</v>
      </c>
      <c r="D51" s="21">
        <v>119</v>
      </c>
      <c r="E51" s="21">
        <v>5</v>
      </c>
      <c r="F51" s="6">
        <v>1282.046878980892</v>
      </c>
      <c r="G51" s="6">
        <f t="shared" si="3"/>
        <v>10.77</v>
      </c>
      <c r="H51" s="6">
        <f t="shared" si="4"/>
        <v>107.7</v>
      </c>
      <c r="I51" s="35">
        <f t="shared" si="5"/>
        <v>133.63999999999999</v>
      </c>
    </row>
    <row r="52" spans="1:9" ht="15.75" customHeight="1" x14ac:dyDescent="0.25">
      <c r="A52" s="19" t="s">
        <v>1510</v>
      </c>
      <c r="B52" s="21">
        <v>1</v>
      </c>
      <c r="C52" s="21">
        <f t="shared" si="2"/>
        <v>165</v>
      </c>
      <c r="D52" s="21">
        <v>119</v>
      </c>
      <c r="E52" s="21">
        <v>46</v>
      </c>
      <c r="F52" s="6">
        <v>1172.6390410958904</v>
      </c>
      <c r="G52" s="6">
        <f t="shared" si="3"/>
        <v>9.85</v>
      </c>
      <c r="H52" s="6">
        <f t="shared" si="4"/>
        <v>906.2</v>
      </c>
      <c r="I52" s="35">
        <f t="shared" si="5"/>
        <v>1124.5</v>
      </c>
    </row>
    <row r="53" spans="1:9" ht="15.75" customHeight="1" x14ac:dyDescent="0.25">
      <c r="A53" s="19" t="s">
        <v>202</v>
      </c>
      <c r="B53" s="21">
        <v>1</v>
      </c>
      <c r="C53" s="21">
        <f t="shared" si="2"/>
        <v>133</v>
      </c>
      <c r="D53" s="21">
        <v>119</v>
      </c>
      <c r="E53" s="21">
        <v>14</v>
      </c>
      <c r="F53" s="6">
        <v>1017.4499999999998</v>
      </c>
      <c r="G53" s="6">
        <f t="shared" si="3"/>
        <v>8.5500000000000007</v>
      </c>
      <c r="H53" s="6">
        <f t="shared" si="4"/>
        <v>239.4</v>
      </c>
      <c r="I53" s="35">
        <f t="shared" si="5"/>
        <v>297.07</v>
      </c>
    </row>
    <row r="54" spans="1:9" ht="15.75" customHeight="1" x14ac:dyDescent="0.25">
      <c r="A54" s="19" t="s">
        <v>1515</v>
      </c>
      <c r="B54" s="21">
        <v>1</v>
      </c>
      <c r="C54" s="21">
        <f t="shared" si="2"/>
        <v>124</v>
      </c>
      <c r="D54" s="21">
        <v>119</v>
      </c>
      <c r="E54" s="21">
        <v>5</v>
      </c>
      <c r="F54" s="6">
        <v>1201.3446666666666</v>
      </c>
      <c r="G54" s="6">
        <f t="shared" si="3"/>
        <v>10.1</v>
      </c>
      <c r="H54" s="6">
        <f t="shared" si="4"/>
        <v>101</v>
      </c>
      <c r="I54" s="35">
        <f t="shared" si="5"/>
        <v>125.33</v>
      </c>
    </row>
    <row r="55" spans="1:9" ht="15.75" customHeight="1" x14ac:dyDescent="0.25">
      <c r="A55" s="19" t="s">
        <v>1520</v>
      </c>
      <c r="B55" s="21">
        <v>1</v>
      </c>
      <c r="C55" s="21">
        <f t="shared" si="2"/>
        <v>145</v>
      </c>
      <c r="D55" s="21">
        <v>119</v>
      </c>
      <c r="E55" s="21">
        <v>26</v>
      </c>
      <c r="F55" s="6">
        <v>1153.7590909090909</v>
      </c>
      <c r="G55" s="6">
        <f t="shared" si="3"/>
        <v>9.6999999999999993</v>
      </c>
      <c r="H55" s="6">
        <f t="shared" si="4"/>
        <v>504.4</v>
      </c>
      <c r="I55" s="35">
        <f t="shared" si="5"/>
        <v>625.91</v>
      </c>
    </row>
    <row r="56" spans="1:9" ht="15.75" customHeight="1" x14ac:dyDescent="0.25">
      <c r="A56" s="19" t="s">
        <v>1514</v>
      </c>
      <c r="B56" s="21">
        <v>1</v>
      </c>
      <c r="C56" s="21">
        <f t="shared" si="2"/>
        <v>138</v>
      </c>
      <c r="D56" s="21">
        <v>119</v>
      </c>
      <c r="E56" s="21">
        <v>19</v>
      </c>
      <c r="F56" s="6">
        <v>982.00831168831166</v>
      </c>
      <c r="G56" s="6">
        <f t="shared" si="3"/>
        <v>8.25</v>
      </c>
      <c r="H56" s="6">
        <f t="shared" si="4"/>
        <v>313.5</v>
      </c>
      <c r="I56" s="35">
        <f t="shared" si="5"/>
        <v>389.02</v>
      </c>
    </row>
    <row r="57" spans="1:9" ht="15.75" customHeight="1" x14ac:dyDescent="0.25">
      <c r="A57" s="19" t="s">
        <v>1514</v>
      </c>
      <c r="B57" s="21">
        <v>1</v>
      </c>
      <c r="C57" s="21">
        <f t="shared" si="2"/>
        <v>135</v>
      </c>
      <c r="D57" s="21">
        <v>119</v>
      </c>
      <c r="E57" s="21">
        <v>16</v>
      </c>
      <c r="F57" s="6">
        <v>1008.6884797768481</v>
      </c>
      <c r="G57" s="6">
        <f t="shared" si="3"/>
        <v>8.48</v>
      </c>
      <c r="H57" s="6">
        <f t="shared" si="4"/>
        <v>271.36</v>
      </c>
      <c r="I57" s="35">
        <f t="shared" si="5"/>
        <v>336.73</v>
      </c>
    </row>
    <row r="58" spans="1:9" ht="15.75" customHeight="1" x14ac:dyDescent="0.25">
      <c r="A58" s="19" t="s">
        <v>1510</v>
      </c>
      <c r="B58" s="21">
        <v>1</v>
      </c>
      <c r="C58" s="21">
        <f t="shared" si="2"/>
        <v>121</v>
      </c>
      <c r="D58" s="21">
        <v>119</v>
      </c>
      <c r="E58" s="21">
        <v>2</v>
      </c>
      <c r="F58" s="6">
        <v>1370.31125</v>
      </c>
      <c r="G58" s="6">
        <f t="shared" si="3"/>
        <v>11.52</v>
      </c>
      <c r="H58" s="6">
        <f t="shared" si="4"/>
        <v>46.08</v>
      </c>
      <c r="I58" s="35">
        <f t="shared" si="5"/>
        <v>57.18</v>
      </c>
    </row>
    <row r="59" spans="1:9" ht="15.75" customHeight="1" x14ac:dyDescent="0.25">
      <c r="A59" s="19" t="s">
        <v>1516</v>
      </c>
      <c r="B59" s="21">
        <v>1</v>
      </c>
      <c r="C59" s="21">
        <f t="shared" si="2"/>
        <v>125</v>
      </c>
      <c r="D59" s="21">
        <v>119</v>
      </c>
      <c r="E59" s="21">
        <v>6</v>
      </c>
      <c r="F59" s="6">
        <v>1015.9983065198985</v>
      </c>
      <c r="G59" s="6">
        <f t="shared" si="3"/>
        <v>8.5399999999999991</v>
      </c>
      <c r="H59" s="6">
        <f t="shared" si="4"/>
        <v>102.48</v>
      </c>
      <c r="I59" s="35">
        <f t="shared" si="5"/>
        <v>127.17</v>
      </c>
    </row>
    <row r="60" spans="1:9" ht="15.75" customHeight="1" x14ac:dyDescent="0.25">
      <c r="A60" s="19" t="s">
        <v>1519</v>
      </c>
      <c r="B60" s="21">
        <v>1</v>
      </c>
      <c r="C60" s="21">
        <f t="shared" si="2"/>
        <v>127</v>
      </c>
      <c r="D60" s="21">
        <v>119</v>
      </c>
      <c r="E60" s="21">
        <v>8</v>
      </c>
      <c r="F60" s="6">
        <v>1017.45</v>
      </c>
      <c r="G60" s="6">
        <f t="shared" si="3"/>
        <v>8.5500000000000007</v>
      </c>
      <c r="H60" s="6">
        <f t="shared" si="4"/>
        <v>136.80000000000001</v>
      </c>
      <c r="I60" s="35">
        <f t="shared" si="5"/>
        <v>169.76</v>
      </c>
    </row>
    <row r="61" spans="1:9" s="1" customFormat="1" ht="49.5" customHeight="1" x14ac:dyDescent="0.25">
      <c r="A61" s="54" t="s">
        <v>24</v>
      </c>
      <c r="B61" s="25">
        <f>SUM(B62:B173)</f>
        <v>112</v>
      </c>
      <c r="C61" s="25"/>
      <c r="D61" s="25"/>
      <c r="E61" s="25">
        <f t="shared" ref="E61:I61" si="6">SUM(E62:E173)</f>
        <v>2172</v>
      </c>
      <c r="F61" s="25"/>
      <c r="G61" s="25"/>
      <c r="H61" s="26">
        <f t="shared" si="6"/>
        <v>24667.37999999999</v>
      </c>
      <c r="I61" s="26">
        <f t="shared" si="6"/>
        <v>30609.789999999997</v>
      </c>
    </row>
    <row r="62" spans="1:9" x14ac:dyDescent="0.25">
      <c r="A62" s="19" t="s">
        <v>1521</v>
      </c>
      <c r="B62" s="21">
        <v>1</v>
      </c>
      <c r="C62" s="21">
        <f t="shared" si="2"/>
        <v>133</v>
      </c>
      <c r="D62" s="21">
        <v>119</v>
      </c>
      <c r="E62" s="21">
        <v>14</v>
      </c>
      <c r="F62" s="6">
        <v>559.30000000000007</v>
      </c>
      <c r="G62" s="6">
        <f t="shared" si="3"/>
        <v>4.7</v>
      </c>
      <c r="H62" s="6">
        <f t="shared" si="4"/>
        <v>131.6</v>
      </c>
      <c r="I62" s="35">
        <f t="shared" si="5"/>
        <v>163.30000000000001</v>
      </c>
    </row>
    <row r="63" spans="1:9" x14ac:dyDescent="0.25">
      <c r="A63" s="19" t="s">
        <v>39</v>
      </c>
      <c r="B63" s="21">
        <v>1</v>
      </c>
      <c r="C63" s="21">
        <f t="shared" si="2"/>
        <v>179</v>
      </c>
      <c r="D63" s="21">
        <v>119</v>
      </c>
      <c r="E63" s="21">
        <v>60</v>
      </c>
      <c r="F63" s="6">
        <v>559.30000000000007</v>
      </c>
      <c r="G63" s="6">
        <f t="shared" si="3"/>
        <v>4.7</v>
      </c>
      <c r="H63" s="6">
        <f t="shared" si="4"/>
        <v>564</v>
      </c>
      <c r="I63" s="35">
        <f t="shared" si="5"/>
        <v>699.87</v>
      </c>
    </row>
    <row r="64" spans="1:9" x14ac:dyDescent="0.25">
      <c r="A64" s="19" t="s">
        <v>1522</v>
      </c>
      <c r="B64" s="21">
        <v>1</v>
      </c>
      <c r="C64" s="21">
        <f t="shared" si="2"/>
        <v>154</v>
      </c>
      <c r="D64" s="21">
        <v>119</v>
      </c>
      <c r="E64" s="21">
        <v>35</v>
      </c>
      <c r="F64" s="6">
        <v>559.30000000000007</v>
      </c>
      <c r="G64" s="6">
        <f t="shared" si="3"/>
        <v>4.7</v>
      </c>
      <c r="H64" s="6">
        <f t="shared" si="4"/>
        <v>329</v>
      </c>
      <c r="I64" s="35">
        <f t="shared" si="5"/>
        <v>408.26</v>
      </c>
    </row>
    <row r="65" spans="1:9" x14ac:dyDescent="0.25">
      <c r="A65" s="19" t="s">
        <v>1523</v>
      </c>
      <c r="B65" s="21">
        <v>1</v>
      </c>
      <c r="C65" s="21">
        <f t="shared" si="2"/>
        <v>155</v>
      </c>
      <c r="D65" s="21">
        <v>119</v>
      </c>
      <c r="E65" s="21">
        <v>36</v>
      </c>
      <c r="F65" s="6">
        <v>559.30000000000007</v>
      </c>
      <c r="G65" s="6">
        <f t="shared" si="3"/>
        <v>4.7</v>
      </c>
      <c r="H65" s="6">
        <f t="shared" si="4"/>
        <v>338.4</v>
      </c>
      <c r="I65" s="35">
        <f t="shared" si="5"/>
        <v>419.92</v>
      </c>
    </row>
    <row r="66" spans="1:9" ht="33" x14ac:dyDescent="0.25">
      <c r="A66" s="19" t="s">
        <v>1524</v>
      </c>
      <c r="B66" s="21">
        <v>1</v>
      </c>
      <c r="C66" s="21">
        <f t="shared" si="2"/>
        <v>122</v>
      </c>
      <c r="D66" s="21">
        <v>119</v>
      </c>
      <c r="E66" s="21">
        <v>3</v>
      </c>
      <c r="F66" s="6">
        <v>559.30000000000007</v>
      </c>
      <c r="G66" s="6">
        <f t="shared" si="3"/>
        <v>4.7</v>
      </c>
      <c r="H66" s="6">
        <f t="shared" si="4"/>
        <v>28.2</v>
      </c>
      <c r="I66" s="35">
        <f t="shared" si="5"/>
        <v>34.99</v>
      </c>
    </row>
    <row r="67" spans="1:9" x14ac:dyDescent="0.25">
      <c r="A67" s="19" t="s">
        <v>1523</v>
      </c>
      <c r="B67" s="21">
        <v>1</v>
      </c>
      <c r="C67" s="21">
        <f t="shared" si="2"/>
        <v>137</v>
      </c>
      <c r="D67" s="21">
        <v>119</v>
      </c>
      <c r="E67" s="21">
        <v>18</v>
      </c>
      <c r="F67" s="6">
        <v>559.30000000000007</v>
      </c>
      <c r="G67" s="6">
        <f t="shared" si="3"/>
        <v>4.7</v>
      </c>
      <c r="H67" s="6">
        <f t="shared" si="4"/>
        <v>169.2</v>
      </c>
      <c r="I67" s="35">
        <f t="shared" si="5"/>
        <v>209.96</v>
      </c>
    </row>
    <row r="68" spans="1:9" x14ac:dyDescent="0.25">
      <c r="A68" s="19" t="s">
        <v>1523</v>
      </c>
      <c r="B68" s="21">
        <v>1</v>
      </c>
      <c r="C68" s="21">
        <f t="shared" si="2"/>
        <v>132</v>
      </c>
      <c r="D68" s="21">
        <v>119</v>
      </c>
      <c r="E68" s="21">
        <v>13</v>
      </c>
      <c r="F68" s="6">
        <v>559.30000000000007</v>
      </c>
      <c r="G68" s="6">
        <f t="shared" si="3"/>
        <v>4.7</v>
      </c>
      <c r="H68" s="6">
        <f t="shared" si="4"/>
        <v>122.2</v>
      </c>
      <c r="I68" s="35">
        <f t="shared" si="5"/>
        <v>151.63999999999999</v>
      </c>
    </row>
    <row r="69" spans="1:9" x14ac:dyDescent="0.25">
      <c r="A69" s="19" t="s">
        <v>1525</v>
      </c>
      <c r="B69" s="21">
        <v>1</v>
      </c>
      <c r="C69" s="21">
        <f t="shared" si="2"/>
        <v>133</v>
      </c>
      <c r="D69" s="21">
        <v>119</v>
      </c>
      <c r="E69" s="21">
        <v>14</v>
      </c>
      <c r="F69" s="6">
        <v>559.29999999999995</v>
      </c>
      <c r="G69" s="6">
        <f t="shared" si="3"/>
        <v>4.7</v>
      </c>
      <c r="H69" s="6">
        <f t="shared" si="4"/>
        <v>131.6</v>
      </c>
      <c r="I69" s="35">
        <f t="shared" si="5"/>
        <v>163.30000000000001</v>
      </c>
    </row>
    <row r="70" spans="1:9" x14ac:dyDescent="0.25">
      <c r="A70" s="19" t="s">
        <v>39</v>
      </c>
      <c r="B70" s="21">
        <v>1</v>
      </c>
      <c r="C70" s="21">
        <f t="shared" si="2"/>
        <v>123</v>
      </c>
      <c r="D70" s="21">
        <v>119</v>
      </c>
      <c r="E70" s="21">
        <v>4</v>
      </c>
      <c r="F70" s="6">
        <v>559.30000000000007</v>
      </c>
      <c r="G70" s="6">
        <f t="shared" si="3"/>
        <v>4.7</v>
      </c>
      <c r="H70" s="6">
        <f t="shared" si="4"/>
        <v>37.6</v>
      </c>
      <c r="I70" s="35">
        <f t="shared" si="5"/>
        <v>46.66</v>
      </c>
    </row>
    <row r="71" spans="1:9" x14ac:dyDescent="0.25">
      <c r="A71" s="19" t="s">
        <v>1523</v>
      </c>
      <c r="B71" s="21">
        <v>1</v>
      </c>
      <c r="C71" s="21">
        <f t="shared" si="2"/>
        <v>134</v>
      </c>
      <c r="D71" s="21">
        <v>119</v>
      </c>
      <c r="E71" s="21">
        <v>15</v>
      </c>
      <c r="F71" s="6">
        <v>559.30000000000007</v>
      </c>
      <c r="G71" s="6">
        <f t="shared" si="3"/>
        <v>4.7</v>
      </c>
      <c r="H71" s="6">
        <f t="shared" si="4"/>
        <v>141</v>
      </c>
      <c r="I71" s="35">
        <f t="shared" si="5"/>
        <v>174.97</v>
      </c>
    </row>
    <row r="72" spans="1:9" x14ac:dyDescent="0.25">
      <c r="A72" s="19" t="s">
        <v>39</v>
      </c>
      <c r="B72" s="21">
        <v>1</v>
      </c>
      <c r="C72" s="21">
        <f t="shared" si="2"/>
        <v>121</v>
      </c>
      <c r="D72" s="21">
        <v>119</v>
      </c>
      <c r="E72" s="21">
        <v>2</v>
      </c>
      <c r="F72" s="6">
        <v>559.30000000000007</v>
      </c>
      <c r="G72" s="6">
        <f t="shared" si="3"/>
        <v>4.7</v>
      </c>
      <c r="H72" s="6">
        <f t="shared" si="4"/>
        <v>18.8</v>
      </c>
      <c r="I72" s="35">
        <f t="shared" si="5"/>
        <v>23.33</v>
      </c>
    </row>
    <row r="73" spans="1:9" x14ac:dyDescent="0.25">
      <c r="A73" s="19" t="s">
        <v>1525</v>
      </c>
      <c r="B73" s="21">
        <v>1</v>
      </c>
      <c r="C73" s="21">
        <f t="shared" si="2"/>
        <v>136</v>
      </c>
      <c r="D73" s="21">
        <v>119</v>
      </c>
      <c r="E73" s="21">
        <v>17</v>
      </c>
      <c r="F73" s="6">
        <v>559.30000000000007</v>
      </c>
      <c r="G73" s="6">
        <f t="shared" si="3"/>
        <v>4.7</v>
      </c>
      <c r="H73" s="6">
        <f t="shared" si="4"/>
        <v>159.80000000000001</v>
      </c>
      <c r="I73" s="35">
        <f t="shared" si="5"/>
        <v>198.3</v>
      </c>
    </row>
    <row r="74" spans="1:9" x14ac:dyDescent="0.25">
      <c r="A74" s="19" t="s">
        <v>139</v>
      </c>
      <c r="B74" s="21">
        <v>1</v>
      </c>
      <c r="C74" s="21">
        <f t="shared" si="2"/>
        <v>142</v>
      </c>
      <c r="D74" s="21">
        <v>119</v>
      </c>
      <c r="E74" s="21">
        <v>23</v>
      </c>
      <c r="F74" s="6">
        <v>559.30000000000007</v>
      </c>
      <c r="G74" s="6">
        <f t="shared" si="3"/>
        <v>4.7</v>
      </c>
      <c r="H74" s="6">
        <f t="shared" si="4"/>
        <v>216.2</v>
      </c>
      <c r="I74" s="35">
        <f t="shared" si="5"/>
        <v>268.27999999999997</v>
      </c>
    </row>
    <row r="75" spans="1:9" x14ac:dyDescent="0.25">
      <c r="A75" s="19" t="s">
        <v>1521</v>
      </c>
      <c r="B75" s="21">
        <v>1</v>
      </c>
      <c r="C75" s="21">
        <f t="shared" si="2"/>
        <v>125</v>
      </c>
      <c r="D75" s="21">
        <v>119</v>
      </c>
      <c r="E75" s="21">
        <v>6</v>
      </c>
      <c r="F75" s="6">
        <v>559.30000000000007</v>
      </c>
      <c r="G75" s="6">
        <f t="shared" si="3"/>
        <v>4.7</v>
      </c>
      <c r="H75" s="6">
        <f t="shared" si="4"/>
        <v>56.4</v>
      </c>
      <c r="I75" s="35">
        <f t="shared" si="5"/>
        <v>69.989999999999995</v>
      </c>
    </row>
    <row r="76" spans="1:9" x14ac:dyDescent="0.25">
      <c r="A76" s="19" t="s">
        <v>1522</v>
      </c>
      <c r="B76" s="21">
        <v>1</v>
      </c>
      <c r="C76" s="21">
        <f t="shared" si="2"/>
        <v>145</v>
      </c>
      <c r="D76" s="21">
        <v>119</v>
      </c>
      <c r="E76" s="21">
        <v>26</v>
      </c>
      <c r="F76" s="6">
        <v>559.30000000000007</v>
      </c>
      <c r="G76" s="6">
        <f t="shared" si="3"/>
        <v>4.7</v>
      </c>
      <c r="H76" s="6">
        <f t="shared" si="4"/>
        <v>244.4</v>
      </c>
      <c r="I76" s="35">
        <f t="shared" si="5"/>
        <v>303.27999999999997</v>
      </c>
    </row>
    <row r="77" spans="1:9" x14ac:dyDescent="0.25">
      <c r="A77" s="19" t="s">
        <v>39</v>
      </c>
      <c r="B77" s="21">
        <v>1</v>
      </c>
      <c r="C77" s="21">
        <f t="shared" si="2"/>
        <v>139</v>
      </c>
      <c r="D77" s="21">
        <v>119</v>
      </c>
      <c r="E77" s="21">
        <v>20</v>
      </c>
      <c r="F77" s="6">
        <v>559.30000000000007</v>
      </c>
      <c r="G77" s="6">
        <f t="shared" si="3"/>
        <v>4.7</v>
      </c>
      <c r="H77" s="6">
        <f t="shared" si="4"/>
        <v>188</v>
      </c>
      <c r="I77" s="35">
        <f t="shared" si="5"/>
        <v>233.29</v>
      </c>
    </row>
    <row r="78" spans="1:9" x14ac:dyDescent="0.25">
      <c r="A78" s="19" t="s">
        <v>1523</v>
      </c>
      <c r="B78" s="21">
        <v>1</v>
      </c>
      <c r="C78" s="21">
        <f t="shared" si="2"/>
        <v>136</v>
      </c>
      <c r="D78" s="21">
        <v>119</v>
      </c>
      <c r="E78" s="21">
        <v>17</v>
      </c>
      <c r="F78" s="6">
        <v>559.30000000000007</v>
      </c>
      <c r="G78" s="6">
        <f t="shared" si="3"/>
        <v>4.7</v>
      </c>
      <c r="H78" s="6">
        <f t="shared" si="4"/>
        <v>159.80000000000001</v>
      </c>
      <c r="I78" s="35">
        <f t="shared" si="5"/>
        <v>198.3</v>
      </c>
    </row>
    <row r="79" spans="1:9" x14ac:dyDescent="0.25">
      <c r="A79" s="19" t="s">
        <v>39</v>
      </c>
      <c r="B79" s="21">
        <v>1</v>
      </c>
      <c r="C79" s="21">
        <f t="shared" ref="C79:C142" si="7">D79+E79</f>
        <v>136</v>
      </c>
      <c r="D79" s="21">
        <v>119</v>
      </c>
      <c r="E79" s="21">
        <v>17</v>
      </c>
      <c r="F79" s="6">
        <v>559.30000000000007</v>
      </c>
      <c r="G79" s="6">
        <f t="shared" ref="G79:G142" si="8">ROUND(F79/D79,2)</f>
        <v>4.7</v>
      </c>
      <c r="H79" s="6">
        <f t="shared" ref="H79:H142" si="9">ROUND(E79*G79*2,2)</f>
        <v>159.80000000000001</v>
      </c>
      <c r="I79" s="35">
        <f t="shared" ref="I79:I142" si="10">ROUND(H79*1.2409,2)</f>
        <v>198.3</v>
      </c>
    </row>
    <row r="80" spans="1:9" x14ac:dyDescent="0.25">
      <c r="A80" s="19" t="s">
        <v>1526</v>
      </c>
      <c r="B80" s="21">
        <v>1</v>
      </c>
      <c r="C80" s="21">
        <f t="shared" si="7"/>
        <v>146</v>
      </c>
      <c r="D80" s="21">
        <v>119</v>
      </c>
      <c r="E80" s="21">
        <v>27</v>
      </c>
      <c r="F80" s="6">
        <v>559.30000000000007</v>
      </c>
      <c r="G80" s="6">
        <f t="shared" si="8"/>
        <v>4.7</v>
      </c>
      <c r="H80" s="6">
        <f t="shared" si="9"/>
        <v>253.8</v>
      </c>
      <c r="I80" s="35">
        <f t="shared" si="10"/>
        <v>314.94</v>
      </c>
    </row>
    <row r="81" spans="1:9" x14ac:dyDescent="0.25">
      <c r="A81" s="19" t="s">
        <v>1521</v>
      </c>
      <c r="B81" s="21">
        <v>1</v>
      </c>
      <c r="C81" s="21">
        <f t="shared" si="7"/>
        <v>133</v>
      </c>
      <c r="D81" s="21">
        <v>119</v>
      </c>
      <c r="E81" s="21">
        <v>14</v>
      </c>
      <c r="F81" s="6">
        <v>559.30000000000007</v>
      </c>
      <c r="G81" s="6">
        <f t="shared" si="8"/>
        <v>4.7</v>
      </c>
      <c r="H81" s="6">
        <f t="shared" si="9"/>
        <v>131.6</v>
      </c>
      <c r="I81" s="35">
        <f t="shared" si="10"/>
        <v>163.30000000000001</v>
      </c>
    </row>
    <row r="82" spans="1:9" x14ac:dyDescent="0.25">
      <c r="A82" s="19" t="s">
        <v>1523</v>
      </c>
      <c r="B82" s="21">
        <v>1</v>
      </c>
      <c r="C82" s="21">
        <f t="shared" si="7"/>
        <v>127</v>
      </c>
      <c r="D82" s="21">
        <v>119</v>
      </c>
      <c r="E82" s="21">
        <v>8</v>
      </c>
      <c r="F82" s="6">
        <v>559.30000000000007</v>
      </c>
      <c r="G82" s="6">
        <f t="shared" si="8"/>
        <v>4.7</v>
      </c>
      <c r="H82" s="6">
        <f t="shared" si="9"/>
        <v>75.2</v>
      </c>
      <c r="I82" s="35">
        <f t="shared" si="10"/>
        <v>93.32</v>
      </c>
    </row>
    <row r="83" spans="1:9" x14ac:dyDescent="0.25">
      <c r="A83" s="19" t="s">
        <v>39</v>
      </c>
      <c r="B83" s="21">
        <v>1</v>
      </c>
      <c r="C83" s="21">
        <f t="shared" si="7"/>
        <v>139</v>
      </c>
      <c r="D83" s="21">
        <v>119</v>
      </c>
      <c r="E83" s="21">
        <v>20</v>
      </c>
      <c r="F83" s="6">
        <v>559.30000000000007</v>
      </c>
      <c r="G83" s="6">
        <f t="shared" si="8"/>
        <v>4.7</v>
      </c>
      <c r="H83" s="6">
        <f t="shared" si="9"/>
        <v>188</v>
      </c>
      <c r="I83" s="35">
        <f t="shared" si="10"/>
        <v>233.29</v>
      </c>
    </row>
    <row r="84" spans="1:9" x14ac:dyDescent="0.25">
      <c r="A84" s="19" t="s">
        <v>39</v>
      </c>
      <c r="B84" s="21">
        <v>1</v>
      </c>
      <c r="C84" s="21">
        <f t="shared" si="7"/>
        <v>123</v>
      </c>
      <c r="D84" s="21">
        <v>119</v>
      </c>
      <c r="E84" s="21">
        <v>4</v>
      </c>
      <c r="F84" s="6">
        <v>678.30000000000007</v>
      </c>
      <c r="G84" s="6">
        <f t="shared" si="8"/>
        <v>5.7</v>
      </c>
      <c r="H84" s="6">
        <f t="shared" si="9"/>
        <v>45.6</v>
      </c>
      <c r="I84" s="35">
        <f t="shared" si="10"/>
        <v>56.59</v>
      </c>
    </row>
    <row r="85" spans="1:9" x14ac:dyDescent="0.25">
      <c r="A85" s="19" t="s">
        <v>139</v>
      </c>
      <c r="B85" s="21">
        <v>1</v>
      </c>
      <c r="C85" s="21">
        <f t="shared" si="7"/>
        <v>138</v>
      </c>
      <c r="D85" s="21">
        <v>119</v>
      </c>
      <c r="E85" s="21">
        <v>19</v>
      </c>
      <c r="F85" s="6">
        <v>678.3</v>
      </c>
      <c r="G85" s="6">
        <f t="shared" si="8"/>
        <v>5.7</v>
      </c>
      <c r="H85" s="6">
        <f t="shared" si="9"/>
        <v>216.6</v>
      </c>
      <c r="I85" s="35">
        <f t="shared" si="10"/>
        <v>268.77999999999997</v>
      </c>
    </row>
    <row r="86" spans="1:9" x14ac:dyDescent="0.25">
      <c r="A86" s="19" t="s">
        <v>1526</v>
      </c>
      <c r="B86" s="21">
        <v>1</v>
      </c>
      <c r="C86" s="21">
        <f t="shared" si="7"/>
        <v>151</v>
      </c>
      <c r="D86" s="21">
        <v>119</v>
      </c>
      <c r="E86" s="21">
        <v>32</v>
      </c>
      <c r="F86" s="6">
        <v>678.30000000000007</v>
      </c>
      <c r="G86" s="6">
        <f t="shared" si="8"/>
        <v>5.7</v>
      </c>
      <c r="H86" s="6">
        <f t="shared" si="9"/>
        <v>364.8</v>
      </c>
      <c r="I86" s="35">
        <f t="shared" si="10"/>
        <v>452.68</v>
      </c>
    </row>
    <row r="87" spans="1:9" x14ac:dyDescent="0.25">
      <c r="A87" s="19" t="s">
        <v>1527</v>
      </c>
      <c r="B87" s="21">
        <v>1</v>
      </c>
      <c r="C87" s="21">
        <f t="shared" si="7"/>
        <v>122</v>
      </c>
      <c r="D87" s="21">
        <v>119</v>
      </c>
      <c r="E87" s="21">
        <v>3</v>
      </c>
      <c r="F87" s="6">
        <v>678.30000000000007</v>
      </c>
      <c r="G87" s="6">
        <f t="shared" si="8"/>
        <v>5.7</v>
      </c>
      <c r="H87" s="6">
        <f t="shared" si="9"/>
        <v>34.200000000000003</v>
      </c>
      <c r="I87" s="35">
        <f t="shared" si="10"/>
        <v>42.44</v>
      </c>
    </row>
    <row r="88" spans="1:9" x14ac:dyDescent="0.25">
      <c r="A88" s="19" t="s">
        <v>1526</v>
      </c>
      <c r="B88" s="21">
        <v>1</v>
      </c>
      <c r="C88" s="21">
        <f t="shared" si="7"/>
        <v>127</v>
      </c>
      <c r="D88" s="21">
        <v>119</v>
      </c>
      <c r="E88" s="21">
        <v>8</v>
      </c>
      <c r="F88" s="6">
        <v>678.30000000000007</v>
      </c>
      <c r="G88" s="6">
        <f t="shared" si="8"/>
        <v>5.7</v>
      </c>
      <c r="H88" s="6">
        <f t="shared" si="9"/>
        <v>91.2</v>
      </c>
      <c r="I88" s="35">
        <f t="shared" si="10"/>
        <v>113.17</v>
      </c>
    </row>
    <row r="89" spans="1:9" x14ac:dyDescent="0.25">
      <c r="A89" s="19" t="s">
        <v>1521</v>
      </c>
      <c r="B89" s="21">
        <v>1</v>
      </c>
      <c r="C89" s="21">
        <f t="shared" si="7"/>
        <v>160</v>
      </c>
      <c r="D89" s="21">
        <v>119</v>
      </c>
      <c r="E89" s="21">
        <v>41</v>
      </c>
      <c r="F89" s="6">
        <v>678.30000000000007</v>
      </c>
      <c r="G89" s="6">
        <f t="shared" si="8"/>
        <v>5.7</v>
      </c>
      <c r="H89" s="6">
        <f t="shared" si="9"/>
        <v>467.4</v>
      </c>
      <c r="I89" s="35">
        <f t="shared" si="10"/>
        <v>580</v>
      </c>
    </row>
    <row r="90" spans="1:9" x14ac:dyDescent="0.25">
      <c r="A90" s="19" t="s">
        <v>1521</v>
      </c>
      <c r="B90" s="21">
        <v>1</v>
      </c>
      <c r="C90" s="21">
        <f t="shared" si="7"/>
        <v>152</v>
      </c>
      <c r="D90" s="21">
        <v>119</v>
      </c>
      <c r="E90" s="21">
        <v>33</v>
      </c>
      <c r="F90" s="6">
        <v>678.30000000000007</v>
      </c>
      <c r="G90" s="6">
        <f t="shared" si="8"/>
        <v>5.7</v>
      </c>
      <c r="H90" s="6">
        <f t="shared" si="9"/>
        <v>376.2</v>
      </c>
      <c r="I90" s="35">
        <f t="shared" si="10"/>
        <v>466.83</v>
      </c>
    </row>
    <row r="91" spans="1:9" x14ac:dyDescent="0.25">
      <c r="A91" s="19" t="s">
        <v>1528</v>
      </c>
      <c r="B91" s="21">
        <v>1</v>
      </c>
      <c r="C91" s="21">
        <f t="shared" si="7"/>
        <v>141</v>
      </c>
      <c r="D91" s="21">
        <v>119</v>
      </c>
      <c r="E91" s="21">
        <v>22</v>
      </c>
      <c r="F91" s="6">
        <v>873.05909090909097</v>
      </c>
      <c r="G91" s="6">
        <f t="shared" si="8"/>
        <v>7.34</v>
      </c>
      <c r="H91" s="6">
        <f t="shared" si="9"/>
        <v>322.95999999999998</v>
      </c>
      <c r="I91" s="35">
        <f t="shared" si="10"/>
        <v>400.76</v>
      </c>
    </row>
    <row r="92" spans="1:9" x14ac:dyDescent="0.25">
      <c r="A92" s="19" t="s">
        <v>1529</v>
      </c>
      <c r="B92" s="21">
        <v>1</v>
      </c>
      <c r="C92" s="21">
        <f t="shared" si="7"/>
        <v>133</v>
      </c>
      <c r="D92" s="21">
        <v>119</v>
      </c>
      <c r="E92" s="21">
        <v>14</v>
      </c>
      <c r="F92" s="6">
        <v>678.30000000000007</v>
      </c>
      <c r="G92" s="6">
        <f t="shared" si="8"/>
        <v>5.7</v>
      </c>
      <c r="H92" s="6">
        <f t="shared" si="9"/>
        <v>159.6</v>
      </c>
      <c r="I92" s="35">
        <f t="shared" si="10"/>
        <v>198.05</v>
      </c>
    </row>
    <row r="93" spans="1:9" x14ac:dyDescent="0.25">
      <c r="A93" s="19" t="s">
        <v>1522</v>
      </c>
      <c r="B93" s="21">
        <v>1</v>
      </c>
      <c r="C93" s="21">
        <f t="shared" si="7"/>
        <v>169</v>
      </c>
      <c r="D93" s="21">
        <v>119</v>
      </c>
      <c r="E93" s="21">
        <v>50</v>
      </c>
      <c r="F93" s="6">
        <v>678.30000000000007</v>
      </c>
      <c r="G93" s="6">
        <f t="shared" si="8"/>
        <v>5.7</v>
      </c>
      <c r="H93" s="6">
        <f t="shared" si="9"/>
        <v>570</v>
      </c>
      <c r="I93" s="35">
        <f t="shared" si="10"/>
        <v>707.31</v>
      </c>
    </row>
    <row r="94" spans="1:9" x14ac:dyDescent="0.25">
      <c r="A94" s="19" t="s">
        <v>1521</v>
      </c>
      <c r="B94" s="21">
        <v>1</v>
      </c>
      <c r="C94" s="21">
        <f t="shared" si="7"/>
        <v>145</v>
      </c>
      <c r="D94" s="21">
        <v>119</v>
      </c>
      <c r="E94" s="21">
        <v>26</v>
      </c>
      <c r="F94" s="6">
        <v>678.30000000000007</v>
      </c>
      <c r="G94" s="6">
        <f t="shared" si="8"/>
        <v>5.7</v>
      </c>
      <c r="H94" s="6">
        <f t="shared" si="9"/>
        <v>296.39999999999998</v>
      </c>
      <c r="I94" s="35">
        <f t="shared" si="10"/>
        <v>367.8</v>
      </c>
    </row>
    <row r="95" spans="1:9" x14ac:dyDescent="0.25">
      <c r="A95" s="19" t="s">
        <v>1530</v>
      </c>
      <c r="B95" s="21">
        <v>1</v>
      </c>
      <c r="C95" s="21">
        <f t="shared" si="7"/>
        <v>139</v>
      </c>
      <c r="D95" s="21">
        <v>119</v>
      </c>
      <c r="E95" s="21">
        <v>20</v>
      </c>
      <c r="F95" s="6">
        <v>678.30000000000007</v>
      </c>
      <c r="G95" s="6">
        <f t="shared" si="8"/>
        <v>5.7</v>
      </c>
      <c r="H95" s="6">
        <f t="shared" si="9"/>
        <v>228</v>
      </c>
      <c r="I95" s="35">
        <f t="shared" si="10"/>
        <v>282.93</v>
      </c>
    </row>
    <row r="96" spans="1:9" x14ac:dyDescent="0.25">
      <c r="A96" s="19" t="s">
        <v>139</v>
      </c>
      <c r="B96" s="21">
        <v>1</v>
      </c>
      <c r="C96" s="21">
        <f t="shared" si="7"/>
        <v>148</v>
      </c>
      <c r="D96" s="21">
        <v>119</v>
      </c>
      <c r="E96" s="21">
        <v>29</v>
      </c>
      <c r="F96" s="6">
        <v>678.30000000000007</v>
      </c>
      <c r="G96" s="6">
        <f t="shared" si="8"/>
        <v>5.7</v>
      </c>
      <c r="H96" s="6">
        <f t="shared" si="9"/>
        <v>330.6</v>
      </c>
      <c r="I96" s="35">
        <f t="shared" si="10"/>
        <v>410.24</v>
      </c>
    </row>
    <row r="97" spans="1:9" x14ac:dyDescent="0.25">
      <c r="A97" s="19" t="s">
        <v>1531</v>
      </c>
      <c r="B97" s="21">
        <v>1</v>
      </c>
      <c r="C97" s="21">
        <f t="shared" si="7"/>
        <v>124</v>
      </c>
      <c r="D97" s="21">
        <v>119</v>
      </c>
      <c r="E97" s="21">
        <v>5</v>
      </c>
      <c r="F97" s="6">
        <v>882.98000000000013</v>
      </c>
      <c r="G97" s="6">
        <f t="shared" si="8"/>
        <v>7.42</v>
      </c>
      <c r="H97" s="6">
        <f t="shared" si="9"/>
        <v>74.2</v>
      </c>
      <c r="I97" s="35">
        <f t="shared" si="10"/>
        <v>92.07</v>
      </c>
    </row>
    <row r="98" spans="1:9" x14ac:dyDescent="0.25">
      <c r="A98" s="19" t="s">
        <v>1525</v>
      </c>
      <c r="B98" s="21">
        <v>1</v>
      </c>
      <c r="C98" s="21">
        <f t="shared" si="7"/>
        <v>133</v>
      </c>
      <c r="D98" s="21">
        <v>119</v>
      </c>
      <c r="E98" s="21">
        <v>14</v>
      </c>
      <c r="F98" s="6">
        <v>678.30000000000007</v>
      </c>
      <c r="G98" s="6">
        <f t="shared" si="8"/>
        <v>5.7</v>
      </c>
      <c r="H98" s="6">
        <f t="shared" si="9"/>
        <v>159.6</v>
      </c>
      <c r="I98" s="35">
        <f t="shared" si="10"/>
        <v>198.05</v>
      </c>
    </row>
    <row r="99" spans="1:9" x14ac:dyDescent="0.25">
      <c r="A99" s="19" t="s">
        <v>1532</v>
      </c>
      <c r="B99" s="21">
        <v>1</v>
      </c>
      <c r="C99" s="21">
        <f t="shared" si="7"/>
        <v>150</v>
      </c>
      <c r="D99" s="21">
        <v>119</v>
      </c>
      <c r="E99" s="21">
        <v>31</v>
      </c>
      <c r="F99" s="6">
        <v>678.30000000000007</v>
      </c>
      <c r="G99" s="6">
        <f t="shared" si="8"/>
        <v>5.7</v>
      </c>
      <c r="H99" s="6">
        <f t="shared" si="9"/>
        <v>353.4</v>
      </c>
      <c r="I99" s="35">
        <f t="shared" si="10"/>
        <v>438.53</v>
      </c>
    </row>
    <row r="100" spans="1:9" x14ac:dyDescent="0.25">
      <c r="A100" s="19" t="s">
        <v>1523</v>
      </c>
      <c r="B100" s="21">
        <v>1</v>
      </c>
      <c r="C100" s="21">
        <f t="shared" si="7"/>
        <v>134</v>
      </c>
      <c r="D100" s="21">
        <v>119</v>
      </c>
      <c r="E100" s="21">
        <v>15</v>
      </c>
      <c r="F100" s="6">
        <v>678.30000000000007</v>
      </c>
      <c r="G100" s="6">
        <f t="shared" si="8"/>
        <v>5.7</v>
      </c>
      <c r="H100" s="6">
        <f t="shared" si="9"/>
        <v>171</v>
      </c>
      <c r="I100" s="35">
        <f t="shared" si="10"/>
        <v>212.19</v>
      </c>
    </row>
    <row r="101" spans="1:9" x14ac:dyDescent="0.25">
      <c r="A101" s="19" t="s">
        <v>1532</v>
      </c>
      <c r="B101" s="21">
        <v>1</v>
      </c>
      <c r="C101" s="21">
        <f t="shared" si="7"/>
        <v>133</v>
      </c>
      <c r="D101" s="21">
        <v>119</v>
      </c>
      <c r="E101" s="21">
        <v>14</v>
      </c>
      <c r="F101" s="6">
        <v>678.30000000000007</v>
      </c>
      <c r="G101" s="6">
        <f t="shared" si="8"/>
        <v>5.7</v>
      </c>
      <c r="H101" s="6">
        <f t="shared" si="9"/>
        <v>159.6</v>
      </c>
      <c r="I101" s="35">
        <f t="shared" si="10"/>
        <v>198.05</v>
      </c>
    </row>
    <row r="102" spans="1:9" x14ac:dyDescent="0.25">
      <c r="A102" s="19" t="s">
        <v>1526</v>
      </c>
      <c r="B102" s="21">
        <v>1</v>
      </c>
      <c r="C102" s="21">
        <f t="shared" si="7"/>
        <v>154</v>
      </c>
      <c r="D102" s="21">
        <v>119</v>
      </c>
      <c r="E102" s="21">
        <v>35</v>
      </c>
      <c r="F102" s="6">
        <v>678.30000000000007</v>
      </c>
      <c r="G102" s="6">
        <f t="shared" si="8"/>
        <v>5.7</v>
      </c>
      <c r="H102" s="6">
        <f t="shared" si="9"/>
        <v>399</v>
      </c>
      <c r="I102" s="35">
        <f t="shared" si="10"/>
        <v>495.12</v>
      </c>
    </row>
    <row r="103" spans="1:9" x14ac:dyDescent="0.25">
      <c r="A103" s="19" t="s">
        <v>39</v>
      </c>
      <c r="B103" s="21">
        <v>1</v>
      </c>
      <c r="C103" s="21">
        <f t="shared" si="7"/>
        <v>126</v>
      </c>
      <c r="D103" s="21">
        <v>119</v>
      </c>
      <c r="E103" s="21">
        <v>7</v>
      </c>
      <c r="F103" s="6">
        <v>678.30000000000007</v>
      </c>
      <c r="G103" s="6">
        <f t="shared" si="8"/>
        <v>5.7</v>
      </c>
      <c r="H103" s="6">
        <f t="shared" si="9"/>
        <v>79.8</v>
      </c>
      <c r="I103" s="35">
        <f t="shared" si="10"/>
        <v>99.02</v>
      </c>
    </row>
    <row r="104" spans="1:9" x14ac:dyDescent="0.25">
      <c r="A104" s="19" t="s">
        <v>1526</v>
      </c>
      <c r="B104" s="21">
        <v>1</v>
      </c>
      <c r="C104" s="21">
        <f t="shared" si="7"/>
        <v>139</v>
      </c>
      <c r="D104" s="21">
        <v>119</v>
      </c>
      <c r="E104" s="21">
        <v>20</v>
      </c>
      <c r="F104" s="6">
        <v>678.3</v>
      </c>
      <c r="G104" s="6">
        <f t="shared" si="8"/>
        <v>5.7</v>
      </c>
      <c r="H104" s="6">
        <f t="shared" si="9"/>
        <v>228</v>
      </c>
      <c r="I104" s="35">
        <f t="shared" si="10"/>
        <v>282.93</v>
      </c>
    </row>
    <row r="105" spans="1:9" x14ac:dyDescent="0.25">
      <c r="A105" s="19" t="s">
        <v>1533</v>
      </c>
      <c r="B105" s="21">
        <v>1</v>
      </c>
      <c r="C105" s="21">
        <f t="shared" si="7"/>
        <v>122</v>
      </c>
      <c r="D105" s="21">
        <v>119</v>
      </c>
      <c r="E105" s="21">
        <v>3</v>
      </c>
      <c r="F105" s="6">
        <v>678.3</v>
      </c>
      <c r="G105" s="6">
        <f t="shared" si="8"/>
        <v>5.7</v>
      </c>
      <c r="H105" s="6">
        <f t="shared" si="9"/>
        <v>34.200000000000003</v>
      </c>
      <c r="I105" s="35">
        <f t="shared" si="10"/>
        <v>42.44</v>
      </c>
    </row>
    <row r="106" spans="1:9" x14ac:dyDescent="0.25">
      <c r="A106" s="19" t="s">
        <v>1526</v>
      </c>
      <c r="B106" s="21">
        <v>1</v>
      </c>
      <c r="C106" s="21">
        <f t="shared" si="7"/>
        <v>156</v>
      </c>
      <c r="D106" s="21">
        <v>119</v>
      </c>
      <c r="E106" s="21">
        <v>37</v>
      </c>
      <c r="F106" s="6">
        <v>678.30000000000007</v>
      </c>
      <c r="G106" s="6">
        <f t="shared" si="8"/>
        <v>5.7</v>
      </c>
      <c r="H106" s="6">
        <f t="shared" si="9"/>
        <v>421.8</v>
      </c>
      <c r="I106" s="35">
        <f t="shared" si="10"/>
        <v>523.41</v>
      </c>
    </row>
    <row r="107" spans="1:9" x14ac:dyDescent="0.25">
      <c r="A107" s="19" t="s">
        <v>1522</v>
      </c>
      <c r="B107" s="21">
        <v>1</v>
      </c>
      <c r="C107" s="21">
        <f t="shared" si="7"/>
        <v>125</v>
      </c>
      <c r="D107" s="21">
        <v>119</v>
      </c>
      <c r="E107" s="21">
        <v>6</v>
      </c>
      <c r="F107" s="6">
        <v>678.30000000000007</v>
      </c>
      <c r="G107" s="6">
        <f t="shared" si="8"/>
        <v>5.7</v>
      </c>
      <c r="H107" s="6">
        <f t="shared" si="9"/>
        <v>68.400000000000006</v>
      </c>
      <c r="I107" s="35">
        <f t="shared" si="10"/>
        <v>84.88</v>
      </c>
    </row>
    <row r="108" spans="1:9" x14ac:dyDescent="0.25">
      <c r="A108" s="19" t="s">
        <v>1526</v>
      </c>
      <c r="B108" s="21">
        <v>1</v>
      </c>
      <c r="C108" s="21">
        <f t="shared" si="7"/>
        <v>184</v>
      </c>
      <c r="D108" s="21">
        <v>119</v>
      </c>
      <c r="E108" s="21">
        <v>65</v>
      </c>
      <c r="F108" s="6">
        <v>678.30000000000007</v>
      </c>
      <c r="G108" s="6">
        <f t="shared" si="8"/>
        <v>5.7</v>
      </c>
      <c r="H108" s="6">
        <f t="shared" si="9"/>
        <v>741</v>
      </c>
      <c r="I108" s="35">
        <f t="shared" si="10"/>
        <v>919.51</v>
      </c>
    </row>
    <row r="109" spans="1:9" x14ac:dyDescent="0.25">
      <c r="A109" s="19" t="s">
        <v>1525</v>
      </c>
      <c r="B109" s="21">
        <v>1</v>
      </c>
      <c r="C109" s="21">
        <f t="shared" si="7"/>
        <v>139</v>
      </c>
      <c r="D109" s="21">
        <v>119</v>
      </c>
      <c r="E109" s="21">
        <v>20</v>
      </c>
      <c r="F109" s="6">
        <v>678.30000000000007</v>
      </c>
      <c r="G109" s="6">
        <f t="shared" si="8"/>
        <v>5.7</v>
      </c>
      <c r="H109" s="6">
        <f t="shared" si="9"/>
        <v>228</v>
      </c>
      <c r="I109" s="35">
        <f t="shared" si="10"/>
        <v>282.93</v>
      </c>
    </row>
    <row r="110" spans="1:9" x14ac:dyDescent="0.25">
      <c r="A110" s="19" t="s">
        <v>1526</v>
      </c>
      <c r="B110" s="21">
        <v>1</v>
      </c>
      <c r="C110" s="21">
        <f t="shared" si="7"/>
        <v>157</v>
      </c>
      <c r="D110" s="21">
        <v>119</v>
      </c>
      <c r="E110" s="21">
        <v>38</v>
      </c>
      <c r="F110" s="6">
        <v>678.3</v>
      </c>
      <c r="G110" s="6">
        <f t="shared" si="8"/>
        <v>5.7</v>
      </c>
      <c r="H110" s="6">
        <f t="shared" si="9"/>
        <v>433.2</v>
      </c>
      <c r="I110" s="35">
        <f t="shared" si="10"/>
        <v>537.55999999999995</v>
      </c>
    </row>
    <row r="111" spans="1:9" x14ac:dyDescent="0.25">
      <c r="A111" s="19" t="s">
        <v>1525</v>
      </c>
      <c r="B111" s="21">
        <v>1</v>
      </c>
      <c r="C111" s="21">
        <f t="shared" si="7"/>
        <v>169</v>
      </c>
      <c r="D111" s="21">
        <v>119</v>
      </c>
      <c r="E111" s="21">
        <v>50</v>
      </c>
      <c r="F111" s="6">
        <v>678.30000000000007</v>
      </c>
      <c r="G111" s="6">
        <f t="shared" si="8"/>
        <v>5.7</v>
      </c>
      <c r="H111" s="6">
        <f t="shared" si="9"/>
        <v>570</v>
      </c>
      <c r="I111" s="35">
        <f t="shared" si="10"/>
        <v>707.31</v>
      </c>
    </row>
    <row r="112" spans="1:9" x14ac:dyDescent="0.25">
      <c r="A112" s="19" t="s">
        <v>139</v>
      </c>
      <c r="B112" s="21">
        <v>1</v>
      </c>
      <c r="C112" s="21">
        <f t="shared" si="7"/>
        <v>130</v>
      </c>
      <c r="D112" s="21">
        <v>119</v>
      </c>
      <c r="E112" s="21">
        <v>11</v>
      </c>
      <c r="F112" s="6">
        <v>678.30000000000007</v>
      </c>
      <c r="G112" s="6">
        <f t="shared" si="8"/>
        <v>5.7</v>
      </c>
      <c r="H112" s="6">
        <f t="shared" si="9"/>
        <v>125.4</v>
      </c>
      <c r="I112" s="35">
        <f t="shared" si="10"/>
        <v>155.61000000000001</v>
      </c>
    </row>
    <row r="113" spans="1:9" x14ac:dyDescent="0.25">
      <c r="A113" s="19" t="s">
        <v>1525</v>
      </c>
      <c r="B113" s="21">
        <v>1</v>
      </c>
      <c r="C113" s="21">
        <f t="shared" si="7"/>
        <v>121</v>
      </c>
      <c r="D113" s="21">
        <v>119</v>
      </c>
      <c r="E113" s="21">
        <v>2</v>
      </c>
      <c r="F113" s="6">
        <v>678.30000000000007</v>
      </c>
      <c r="G113" s="6">
        <f t="shared" si="8"/>
        <v>5.7</v>
      </c>
      <c r="H113" s="6">
        <f t="shared" si="9"/>
        <v>22.8</v>
      </c>
      <c r="I113" s="35">
        <f t="shared" si="10"/>
        <v>28.29</v>
      </c>
    </row>
    <row r="114" spans="1:9" x14ac:dyDescent="0.25">
      <c r="A114" s="19" t="s">
        <v>1530</v>
      </c>
      <c r="B114" s="21">
        <v>1</v>
      </c>
      <c r="C114" s="21">
        <f t="shared" si="7"/>
        <v>130</v>
      </c>
      <c r="D114" s="21">
        <v>119</v>
      </c>
      <c r="E114" s="21">
        <v>11</v>
      </c>
      <c r="F114" s="6">
        <v>678.30000000000007</v>
      </c>
      <c r="G114" s="6">
        <f t="shared" si="8"/>
        <v>5.7</v>
      </c>
      <c r="H114" s="6">
        <f t="shared" si="9"/>
        <v>125.4</v>
      </c>
      <c r="I114" s="35">
        <f t="shared" si="10"/>
        <v>155.61000000000001</v>
      </c>
    </row>
    <row r="115" spans="1:9" x14ac:dyDescent="0.25">
      <c r="A115" s="19" t="s">
        <v>1526</v>
      </c>
      <c r="B115" s="21">
        <v>1</v>
      </c>
      <c r="C115" s="21">
        <f t="shared" si="7"/>
        <v>160</v>
      </c>
      <c r="D115" s="21">
        <v>119</v>
      </c>
      <c r="E115" s="21">
        <v>41</v>
      </c>
      <c r="F115" s="6">
        <v>678.30000000000007</v>
      </c>
      <c r="G115" s="6">
        <f t="shared" si="8"/>
        <v>5.7</v>
      </c>
      <c r="H115" s="6">
        <f t="shared" si="9"/>
        <v>467.4</v>
      </c>
      <c r="I115" s="35">
        <f t="shared" si="10"/>
        <v>580</v>
      </c>
    </row>
    <row r="116" spans="1:9" x14ac:dyDescent="0.25">
      <c r="A116" s="19" t="s">
        <v>1522</v>
      </c>
      <c r="B116" s="21">
        <v>1</v>
      </c>
      <c r="C116" s="21">
        <f t="shared" si="7"/>
        <v>169</v>
      </c>
      <c r="D116" s="21">
        <v>119</v>
      </c>
      <c r="E116" s="21">
        <v>50</v>
      </c>
      <c r="F116" s="6">
        <v>678.30000000000007</v>
      </c>
      <c r="G116" s="6">
        <f t="shared" si="8"/>
        <v>5.7</v>
      </c>
      <c r="H116" s="6">
        <f t="shared" si="9"/>
        <v>570</v>
      </c>
      <c r="I116" s="35">
        <f t="shared" si="10"/>
        <v>707.31</v>
      </c>
    </row>
    <row r="117" spans="1:9" ht="33" x14ac:dyDescent="0.25">
      <c r="A117" s="19" t="s">
        <v>1524</v>
      </c>
      <c r="B117" s="21">
        <v>1</v>
      </c>
      <c r="C117" s="21">
        <f t="shared" si="7"/>
        <v>121</v>
      </c>
      <c r="D117" s="21">
        <v>119</v>
      </c>
      <c r="E117" s="21">
        <v>2</v>
      </c>
      <c r="F117" s="6">
        <v>842.57950000000005</v>
      </c>
      <c r="G117" s="6">
        <f t="shared" si="8"/>
        <v>7.08</v>
      </c>
      <c r="H117" s="6">
        <f t="shared" si="9"/>
        <v>28.32</v>
      </c>
      <c r="I117" s="35">
        <f t="shared" si="10"/>
        <v>35.14</v>
      </c>
    </row>
    <row r="118" spans="1:9" x14ac:dyDescent="0.25">
      <c r="A118" s="19" t="s">
        <v>1523</v>
      </c>
      <c r="B118" s="21">
        <v>1</v>
      </c>
      <c r="C118" s="21">
        <f t="shared" si="7"/>
        <v>140</v>
      </c>
      <c r="D118" s="21">
        <v>119</v>
      </c>
      <c r="E118" s="21">
        <v>21</v>
      </c>
      <c r="F118" s="6">
        <v>678.30000000000007</v>
      </c>
      <c r="G118" s="6">
        <f t="shared" si="8"/>
        <v>5.7</v>
      </c>
      <c r="H118" s="6">
        <f t="shared" si="9"/>
        <v>239.4</v>
      </c>
      <c r="I118" s="35">
        <f t="shared" si="10"/>
        <v>297.07</v>
      </c>
    </row>
    <row r="119" spans="1:9" x14ac:dyDescent="0.25">
      <c r="A119" s="19" t="s">
        <v>139</v>
      </c>
      <c r="B119" s="21">
        <v>1</v>
      </c>
      <c r="C119" s="21">
        <f t="shared" si="7"/>
        <v>124</v>
      </c>
      <c r="D119" s="21">
        <v>119</v>
      </c>
      <c r="E119" s="21">
        <v>5</v>
      </c>
      <c r="F119" s="6">
        <v>678.3</v>
      </c>
      <c r="G119" s="6">
        <f t="shared" si="8"/>
        <v>5.7</v>
      </c>
      <c r="H119" s="6">
        <f t="shared" si="9"/>
        <v>57</v>
      </c>
      <c r="I119" s="35">
        <f t="shared" si="10"/>
        <v>70.73</v>
      </c>
    </row>
    <row r="120" spans="1:9" x14ac:dyDescent="0.25">
      <c r="A120" s="19" t="s">
        <v>1530</v>
      </c>
      <c r="B120" s="21">
        <v>1</v>
      </c>
      <c r="C120" s="21">
        <f t="shared" si="7"/>
        <v>142</v>
      </c>
      <c r="D120" s="21">
        <v>119</v>
      </c>
      <c r="E120" s="21">
        <v>23</v>
      </c>
      <c r="F120" s="6">
        <v>678.30000000000007</v>
      </c>
      <c r="G120" s="6">
        <f t="shared" si="8"/>
        <v>5.7</v>
      </c>
      <c r="H120" s="6">
        <f t="shared" si="9"/>
        <v>262.2</v>
      </c>
      <c r="I120" s="35">
        <f t="shared" si="10"/>
        <v>325.36</v>
      </c>
    </row>
    <row r="121" spans="1:9" x14ac:dyDescent="0.25">
      <c r="A121" s="19" t="s">
        <v>1533</v>
      </c>
      <c r="B121" s="21">
        <v>1</v>
      </c>
      <c r="C121" s="21">
        <f t="shared" si="7"/>
        <v>121</v>
      </c>
      <c r="D121" s="21">
        <v>119</v>
      </c>
      <c r="E121" s="21">
        <v>2</v>
      </c>
      <c r="F121" s="6">
        <v>678.30000000000007</v>
      </c>
      <c r="G121" s="6">
        <f t="shared" si="8"/>
        <v>5.7</v>
      </c>
      <c r="H121" s="6">
        <f t="shared" si="9"/>
        <v>22.8</v>
      </c>
      <c r="I121" s="35">
        <f t="shared" si="10"/>
        <v>28.29</v>
      </c>
    </row>
    <row r="122" spans="1:9" x14ac:dyDescent="0.25">
      <c r="A122" s="19" t="s">
        <v>1522</v>
      </c>
      <c r="B122" s="21">
        <v>1</v>
      </c>
      <c r="C122" s="21">
        <f t="shared" si="7"/>
        <v>163</v>
      </c>
      <c r="D122" s="21">
        <v>119</v>
      </c>
      <c r="E122" s="21">
        <v>44</v>
      </c>
      <c r="F122" s="6">
        <v>678.30000000000007</v>
      </c>
      <c r="G122" s="6">
        <f t="shared" si="8"/>
        <v>5.7</v>
      </c>
      <c r="H122" s="6">
        <f t="shared" si="9"/>
        <v>501.6</v>
      </c>
      <c r="I122" s="35">
        <f t="shared" si="10"/>
        <v>622.44000000000005</v>
      </c>
    </row>
    <row r="123" spans="1:9" x14ac:dyDescent="0.25">
      <c r="A123" s="19" t="s">
        <v>1530</v>
      </c>
      <c r="B123" s="21">
        <v>1</v>
      </c>
      <c r="C123" s="21">
        <f t="shared" si="7"/>
        <v>136</v>
      </c>
      <c r="D123" s="21">
        <v>119</v>
      </c>
      <c r="E123" s="21">
        <v>17</v>
      </c>
      <c r="F123" s="6">
        <v>678.30000000000007</v>
      </c>
      <c r="G123" s="6">
        <f t="shared" si="8"/>
        <v>5.7</v>
      </c>
      <c r="H123" s="6">
        <f t="shared" si="9"/>
        <v>193.8</v>
      </c>
      <c r="I123" s="35">
        <f t="shared" si="10"/>
        <v>240.49</v>
      </c>
    </row>
    <row r="124" spans="1:9" x14ac:dyDescent="0.25">
      <c r="A124" s="19" t="s">
        <v>1521</v>
      </c>
      <c r="B124" s="21">
        <v>1</v>
      </c>
      <c r="C124" s="21">
        <f t="shared" si="7"/>
        <v>121</v>
      </c>
      <c r="D124" s="21">
        <v>119</v>
      </c>
      <c r="E124" s="21">
        <v>2</v>
      </c>
      <c r="F124" s="6">
        <v>678.30000000000007</v>
      </c>
      <c r="G124" s="6">
        <f t="shared" si="8"/>
        <v>5.7</v>
      </c>
      <c r="H124" s="6">
        <f t="shared" si="9"/>
        <v>22.8</v>
      </c>
      <c r="I124" s="35">
        <f t="shared" si="10"/>
        <v>28.29</v>
      </c>
    </row>
    <row r="125" spans="1:9" x14ac:dyDescent="0.25">
      <c r="A125" s="19" t="s">
        <v>1521</v>
      </c>
      <c r="B125" s="21">
        <v>1</v>
      </c>
      <c r="C125" s="21">
        <f t="shared" si="7"/>
        <v>139</v>
      </c>
      <c r="D125" s="21">
        <v>119</v>
      </c>
      <c r="E125" s="21">
        <v>20</v>
      </c>
      <c r="F125" s="6">
        <v>678.30000000000007</v>
      </c>
      <c r="G125" s="6">
        <f t="shared" si="8"/>
        <v>5.7</v>
      </c>
      <c r="H125" s="6">
        <f t="shared" si="9"/>
        <v>228</v>
      </c>
      <c r="I125" s="35">
        <f t="shared" si="10"/>
        <v>282.93</v>
      </c>
    </row>
    <row r="126" spans="1:9" x14ac:dyDescent="0.25">
      <c r="A126" s="19" t="s">
        <v>1531</v>
      </c>
      <c r="B126" s="21">
        <v>1</v>
      </c>
      <c r="C126" s="21">
        <f t="shared" si="7"/>
        <v>128</v>
      </c>
      <c r="D126" s="21">
        <v>119</v>
      </c>
      <c r="E126" s="21">
        <v>9</v>
      </c>
      <c r="F126" s="6">
        <v>749.69999999999993</v>
      </c>
      <c r="G126" s="6">
        <f t="shared" si="8"/>
        <v>6.3</v>
      </c>
      <c r="H126" s="6">
        <f t="shared" si="9"/>
        <v>113.4</v>
      </c>
      <c r="I126" s="35">
        <f t="shared" si="10"/>
        <v>140.72</v>
      </c>
    </row>
    <row r="127" spans="1:9" x14ac:dyDescent="0.25">
      <c r="A127" s="19" t="s">
        <v>1530</v>
      </c>
      <c r="B127" s="21">
        <v>1</v>
      </c>
      <c r="C127" s="21">
        <f t="shared" si="7"/>
        <v>139</v>
      </c>
      <c r="D127" s="21">
        <v>119</v>
      </c>
      <c r="E127" s="21">
        <v>20</v>
      </c>
      <c r="F127" s="6">
        <v>678.30000000000007</v>
      </c>
      <c r="G127" s="6">
        <f t="shared" si="8"/>
        <v>5.7</v>
      </c>
      <c r="H127" s="6">
        <f t="shared" si="9"/>
        <v>228</v>
      </c>
      <c r="I127" s="35">
        <f t="shared" si="10"/>
        <v>282.93</v>
      </c>
    </row>
    <row r="128" spans="1:9" x14ac:dyDescent="0.25">
      <c r="A128" s="19" t="s">
        <v>1526</v>
      </c>
      <c r="B128" s="21">
        <v>1</v>
      </c>
      <c r="C128" s="21">
        <f t="shared" si="7"/>
        <v>139</v>
      </c>
      <c r="D128" s="21">
        <v>119</v>
      </c>
      <c r="E128" s="21">
        <v>20</v>
      </c>
      <c r="F128" s="6">
        <v>678.30000000000007</v>
      </c>
      <c r="G128" s="6">
        <f t="shared" si="8"/>
        <v>5.7</v>
      </c>
      <c r="H128" s="6">
        <f t="shared" si="9"/>
        <v>228</v>
      </c>
      <c r="I128" s="35">
        <f t="shared" si="10"/>
        <v>282.93</v>
      </c>
    </row>
    <row r="129" spans="1:9" x14ac:dyDescent="0.25">
      <c r="A129" s="19" t="s">
        <v>1528</v>
      </c>
      <c r="B129" s="21">
        <v>1</v>
      </c>
      <c r="C129" s="21">
        <f t="shared" si="7"/>
        <v>156</v>
      </c>
      <c r="D129" s="21">
        <v>119</v>
      </c>
      <c r="E129" s="21">
        <v>37</v>
      </c>
      <c r="F129" s="6">
        <v>905.17796610169489</v>
      </c>
      <c r="G129" s="6">
        <f t="shared" si="8"/>
        <v>7.61</v>
      </c>
      <c r="H129" s="6">
        <f t="shared" si="9"/>
        <v>563.14</v>
      </c>
      <c r="I129" s="35">
        <f t="shared" si="10"/>
        <v>698.8</v>
      </c>
    </row>
    <row r="130" spans="1:9" x14ac:dyDescent="0.25">
      <c r="A130" s="19" t="s">
        <v>1521</v>
      </c>
      <c r="B130" s="21">
        <v>1</v>
      </c>
      <c r="C130" s="21">
        <f t="shared" si="7"/>
        <v>139</v>
      </c>
      <c r="D130" s="21">
        <v>119</v>
      </c>
      <c r="E130" s="21">
        <v>20</v>
      </c>
      <c r="F130" s="6">
        <v>678.30000000000007</v>
      </c>
      <c r="G130" s="6">
        <f t="shared" si="8"/>
        <v>5.7</v>
      </c>
      <c r="H130" s="6">
        <f t="shared" si="9"/>
        <v>228</v>
      </c>
      <c r="I130" s="35">
        <f t="shared" si="10"/>
        <v>282.93</v>
      </c>
    </row>
    <row r="131" spans="1:9" x14ac:dyDescent="0.25">
      <c r="A131" s="19" t="s">
        <v>1521</v>
      </c>
      <c r="B131" s="21">
        <v>1</v>
      </c>
      <c r="C131" s="21">
        <f t="shared" si="7"/>
        <v>139</v>
      </c>
      <c r="D131" s="21">
        <v>119</v>
      </c>
      <c r="E131" s="21">
        <v>20</v>
      </c>
      <c r="F131" s="6">
        <v>678.30000000000007</v>
      </c>
      <c r="G131" s="6">
        <f t="shared" si="8"/>
        <v>5.7</v>
      </c>
      <c r="H131" s="6">
        <f t="shared" si="9"/>
        <v>228</v>
      </c>
      <c r="I131" s="35">
        <f t="shared" si="10"/>
        <v>282.93</v>
      </c>
    </row>
    <row r="132" spans="1:9" x14ac:dyDescent="0.25">
      <c r="A132" s="19" t="s">
        <v>1522</v>
      </c>
      <c r="B132" s="21">
        <v>1</v>
      </c>
      <c r="C132" s="21">
        <f t="shared" si="7"/>
        <v>154</v>
      </c>
      <c r="D132" s="21">
        <v>119</v>
      </c>
      <c r="E132" s="21">
        <v>35</v>
      </c>
      <c r="F132" s="6">
        <v>678.30000000000007</v>
      </c>
      <c r="G132" s="6">
        <f t="shared" si="8"/>
        <v>5.7</v>
      </c>
      <c r="H132" s="6">
        <f t="shared" si="9"/>
        <v>399</v>
      </c>
      <c r="I132" s="35">
        <f t="shared" si="10"/>
        <v>495.12</v>
      </c>
    </row>
    <row r="133" spans="1:9" x14ac:dyDescent="0.25">
      <c r="A133" s="19" t="s">
        <v>1530</v>
      </c>
      <c r="B133" s="21">
        <v>1</v>
      </c>
      <c r="C133" s="21">
        <f t="shared" si="7"/>
        <v>139</v>
      </c>
      <c r="D133" s="21">
        <v>119</v>
      </c>
      <c r="E133" s="21">
        <v>20</v>
      </c>
      <c r="F133" s="6">
        <v>678.30000000000007</v>
      </c>
      <c r="G133" s="6">
        <f t="shared" si="8"/>
        <v>5.7</v>
      </c>
      <c r="H133" s="6">
        <f t="shared" si="9"/>
        <v>228</v>
      </c>
      <c r="I133" s="35">
        <f t="shared" si="10"/>
        <v>282.93</v>
      </c>
    </row>
    <row r="134" spans="1:9" x14ac:dyDescent="0.25">
      <c r="A134" s="19" t="s">
        <v>139</v>
      </c>
      <c r="B134" s="21">
        <v>1</v>
      </c>
      <c r="C134" s="21">
        <f t="shared" si="7"/>
        <v>145</v>
      </c>
      <c r="D134" s="21">
        <v>119</v>
      </c>
      <c r="E134" s="21">
        <v>26</v>
      </c>
      <c r="F134" s="6">
        <v>678.30000000000007</v>
      </c>
      <c r="G134" s="6">
        <f t="shared" si="8"/>
        <v>5.7</v>
      </c>
      <c r="H134" s="6">
        <f t="shared" si="9"/>
        <v>296.39999999999998</v>
      </c>
      <c r="I134" s="35">
        <f t="shared" si="10"/>
        <v>367.8</v>
      </c>
    </row>
    <row r="135" spans="1:9" x14ac:dyDescent="0.25">
      <c r="A135" s="19" t="s">
        <v>1526</v>
      </c>
      <c r="B135" s="21">
        <v>1</v>
      </c>
      <c r="C135" s="21">
        <f t="shared" si="7"/>
        <v>160</v>
      </c>
      <c r="D135" s="21">
        <v>119</v>
      </c>
      <c r="E135" s="21">
        <v>41</v>
      </c>
      <c r="F135" s="6">
        <v>678.30000000000007</v>
      </c>
      <c r="G135" s="6">
        <f t="shared" si="8"/>
        <v>5.7</v>
      </c>
      <c r="H135" s="6">
        <f t="shared" si="9"/>
        <v>467.4</v>
      </c>
      <c r="I135" s="35">
        <f t="shared" si="10"/>
        <v>580</v>
      </c>
    </row>
    <row r="136" spans="1:9" x14ac:dyDescent="0.25">
      <c r="A136" s="19" t="s">
        <v>1532</v>
      </c>
      <c r="B136" s="21">
        <v>1</v>
      </c>
      <c r="C136" s="21">
        <f t="shared" si="7"/>
        <v>172</v>
      </c>
      <c r="D136" s="21">
        <v>119</v>
      </c>
      <c r="E136" s="21">
        <v>53</v>
      </c>
      <c r="F136" s="6">
        <v>678.3</v>
      </c>
      <c r="G136" s="6">
        <f t="shared" si="8"/>
        <v>5.7</v>
      </c>
      <c r="H136" s="6">
        <f t="shared" si="9"/>
        <v>604.20000000000005</v>
      </c>
      <c r="I136" s="35">
        <f t="shared" si="10"/>
        <v>749.75</v>
      </c>
    </row>
    <row r="137" spans="1:9" x14ac:dyDescent="0.25">
      <c r="A137" s="19" t="s">
        <v>1521</v>
      </c>
      <c r="B137" s="21">
        <v>1</v>
      </c>
      <c r="C137" s="21">
        <f t="shared" si="7"/>
        <v>133</v>
      </c>
      <c r="D137" s="21">
        <v>119</v>
      </c>
      <c r="E137" s="21">
        <v>14</v>
      </c>
      <c r="F137" s="6">
        <v>678.30000000000007</v>
      </c>
      <c r="G137" s="6">
        <f t="shared" si="8"/>
        <v>5.7</v>
      </c>
      <c r="H137" s="6">
        <f t="shared" si="9"/>
        <v>159.6</v>
      </c>
      <c r="I137" s="35">
        <f t="shared" si="10"/>
        <v>198.05</v>
      </c>
    </row>
    <row r="138" spans="1:9" x14ac:dyDescent="0.25">
      <c r="A138" s="19" t="s">
        <v>139</v>
      </c>
      <c r="B138" s="21">
        <v>1</v>
      </c>
      <c r="C138" s="21">
        <f t="shared" si="7"/>
        <v>127</v>
      </c>
      <c r="D138" s="21">
        <v>119</v>
      </c>
      <c r="E138" s="21">
        <v>8</v>
      </c>
      <c r="F138" s="6">
        <v>678.30000000000007</v>
      </c>
      <c r="G138" s="6">
        <f t="shared" si="8"/>
        <v>5.7</v>
      </c>
      <c r="H138" s="6">
        <f t="shared" si="9"/>
        <v>91.2</v>
      </c>
      <c r="I138" s="35">
        <f t="shared" si="10"/>
        <v>113.17</v>
      </c>
    </row>
    <row r="139" spans="1:9" x14ac:dyDescent="0.25">
      <c r="A139" s="19" t="s">
        <v>1534</v>
      </c>
      <c r="B139" s="21">
        <v>1</v>
      </c>
      <c r="C139" s="21">
        <f t="shared" si="7"/>
        <v>142</v>
      </c>
      <c r="D139" s="21">
        <v>119</v>
      </c>
      <c r="E139" s="21">
        <v>23</v>
      </c>
      <c r="F139" s="6">
        <v>678.3</v>
      </c>
      <c r="G139" s="6">
        <f t="shared" si="8"/>
        <v>5.7</v>
      </c>
      <c r="H139" s="6">
        <f t="shared" si="9"/>
        <v>262.2</v>
      </c>
      <c r="I139" s="35">
        <f t="shared" si="10"/>
        <v>325.36</v>
      </c>
    </row>
    <row r="140" spans="1:9" x14ac:dyDescent="0.25">
      <c r="A140" s="19" t="s">
        <v>39</v>
      </c>
      <c r="B140" s="21">
        <v>1</v>
      </c>
      <c r="C140" s="21">
        <f t="shared" si="7"/>
        <v>133</v>
      </c>
      <c r="D140" s="21">
        <v>119</v>
      </c>
      <c r="E140" s="21">
        <v>14</v>
      </c>
      <c r="F140" s="6">
        <v>619.39499999999998</v>
      </c>
      <c r="G140" s="6">
        <f t="shared" si="8"/>
        <v>5.21</v>
      </c>
      <c r="H140" s="6">
        <f t="shared" si="9"/>
        <v>145.88</v>
      </c>
      <c r="I140" s="35">
        <f t="shared" si="10"/>
        <v>181.02</v>
      </c>
    </row>
    <row r="141" spans="1:9" x14ac:dyDescent="0.25">
      <c r="A141" s="19" t="s">
        <v>1532</v>
      </c>
      <c r="B141" s="21">
        <v>1</v>
      </c>
      <c r="C141" s="21">
        <f t="shared" si="7"/>
        <v>146</v>
      </c>
      <c r="D141" s="21">
        <v>119</v>
      </c>
      <c r="E141" s="21">
        <v>27</v>
      </c>
      <c r="F141" s="6">
        <v>678.30000000000007</v>
      </c>
      <c r="G141" s="6">
        <f t="shared" si="8"/>
        <v>5.7</v>
      </c>
      <c r="H141" s="6">
        <f t="shared" si="9"/>
        <v>307.8</v>
      </c>
      <c r="I141" s="35">
        <f t="shared" si="10"/>
        <v>381.95</v>
      </c>
    </row>
    <row r="142" spans="1:9" x14ac:dyDescent="0.25">
      <c r="A142" s="19" t="s">
        <v>1521</v>
      </c>
      <c r="B142" s="21">
        <v>1</v>
      </c>
      <c r="C142" s="21">
        <f t="shared" si="7"/>
        <v>133</v>
      </c>
      <c r="D142" s="21">
        <v>119</v>
      </c>
      <c r="E142" s="21">
        <v>14</v>
      </c>
      <c r="F142" s="6">
        <v>678.30000000000007</v>
      </c>
      <c r="G142" s="6">
        <f t="shared" si="8"/>
        <v>5.7</v>
      </c>
      <c r="H142" s="6">
        <f t="shared" si="9"/>
        <v>159.6</v>
      </c>
      <c r="I142" s="35">
        <f t="shared" si="10"/>
        <v>198.05</v>
      </c>
    </row>
    <row r="143" spans="1:9" x14ac:dyDescent="0.25">
      <c r="A143" s="19" t="s">
        <v>139</v>
      </c>
      <c r="B143" s="21">
        <v>1</v>
      </c>
      <c r="C143" s="21">
        <f t="shared" ref="C143:C206" si="11">D143+E143</f>
        <v>134</v>
      </c>
      <c r="D143" s="21">
        <v>119</v>
      </c>
      <c r="E143" s="21">
        <v>15</v>
      </c>
      <c r="F143" s="6">
        <v>678.30000000000007</v>
      </c>
      <c r="G143" s="6">
        <f t="shared" ref="G143:G206" si="12">ROUND(F143/D143,2)</f>
        <v>5.7</v>
      </c>
      <c r="H143" s="6">
        <f t="shared" ref="H143:H206" si="13">ROUND(E143*G143*2,2)</f>
        <v>171</v>
      </c>
      <c r="I143" s="35">
        <f t="shared" ref="I143:I206" si="14">ROUND(H143*1.2409,2)</f>
        <v>212.19</v>
      </c>
    </row>
    <row r="144" spans="1:9" x14ac:dyDescent="0.25">
      <c r="A144" s="19" t="s">
        <v>139</v>
      </c>
      <c r="B144" s="21">
        <v>1</v>
      </c>
      <c r="C144" s="21">
        <f t="shared" si="11"/>
        <v>142</v>
      </c>
      <c r="D144" s="21">
        <v>119</v>
      </c>
      <c r="E144" s="21">
        <v>23</v>
      </c>
      <c r="F144" s="6">
        <v>678.30000000000007</v>
      </c>
      <c r="G144" s="6">
        <f t="shared" si="12"/>
        <v>5.7</v>
      </c>
      <c r="H144" s="6">
        <f t="shared" si="13"/>
        <v>262.2</v>
      </c>
      <c r="I144" s="35">
        <f t="shared" si="14"/>
        <v>325.36</v>
      </c>
    </row>
    <row r="145" spans="1:9" x14ac:dyDescent="0.25">
      <c r="A145" s="19" t="s">
        <v>1522</v>
      </c>
      <c r="B145" s="21">
        <v>1</v>
      </c>
      <c r="C145" s="21">
        <f t="shared" si="11"/>
        <v>148</v>
      </c>
      <c r="D145" s="21">
        <v>119</v>
      </c>
      <c r="E145" s="21">
        <v>29</v>
      </c>
      <c r="F145" s="6">
        <v>678.30000000000007</v>
      </c>
      <c r="G145" s="6">
        <f t="shared" si="12"/>
        <v>5.7</v>
      </c>
      <c r="H145" s="6">
        <f t="shared" si="13"/>
        <v>330.6</v>
      </c>
      <c r="I145" s="35">
        <f t="shared" si="14"/>
        <v>410.24</v>
      </c>
    </row>
    <row r="146" spans="1:9" x14ac:dyDescent="0.25">
      <c r="A146" s="19" t="s">
        <v>1523</v>
      </c>
      <c r="B146" s="21">
        <v>1</v>
      </c>
      <c r="C146" s="21">
        <f t="shared" si="11"/>
        <v>178</v>
      </c>
      <c r="D146" s="21">
        <v>119</v>
      </c>
      <c r="E146" s="21">
        <v>59</v>
      </c>
      <c r="F146" s="6">
        <v>678.30000000000007</v>
      </c>
      <c r="G146" s="6">
        <f t="shared" si="12"/>
        <v>5.7</v>
      </c>
      <c r="H146" s="6">
        <f t="shared" si="13"/>
        <v>672.6</v>
      </c>
      <c r="I146" s="35">
        <f t="shared" si="14"/>
        <v>834.63</v>
      </c>
    </row>
    <row r="147" spans="1:9" x14ac:dyDescent="0.25">
      <c r="A147" s="19" t="s">
        <v>1531</v>
      </c>
      <c r="B147" s="21">
        <v>1</v>
      </c>
      <c r="C147" s="21">
        <f t="shared" si="11"/>
        <v>160</v>
      </c>
      <c r="D147" s="21">
        <v>119</v>
      </c>
      <c r="E147" s="21">
        <v>41</v>
      </c>
      <c r="F147" s="6">
        <v>882.98</v>
      </c>
      <c r="G147" s="6">
        <f t="shared" si="12"/>
        <v>7.42</v>
      </c>
      <c r="H147" s="6">
        <f t="shared" si="13"/>
        <v>608.44000000000005</v>
      </c>
      <c r="I147" s="35">
        <f t="shared" si="14"/>
        <v>755.01</v>
      </c>
    </row>
    <row r="148" spans="1:9" x14ac:dyDescent="0.25">
      <c r="A148" s="19" t="s">
        <v>138</v>
      </c>
      <c r="B148" s="21">
        <v>1</v>
      </c>
      <c r="C148" s="21">
        <f t="shared" si="11"/>
        <v>124</v>
      </c>
      <c r="D148" s="21">
        <v>119</v>
      </c>
      <c r="E148" s="21">
        <v>5</v>
      </c>
      <c r="F148" s="6">
        <v>725.9</v>
      </c>
      <c r="G148" s="6">
        <f t="shared" si="12"/>
        <v>6.1</v>
      </c>
      <c r="H148" s="6">
        <f t="shared" si="13"/>
        <v>61</v>
      </c>
      <c r="I148" s="35">
        <f t="shared" si="14"/>
        <v>75.69</v>
      </c>
    </row>
    <row r="149" spans="1:9" x14ac:dyDescent="0.25">
      <c r="A149" s="19" t="s">
        <v>138</v>
      </c>
      <c r="B149" s="21">
        <v>1</v>
      </c>
      <c r="C149" s="21">
        <f t="shared" si="11"/>
        <v>124</v>
      </c>
      <c r="D149" s="21">
        <v>119</v>
      </c>
      <c r="E149" s="21">
        <v>5</v>
      </c>
      <c r="F149" s="6">
        <v>725.9</v>
      </c>
      <c r="G149" s="6">
        <f t="shared" si="12"/>
        <v>6.1</v>
      </c>
      <c r="H149" s="6">
        <f t="shared" si="13"/>
        <v>61</v>
      </c>
      <c r="I149" s="35">
        <f t="shared" si="14"/>
        <v>75.69</v>
      </c>
    </row>
    <row r="150" spans="1:9" x14ac:dyDescent="0.25">
      <c r="A150" s="19" t="s">
        <v>138</v>
      </c>
      <c r="B150" s="21">
        <v>1</v>
      </c>
      <c r="C150" s="21">
        <f t="shared" si="11"/>
        <v>124</v>
      </c>
      <c r="D150" s="21">
        <v>119</v>
      </c>
      <c r="E150" s="21">
        <v>5</v>
      </c>
      <c r="F150" s="6">
        <v>725.9</v>
      </c>
      <c r="G150" s="6">
        <f t="shared" si="12"/>
        <v>6.1</v>
      </c>
      <c r="H150" s="6">
        <f t="shared" si="13"/>
        <v>61</v>
      </c>
      <c r="I150" s="35">
        <f t="shared" si="14"/>
        <v>75.69</v>
      </c>
    </row>
    <row r="151" spans="1:9" x14ac:dyDescent="0.25">
      <c r="A151" s="19" t="s">
        <v>1535</v>
      </c>
      <c r="B151" s="21">
        <v>1</v>
      </c>
      <c r="C151" s="21">
        <f t="shared" si="11"/>
        <v>145</v>
      </c>
      <c r="D151" s="21">
        <v>119</v>
      </c>
      <c r="E151" s="21">
        <v>26</v>
      </c>
      <c r="F151" s="6">
        <v>678.30000000000007</v>
      </c>
      <c r="G151" s="6">
        <f t="shared" si="12"/>
        <v>5.7</v>
      </c>
      <c r="H151" s="6">
        <f t="shared" si="13"/>
        <v>296.39999999999998</v>
      </c>
      <c r="I151" s="35">
        <f t="shared" si="14"/>
        <v>367.8</v>
      </c>
    </row>
    <row r="152" spans="1:9" x14ac:dyDescent="0.25">
      <c r="A152" s="19" t="s">
        <v>1535</v>
      </c>
      <c r="B152" s="21">
        <v>1</v>
      </c>
      <c r="C152" s="21">
        <f t="shared" si="11"/>
        <v>152</v>
      </c>
      <c r="D152" s="21">
        <v>119</v>
      </c>
      <c r="E152" s="21">
        <v>33</v>
      </c>
      <c r="F152" s="6">
        <v>678.30000000000007</v>
      </c>
      <c r="G152" s="6">
        <f t="shared" si="12"/>
        <v>5.7</v>
      </c>
      <c r="H152" s="6">
        <f t="shared" si="13"/>
        <v>376.2</v>
      </c>
      <c r="I152" s="35">
        <f t="shared" si="14"/>
        <v>466.83</v>
      </c>
    </row>
    <row r="153" spans="1:9" x14ac:dyDescent="0.25">
      <c r="A153" s="19" t="s">
        <v>1536</v>
      </c>
      <c r="B153" s="21">
        <v>1</v>
      </c>
      <c r="C153" s="21">
        <f t="shared" si="11"/>
        <v>122</v>
      </c>
      <c r="D153" s="21">
        <v>119</v>
      </c>
      <c r="E153" s="21">
        <v>3</v>
      </c>
      <c r="F153" s="6">
        <v>944.6729579207921</v>
      </c>
      <c r="G153" s="6">
        <f t="shared" si="12"/>
        <v>7.94</v>
      </c>
      <c r="H153" s="6">
        <f t="shared" si="13"/>
        <v>47.64</v>
      </c>
      <c r="I153" s="35">
        <f t="shared" si="14"/>
        <v>59.12</v>
      </c>
    </row>
    <row r="154" spans="1:9" x14ac:dyDescent="0.25">
      <c r="A154" s="19" t="s">
        <v>138</v>
      </c>
      <c r="B154" s="21">
        <v>1</v>
      </c>
      <c r="C154" s="21">
        <f t="shared" si="11"/>
        <v>124</v>
      </c>
      <c r="D154" s="21">
        <v>119</v>
      </c>
      <c r="E154" s="21">
        <v>5</v>
      </c>
      <c r="F154" s="6">
        <v>725.9</v>
      </c>
      <c r="G154" s="6">
        <f t="shared" si="12"/>
        <v>6.1</v>
      </c>
      <c r="H154" s="6">
        <f t="shared" si="13"/>
        <v>61</v>
      </c>
      <c r="I154" s="35">
        <f t="shared" si="14"/>
        <v>75.69</v>
      </c>
    </row>
    <row r="155" spans="1:9" x14ac:dyDescent="0.25">
      <c r="A155" s="19" t="s">
        <v>1535</v>
      </c>
      <c r="B155" s="21">
        <v>1</v>
      </c>
      <c r="C155" s="21">
        <f t="shared" si="11"/>
        <v>127</v>
      </c>
      <c r="D155" s="21">
        <v>119</v>
      </c>
      <c r="E155" s="21">
        <v>8</v>
      </c>
      <c r="F155" s="6">
        <v>678.30000000000007</v>
      </c>
      <c r="G155" s="6">
        <f t="shared" si="12"/>
        <v>5.7</v>
      </c>
      <c r="H155" s="6">
        <f t="shared" si="13"/>
        <v>91.2</v>
      </c>
      <c r="I155" s="35">
        <f t="shared" si="14"/>
        <v>113.17</v>
      </c>
    </row>
    <row r="156" spans="1:9" x14ac:dyDescent="0.25">
      <c r="A156" s="19" t="s">
        <v>1535</v>
      </c>
      <c r="B156" s="21">
        <v>1</v>
      </c>
      <c r="C156" s="21">
        <f t="shared" si="11"/>
        <v>133</v>
      </c>
      <c r="D156" s="21">
        <v>119</v>
      </c>
      <c r="E156" s="21">
        <v>14</v>
      </c>
      <c r="F156" s="6">
        <v>678.30000000000007</v>
      </c>
      <c r="G156" s="6">
        <f t="shared" si="12"/>
        <v>5.7</v>
      </c>
      <c r="H156" s="6">
        <f t="shared" si="13"/>
        <v>159.6</v>
      </c>
      <c r="I156" s="35">
        <f t="shared" si="14"/>
        <v>198.05</v>
      </c>
    </row>
    <row r="157" spans="1:9" x14ac:dyDescent="0.25">
      <c r="A157" s="19" t="s">
        <v>138</v>
      </c>
      <c r="B157" s="21">
        <v>1</v>
      </c>
      <c r="C157" s="21">
        <f t="shared" si="11"/>
        <v>121</v>
      </c>
      <c r="D157" s="21">
        <v>119</v>
      </c>
      <c r="E157" s="21">
        <v>2</v>
      </c>
      <c r="F157" s="6">
        <v>725.9</v>
      </c>
      <c r="G157" s="6">
        <f t="shared" si="12"/>
        <v>6.1</v>
      </c>
      <c r="H157" s="6">
        <f t="shared" si="13"/>
        <v>24.4</v>
      </c>
      <c r="I157" s="35">
        <f t="shared" si="14"/>
        <v>30.28</v>
      </c>
    </row>
    <row r="158" spans="1:9" x14ac:dyDescent="0.25">
      <c r="A158" s="19" t="s">
        <v>138</v>
      </c>
      <c r="B158" s="21">
        <v>1</v>
      </c>
      <c r="C158" s="21">
        <f t="shared" si="11"/>
        <v>123</v>
      </c>
      <c r="D158" s="21">
        <v>119</v>
      </c>
      <c r="E158" s="21">
        <v>4</v>
      </c>
      <c r="F158" s="6">
        <v>725.9</v>
      </c>
      <c r="G158" s="6">
        <f t="shared" si="12"/>
        <v>6.1</v>
      </c>
      <c r="H158" s="6">
        <f t="shared" si="13"/>
        <v>48.8</v>
      </c>
      <c r="I158" s="35">
        <f t="shared" si="14"/>
        <v>60.56</v>
      </c>
    </row>
    <row r="159" spans="1:9" x14ac:dyDescent="0.25">
      <c r="A159" s="19" t="s">
        <v>138</v>
      </c>
      <c r="B159" s="21">
        <v>1</v>
      </c>
      <c r="C159" s="21">
        <f t="shared" si="11"/>
        <v>121</v>
      </c>
      <c r="D159" s="21">
        <v>119</v>
      </c>
      <c r="E159" s="21">
        <v>2</v>
      </c>
      <c r="F159" s="6">
        <v>725.9</v>
      </c>
      <c r="G159" s="6">
        <f t="shared" si="12"/>
        <v>6.1</v>
      </c>
      <c r="H159" s="6">
        <f t="shared" si="13"/>
        <v>24.4</v>
      </c>
      <c r="I159" s="35">
        <f t="shared" si="14"/>
        <v>30.28</v>
      </c>
    </row>
    <row r="160" spans="1:9" x14ac:dyDescent="0.25">
      <c r="A160" s="19" t="s">
        <v>1537</v>
      </c>
      <c r="B160" s="21">
        <v>1</v>
      </c>
      <c r="C160" s="21">
        <f t="shared" si="11"/>
        <v>126</v>
      </c>
      <c r="D160" s="21">
        <v>119</v>
      </c>
      <c r="E160" s="21">
        <v>7</v>
      </c>
      <c r="F160" s="6">
        <v>678.30000000000007</v>
      </c>
      <c r="G160" s="6">
        <f t="shared" si="12"/>
        <v>5.7</v>
      </c>
      <c r="H160" s="6">
        <f t="shared" si="13"/>
        <v>79.8</v>
      </c>
      <c r="I160" s="35">
        <f t="shared" si="14"/>
        <v>99.02</v>
      </c>
    </row>
    <row r="161" spans="1:9" x14ac:dyDescent="0.25">
      <c r="A161" s="19" t="s">
        <v>1537</v>
      </c>
      <c r="B161" s="21">
        <v>1</v>
      </c>
      <c r="C161" s="21">
        <f t="shared" si="11"/>
        <v>121</v>
      </c>
      <c r="D161" s="21">
        <v>119</v>
      </c>
      <c r="E161" s="21">
        <v>2</v>
      </c>
      <c r="F161" s="6">
        <v>678.30000000000007</v>
      </c>
      <c r="G161" s="6">
        <f t="shared" si="12"/>
        <v>5.7</v>
      </c>
      <c r="H161" s="6">
        <f t="shared" si="13"/>
        <v>22.8</v>
      </c>
      <c r="I161" s="35">
        <f t="shared" si="14"/>
        <v>28.29</v>
      </c>
    </row>
    <row r="162" spans="1:9" x14ac:dyDescent="0.25">
      <c r="A162" s="19" t="s">
        <v>1538</v>
      </c>
      <c r="B162" s="21">
        <v>1</v>
      </c>
      <c r="C162" s="21">
        <f t="shared" si="11"/>
        <v>121</v>
      </c>
      <c r="D162" s="21">
        <v>119</v>
      </c>
      <c r="E162" s="21">
        <v>2</v>
      </c>
      <c r="F162" s="6">
        <v>887.55406249999999</v>
      </c>
      <c r="G162" s="6">
        <f t="shared" si="12"/>
        <v>7.46</v>
      </c>
      <c r="H162" s="6">
        <f t="shared" si="13"/>
        <v>29.84</v>
      </c>
      <c r="I162" s="35">
        <f t="shared" si="14"/>
        <v>37.03</v>
      </c>
    </row>
    <row r="163" spans="1:9" x14ac:dyDescent="0.25">
      <c r="A163" s="19" t="s">
        <v>324</v>
      </c>
      <c r="B163" s="21">
        <v>1</v>
      </c>
      <c r="C163" s="21">
        <f t="shared" si="11"/>
        <v>127</v>
      </c>
      <c r="D163" s="21">
        <v>119</v>
      </c>
      <c r="E163" s="21">
        <v>8</v>
      </c>
      <c r="F163" s="6">
        <v>850.85</v>
      </c>
      <c r="G163" s="6">
        <f t="shared" si="12"/>
        <v>7.15</v>
      </c>
      <c r="H163" s="6">
        <f t="shared" si="13"/>
        <v>114.4</v>
      </c>
      <c r="I163" s="35">
        <f t="shared" si="14"/>
        <v>141.96</v>
      </c>
    </row>
    <row r="164" spans="1:9" x14ac:dyDescent="0.25">
      <c r="A164" s="19" t="s">
        <v>323</v>
      </c>
      <c r="B164" s="21">
        <v>1</v>
      </c>
      <c r="C164" s="21">
        <f t="shared" si="11"/>
        <v>121</v>
      </c>
      <c r="D164" s="21">
        <v>119</v>
      </c>
      <c r="E164" s="21">
        <v>2</v>
      </c>
      <c r="F164" s="6">
        <v>850.85</v>
      </c>
      <c r="G164" s="6">
        <f t="shared" si="12"/>
        <v>7.15</v>
      </c>
      <c r="H164" s="6">
        <f t="shared" si="13"/>
        <v>28.6</v>
      </c>
      <c r="I164" s="35">
        <f t="shared" si="14"/>
        <v>35.49</v>
      </c>
    </row>
    <row r="165" spans="1:9" x14ac:dyDescent="0.25">
      <c r="A165" s="19" t="s">
        <v>323</v>
      </c>
      <c r="B165" s="21">
        <v>1</v>
      </c>
      <c r="C165" s="21">
        <f t="shared" si="11"/>
        <v>127</v>
      </c>
      <c r="D165" s="21">
        <v>119</v>
      </c>
      <c r="E165" s="21">
        <v>8</v>
      </c>
      <c r="F165" s="6">
        <v>843.83041666666679</v>
      </c>
      <c r="G165" s="6">
        <f t="shared" si="12"/>
        <v>7.09</v>
      </c>
      <c r="H165" s="6">
        <f t="shared" si="13"/>
        <v>113.44</v>
      </c>
      <c r="I165" s="35">
        <f t="shared" si="14"/>
        <v>140.77000000000001</v>
      </c>
    </row>
    <row r="166" spans="1:9" x14ac:dyDescent="0.25">
      <c r="A166" s="19" t="s">
        <v>324</v>
      </c>
      <c r="B166" s="21">
        <v>1</v>
      </c>
      <c r="C166" s="21">
        <f t="shared" si="11"/>
        <v>121</v>
      </c>
      <c r="D166" s="21">
        <v>119</v>
      </c>
      <c r="E166" s="21">
        <v>2</v>
      </c>
      <c r="F166" s="6">
        <v>850.85</v>
      </c>
      <c r="G166" s="6">
        <f t="shared" si="12"/>
        <v>7.15</v>
      </c>
      <c r="H166" s="6">
        <f t="shared" si="13"/>
        <v>28.6</v>
      </c>
      <c r="I166" s="35">
        <f t="shared" si="14"/>
        <v>35.49</v>
      </c>
    </row>
    <row r="167" spans="1:9" x14ac:dyDescent="0.25">
      <c r="A167" s="19" t="s">
        <v>324</v>
      </c>
      <c r="B167" s="21">
        <v>1</v>
      </c>
      <c r="C167" s="21">
        <f t="shared" si="11"/>
        <v>121</v>
      </c>
      <c r="D167" s="21">
        <v>119</v>
      </c>
      <c r="E167" s="21">
        <v>2</v>
      </c>
      <c r="F167" s="6">
        <v>820.08423676012455</v>
      </c>
      <c r="G167" s="6">
        <f t="shared" si="12"/>
        <v>6.89</v>
      </c>
      <c r="H167" s="6">
        <f t="shared" si="13"/>
        <v>27.56</v>
      </c>
      <c r="I167" s="35">
        <f t="shared" si="14"/>
        <v>34.200000000000003</v>
      </c>
    </row>
    <row r="168" spans="1:9" x14ac:dyDescent="0.25">
      <c r="A168" s="19" t="s">
        <v>323</v>
      </c>
      <c r="B168" s="21">
        <v>1</v>
      </c>
      <c r="C168" s="21">
        <f t="shared" si="11"/>
        <v>121</v>
      </c>
      <c r="D168" s="21">
        <v>119</v>
      </c>
      <c r="E168" s="21">
        <v>2</v>
      </c>
      <c r="F168" s="6">
        <v>850.85</v>
      </c>
      <c r="G168" s="6">
        <f t="shared" si="12"/>
        <v>7.15</v>
      </c>
      <c r="H168" s="6">
        <f t="shared" si="13"/>
        <v>28.6</v>
      </c>
      <c r="I168" s="35">
        <f t="shared" si="14"/>
        <v>35.49</v>
      </c>
    </row>
    <row r="169" spans="1:9" x14ac:dyDescent="0.25">
      <c r="A169" s="19" t="s">
        <v>1539</v>
      </c>
      <c r="B169" s="21">
        <v>1</v>
      </c>
      <c r="C169" s="21">
        <f t="shared" si="11"/>
        <v>121</v>
      </c>
      <c r="D169" s="21">
        <v>119</v>
      </c>
      <c r="E169" s="21">
        <v>2</v>
      </c>
      <c r="F169" s="6">
        <v>678.30000000000007</v>
      </c>
      <c r="G169" s="6">
        <f t="shared" si="12"/>
        <v>5.7</v>
      </c>
      <c r="H169" s="6">
        <f t="shared" si="13"/>
        <v>22.8</v>
      </c>
      <c r="I169" s="35">
        <f t="shared" si="14"/>
        <v>28.29</v>
      </c>
    </row>
    <row r="170" spans="1:9" x14ac:dyDescent="0.25">
      <c r="A170" s="19" t="s">
        <v>1539</v>
      </c>
      <c r="B170" s="21">
        <v>1</v>
      </c>
      <c r="C170" s="21">
        <f t="shared" si="11"/>
        <v>154</v>
      </c>
      <c r="D170" s="21">
        <v>119</v>
      </c>
      <c r="E170" s="21">
        <v>35</v>
      </c>
      <c r="F170" s="6">
        <v>678.3</v>
      </c>
      <c r="G170" s="6">
        <f t="shared" si="12"/>
        <v>5.7</v>
      </c>
      <c r="H170" s="6">
        <f t="shared" si="13"/>
        <v>399</v>
      </c>
      <c r="I170" s="35">
        <f t="shared" si="14"/>
        <v>495.12</v>
      </c>
    </row>
    <row r="171" spans="1:9" x14ac:dyDescent="0.25">
      <c r="A171" s="19" t="s">
        <v>1540</v>
      </c>
      <c r="B171" s="21">
        <v>1</v>
      </c>
      <c r="C171" s="21">
        <f t="shared" si="11"/>
        <v>148</v>
      </c>
      <c r="D171" s="21">
        <v>119</v>
      </c>
      <c r="E171" s="21">
        <v>29</v>
      </c>
      <c r="F171" s="6">
        <v>882.98</v>
      </c>
      <c r="G171" s="6">
        <f t="shared" si="12"/>
        <v>7.42</v>
      </c>
      <c r="H171" s="6">
        <f t="shared" si="13"/>
        <v>430.36</v>
      </c>
      <c r="I171" s="35">
        <f t="shared" si="14"/>
        <v>534.03</v>
      </c>
    </row>
    <row r="172" spans="1:9" x14ac:dyDescent="0.25">
      <c r="A172" s="19" t="s">
        <v>1539</v>
      </c>
      <c r="B172" s="21">
        <v>1</v>
      </c>
      <c r="C172" s="21">
        <f t="shared" si="11"/>
        <v>163</v>
      </c>
      <c r="D172" s="21">
        <v>119</v>
      </c>
      <c r="E172" s="21">
        <v>44</v>
      </c>
      <c r="F172" s="6">
        <v>797.3</v>
      </c>
      <c r="G172" s="6">
        <f t="shared" si="12"/>
        <v>6.7</v>
      </c>
      <c r="H172" s="6">
        <f t="shared" si="13"/>
        <v>589.6</v>
      </c>
      <c r="I172" s="35">
        <f t="shared" si="14"/>
        <v>731.63</v>
      </c>
    </row>
    <row r="173" spans="1:9" x14ac:dyDescent="0.25">
      <c r="A173" s="19" t="s">
        <v>1539</v>
      </c>
      <c r="B173" s="21">
        <v>1</v>
      </c>
      <c r="C173" s="21">
        <f t="shared" si="11"/>
        <v>145</v>
      </c>
      <c r="D173" s="21">
        <v>119</v>
      </c>
      <c r="E173" s="21">
        <v>26</v>
      </c>
      <c r="F173" s="6">
        <v>797.3</v>
      </c>
      <c r="G173" s="6">
        <f t="shared" si="12"/>
        <v>6.7</v>
      </c>
      <c r="H173" s="6">
        <f t="shared" si="13"/>
        <v>348.4</v>
      </c>
      <c r="I173" s="35">
        <f t="shared" si="14"/>
        <v>432.33</v>
      </c>
    </row>
    <row r="174" spans="1:9" s="1" customFormat="1" ht="64.5" customHeight="1" x14ac:dyDescent="0.25">
      <c r="A174" s="54" t="s">
        <v>25</v>
      </c>
      <c r="B174" s="25">
        <f>SUM(B175:B252)</f>
        <v>78</v>
      </c>
      <c r="C174" s="25"/>
      <c r="D174" s="25"/>
      <c r="E174" s="25">
        <f t="shared" ref="E174:I174" si="15">SUM(E175:E252)</f>
        <v>1942</v>
      </c>
      <c r="F174" s="25"/>
      <c r="G174" s="25"/>
      <c r="H174" s="26">
        <f t="shared" si="15"/>
        <v>15337.199999999999</v>
      </c>
      <c r="I174" s="26">
        <f t="shared" si="15"/>
        <v>19031.960000000003</v>
      </c>
    </row>
    <row r="175" spans="1:9" x14ac:dyDescent="0.25">
      <c r="A175" s="19" t="s">
        <v>177</v>
      </c>
      <c r="B175" s="21">
        <v>1</v>
      </c>
      <c r="C175" s="21">
        <f t="shared" si="11"/>
        <v>127</v>
      </c>
      <c r="D175" s="21">
        <v>119</v>
      </c>
      <c r="E175" s="21">
        <v>8</v>
      </c>
      <c r="F175" s="6">
        <v>476</v>
      </c>
      <c r="G175" s="6">
        <f t="shared" si="12"/>
        <v>4</v>
      </c>
      <c r="H175" s="6">
        <f t="shared" si="13"/>
        <v>64</v>
      </c>
      <c r="I175" s="35">
        <f t="shared" si="14"/>
        <v>79.42</v>
      </c>
    </row>
    <row r="176" spans="1:9" x14ac:dyDescent="0.25">
      <c r="A176" s="19" t="s">
        <v>177</v>
      </c>
      <c r="B176" s="21">
        <v>1</v>
      </c>
      <c r="C176" s="21">
        <f t="shared" si="11"/>
        <v>124</v>
      </c>
      <c r="D176" s="21">
        <v>119</v>
      </c>
      <c r="E176" s="21">
        <v>5</v>
      </c>
      <c r="F176" s="6">
        <v>476</v>
      </c>
      <c r="G176" s="6">
        <f t="shared" si="12"/>
        <v>4</v>
      </c>
      <c r="H176" s="6">
        <f t="shared" si="13"/>
        <v>40</v>
      </c>
      <c r="I176" s="35">
        <f t="shared" si="14"/>
        <v>49.64</v>
      </c>
    </row>
    <row r="177" spans="1:9" x14ac:dyDescent="0.25">
      <c r="A177" s="19" t="s">
        <v>177</v>
      </c>
      <c r="B177" s="21">
        <v>1</v>
      </c>
      <c r="C177" s="21">
        <f t="shared" si="11"/>
        <v>127</v>
      </c>
      <c r="D177" s="21">
        <v>119</v>
      </c>
      <c r="E177" s="21">
        <v>8</v>
      </c>
      <c r="F177" s="6">
        <v>476</v>
      </c>
      <c r="G177" s="6">
        <f t="shared" si="12"/>
        <v>4</v>
      </c>
      <c r="H177" s="6">
        <f t="shared" si="13"/>
        <v>64</v>
      </c>
      <c r="I177" s="35">
        <f t="shared" si="14"/>
        <v>79.42</v>
      </c>
    </row>
    <row r="178" spans="1:9" x14ac:dyDescent="0.25">
      <c r="A178" s="19" t="s">
        <v>177</v>
      </c>
      <c r="B178" s="21">
        <v>1</v>
      </c>
      <c r="C178" s="21">
        <f t="shared" si="11"/>
        <v>133</v>
      </c>
      <c r="D178" s="21">
        <v>119</v>
      </c>
      <c r="E178" s="21">
        <v>14</v>
      </c>
      <c r="F178" s="6">
        <v>476</v>
      </c>
      <c r="G178" s="6">
        <f t="shared" si="12"/>
        <v>4</v>
      </c>
      <c r="H178" s="6">
        <f t="shared" si="13"/>
        <v>112</v>
      </c>
      <c r="I178" s="35">
        <f t="shared" si="14"/>
        <v>138.97999999999999</v>
      </c>
    </row>
    <row r="179" spans="1:9" x14ac:dyDescent="0.25">
      <c r="A179" s="19" t="s">
        <v>177</v>
      </c>
      <c r="B179" s="21">
        <v>1</v>
      </c>
      <c r="C179" s="21">
        <f t="shared" si="11"/>
        <v>139</v>
      </c>
      <c r="D179" s="21">
        <v>119</v>
      </c>
      <c r="E179" s="21">
        <v>20</v>
      </c>
      <c r="F179" s="6">
        <v>476</v>
      </c>
      <c r="G179" s="6">
        <f t="shared" si="12"/>
        <v>4</v>
      </c>
      <c r="H179" s="6">
        <f t="shared" si="13"/>
        <v>160</v>
      </c>
      <c r="I179" s="35">
        <f t="shared" si="14"/>
        <v>198.54</v>
      </c>
    </row>
    <row r="180" spans="1:9" x14ac:dyDescent="0.25">
      <c r="A180" s="19" t="s">
        <v>177</v>
      </c>
      <c r="B180" s="21">
        <v>1</v>
      </c>
      <c r="C180" s="21">
        <f t="shared" si="11"/>
        <v>199</v>
      </c>
      <c r="D180" s="21">
        <v>119</v>
      </c>
      <c r="E180" s="21">
        <v>80</v>
      </c>
      <c r="F180" s="6">
        <v>476</v>
      </c>
      <c r="G180" s="6">
        <f t="shared" si="12"/>
        <v>4</v>
      </c>
      <c r="H180" s="6">
        <f t="shared" si="13"/>
        <v>640</v>
      </c>
      <c r="I180" s="35">
        <f t="shared" si="14"/>
        <v>794.18</v>
      </c>
    </row>
    <row r="181" spans="1:9" x14ac:dyDescent="0.25">
      <c r="A181" s="19" t="s">
        <v>177</v>
      </c>
      <c r="B181" s="21">
        <v>1</v>
      </c>
      <c r="C181" s="21">
        <f t="shared" si="11"/>
        <v>186</v>
      </c>
      <c r="D181" s="21">
        <v>119</v>
      </c>
      <c r="E181" s="21">
        <v>67</v>
      </c>
      <c r="F181" s="6">
        <v>476</v>
      </c>
      <c r="G181" s="6">
        <f t="shared" si="12"/>
        <v>4</v>
      </c>
      <c r="H181" s="6">
        <f t="shared" si="13"/>
        <v>536</v>
      </c>
      <c r="I181" s="35">
        <f t="shared" si="14"/>
        <v>665.12</v>
      </c>
    </row>
    <row r="182" spans="1:9" x14ac:dyDescent="0.25">
      <c r="A182" s="19" t="s">
        <v>177</v>
      </c>
      <c r="B182" s="21">
        <v>1</v>
      </c>
      <c r="C182" s="21">
        <f t="shared" si="11"/>
        <v>139</v>
      </c>
      <c r="D182" s="21">
        <v>119</v>
      </c>
      <c r="E182" s="21">
        <v>20</v>
      </c>
      <c r="F182" s="6">
        <v>476</v>
      </c>
      <c r="G182" s="6">
        <f t="shared" si="12"/>
        <v>4</v>
      </c>
      <c r="H182" s="6">
        <f t="shared" si="13"/>
        <v>160</v>
      </c>
      <c r="I182" s="35">
        <f t="shared" si="14"/>
        <v>198.54</v>
      </c>
    </row>
    <row r="183" spans="1:9" x14ac:dyDescent="0.25">
      <c r="A183" s="19" t="s">
        <v>177</v>
      </c>
      <c r="B183" s="21">
        <v>1</v>
      </c>
      <c r="C183" s="21">
        <f t="shared" si="11"/>
        <v>127</v>
      </c>
      <c r="D183" s="21">
        <v>119</v>
      </c>
      <c r="E183" s="21">
        <v>8</v>
      </c>
      <c r="F183" s="6">
        <v>476</v>
      </c>
      <c r="G183" s="6">
        <f t="shared" si="12"/>
        <v>4</v>
      </c>
      <c r="H183" s="6">
        <f t="shared" si="13"/>
        <v>64</v>
      </c>
      <c r="I183" s="35">
        <f t="shared" si="14"/>
        <v>79.42</v>
      </c>
    </row>
    <row r="184" spans="1:9" x14ac:dyDescent="0.25">
      <c r="A184" s="19" t="s">
        <v>177</v>
      </c>
      <c r="B184" s="21">
        <v>1</v>
      </c>
      <c r="C184" s="21">
        <f t="shared" si="11"/>
        <v>160</v>
      </c>
      <c r="D184" s="21">
        <v>119</v>
      </c>
      <c r="E184" s="21">
        <v>41</v>
      </c>
      <c r="F184" s="6">
        <v>476</v>
      </c>
      <c r="G184" s="6">
        <f t="shared" si="12"/>
        <v>4</v>
      </c>
      <c r="H184" s="6">
        <f t="shared" si="13"/>
        <v>328</v>
      </c>
      <c r="I184" s="35">
        <f t="shared" si="14"/>
        <v>407.02</v>
      </c>
    </row>
    <row r="185" spans="1:9" x14ac:dyDescent="0.25">
      <c r="A185" s="19" t="s">
        <v>177</v>
      </c>
      <c r="B185" s="21">
        <v>1</v>
      </c>
      <c r="C185" s="21">
        <f t="shared" si="11"/>
        <v>121</v>
      </c>
      <c r="D185" s="21">
        <v>119</v>
      </c>
      <c r="E185" s="21">
        <v>2</v>
      </c>
      <c r="F185" s="6">
        <v>476</v>
      </c>
      <c r="G185" s="6">
        <f t="shared" si="12"/>
        <v>4</v>
      </c>
      <c r="H185" s="6">
        <f t="shared" si="13"/>
        <v>16</v>
      </c>
      <c r="I185" s="35">
        <f t="shared" si="14"/>
        <v>19.850000000000001</v>
      </c>
    </row>
    <row r="186" spans="1:9" x14ac:dyDescent="0.25">
      <c r="A186" s="19" t="s">
        <v>177</v>
      </c>
      <c r="B186" s="21">
        <v>1</v>
      </c>
      <c r="C186" s="21">
        <f t="shared" si="11"/>
        <v>157</v>
      </c>
      <c r="D186" s="21">
        <v>119</v>
      </c>
      <c r="E186" s="21">
        <v>38</v>
      </c>
      <c r="F186" s="6">
        <v>476</v>
      </c>
      <c r="G186" s="6">
        <f t="shared" si="12"/>
        <v>4</v>
      </c>
      <c r="H186" s="6">
        <f t="shared" si="13"/>
        <v>304</v>
      </c>
      <c r="I186" s="35">
        <f t="shared" si="14"/>
        <v>377.23</v>
      </c>
    </row>
    <row r="187" spans="1:9" x14ac:dyDescent="0.25">
      <c r="A187" s="19" t="s">
        <v>177</v>
      </c>
      <c r="B187" s="21">
        <v>1</v>
      </c>
      <c r="C187" s="21">
        <f t="shared" si="11"/>
        <v>127</v>
      </c>
      <c r="D187" s="21">
        <v>119</v>
      </c>
      <c r="E187" s="21">
        <v>8</v>
      </c>
      <c r="F187" s="6">
        <v>476</v>
      </c>
      <c r="G187" s="6">
        <f t="shared" si="12"/>
        <v>4</v>
      </c>
      <c r="H187" s="6">
        <f t="shared" si="13"/>
        <v>64</v>
      </c>
      <c r="I187" s="35">
        <f t="shared" si="14"/>
        <v>79.42</v>
      </c>
    </row>
    <row r="188" spans="1:9" x14ac:dyDescent="0.25">
      <c r="A188" s="19" t="s">
        <v>177</v>
      </c>
      <c r="B188" s="21">
        <v>1</v>
      </c>
      <c r="C188" s="21">
        <f t="shared" si="11"/>
        <v>139</v>
      </c>
      <c r="D188" s="21">
        <v>119</v>
      </c>
      <c r="E188" s="21">
        <v>20</v>
      </c>
      <c r="F188" s="6">
        <v>476</v>
      </c>
      <c r="G188" s="6">
        <f t="shared" si="12"/>
        <v>4</v>
      </c>
      <c r="H188" s="6">
        <f t="shared" si="13"/>
        <v>160</v>
      </c>
      <c r="I188" s="35">
        <f t="shared" si="14"/>
        <v>198.54</v>
      </c>
    </row>
    <row r="189" spans="1:9" x14ac:dyDescent="0.25">
      <c r="A189" s="19" t="s">
        <v>177</v>
      </c>
      <c r="B189" s="21">
        <v>1</v>
      </c>
      <c r="C189" s="21">
        <f t="shared" si="11"/>
        <v>152</v>
      </c>
      <c r="D189" s="21">
        <v>119</v>
      </c>
      <c r="E189" s="21">
        <v>33</v>
      </c>
      <c r="F189" s="6">
        <v>476</v>
      </c>
      <c r="G189" s="6">
        <f t="shared" si="12"/>
        <v>4</v>
      </c>
      <c r="H189" s="6">
        <f t="shared" si="13"/>
        <v>264</v>
      </c>
      <c r="I189" s="35">
        <f t="shared" si="14"/>
        <v>327.60000000000002</v>
      </c>
    </row>
    <row r="190" spans="1:9" x14ac:dyDescent="0.25">
      <c r="A190" s="19" t="s">
        <v>177</v>
      </c>
      <c r="B190" s="21">
        <v>1</v>
      </c>
      <c r="C190" s="21">
        <f t="shared" si="11"/>
        <v>139</v>
      </c>
      <c r="D190" s="21">
        <v>119</v>
      </c>
      <c r="E190" s="21">
        <v>20</v>
      </c>
      <c r="F190" s="6">
        <v>476</v>
      </c>
      <c r="G190" s="6">
        <f t="shared" si="12"/>
        <v>4</v>
      </c>
      <c r="H190" s="6">
        <f t="shared" si="13"/>
        <v>160</v>
      </c>
      <c r="I190" s="35">
        <f t="shared" si="14"/>
        <v>198.54</v>
      </c>
    </row>
    <row r="191" spans="1:9" x14ac:dyDescent="0.25">
      <c r="A191" s="19" t="s">
        <v>177</v>
      </c>
      <c r="B191" s="21">
        <v>1</v>
      </c>
      <c r="C191" s="21">
        <f t="shared" si="11"/>
        <v>145</v>
      </c>
      <c r="D191" s="21">
        <v>119</v>
      </c>
      <c r="E191" s="21">
        <v>26</v>
      </c>
      <c r="F191" s="6">
        <v>476</v>
      </c>
      <c r="G191" s="6">
        <f t="shared" si="12"/>
        <v>4</v>
      </c>
      <c r="H191" s="6">
        <f t="shared" si="13"/>
        <v>208</v>
      </c>
      <c r="I191" s="35">
        <f t="shared" si="14"/>
        <v>258.11</v>
      </c>
    </row>
    <row r="192" spans="1:9" x14ac:dyDescent="0.25">
      <c r="A192" s="19" t="s">
        <v>177</v>
      </c>
      <c r="B192" s="21">
        <v>1</v>
      </c>
      <c r="C192" s="21">
        <f t="shared" si="11"/>
        <v>121</v>
      </c>
      <c r="D192" s="21">
        <v>119</v>
      </c>
      <c r="E192" s="21">
        <v>2</v>
      </c>
      <c r="F192" s="6">
        <v>476</v>
      </c>
      <c r="G192" s="6">
        <f t="shared" si="12"/>
        <v>4</v>
      </c>
      <c r="H192" s="6">
        <f t="shared" si="13"/>
        <v>16</v>
      </c>
      <c r="I192" s="35">
        <f t="shared" si="14"/>
        <v>19.850000000000001</v>
      </c>
    </row>
    <row r="193" spans="1:9" x14ac:dyDescent="0.25">
      <c r="A193" s="19" t="s">
        <v>177</v>
      </c>
      <c r="B193" s="21">
        <v>1</v>
      </c>
      <c r="C193" s="21">
        <f t="shared" si="11"/>
        <v>127</v>
      </c>
      <c r="D193" s="21">
        <v>119</v>
      </c>
      <c r="E193" s="21">
        <v>8</v>
      </c>
      <c r="F193" s="6">
        <v>476</v>
      </c>
      <c r="G193" s="6">
        <f t="shared" si="12"/>
        <v>4</v>
      </c>
      <c r="H193" s="6">
        <f t="shared" si="13"/>
        <v>64</v>
      </c>
      <c r="I193" s="35">
        <f t="shared" si="14"/>
        <v>79.42</v>
      </c>
    </row>
    <row r="194" spans="1:9" x14ac:dyDescent="0.25">
      <c r="A194" s="19" t="s">
        <v>177</v>
      </c>
      <c r="B194" s="21">
        <v>1</v>
      </c>
      <c r="C194" s="21">
        <f t="shared" si="11"/>
        <v>135</v>
      </c>
      <c r="D194" s="21">
        <v>119</v>
      </c>
      <c r="E194" s="21">
        <v>16</v>
      </c>
      <c r="F194" s="6">
        <v>476</v>
      </c>
      <c r="G194" s="6">
        <f t="shared" si="12"/>
        <v>4</v>
      </c>
      <c r="H194" s="6">
        <f t="shared" si="13"/>
        <v>128</v>
      </c>
      <c r="I194" s="35">
        <f t="shared" si="14"/>
        <v>158.84</v>
      </c>
    </row>
    <row r="195" spans="1:9" x14ac:dyDescent="0.25">
      <c r="A195" s="19" t="s">
        <v>177</v>
      </c>
      <c r="B195" s="21">
        <v>1</v>
      </c>
      <c r="C195" s="21">
        <f t="shared" si="11"/>
        <v>182</v>
      </c>
      <c r="D195" s="21">
        <v>119</v>
      </c>
      <c r="E195" s="21">
        <v>63</v>
      </c>
      <c r="F195" s="6">
        <v>476</v>
      </c>
      <c r="G195" s="6">
        <f t="shared" si="12"/>
        <v>4</v>
      </c>
      <c r="H195" s="6">
        <f t="shared" si="13"/>
        <v>504</v>
      </c>
      <c r="I195" s="35">
        <f t="shared" si="14"/>
        <v>625.41</v>
      </c>
    </row>
    <row r="196" spans="1:9" x14ac:dyDescent="0.25">
      <c r="A196" s="19" t="s">
        <v>177</v>
      </c>
      <c r="B196" s="21">
        <v>1</v>
      </c>
      <c r="C196" s="21">
        <f t="shared" si="11"/>
        <v>124</v>
      </c>
      <c r="D196" s="21">
        <v>119</v>
      </c>
      <c r="E196" s="21">
        <v>5</v>
      </c>
      <c r="F196" s="6">
        <v>476</v>
      </c>
      <c r="G196" s="6">
        <f t="shared" si="12"/>
        <v>4</v>
      </c>
      <c r="H196" s="6">
        <f t="shared" si="13"/>
        <v>40</v>
      </c>
      <c r="I196" s="35">
        <f t="shared" si="14"/>
        <v>49.64</v>
      </c>
    </row>
    <row r="197" spans="1:9" x14ac:dyDescent="0.25">
      <c r="A197" s="19" t="s">
        <v>177</v>
      </c>
      <c r="B197" s="21">
        <v>1</v>
      </c>
      <c r="C197" s="21">
        <f t="shared" si="11"/>
        <v>123</v>
      </c>
      <c r="D197" s="21">
        <v>119</v>
      </c>
      <c r="E197" s="21">
        <v>4</v>
      </c>
      <c r="F197" s="6">
        <v>476</v>
      </c>
      <c r="G197" s="6">
        <f t="shared" si="12"/>
        <v>4</v>
      </c>
      <c r="H197" s="6">
        <f t="shared" si="13"/>
        <v>32</v>
      </c>
      <c r="I197" s="35">
        <f t="shared" si="14"/>
        <v>39.71</v>
      </c>
    </row>
    <row r="198" spans="1:9" x14ac:dyDescent="0.25">
      <c r="A198" s="19" t="s">
        <v>177</v>
      </c>
      <c r="B198" s="21">
        <v>1</v>
      </c>
      <c r="C198" s="21">
        <f t="shared" si="11"/>
        <v>130</v>
      </c>
      <c r="D198" s="21">
        <v>119</v>
      </c>
      <c r="E198" s="21">
        <v>11</v>
      </c>
      <c r="F198" s="6">
        <v>476</v>
      </c>
      <c r="G198" s="6">
        <f t="shared" si="12"/>
        <v>4</v>
      </c>
      <c r="H198" s="6">
        <f t="shared" si="13"/>
        <v>88</v>
      </c>
      <c r="I198" s="35">
        <f t="shared" si="14"/>
        <v>109.2</v>
      </c>
    </row>
    <row r="199" spans="1:9" x14ac:dyDescent="0.25">
      <c r="A199" s="19" t="s">
        <v>177</v>
      </c>
      <c r="B199" s="21">
        <v>1</v>
      </c>
      <c r="C199" s="21">
        <f t="shared" si="11"/>
        <v>151</v>
      </c>
      <c r="D199" s="21">
        <v>119</v>
      </c>
      <c r="E199" s="21">
        <v>32</v>
      </c>
      <c r="F199" s="6">
        <v>476</v>
      </c>
      <c r="G199" s="6">
        <f t="shared" si="12"/>
        <v>4</v>
      </c>
      <c r="H199" s="6">
        <f t="shared" si="13"/>
        <v>256</v>
      </c>
      <c r="I199" s="35">
        <f t="shared" si="14"/>
        <v>317.67</v>
      </c>
    </row>
    <row r="200" spans="1:9" x14ac:dyDescent="0.25">
      <c r="A200" s="19" t="s">
        <v>177</v>
      </c>
      <c r="B200" s="21">
        <v>1</v>
      </c>
      <c r="C200" s="21">
        <f t="shared" si="11"/>
        <v>130</v>
      </c>
      <c r="D200" s="21">
        <v>119</v>
      </c>
      <c r="E200" s="21">
        <v>11</v>
      </c>
      <c r="F200" s="6">
        <v>476</v>
      </c>
      <c r="G200" s="6">
        <f t="shared" si="12"/>
        <v>4</v>
      </c>
      <c r="H200" s="6">
        <f t="shared" si="13"/>
        <v>88</v>
      </c>
      <c r="I200" s="35">
        <f t="shared" si="14"/>
        <v>109.2</v>
      </c>
    </row>
    <row r="201" spans="1:9" x14ac:dyDescent="0.25">
      <c r="A201" s="19" t="s">
        <v>177</v>
      </c>
      <c r="B201" s="21">
        <v>1</v>
      </c>
      <c r="C201" s="21">
        <f t="shared" si="11"/>
        <v>149</v>
      </c>
      <c r="D201" s="21">
        <v>119</v>
      </c>
      <c r="E201" s="21">
        <v>30</v>
      </c>
      <c r="F201" s="6">
        <v>476</v>
      </c>
      <c r="G201" s="6">
        <f t="shared" si="12"/>
        <v>4</v>
      </c>
      <c r="H201" s="6">
        <f t="shared" si="13"/>
        <v>240</v>
      </c>
      <c r="I201" s="35">
        <f t="shared" si="14"/>
        <v>297.82</v>
      </c>
    </row>
    <row r="202" spans="1:9" x14ac:dyDescent="0.25">
      <c r="A202" s="19" t="s">
        <v>177</v>
      </c>
      <c r="B202" s="21">
        <v>1</v>
      </c>
      <c r="C202" s="21">
        <f t="shared" si="11"/>
        <v>151</v>
      </c>
      <c r="D202" s="21">
        <v>119</v>
      </c>
      <c r="E202" s="21">
        <v>32</v>
      </c>
      <c r="F202" s="6">
        <v>476</v>
      </c>
      <c r="G202" s="6">
        <f t="shared" si="12"/>
        <v>4</v>
      </c>
      <c r="H202" s="6">
        <f t="shared" si="13"/>
        <v>256</v>
      </c>
      <c r="I202" s="35">
        <f t="shared" si="14"/>
        <v>317.67</v>
      </c>
    </row>
    <row r="203" spans="1:9" x14ac:dyDescent="0.25">
      <c r="A203" s="19" t="s">
        <v>177</v>
      </c>
      <c r="B203" s="21">
        <v>1</v>
      </c>
      <c r="C203" s="21">
        <f t="shared" si="11"/>
        <v>141</v>
      </c>
      <c r="D203" s="21">
        <v>119</v>
      </c>
      <c r="E203" s="21">
        <v>22</v>
      </c>
      <c r="F203" s="6">
        <v>476</v>
      </c>
      <c r="G203" s="6">
        <f t="shared" si="12"/>
        <v>4</v>
      </c>
      <c r="H203" s="6">
        <f t="shared" si="13"/>
        <v>176</v>
      </c>
      <c r="I203" s="35">
        <f t="shared" si="14"/>
        <v>218.4</v>
      </c>
    </row>
    <row r="204" spans="1:9" x14ac:dyDescent="0.25">
      <c r="A204" s="19" t="s">
        <v>177</v>
      </c>
      <c r="B204" s="21">
        <v>1</v>
      </c>
      <c r="C204" s="21">
        <f t="shared" si="11"/>
        <v>145</v>
      </c>
      <c r="D204" s="21">
        <v>119</v>
      </c>
      <c r="E204" s="21">
        <v>26</v>
      </c>
      <c r="F204" s="6">
        <v>476</v>
      </c>
      <c r="G204" s="6">
        <f t="shared" si="12"/>
        <v>4</v>
      </c>
      <c r="H204" s="6">
        <f t="shared" si="13"/>
        <v>208</v>
      </c>
      <c r="I204" s="35">
        <f t="shared" si="14"/>
        <v>258.11</v>
      </c>
    </row>
    <row r="205" spans="1:9" x14ac:dyDescent="0.25">
      <c r="A205" s="19" t="s">
        <v>177</v>
      </c>
      <c r="B205" s="21">
        <v>1</v>
      </c>
      <c r="C205" s="21">
        <f t="shared" si="11"/>
        <v>172</v>
      </c>
      <c r="D205" s="21">
        <v>119</v>
      </c>
      <c r="E205" s="21">
        <v>53</v>
      </c>
      <c r="F205" s="6">
        <v>476</v>
      </c>
      <c r="G205" s="6">
        <f t="shared" si="12"/>
        <v>4</v>
      </c>
      <c r="H205" s="6">
        <f t="shared" si="13"/>
        <v>424</v>
      </c>
      <c r="I205" s="35">
        <f t="shared" si="14"/>
        <v>526.14</v>
      </c>
    </row>
    <row r="206" spans="1:9" x14ac:dyDescent="0.25">
      <c r="A206" s="19" t="s">
        <v>177</v>
      </c>
      <c r="B206" s="21">
        <v>1</v>
      </c>
      <c r="C206" s="21">
        <f t="shared" si="11"/>
        <v>151</v>
      </c>
      <c r="D206" s="21">
        <v>119</v>
      </c>
      <c r="E206" s="21">
        <v>32</v>
      </c>
      <c r="F206" s="6">
        <v>392.70000000000005</v>
      </c>
      <c r="G206" s="6">
        <f t="shared" si="12"/>
        <v>3.3</v>
      </c>
      <c r="H206" s="6">
        <f t="shared" si="13"/>
        <v>211.2</v>
      </c>
      <c r="I206" s="35">
        <f t="shared" si="14"/>
        <v>262.08</v>
      </c>
    </row>
    <row r="207" spans="1:9" x14ac:dyDescent="0.25">
      <c r="A207" s="19" t="s">
        <v>177</v>
      </c>
      <c r="B207" s="21">
        <v>1</v>
      </c>
      <c r="C207" s="21">
        <f t="shared" ref="C207:C270" si="16">D207+E207</f>
        <v>133</v>
      </c>
      <c r="D207" s="21">
        <v>119</v>
      </c>
      <c r="E207" s="21">
        <v>14</v>
      </c>
      <c r="F207" s="6">
        <v>476</v>
      </c>
      <c r="G207" s="6">
        <f t="shared" ref="G207:G270" si="17">ROUND(F207/D207,2)</f>
        <v>4</v>
      </c>
      <c r="H207" s="6">
        <f t="shared" ref="H207:H270" si="18">ROUND(E207*G207*2,2)</f>
        <v>112</v>
      </c>
      <c r="I207" s="35">
        <f t="shared" ref="I207:I270" si="19">ROUND(H207*1.2409,2)</f>
        <v>138.97999999999999</v>
      </c>
    </row>
    <row r="208" spans="1:9" x14ac:dyDescent="0.25">
      <c r="A208" s="19" t="s">
        <v>177</v>
      </c>
      <c r="B208" s="21">
        <v>1</v>
      </c>
      <c r="C208" s="21">
        <f t="shared" si="16"/>
        <v>130</v>
      </c>
      <c r="D208" s="21">
        <v>119</v>
      </c>
      <c r="E208" s="21">
        <v>11</v>
      </c>
      <c r="F208" s="6">
        <v>476</v>
      </c>
      <c r="G208" s="6">
        <f t="shared" si="17"/>
        <v>4</v>
      </c>
      <c r="H208" s="6">
        <f t="shared" si="18"/>
        <v>88</v>
      </c>
      <c r="I208" s="35">
        <f t="shared" si="19"/>
        <v>109.2</v>
      </c>
    </row>
    <row r="209" spans="1:9" x14ac:dyDescent="0.25">
      <c r="A209" s="19" t="s">
        <v>177</v>
      </c>
      <c r="B209" s="21">
        <v>1</v>
      </c>
      <c r="C209" s="21">
        <f t="shared" si="16"/>
        <v>139</v>
      </c>
      <c r="D209" s="21">
        <v>119</v>
      </c>
      <c r="E209" s="21">
        <v>20</v>
      </c>
      <c r="F209" s="6">
        <v>476</v>
      </c>
      <c r="G209" s="6">
        <f t="shared" si="17"/>
        <v>4</v>
      </c>
      <c r="H209" s="6">
        <f t="shared" si="18"/>
        <v>160</v>
      </c>
      <c r="I209" s="35">
        <f t="shared" si="19"/>
        <v>198.54</v>
      </c>
    </row>
    <row r="210" spans="1:9" x14ac:dyDescent="0.25">
      <c r="A210" s="19" t="s">
        <v>177</v>
      </c>
      <c r="B210" s="21">
        <v>1</v>
      </c>
      <c r="C210" s="21">
        <f t="shared" si="16"/>
        <v>127</v>
      </c>
      <c r="D210" s="21">
        <v>119</v>
      </c>
      <c r="E210" s="21">
        <v>8</v>
      </c>
      <c r="F210" s="6">
        <v>476</v>
      </c>
      <c r="G210" s="6">
        <f t="shared" si="17"/>
        <v>4</v>
      </c>
      <c r="H210" s="6">
        <f t="shared" si="18"/>
        <v>64</v>
      </c>
      <c r="I210" s="35">
        <f t="shared" si="19"/>
        <v>79.42</v>
      </c>
    </row>
    <row r="211" spans="1:9" x14ac:dyDescent="0.25">
      <c r="A211" s="19" t="s">
        <v>177</v>
      </c>
      <c r="B211" s="21">
        <v>1</v>
      </c>
      <c r="C211" s="21">
        <f t="shared" si="16"/>
        <v>129</v>
      </c>
      <c r="D211" s="21">
        <v>119</v>
      </c>
      <c r="E211" s="21">
        <v>10</v>
      </c>
      <c r="F211" s="6">
        <v>476</v>
      </c>
      <c r="G211" s="6">
        <f t="shared" si="17"/>
        <v>4</v>
      </c>
      <c r="H211" s="6">
        <f t="shared" si="18"/>
        <v>80</v>
      </c>
      <c r="I211" s="35">
        <f t="shared" si="19"/>
        <v>99.27</v>
      </c>
    </row>
    <row r="212" spans="1:9" x14ac:dyDescent="0.25">
      <c r="A212" s="19" t="s">
        <v>177</v>
      </c>
      <c r="B212" s="21">
        <v>1</v>
      </c>
      <c r="C212" s="21">
        <f t="shared" si="16"/>
        <v>124</v>
      </c>
      <c r="D212" s="21">
        <v>119</v>
      </c>
      <c r="E212" s="21">
        <v>5</v>
      </c>
      <c r="F212" s="6">
        <v>476</v>
      </c>
      <c r="G212" s="6">
        <f t="shared" si="17"/>
        <v>4</v>
      </c>
      <c r="H212" s="6">
        <f t="shared" si="18"/>
        <v>40</v>
      </c>
      <c r="I212" s="35">
        <f t="shared" si="19"/>
        <v>49.64</v>
      </c>
    </row>
    <row r="213" spans="1:9" x14ac:dyDescent="0.25">
      <c r="A213" s="19" t="s">
        <v>177</v>
      </c>
      <c r="B213" s="21">
        <v>1</v>
      </c>
      <c r="C213" s="21">
        <f t="shared" si="16"/>
        <v>136</v>
      </c>
      <c r="D213" s="21">
        <v>119</v>
      </c>
      <c r="E213" s="21">
        <v>17</v>
      </c>
      <c r="F213" s="6">
        <v>476</v>
      </c>
      <c r="G213" s="6">
        <f t="shared" si="17"/>
        <v>4</v>
      </c>
      <c r="H213" s="6">
        <f t="shared" si="18"/>
        <v>136</v>
      </c>
      <c r="I213" s="35">
        <f t="shared" si="19"/>
        <v>168.76</v>
      </c>
    </row>
    <row r="214" spans="1:9" x14ac:dyDescent="0.25">
      <c r="A214" s="19" t="s">
        <v>177</v>
      </c>
      <c r="B214" s="21">
        <v>1</v>
      </c>
      <c r="C214" s="21">
        <f t="shared" si="16"/>
        <v>137</v>
      </c>
      <c r="D214" s="21">
        <v>119</v>
      </c>
      <c r="E214" s="21">
        <v>18</v>
      </c>
      <c r="F214" s="6">
        <v>476</v>
      </c>
      <c r="G214" s="6">
        <f t="shared" si="17"/>
        <v>4</v>
      </c>
      <c r="H214" s="6">
        <f t="shared" si="18"/>
        <v>144</v>
      </c>
      <c r="I214" s="35">
        <f t="shared" si="19"/>
        <v>178.69</v>
      </c>
    </row>
    <row r="215" spans="1:9" x14ac:dyDescent="0.25">
      <c r="A215" s="19" t="s">
        <v>177</v>
      </c>
      <c r="B215" s="21">
        <v>1</v>
      </c>
      <c r="C215" s="21">
        <f t="shared" si="16"/>
        <v>152</v>
      </c>
      <c r="D215" s="21">
        <v>119</v>
      </c>
      <c r="E215" s="21">
        <v>33</v>
      </c>
      <c r="F215" s="6">
        <v>392.70000000000005</v>
      </c>
      <c r="G215" s="6">
        <f t="shared" si="17"/>
        <v>3.3</v>
      </c>
      <c r="H215" s="6">
        <f t="shared" si="18"/>
        <v>217.8</v>
      </c>
      <c r="I215" s="35">
        <f t="shared" si="19"/>
        <v>270.27</v>
      </c>
    </row>
    <row r="216" spans="1:9" x14ac:dyDescent="0.25">
      <c r="A216" s="19" t="s">
        <v>177</v>
      </c>
      <c r="B216" s="21">
        <v>1</v>
      </c>
      <c r="C216" s="21">
        <f t="shared" si="16"/>
        <v>127</v>
      </c>
      <c r="D216" s="21">
        <v>119</v>
      </c>
      <c r="E216" s="21">
        <v>8</v>
      </c>
      <c r="F216" s="6">
        <v>476</v>
      </c>
      <c r="G216" s="6">
        <f t="shared" si="17"/>
        <v>4</v>
      </c>
      <c r="H216" s="6">
        <f t="shared" si="18"/>
        <v>64</v>
      </c>
      <c r="I216" s="35">
        <f t="shared" si="19"/>
        <v>79.42</v>
      </c>
    </row>
    <row r="217" spans="1:9" x14ac:dyDescent="0.25">
      <c r="A217" s="19" t="s">
        <v>177</v>
      </c>
      <c r="B217" s="21">
        <v>1</v>
      </c>
      <c r="C217" s="21">
        <f t="shared" si="16"/>
        <v>127</v>
      </c>
      <c r="D217" s="21">
        <v>119</v>
      </c>
      <c r="E217" s="21">
        <v>8</v>
      </c>
      <c r="F217" s="6">
        <v>476</v>
      </c>
      <c r="G217" s="6">
        <f t="shared" si="17"/>
        <v>4</v>
      </c>
      <c r="H217" s="6">
        <f t="shared" si="18"/>
        <v>64</v>
      </c>
      <c r="I217" s="35">
        <f t="shared" si="19"/>
        <v>79.42</v>
      </c>
    </row>
    <row r="218" spans="1:9" x14ac:dyDescent="0.25">
      <c r="A218" s="19" t="s">
        <v>177</v>
      </c>
      <c r="B218" s="21">
        <v>1</v>
      </c>
      <c r="C218" s="21">
        <f t="shared" si="16"/>
        <v>133</v>
      </c>
      <c r="D218" s="21">
        <v>119</v>
      </c>
      <c r="E218" s="21">
        <v>14</v>
      </c>
      <c r="F218" s="6">
        <v>476</v>
      </c>
      <c r="G218" s="6">
        <f t="shared" si="17"/>
        <v>4</v>
      </c>
      <c r="H218" s="6">
        <f t="shared" si="18"/>
        <v>112</v>
      </c>
      <c r="I218" s="35">
        <f t="shared" si="19"/>
        <v>138.97999999999999</v>
      </c>
    </row>
    <row r="219" spans="1:9" x14ac:dyDescent="0.25">
      <c r="A219" s="19" t="s">
        <v>177</v>
      </c>
      <c r="B219" s="21">
        <v>1</v>
      </c>
      <c r="C219" s="21">
        <f t="shared" si="16"/>
        <v>148</v>
      </c>
      <c r="D219" s="21">
        <v>119</v>
      </c>
      <c r="E219" s="21">
        <v>29</v>
      </c>
      <c r="F219" s="6">
        <v>392.7</v>
      </c>
      <c r="G219" s="6">
        <f t="shared" si="17"/>
        <v>3.3</v>
      </c>
      <c r="H219" s="6">
        <f t="shared" si="18"/>
        <v>191.4</v>
      </c>
      <c r="I219" s="35">
        <f t="shared" si="19"/>
        <v>237.51</v>
      </c>
    </row>
    <row r="220" spans="1:9" x14ac:dyDescent="0.25">
      <c r="A220" s="19" t="s">
        <v>177</v>
      </c>
      <c r="B220" s="21">
        <v>1</v>
      </c>
      <c r="C220" s="21">
        <f t="shared" si="16"/>
        <v>175</v>
      </c>
      <c r="D220" s="21">
        <v>119</v>
      </c>
      <c r="E220" s="21">
        <v>56</v>
      </c>
      <c r="F220" s="6">
        <v>476</v>
      </c>
      <c r="G220" s="6">
        <f t="shared" si="17"/>
        <v>4</v>
      </c>
      <c r="H220" s="6">
        <f t="shared" si="18"/>
        <v>448</v>
      </c>
      <c r="I220" s="35">
        <f t="shared" si="19"/>
        <v>555.91999999999996</v>
      </c>
    </row>
    <row r="221" spans="1:9" x14ac:dyDescent="0.25">
      <c r="A221" s="19" t="s">
        <v>177</v>
      </c>
      <c r="B221" s="21">
        <v>1</v>
      </c>
      <c r="C221" s="21">
        <f t="shared" si="16"/>
        <v>127</v>
      </c>
      <c r="D221" s="21">
        <v>119</v>
      </c>
      <c r="E221" s="21">
        <v>8</v>
      </c>
      <c r="F221" s="6">
        <v>476</v>
      </c>
      <c r="G221" s="6">
        <f t="shared" si="17"/>
        <v>4</v>
      </c>
      <c r="H221" s="6">
        <f t="shared" si="18"/>
        <v>64</v>
      </c>
      <c r="I221" s="35">
        <f t="shared" si="19"/>
        <v>79.42</v>
      </c>
    </row>
    <row r="222" spans="1:9" x14ac:dyDescent="0.25">
      <c r="A222" s="19" t="s">
        <v>177</v>
      </c>
      <c r="B222" s="21">
        <v>1</v>
      </c>
      <c r="C222" s="21">
        <f t="shared" si="16"/>
        <v>161</v>
      </c>
      <c r="D222" s="21">
        <v>119</v>
      </c>
      <c r="E222" s="21">
        <v>42</v>
      </c>
      <c r="F222" s="6">
        <v>476</v>
      </c>
      <c r="G222" s="6">
        <f t="shared" si="17"/>
        <v>4</v>
      </c>
      <c r="H222" s="6">
        <f t="shared" si="18"/>
        <v>336</v>
      </c>
      <c r="I222" s="35">
        <f t="shared" si="19"/>
        <v>416.94</v>
      </c>
    </row>
    <row r="223" spans="1:9" x14ac:dyDescent="0.25">
      <c r="A223" s="19" t="s">
        <v>177</v>
      </c>
      <c r="B223" s="21">
        <v>1</v>
      </c>
      <c r="C223" s="21">
        <f t="shared" si="16"/>
        <v>145</v>
      </c>
      <c r="D223" s="21">
        <v>119</v>
      </c>
      <c r="E223" s="21">
        <v>26</v>
      </c>
      <c r="F223" s="6">
        <v>476</v>
      </c>
      <c r="G223" s="6">
        <f t="shared" si="17"/>
        <v>4</v>
      </c>
      <c r="H223" s="6">
        <f t="shared" si="18"/>
        <v>208</v>
      </c>
      <c r="I223" s="35">
        <f t="shared" si="19"/>
        <v>258.11</v>
      </c>
    </row>
    <row r="224" spans="1:9" x14ac:dyDescent="0.25">
      <c r="A224" s="19" t="s">
        <v>177</v>
      </c>
      <c r="B224" s="21">
        <v>1</v>
      </c>
      <c r="C224" s="21">
        <f t="shared" si="16"/>
        <v>127</v>
      </c>
      <c r="D224" s="21">
        <v>119</v>
      </c>
      <c r="E224" s="21">
        <v>8</v>
      </c>
      <c r="F224" s="6">
        <v>476</v>
      </c>
      <c r="G224" s="6">
        <f t="shared" si="17"/>
        <v>4</v>
      </c>
      <c r="H224" s="6">
        <f t="shared" si="18"/>
        <v>64</v>
      </c>
      <c r="I224" s="35">
        <f t="shared" si="19"/>
        <v>79.42</v>
      </c>
    </row>
    <row r="225" spans="1:9" x14ac:dyDescent="0.25">
      <c r="A225" s="19" t="s">
        <v>177</v>
      </c>
      <c r="B225" s="21">
        <v>1</v>
      </c>
      <c r="C225" s="21">
        <f t="shared" si="16"/>
        <v>133</v>
      </c>
      <c r="D225" s="21">
        <v>119</v>
      </c>
      <c r="E225" s="21">
        <v>14</v>
      </c>
      <c r="F225" s="6">
        <v>476</v>
      </c>
      <c r="G225" s="6">
        <f t="shared" si="17"/>
        <v>4</v>
      </c>
      <c r="H225" s="6">
        <f t="shared" si="18"/>
        <v>112</v>
      </c>
      <c r="I225" s="35">
        <f t="shared" si="19"/>
        <v>138.97999999999999</v>
      </c>
    </row>
    <row r="226" spans="1:9" x14ac:dyDescent="0.25">
      <c r="A226" s="19" t="s">
        <v>177</v>
      </c>
      <c r="B226" s="21">
        <v>1</v>
      </c>
      <c r="C226" s="21">
        <f t="shared" si="16"/>
        <v>145</v>
      </c>
      <c r="D226" s="21">
        <v>119</v>
      </c>
      <c r="E226" s="21">
        <v>26</v>
      </c>
      <c r="F226" s="6">
        <v>476</v>
      </c>
      <c r="G226" s="6">
        <f t="shared" si="17"/>
        <v>4</v>
      </c>
      <c r="H226" s="6">
        <f t="shared" si="18"/>
        <v>208</v>
      </c>
      <c r="I226" s="35">
        <f t="shared" si="19"/>
        <v>258.11</v>
      </c>
    </row>
    <row r="227" spans="1:9" x14ac:dyDescent="0.25">
      <c r="A227" s="19" t="s">
        <v>177</v>
      </c>
      <c r="B227" s="21">
        <v>1</v>
      </c>
      <c r="C227" s="21">
        <f t="shared" si="16"/>
        <v>175</v>
      </c>
      <c r="D227" s="21">
        <v>119</v>
      </c>
      <c r="E227" s="21">
        <v>56</v>
      </c>
      <c r="F227" s="6">
        <v>476</v>
      </c>
      <c r="G227" s="6">
        <f t="shared" si="17"/>
        <v>4</v>
      </c>
      <c r="H227" s="6">
        <f t="shared" si="18"/>
        <v>448</v>
      </c>
      <c r="I227" s="35">
        <f t="shared" si="19"/>
        <v>555.91999999999996</v>
      </c>
    </row>
    <row r="228" spans="1:9" x14ac:dyDescent="0.25">
      <c r="A228" s="19" t="s">
        <v>177</v>
      </c>
      <c r="B228" s="21">
        <v>1</v>
      </c>
      <c r="C228" s="21">
        <f t="shared" si="16"/>
        <v>133</v>
      </c>
      <c r="D228" s="21">
        <v>119</v>
      </c>
      <c r="E228" s="21">
        <v>14</v>
      </c>
      <c r="F228" s="6">
        <v>476</v>
      </c>
      <c r="G228" s="6">
        <f t="shared" si="17"/>
        <v>4</v>
      </c>
      <c r="H228" s="6">
        <f t="shared" si="18"/>
        <v>112</v>
      </c>
      <c r="I228" s="35">
        <f t="shared" si="19"/>
        <v>138.97999999999999</v>
      </c>
    </row>
    <row r="229" spans="1:9" x14ac:dyDescent="0.25">
      <c r="A229" s="19" t="s">
        <v>177</v>
      </c>
      <c r="B229" s="21">
        <v>1</v>
      </c>
      <c r="C229" s="21">
        <f t="shared" si="16"/>
        <v>133</v>
      </c>
      <c r="D229" s="21">
        <v>119</v>
      </c>
      <c r="E229" s="21">
        <v>14</v>
      </c>
      <c r="F229" s="6">
        <v>476</v>
      </c>
      <c r="G229" s="6">
        <f t="shared" si="17"/>
        <v>4</v>
      </c>
      <c r="H229" s="6">
        <f t="shared" si="18"/>
        <v>112</v>
      </c>
      <c r="I229" s="35">
        <f t="shared" si="19"/>
        <v>138.97999999999999</v>
      </c>
    </row>
    <row r="230" spans="1:9" x14ac:dyDescent="0.25">
      <c r="A230" s="19" t="s">
        <v>177</v>
      </c>
      <c r="B230" s="21">
        <v>1</v>
      </c>
      <c r="C230" s="21">
        <f t="shared" si="16"/>
        <v>139</v>
      </c>
      <c r="D230" s="21">
        <v>119</v>
      </c>
      <c r="E230" s="21">
        <v>20</v>
      </c>
      <c r="F230" s="6">
        <v>476</v>
      </c>
      <c r="G230" s="6">
        <f t="shared" si="17"/>
        <v>4</v>
      </c>
      <c r="H230" s="6">
        <f t="shared" si="18"/>
        <v>160</v>
      </c>
      <c r="I230" s="35">
        <f t="shared" si="19"/>
        <v>198.54</v>
      </c>
    </row>
    <row r="231" spans="1:9" x14ac:dyDescent="0.25">
      <c r="A231" s="19" t="s">
        <v>177</v>
      </c>
      <c r="B231" s="21">
        <v>1</v>
      </c>
      <c r="C231" s="21">
        <f t="shared" si="16"/>
        <v>165</v>
      </c>
      <c r="D231" s="21">
        <v>119</v>
      </c>
      <c r="E231" s="21">
        <v>46</v>
      </c>
      <c r="F231" s="6">
        <v>476</v>
      </c>
      <c r="G231" s="6">
        <f t="shared" si="17"/>
        <v>4</v>
      </c>
      <c r="H231" s="6">
        <f t="shared" si="18"/>
        <v>368</v>
      </c>
      <c r="I231" s="35">
        <f t="shared" si="19"/>
        <v>456.65</v>
      </c>
    </row>
    <row r="232" spans="1:9" x14ac:dyDescent="0.25">
      <c r="A232" s="19" t="s">
        <v>177</v>
      </c>
      <c r="B232" s="21">
        <v>1</v>
      </c>
      <c r="C232" s="21">
        <f t="shared" si="16"/>
        <v>134</v>
      </c>
      <c r="D232" s="21">
        <v>119</v>
      </c>
      <c r="E232" s="21">
        <v>15</v>
      </c>
      <c r="F232" s="6">
        <v>476</v>
      </c>
      <c r="G232" s="6">
        <f t="shared" si="17"/>
        <v>4</v>
      </c>
      <c r="H232" s="6">
        <f t="shared" si="18"/>
        <v>120</v>
      </c>
      <c r="I232" s="35">
        <f t="shared" si="19"/>
        <v>148.91</v>
      </c>
    </row>
    <row r="233" spans="1:9" x14ac:dyDescent="0.25">
      <c r="A233" s="19" t="s">
        <v>177</v>
      </c>
      <c r="B233" s="21">
        <v>1</v>
      </c>
      <c r="C233" s="21">
        <f t="shared" si="16"/>
        <v>127</v>
      </c>
      <c r="D233" s="21">
        <v>119</v>
      </c>
      <c r="E233" s="21">
        <v>8</v>
      </c>
      <c r="F233" s="6">
        <v>476</v>
      </c>
      <c r="G233" s="6">
        <f t="shared" si="17"/>
        <v>4</v>
      </c>
      <c r="H233" s="6">
        <f t="shared" si="18"/>
        <v>64</v>
      </c>
      <c r="I233" s="35">
        <f t="shared" si="19"/>
        <v>79.42</v>
      </c>
    </row>
    <row r="234" spans="1:9" x14ac:dyDescent="0.25">
      <c r="A234" s="19" t="s">
        <v>177</v>
      </c>
      <c r="B234" s="21">
        <v>1</v>
      </c>
      <c r="C234" s="21">
        <f t="shared" si="16"/>
        <v>127</v>
      </c>
      <c r="D234" s="21">
        <v>119</v>
      </c>
      <c r="E234" s="21">
        <v>8</v>
      </c>
      <c r="F234" s="6">
        <v>476</v>
      </c>
      <c r="G234" s="6">
        <f t="shared" si="17"/>
        <v>4</v>
      </c>
      <c r="H234" s="6">
        <f t="shared" si="18"/>
        <v>64</v>
      </c>
      <c r="I234" s="35">
        <f t="shared" si="19"/>
        <v>79.42</v>
      </c>
    </row>
    <row r="235" spans="1:9" x14ac:dyDescent="0.25">
      <c r="A235" s="19" t="s">
        <v>177</v>
      </c>
      <c r="B235" s="21">
        <v>1</v>
      </c>
      <c r="C235" s="21">
        <f t="shared" si="16"/>
        <v>148</v>
      </c>
      <c r="D235" s="21">
        <v>119</v>
      </c>
      <c r="E235" s="21">
        <v>29</v>
      </c>
      <c r="F235" s="6">
        <v>476</v>
      </c>
      <c r="G235" s="6">
        <f t="shared" si="17"/>
        <v>4</v>
      </c>
      <c r="H235" s="6">
        <f t="shared" si="18"/>
        <v>232</v>
      </c>
      <c r="I235" s="35">
        <f t="shared" si="19"/>
        <v>287.89</v>
      </c>
    </row>
    <row r="236" spans="1:9" x14ac:dyDescent="0.25">
      <c r="A236" s="19" t="s">
        <v>177</v>
      </c>
      <c r="B236" s="21">
        <v>1</v>
      </c>
      <c r="C236" s="21">
        <f t="shared" si="16"/>
        <v>127</v>
      </c>
      <c r="D236" s="21">
        <v>119</v>
      </c>
      <c r="E236" s="21">
        <v>8</v>
      </c>
      <c r="F236" s="6">
        <v>476</v>
      </c>
      <c r="G236" s="6">
        <f t="shared" si="17"/>
        <v>4</v>
      </c>
      <c r="H236" s="6">
        <f t="shared" si="18"/>
        <v>64</v>
      </c>
      <c r="I236" s="35">
        <f t="shared" si="19"/>
        <v>79.42</v>
      </c>
    </row>
    <row r="237" spans="1:9" x14ac:dyDescent="0.25">
      <c r="A237" s="19" t="s">
        <v>177</v>
      </c>
      <c r="B237" s="21">
        <v>1</v>
      </c>
      <c r="C237" s="21">
        <f t="shared" si="16"/>
        <v>130</v>
      </c>
      <c r="D237" s="21">
        <v>119</v>
      </c>
      <c r="E237" s="21">
        <v>11</v>
      </c>
      <c r="F237" s="6">
        <v>476</v>
      </c>
      <c r="G237" s="6">
        <f t="shared" si="17"/>
        <v>4</v>
      </c>
      <c r="H237" s="6">
        <f t="shared" si="18"/>
        <v>88</v>
      </c>
      <c r="I237" s="35">
        <f t="shared" si="19"/>
        <v>109.2</v>
      </c>
    </row>
    <row r="238" spans="1:9" x14ac:dyDescent="0.25">
      <c r="A238" s="19" t="s">
        <v>177</v>
      </c>
      <c r="B238" s="21">
        <v>1</v>
      </c>
      <c r="C238" s="21">
        <f t="shared" si="16"/>
        <v>151</v>
      </c>
      <c r="D238" s="21">
        <v>119</v>
      </c>
      <c r="E238" s="21">
        <v>32</v>
      </c>
      <c r="F238" s="6">
        <v>476</v>
      </c>
      <c r="G238" s="6">
        <f t="shared" si="17"/>
        <v>4</v>
      </c>
      <c r="H238" s="6">
        <f t="shared" si="18"/>
        <v>256</v>
      </c>
      <c r="I238" s="35">
        <f t="shared" si="19"/>
        <v>317.67</v>
      </c>
    </row>
    <row r="239" spans="1:9" x14ac:dyDescent="0.25">
      <c r="A239" s="19" t="s">
        <v>177</v>
      </c>
      <c r="B239" s="21">
        <v>1</v>
      </c>
      <c r="C239" s="21">
        <f t="shared" si="16"/>
        <v>177</v>
      </c>
      <c r="D239" s="21">
        <v>119</v>
      </c>
      <c r="E239" s="21">
        <v>58</v>
      </c>
      <c r="F239" s="6">
        <v>476</v>
      </c>
      <c r="G239" s="6">
        <f t="shared" si="17"/>
        <v>4</v>
      </c>
      <c r="H239" s="6">
        <f t="shared" si="18"/>
        <v>464</v>
      </c>
      <c r="I239" s="35">
        <f t="shared" si="19"/>
        <v>575.78</v>
      </c>
    </row>
    <row r="240" spans="1:9" x14ac:dyDescent="0.25">
      <c r="A240" s="19" t="s">
        <v>177</v>
      </c>
      <c r="B240" s="21">
        <v>1</v>
      </c>
      <c r="C240" s="21">
        <f t="shared" si="16"/>
        <v>167</v>
      </c>
      <c r="D240" s="21">
        <v>119</v>
      </c>
      <c r="E240" s="21">
        <v>48</v>
      </c>
      <c r="F240" s="6">
        <v>392.70000000000005</v>
      </c>
      <c r="G240" s="6">
        <f t="shared" si="17"/>
        <v>3.3</v>
      </c>
      <c r="H240" s="6">
        <f t="shared" si="18"/>
        <v>316.8</v>
      </c>
      <c r="I240" s="35">
        <f t="shared" si="19"/>
        <v>393.12</v>
      </c>
    </row>
    <row r="241" spans="1:9" x14ac:dyDescent="0.25">
      <c r="A241" s="19" t="s">
        <v>177</v>
      </c>
      <c r="B241" s="21">
        <v>1</v>
      </c>
      <c r="C241" s="21">
        <f t="shared" si="16"/>
        <v>133</v>
      </c>
      <c r="D241" s="21">
        <v>119</v>
      </c>
      <c r="E241" s="21">
        <v>14</v>
      </c>
      <c r="F241" s="6">
        <v>476</v>
      </c>
      <c r="G241" s="6">
        <f t="shared" si="17"/>
        <v>4</v>
      </c>
      <c r="H241" s="6">
        <f t="shared" si="18"/>
        <v>112</v>
      </c>
      <c r="I241" s="35">
        <f t="shared" si="19"/>
        <v>138.97999999999999</v>
      </c>
    </row>
    <row r="242" spans="1:9" x14ac:dyDescent="0.25">
      <c r="A242" s="19" t="s">
        <v>177</v>
      </c>
      <c r="B242" s="21">
        <v>1</v>
      </c>
      <c r="C242" s="21">
        <f t="shared" si="16"/>
        <v>145</v>
      </c>
      <c r="D242" s="21">
        <v>119</v>
      </c>
      <c r="E242" s="21">
        <v>26</v>
      </c>
      <c r="F242" s="6">
        <v>476</v>
      </c>
      <c r="G242" s="6">
        <f t="shared" si="17"/>
        <v>4</v>
      </c>
      <c r="H242" s="6">
        <f t="shared" si="18"/>
        <v>208</v>
      </c>
      <c r="I242" s="35">
        <f t="shared" si="19"/>
        <v>258.11</v>
      </c>
    </row>
    <row r="243" spans="1:9" x14ac:dyDescent="0.25">
      <c r="A243" s="19" t="s">
        <v>177</v>
      </c>
      <c r="B243" s="21">
        <v>1</v>
      </c>
      <c r="C243" s="21">
        <f t="shared" si="16"/>
        <v>163</v>
      </c>
      <c r="D243" s="21">
        <v>119</v>
      </c>
      <c r="E243" s="21">
        <v>44</v>
      </c>
      <c r="F243" s="6">
        <v>476</v>
      </c>
      <c r="G243" s="6">
        <f t="shared" si="17"/>
        <v>4</v>
      </c>
      <c r="H243" s="6">
        <f t="shared" si="18"/>
        <v>352</v>
      </c>
      <c r="I243" s="35">
        <f t="shared" si="19"/>
        <v>436.8</v>
      </c>
    </row>
    <row r="244" spans="1:9" x14ac:dyDescent="0.25">
      <c r="A244" s="19" t="s">
        <v>177</v>
      </c>
      <c r="B244" s="21">
        <v>1</v>
      </c>
      <c r="C244" s="21">
        <f t="shared" si="16"/>
        <v>163</v>
      </c>
      <c r="D244" s="21">
        <v>119</v>
      </c>
      <c r="E244" s="21">
        <v>44</v>
      </c>
      <c r="F244" s="6">
        <v>476</v>
      </c>
      <c r="G244" s="6">
        <f t="shared" si="17"/>
        <v>4</v>
      </c>
      <c r="H244" s="6">
        <f t="shared" si="18"/>
        <v>352</v>
      </c>
      <c r="I244" s="35">
        <f t="shared" si="19"/>
        <v>436.8</v>
      </c>
    </row>
    <row r="245" spans="1:9" x14ac:dyDescent="0.25">
      <c r="A245" s="19" t="s">
        <v>177</v>
      </c>
      <c r="B245" s="21">
        <v>1</v>
      </c>
      <c r="C245" s="21">
        <f t="shared" si="16"/>
        <v>127</v>
      </c>
      <c r="D245" s="21">
        <v>119</v>
      </c>
      <c r="E245" s="21">
        <v>8</v>
      </c>
      <c r="F245" s="6">
        <v>476</v>
      </c>
      <c r="G245" s="6">
        <f t="shared" si="17"/>
        <v>4</v>
      </c>
      <c r="H245" s="6">
        <f t="shared" si="18"/>
        <v>64</v>
      </c>
      <c r="I245" s="35">
        <f t="shared" si="19"/>
        <v>79.42</v>
      </c>
    </row>
    <row r="246" spans="1:9" x14ac:dyDescent="0.25">
      <c r="A246" s="19" t="s">
        <v>177</v>
      </c>
      <c r="B246" s="21">
        <v>1</v>
      </c>
      <c r="C246" s="21">
        <f t="shared" si="16"/>
        <v>129</v>
      </c>
      <c r="D246" s="21">
        <v>119</v>
      </c>
      <c r="E246" s="21">
        <v>10</v>
      </c>
      <c r="F246" s="6">
        <v>476</v>
      </c>
      <c r="G246" s="6">
        <f t="shared" si="17"/>
        <v>4</v>
      </c>
      <c r="H246" s="6">
        <f t="shared" si="18"/>
        <v>80</v>
      </c>
      <c r="I246" s="35">
        <f t="shared" si="19"/>
        <v>99.27</v>
      </c>
    </row>
    <row r="247" spans="1:9" x14ac:dyDescent="0.25">
      <c r="A247" s="19" t="s">
        <v>177</v>
      </c>
      <c r="B247" s="21">
        <v>1</v>
      </c>
      <c r="C247" s="21">
        <f t="shared" si="16"/>
        <v>224</v>
      </c>
      <c r="D247" s="21">
        <v>119</v>
      </c>
      <c r="E247" s="21">
        <v>105</v>
      </c>
      <c r="F247" s="6">
        <v>476</v>
      </c>
      <c r="G247" s="6">
        <f t="shared" si="17"/>
        <v>4</v>
      </c>
      <c r="H247" s="6">
        <f t="shared" si="18"/>
        <v>840</v>
      </c>
      <c r="I247" s="35">
        <f t="shared" si="19"/>
        <v>1042.3599999999999</v>
      </c>
    </row>
    <row r="248" spans="1:9" x14ac:dyDescent="0.25">
      <c r="A248" s="19" t="s">
        <v>177</v>
      </c>
      <c r="B248" s="21">
        <v>1</v>
      </c>
      <c r="C248" s="21">
        <f t="shared" si="16"/>
        <v>139</v>
      </c>
      <c r="D248" s="21">
        <v>119</v>
      </c>
      <c r="E248" s="21">
        <v>20</v>
      </c>
      <c r="F248" s="6">
        <v>476</v>
      </c>
      <c r="G248" s="6">
        <f t="shared" si="17"/>
        <v>4</v>
      </c>
      <c r="H248" s="6">
        <f t="shared" si="18"/>
        <v>160</v>
      </c>
      <c r="I248" s="35">
        <f t="shared" si="19"/>
        <v>198.54</v>
      </c>
    </row>
    <row r="249" spans="1:9" x14ac:dyDescent="0.25">
      <c r="A249" s="19" t="s">
        <v>177</v>
      </c>
      <c r="B249" s="21">
        <v>1</v>
      </c>
      <c r="C249" s="21">
        <f t="shared" si="16"/>
        <v>178</v>
      </c>
      <c r="D249" s="21">
        <v>119</v>
      </c>
      <c r="E249" s="21">
        <v>59</v>
      </c>
      <c r="F249" s="6">
        <v>476</v>
      </c>
      <c r="G249" s="6">
        <f t="shared" si="17"/>
        <v>4</v>
      </c>
      <c r="H249" s="6">
        <f t="shared" si="18"/>
        <v>472</v>
      </c>
      <c r="I249" s="35">
        <f t="shared" si="19"/>
        <v>585.70000000000005</v>
      </c>
    </row>
    <row r="250" spans="1:9" x14ac:dyDescent="0.25">
      <c r="A250" s="19" t="s">
        <v>177</v>
      </c>
      <c r="B250" s="21">
        <v>1</v>
      </c>
      <c r="C250" s="21">
        <f t="shared" si="16"/>
        <v>176</v>
      </c>
      <c r="D250" s="21">
        <v>119</v>
      </c>
      <c r="E250" s="21">
        <v>57</v>
      </c>
      <c r="F250" s="6">
        <v>476</v>
      </c>
      <c r="G250" s="6">
        <f t="shared" si="17"/>
        <v>4</v>
      </c>
      <c r="H250" s="6">
        <f t="shared" si="18"/>
        <v>456</v>
      </c>
      <c r="I250" s="35">
        <f t="shared" si="19"/>
        <v>565.85</v>
      </c>
    </row>
    <row r="251" spans="1:9" x14ac:dyDescent="0.25">
      <c r="A251" s="19" t="s">
        <v>177</v>
      </c>
      <c r="B251" s="21">
        <v>1</v>
      </c>
      <c r="C251" s="21">
        <f t="shared" si="16"/>
        <v>153</v>
      </c>
      <c r="D251" s="21">
        <v>119</v>
      </c>
      <c r="E251" s="21">
        <v>34</v>
      </c>
      <c r="F251" s="6">
        <v>476</v>
      </c>
      <c r="G251" s="6">
        <f t="shared" si="17"/>
        <v>4</v>
      </c>
      <c r="H251" s="6">
        <f t="shared" si="18"/>
        <v>272</v>
      </c>
      <c r="I251" s="35">
        <f t="shared" si="19"/>
        <v>337.52</v>
      </c>
    </row>
    <row r="252" spans="1:9" x14ac:dyDescent="0.25">
      <c r="A252" s="19" t="s">
        <v>177</v>
      </c>
      <c r="B252" s="21">
        <v>1</v>
      </c>
      <c r="C252" s="21">
        <f t="shared" si="16"/>
        <v>133</v>
      </c>
      <c r="D252" s="21">
        <v>119</v>
      </c>
      <c r="E252" s="21">
        <v>14</v>
      </c>
      <c r="F252" s="6">
        <v>476</v>
      </c>
      <c r="G252" s="6">
        <f t="shared" si="17"/>
        <v>4</v>
      </c>
      <c r="H252" s="6">
        <f t="shared" si="18"/>
        <v>112</v>
      </c>
      <c r="I252" s="35">
        <f t="shared" si="19"/>
        <v>138.97999999999999</v>
      </c>
    </row>
    <row r="253" spans="1:9" s="1" customFormat="1" ht="49.5" x14ac:dyDescent="0.25">
      <c r="A253" s="54" t="s">
        <v>26</v>
      </c>
      <c r="B253" s="25">
        <f>SUM(B254:B286)</f>
        <v>33</v>
      </c>
      <c r="C253" s="25"/>
      <c r="D253" s="25"/>
      <c r="E253" s="25">
        <f t="shared" ref="E253:I253" si="20">SUM(E254:E286)</f>
        <v>275</v>
      </c>
      <c r="F253" s="25"/>
      <c r="G253" s="25"/>
      <c r="H253" s="26">
        <f t="shared" si="20"/>
        <v>1935.0999999999997</v>
      </c>
      <c r="I253" s="26">
        <f t="shared" si="20"/>
        <v>2401.2699999999995</v>
      </c>
    </row>
    <row r="254" spans="1:9" ht="16.5" customHeight="1" x14ac:dyDescent="0.25">
      <c r="A254" s="188" t="s">
        <v>1541</v>
      </c>
      <c r="B254" s="21">
        <v>1</v>
      </c>
      <c r="C254" s="21">
        <f t="shared" si="16"/>
        <v>122</v>
      </c>
      <c r="D254" s="21">
        <v>119</v>
      </c>
      <c r="E254" s="21">
        <v>3</v>
      </c>
      <c r="F254" s="6">
        <v>481.95</v>
      </c>
      <c r="G254" s="6">
        <f t="shared" si="17"/>
        <v>4.05</v>
      </c>
      <c r="H254" s="6">
        <f t="shared" si="18"/>
        <v>24.3</v>
      </c>
      <c r="I254" s="35">
        <f t="shared" si="19"/>
        <v>30.15</v>
      </c>
    </row>
    <row r="255" spans="1:9" ht="16.5" customHeight="1" x14ac:dyDescent="0.25">
      <c r="A255" s="188" t="s">
        <v>1541</v>
      </c>
      <c r="B255" s="21">
        <v>1</v>
      </c>
      <c r="C255" s="21">
        <f t="shared" si="16"/>
        <v>127</v>
      </c>
      <c r="D255" s="21">
        <v>119</v>
      </c>
      <c r="E255" s="21">
        <v>8</v>
      </c>
      <c r="F255" s="6">
        <v>481.95</v>
      </c>
      <c r="G255" s="6">
        <f t="shared" si="17"/>
        <v>4.05</v>
      </c>
      <c r="H255" s="6">
        <f t="shared" si="18"/>
        <v>64.8</v>
      </c>
      <c r="I255" s="35">
        <f t="shared" si="19"/>
        <v>80.41</v>
      </c>
    </row>
    <row r="256" spans="1:9" ht="16.5" customHeight="1" x14ac:dyDescent="0.25">
      <c r="A256" s="188" t="s">
        <v>1541</v>
      </c>
      <c r="B256" s="21">
        <v>1</v>
      </c>
      <c r="C256" s="21">
        <f t="shared" si="16"/>
        <v>125</v>
      </c>
      <c r="D256" s="21">
        <v>119</v>
      </c>
      <c r="E256" s="21">
        <v>6</v>
      </c>
      <c r="F256" s="6">
        <v>481.95</v>
      </c>
      <c r="G256" s="6">
        <f t="shared" si="17"/>
        <v>4.05</v>
      </c>
      <c r="H256" s="6">
        <f t="shared" si="18"/>
        <v>48.6</v>
      </c>
      <c r="I256" s="35">
        <f t="shared" si="19"/>
        <v>60.31</v>
      </c>
    </row>
    <row r="257" spans="1:9" ht="16.5" customHeight="1" x14ac:dyDescent="0.25">
      <c r="A257" s="188" t="s">
        <v>1541</v>
      </c>
      <c r="B257" s="21">
        <v>1</v>
      </c>
      <c r="C257" s="21">
        <f t="shared" si="16"/>
        <v>127</v>
      </c>
      <c r="D257" s="21">
        <v>119</v>
      </c>
      <c r="E257" s="21">
        <v>8</v>
      </c>
      <c r="F257" s="6">
        <v>481.95</v>
      </c>
      <c r="G257" s="6">
        <f t="shared" si="17"/>
        <v>4.05</v>
      </c>
      <c r="H257" s="6">
        <f t="shared" si="18"/>
        <v>64.8</v>
      </c>
      <c r="I257" s="35">
        <f t="shared" si="19"/>
        <v>80.41</v>
      </c>
    </row>
    <row r="258" spans="1:9" ht="16.5" customHeight="1" x14ac:dyDescent="0.25">
      <c r="A258" s="188" t="s">
        <v>1541</v>
      </c>
      <c r="B258" s="21">
        <v>1</v>
      </c>
      <c r="C258" s="21">
        <f t="shared" si="16"/>
        <v>125</v>
      </c>
      <c r="D258" s="21">
        <v>119</v>
      </c>
      <c r="E258" s="21">
        <v>6</v>
      </c>
      <c r="F258" s="6">
        <v>481.95</v>
      </c>
      <c r="G258" s="6">
        <f t="shared" si="17"/>
        <v>4.05</v>
      </c>
      <c r="H258" s="6">
        <f t="shared" si="18"/>
        <v>48.6</v>
      </c>
      <c r="I258" s="35">
        <f t="shared" si="19"/>
        <v>60.31</v>
      </c>
    </row>
    <row r="259" spans="1:9" ht="16.5" customHeight="1" x14ac:dyDescent="0.25">
      <c r="A259" s="188" t="s">
        <v>1541</v>
      </c>
      <c r="B259" s="21">
        <v>1</v>
      </c>
      <c r="C259" s="21">
        <f t="shared" si="16"/>
        <v>130</v>
      </c>
      <c r="D259" s="21">
        <v>119</v>
      </c>
      <c r="E259" s="21">
        <v>11</v>
      </c>
      <c r="F259" s="6">
        <v>481.95</v>
      </c>
      <c r="G259" s="6">
        <f t="shared" si="17"/>
        <v>4.05</v>
      </c>
      <c r="H259" s="6">
        <f t="shared" si="18"/>
        <v>89.1</v>
      </c>
      <c r="I259" s="35">
        <f t="shared" si="19"/>
        <v>110.56</v>
      </c>
    </row>
    <row r="260" spans="1:9" ht="16.5" customHeight="1" x14ac:dyDescent="0.25">
      <c r="A260" s="188" t="s">
        <v>1542</v>
      </c>
      <c r="B260" s="21">
        <v>1</v>
      </c>
      <c r="C260" s="21">
        <f t="shared" si="16"/>
        <v>127</v>
      </c>
      <c r="D260" s="21">
        <v>119</v>
      </c>
      <c r="E260" s="21">
        <v>8</v>
      </c>
      <c r="F260" s="6">
        <v>464.1</v>
      </c>
      <c r="G260" s="6">
        <f t="shared" si="17"/>
        <v>3.9</v>
      </c>
      <c r="H260" s="6">
        <f t="shared" si="18"/>
        <v>62.4</v>
      </c>
      <c r="I260" s="35">
        <f t="shared" si="19"/>
        <v>77.430000000000007</v>
      </c>
    </row>
    <row r="261" spans="1:9" ht="16.5" customHeight="1" x14ac:dyDescent="0.25">
      <c r="A261" s="188" t="s">
        <v>1543</v>
      </c>
      <c r="B261" s="21">
        <v>1</v>
      </c>
      <c r="C261" s="21">
        <f t="shared" si="16"/>
        <v>127</v>
      </c>
      <c r="D261" s="21">
        <v>119</v>
      </c>
      <c r="E261" s="21">
        <v>8</v>
      </c>
      <c r="F261" s="6">
        <v>505.75</v>
      </c>
      <c r="G261" s="6">
        <f t="shared" si="17"/>
        <v>4.25</v>
      </c>
      <c r="H261" s="6">
        <f t="shared" si="18"/>
        <v>68</v>
      </c>
      <c r="I261" s="35">
        <f t="shared" si="19"/>
        <v>84.38</v>
      </c>
    </row>
    <row r="262" spans="1:9" ht="16.5" customHeight="1" x14ac:dyDescent="0.25">
      <c r="A262" s="188" t="s">
        <v>1543</v>
      </c>
      <c r="B262" s="21">
        <v>1</v>
      </c>
      <c r="C262" s="21">
        <f t="shared" si="16"/>
        <v>127</v>
      </c>
      <c r="D262" s="21">
        <v>119</v>
      </c>
      <c r="E262" s="21">
        <v>8</v>
      </c>
      <c r="F262" s="6">
        <v>505.75</v>
      </c>
      <c r="G262" s="6">
        <f t="shared" si="17"/>
        <v>4.25</v>
      </c>
      <c r="H262" s="6">
        <f t="shared" si="18"/>
        <v>68</v>
      </c>
      <c r="I262" s="35">
        <f t="shared" si="19"/>
        <v>84.38</v>
      </c>
    </row>
    <row r="263" spans="1:9" ht="16.5" customHeight="1" x14ac:dyDescent="0.25">
      <c r="A263" s="188" t="s">
        <v>1544</v>
      </c>
      <c r="B263" s="21">
        <v>1</v>
      </c>
      <c r="C263" s="21">
        <f t="shared" si="16"/>
        <v>127</v>
      </c>
      <c r="D263" s="21">
        <v>119</v>
      </c>
      <c r="E263" s="21">
        <v>8</v>
      </c>
      <c r="F263" s="6">
        <v>392.7</v>
      </c>
      <c r="G263" s="6">
        <f t="shared" si="17"/>
        <v>3.3</v>
      </c>
      <c r="H263" s="6">
        <f t="shared" si="18"/>
        <v>52.8</v>
      </c>
      <c r="I263" s="35">
        <f t="shared" si="19"/>
        <v>65.52</v>
      </c>
    </row>
    <row r="264" spans="1:9" ht="16.5" customHeight="1" x14ac:dyDescent="0.25">
      <c r="A264" s="188" t="s">
        <v>1544</v>
      </c>
      <c r="B264" s="21">
        <v>1</v>
      </c>
      <c r="C264" s="21">
        <f t="shared" si="16"/>
        <v>127</v>
      </c>
      <c r="D264" s="21">
        <v>119</v>
      </c>
      <c r="E264" s="21">
        <v>8</v>
      </c>
      <c r="F264" s="6">
        <v>392.7</v>
      </c>
      <c r="G264" s="6">
        <f t="shared" si="17"/>
        <v>3.3</v>
      </c>
      <c r="H264" s="6">
        <f t="shared" si="18"/>
        <v>52.8</v>
      </c>
      <c r="I264" s="35">
        <f t="shared" si="19"/>
        <v>65.52</v>
      </c>
    </row>
    <row r="265" spans="1:9" ht="16.5" customHeight="1" x14ac:dyDescent="0.25">
      <c r="A265" s="188" t="s">
        <v>1542</v>
      </c>
      <c r="B265" s="21">
        <v>1</v>
      </c>
      <c r="C265" s="21">
        <f t="shared" si="16"/>
        <v>127</v>
      </c>
      <c r="D265" s="21">
        <v>119</v>
      </c>
      <c r="E265" s="21">
        <v>8</v>
      </c>
      <c r="F265" s="6">
        <v>464.1</v>
      </c>
      <c r="G265" s="6">
        <f t="shared" si="17"/>
        <v>3.9</v>
      </c>
      <c r="H265" s="6">
        <f t="shared" si="18"/>
        <v>62.4</v>
      </c>
      <c r="I265" s="35">
        <f t="shared" si="19"/>
        <v>77.430000000000007</v>
      </c>
    </row>
    <row r="266" spans="1:9" ht="16.5" customHeight="1" x14ac:dyDescent="0.25">
      <c r="A266" s="188" t="s">
        <v>1544</v>
      </c>
      <c r="B266" s="21">
        <v>1</v>
      </c>
      <c r="C266" s="21">
        <f t="shared" si="16"/>
        <v>127</v>
      </c>
      <c r="D266" s="21">
        <v>119</v>
      </c>
      <c r="E266" s="21">
        <v>8</v>
      </c>
      <c r="F266" s="6">
        <v>392.7</v>
      </c>
      <c r="G266" s="6">
        <f t="shared" si="17"/>
        <v>3.3</v>
      </c>
      <c r="H266" s="6">
        <f t="shared" si="18"/>
        <v>52.8</v>
      </c>
      <c r="I266" s="35">
        <f t="shared" si="19"/>
        <v>65.52</v>
      </c>
    </row>
    <row r="267" spans="1:9" ht="16.5" customHeight="1" x14ac:dyDescent="0.25">
      <c r="A267" s="188" t="s">
        <v>1544</v>
      </c>
      <c r="B267" s="21">
        <v>1</v>
      </c>
      <c r="C267" s="21">
        <f t="shared" si="16"/>
        <v>127</v>
      </c>
      <c r="D267" s="21">
        <v>119</v>
      </c>
      <c r="E267" s="21">
        <v>8</v>
      </c>
      <c r="F267" s="6">
        <v>392.7</v>
      </c>
      <c r="G267" s="6">
        <f t="shared" si="17"/>
        <v>3.3</v>
      </c>
      <c r="H267" s="6">
        <f t="shared" si="18"/>
        <v>52.8</v>
      </c>
      <c r="I267" s="35">
        <f t="shared" si="19"/>
        <v>65.52</v>
      </c>
    </row>
    <row r="268" spans="1:9" ht="16.5" customHeight="1" x14ac:dyDescent="0.25">
      <c r="A268" s="188" t="s">
        <v>1544</v>
      </c>
      <c r="B268" s="21">
        <v>1</v>
      </c>
      <c r="C268" s="21">
        <f t="shared" si="16"/>
        <v>127</v>
      </c>
      <c r="D268" s="21">
        <v>119</v>
      </c>
      <c r="E268" s="21">
        <v>8</v>
      </c>
      <c r="F268" s="6">
        <v>392.7</v>
      </c>
      <c r="G268" s="6">
        <f t="shared" si="17"/>
        <v>3.3</v>
      </c>
      <c r="H268" s="6">
        <f t="shared" si="18"/>
        <v>52.8</v>
      </c>
      <c r="I268" s="35">
        <f t="shared" si="19"/>
        <v>65.52</v>
      </c>
    </row>
    <row r="269" spans="1:9" ht="16.5" customHeight="1" x14ac:dyDescent="0.25">
      <c r="A269" s="188" t="s">
        <v>1544</v>
      </c>
      <c r="B269" s="21">
        <v>1</v>
      </c>
      <c r="C269" s="21">
        <f t="shared" si="16"/>
        <v>127</v>
      </c>
      <c r="D269" s="21">
        <v>119</v>
      </c>
      <c r="E269" s="21">
        <v>8</v>
      </c>
      <c r="F269" s="6">
        <v>392.7</v>
      </c>
      <c r="G269" s="6">
        <f t="shared" si="17"/>
        <v>3.3</v>
      </c>
      <c r="H269" s="6">
        <f t="shared" si="18"/>
        <v>52.8</v>
      </c>
      <c r="I269" s="35">
        <f t="shared" si="19"/>
        <v>65.52</v>
      </c>
    </row>
    <row r="270" spans="1:9" ht="16.5" customHeight="1" x14ac:dyDescent="0.25">
      <c r="A270" s="188" t="s">
        <v>1544</v>
      </c>
      <c r="B270" s="21">
        <v>1</v>
      </c>
      <c r="C270" s="21">
        <f t="shared" si="16"/>
        <v>127</v>
      </c>
      <c r="D270" s="21">
        <v>119</v>
      </c>
      <c r="E270" s="21">
        <v>8</v>
      </c>
      <c r="F270" s="6">
        <v>392.7</v>
      </c>
      <c r="G270" s="6">
        <f t="shared" si="17"/>
        <v>3.3</v>
      </c>
      <c r="H270" s="6">
        <f t="shared" si="18"/>
        <v>52.8</v>
      </c>
      <c r="I270" s="35">
        <f t="shared" si="19"/>
        <v>65.52</v>
      </c>
    </row>
    <row r="271" spans="1:9" ht="16.5" customHeight="1" x14ac:dyDescent="0.25">
      <c r="A271" s="188" t="s">
        <v>1545</v>
      </c>
      <c r="B271" s="21">
        <v>1</v>
      </c>
      <c r="C271" s="21">
        <f t="shared" ref="C271:C286" si="21">D271+E271</f>
        <v>126</v>
      </c>
      <c r="D271" s="21">
        <v>119</v>
      </c>
      <c r="E271" s="21">
        <v>7</v>
      </c>
      <c r="F271" s="6">
        <v>386.75</v>
      </c>
      <c r="G271" s="6">
        <f t="shared" ref="G271:G286" si="22">ROUND(F271/D271,2)</f>
        <v>3.25</v>
      </c>
      <c r="H271" s="6">
        <f t="shared" ref="H271:H286" si="23">ROUND(E271*G271*2,2)</f>
        <v>45.5</v>
      </c>
      <c r="I271" s="35">
        <f t="shared" ref="I271:I286" si="24">ROUND(H271*1.2409,2)</f>
        <v>56.46</v>
      </c>
    </row>
    <row r="272" spans="1:9" ht="16.5" customHeight="1" x14ac:dyDescent="0.25">
      <c r="A272" s="188" t="s">
        <v>1546</v>
      </c>
      <c r="B272" s="21">
        <v>1</v>
      </c>
      <c r="C272" s="21">
        <f t="shared" si="21"/>
        <v>126</v>
      </c>
      <c r="D272" s="21">
        <v>119</v>
      </c>
      <c r="E272" s="21">
        <v>7</v>
      </c>
      <c r="F272" s="6">
        <v>464.09999999999997</v>
      </c>
      <c r="G272" s="6">
        <f t="shared" si="22"/>
        <v>3.9</v>
      </c>
      <c r="H272" s="6">
        <f t="shared" si="23"/>
        <v>54.6</v>
      </c>
      <c r="I272" s="35">
        <f t="shared" si="24"/>
        <v>67.75</v>
      </c>
    </row>
    <row r="273" spans="1:9" ht="16.5" customHeight="1" x14ac:dyDescent="0.25">
      <c r="A273" s="188" t="s">
        <v>1547</v>
      </c>
      <c r="B273" s="21">
        <v>1</v>
      </c>
      <c r="C273" s="21">
        <f t="shared" si="21"/>
        <v>127</v>
      </c>
      <c r="D273" s="21">
        <v>119</v>
      </c>
      <c r="E273" s="21">
        <v>8</v>
      </c>
      <c r="F273" s="6">
        <v>362.95</v>
      </c>
      <c r="G273" s="6">
        <f t="shared" si="22"/>
        <v>3.05</v>
      </c>
      <c r="H273" s="6">
        <f t="shared" si="23"/>
        <v>48.8</v>
      </c>
      <c r="I273" s="35">
        <f t="shared" si="24"/>
        <v>60.56</v>
      </c>
    </row>
    <row r="274" spans="1:9" ht="16.5" customHeight="1" x14ac:dyDescent="0.25">
      <c r="A274" s="188" t="s">
        <v>1545</v>
      </c>
      <c r="B274" s="21">
        <v>1</v>
      </c>
      <c r="C274" s="21">
        <f t="shared" si="21"/>
        <v>133</v>
      </c>
      <c r="D274" s="21">
        <v>119</v>
      </c>
      <c r="E274" s="21">
        <v>14</v>
      </c>
      <c r="F274" s="6">
        <v>386.75</v>
      </c>
      <c r="G274" s="6">
        <f t="shared" si="22"/>
        <v>3.25</v>
      </c>
      <c r="H274" s="6">
        <f t="shared" si="23"/>
        <v>91</v>
      </c>
      <c r="I274" s="35">
        <f t="shared" si="24"/>
        <v>112.92</v>
      </c>
    </row>
    <row r="275" spans="1:9" ht="16.5" customHeight="1" x14ac:dyDescent="0.25">
      <c r="A275" s="188" t="s">
        <v>1545</v>
      </c>
      <c r="B275" s="21">
        <v>1</v>
      </c>
      <c r="C275" s="21">
        <f t="shared" si="21"/>
        <v>126</v>
      </c>
      <c r="D275" s="21">
        <v>119</v>
      </c>
      <c r="E275" s="21">
        <v>7</v>
      </c>
      <c r="F275" s="6">
        <v>386.75</v>
      </c>
      <c r="G275" s="6">
        <f t="shared" si="22"/>
        <v>3.25</v>
      </c>
      <c r="H275" s="6">
        <f t="shared" si="23"/>
        <v>45.5</v>
      </c>
      <c r="I275" s="35">
        <f t="shared" si="24"/>
        <v>56.46</v>
      </c>
    </row>
    <row r="276" spans="1:9" ht="16.5" customHeight="1" x14ac:dyDescent="0.25">
      <c r="A276" s="188" t="s">
        <v>1545</v>
      </c>
      <c r="B276" s="21">
        <v>1</v>
      </c>
      <c r="C276" s="21">
        <f t="shared" si="21"/>
        <v>131</v>
      </c>
      <c r="D276" s="21">
        <v>119</v>
      </c>
      <c r="E276" s="21">
        <v>12</v>
      </c>
      <c r="F276" s="6">
        <v>386.75</v>
      </c>
      <c r="G276" s="6">
        <f t="shared" si="22"/>
        <v>3.25</v>
      </c>
      <c r="H276" s="6">
        <f t="shared" si="23"/>
        <v>78</v>
      </c>
      <c r="I276" s="35">
        <f t="shared" si="24"/>
        <v>96.79</v>
      </c>
    </row>
    <row r="277" spans="1:9" ht="16.5" customHeight="1" x14ac:dyDescent="0.25">
      <c r="A277" s="188" t="s">
        <v>1545</v>
      </c>
      <c r="B277" s="21">
        <v>1</v>
      </c>
      <c r="C277" s="21">
        <f t="shared" si="21"/>
        <v>139</v>
      </c>
      <c r="D277" s="21">
        <v>119</v>
      </c>
      <c r="E277" s="21">
        <v>20</v>
      </c>
      <c r="F277" s="6">
        <v>386.75</v>
      </c>
      <c r="G277" s="6">
        <f t="shared" si="22"/>
        <v>3.25</v>
      </c>
      <c r="H277" s="6">
        <f t="shared" si="23"/>
        <v>130</v>
      </c>
      <c r="I277" s="35">
        <f t="shared" si="24"/>
        <v>161.32</v>
      </c>
    </row>
    <row r="278" spans="1:9" ht="16.5" customHeight="1" x14ac:dyDescent="0.25">
      <c r="A278" s="188" t="s">
        <v>1545</v>
      </c>
      <c r="B278" s="21">
        <v>1</v>
      </c>
      <c r="C278" s="21">
        <f t="shared" si="21"/>
        <v>127</v>
      </c>
      <c r="D278" s="21">
        <v>119</v>
      </c>
      <c r="E278" s="21">
        <v>8</v>
      </c>
      <c r="F278" s="6">
        <v>386.75</v>
      </c>
      <c r="G278" s="6">
        <f t="shared" si="22"/>
        <v>3.25</v>
      </c>
      <c r="H278" s="6">
        <f t="shared" si="23"/>
        <v>52</v>
      </c>
      <c r="I278" s="35">
        <f t="shared" si="24"/>
        <v>64.53</v>
      </c>
    </row>
    <row r="279" spans="1:9" ht="16.5" customHeight="1" x14ac:dyDescent="0.25">
      <c r="A279" s="188" t="s">
        <v>1545</v>
      </c>
      <c r="B279" s="21">
        <v>1</v>
      </c>
      <c r="C279" s="21">
        <f t="shared" si="21"/>
        <v>122</v>
      </c>
      <c r="D279" s="21">
        <v>119</v>
      </c>
      <c r="E279" s="21">
        <v>3</v>
      </c>
      <c r="F279" s="6">
        <v>386.75</v>
      </c>
      <c r="G279" s="6">
        <f t="shared" si="22"/>
        <v>3.25</v>
      </c>
      <c r="H279" s="6">
        <f t="shared" si="23"/>
        <v>19.5</v>
      </c>
      <c r="I279" s="35">
        <f t="shared" si="24"/>
        <v>24.2</v>
      </c>
    </row>
    <row r="280" spans="1:9" ht="16.5" customHeight="1" x14ac:dyDescent="0.25">
      <c r="A280" s="188" t="s">
        <v>1545</v>
      </c>
      <c r="B280" s="21">
        <v>1</v>
      </c>
      <c r="C280" s="21">
        <f t="shared" si="21"/>
        <v>127</v>
      </c>
      <c r="D280" s="21">
        <v>119</v>
      </c>
      <c r="E280" s="21">
        <v>8</v>
      </c>
      <c r="F280" s="6">
        <v>386.75</v>
      </c>
      <c r="G280" s="6">
        <f t="shared" si="22"/>
        <v>3.25</v>
      </c>
      <c r="H280" s="6">
        <f t="shared" si="23"/>
        <v>52</v>
      </c>
      <c r="I280" s="35">
        <f t="shared" si="24"/>
        <v>64.53</v>
      </c>
    </row>
    <row r="281" spans="1:9" ht="16.5" customHeight="1" x14ac:dyDescent="0.25">
      <c r="A281" s="188" t="s">
        <v>1545</v>
      </c>
      <c r="B281" s="21">
        <v>1</v>
      </c>
      <c r="C281" s="21">
        <f t="shared" si="21"/>
        <v>124</v>
      </c>
      <c r="D281" s="21">
        <v>119</v>
      </c>
      <c r="E281" s="21">
        <v>5</v>
      </c>
      <c r="F281" s="6">
        <v>386.75</v>
      </c>
      <c r="G281" s="6">
        <f t="shared" si="22"/>
        <v>3.25</v>
      </c>
      <c r="H281" s="6">
        <f t="shared" si="23"/>
        <v>32.5</v>
      </c>
      <c r="I281" s="35">
        <f t="shared" si="24"/>
        <v>40.33</v>
      </c>
    </row>
    <row r="282" spans="1:9" ht="16.5" customHeight="1" x14ac:dyDescent="0.25">
      <c r="A282" s="188" t="s">
        <v>1545</v>
      </c>
      <c r="B282" s="21">
        <v>1</v>
      </c>
      <c r="C282" s="21">
        <f t="shared" si="21"/>
        <v>127</v>
      </c>
      <c r="D282" s="21">
        <v>119</v>
      </c>
      <c r="E282" s="21">
        <v>8</v>
      </c>
      <c r="F282" s="6">
        <v>386.75</v>
      </c>
      <c r="G282" s="6">
        <f t="shared" si="22"/>
        <v>3.25</v>
      </c>
      <c r="H282" s="6">
        <f t="shared" si="23"/>
        <v>52</v>
      </c>
      <c r="I282" s="35">
        <f t="shared" si="24"/>
        <v>64.53</v>
      </c>
    </row>
    <row r="283" spans="1:9" ht="16.5" customHeight="1" x14ac:dyDescent="0.25">
      <c r="A283" s="188" t="s">
        <v>1545</v>
      </c>
      <c r="B283" s="21">
        <v>1</v>
      </c>
      <c r="C283" s="21">
        <f t="shared" si="21"/>
        <v>134</v>
      </c>
      <c r="D283" s="21">
        <v>119</v>
      </c>
      <c r="E283" s="21">
        <v>15</v>
      </c>
      <c r="F283" s="6">
        <v>386.75</v>
      </c>
      <c r="G283" s="6">
        <f t="shared" si="22"/>
        <v>3.25</v>
      </c>
      <c r="H283" s="6">
        <f t="shared" si="23"/>
        <v>97.5</v>
      </c>
      <c r="I283" s="35">
        <f t="shared" si="24"/>
        <v>120.99</v>
      </c>
    </row>
    <row r="284" spans="1:9" ht="16.5" customHeight="1" x14ac:dyDescent="0.25">
      <c r="A284" s="188" t="s">
        <v>1548</v>
      </c>
      <c r="B284" s="21">
        <v>1</v>
      </c>
      <c r="C284" s="21">
        <f t="shared" si="21"/>
        <v>121</v>
      </c>
      <c r="D284" s="21">
        <v>119</v>
      </c>
      <c r="E284" s="21">
        <v>2</v>
      </c>
      <c r="F284" s="6">
        <v>428.40000000000003</v>
      </c>
      <c r="G284" s="6">
        <f t="shared" si="22"/>
        <v>3.6</v>
      </c>
      <c r="H284" s="6">
        <f t="shared" si="23"/>
        <v>14.4</v>
      </c>
      <c r="I284" s="35">
        <f t="shared" si="24"/>
        <v>17.87</v>
      </c>
    </row>
    <row r="285" spans="1:9" ht="16.5" customHeight="1" x14ac:dyDescent="0.25">
      <c r="A285" s="188" t="s">
        <v>1548</v>
      </c>
      <c r="B285" s="21">
        <v>1</v>
      </c>
      <c r="C285" s="21">
        <f t="shared" si="21"/>
        <v>126</v>
      </c>
      <c r="D285" s="21">
        <v>119</v>
      </c>
      <c r="E285" s="21">
        <v>7</v>
      </c>
      <c r="F285" s="6">
        <v>428.40000000000003</v>
      </c>
      <c r="G285" s="6">
        <f t="shared" si="22"/>
        <v>3.6</v>
      </c>
      <c r="H285" s="6">
        <f t="shared" si="23"/>
        <v>50.4</v>
      </c>
      <c r="I285" s="35">
        <f t="shared" si="24"/>
        <v>62.54</v>
      </c>
    </row>
    <row r="286" spans="1:9" ht="16.5" customHeight="1" x14ac:dyDescent="0.25">
      <c r="A286" s="188" t="s">
        <v>1548</v>
      </c>
      <c r="B286" s="21">
        <v>1</v>
      </c>
      <c r="C286" s="21">
        <f t="shared" si="21"/>
        <v>133</v>
      </c>
      <c r="D286" s="21">
        <v>119</v>
      </c>
      <c r="E286" s="21">
        <v>14</v>
      </c>
      <c r="F286" s="6">
        <v>428.40000000000003</v>
      </c>
      <c r="G286" s="6">
        <f t="shared" si="22"/>
        <v>3.6</v>
      </c>
      <c r="H286" s="6">
        <f t="shared" si="23"/>
        <v>100.8</v>
      </c>
      <c r="I286" s="35">
        <f t="shared" si="24"/>
        <v>125.08</v>
      </c>
    </row>
    <row r="288" spans="1:9" x14ac:dyDescent="0.25">
      <c r="A288" s="11" t="s">
        <v>1</v>
      </c>
      <c r="B288" s="12"/>
      <c r="C288" s="12"/>
      <c r="D288" s="12"/>
      <c r="E288" s="12"/>
      <c r="F288" s="12"/>
      <c r="G288" s="12"/>
      <c r="H288" s="12"/>
      <c r="I288" s="12"/>
    </row>
    <row r="289" spans="1:9" ht="36" customHeight="1" x14ac:dyDescent="0.25">
      <c r="A289" s="609" t="s">
        <v>3</v>
      </c>
      <c r="B289" s="609"/>
      <c r="C289" s="609"/>
      <c r="D289" s="609"/>
      <c r="E289" s="609"/>
      <c r="F289" s="609"/>
      <c r="G289" s="609"/>
      <c r="H289" s="609"/>
      <c r="I289" s="609"/>
    </row>
    <row r="290" spans="1:9" ht="18" customHeight="1" x14ac:dyDescent="0.25">
      <c r="A290" s="18" t="s">
        <v>5</v>
      </c>
      <c r="D290" s="12"/>
      <c r="E290" s="12"/>
      <c r="F290" s="12"/>
      <c r="G290" s="12"/>
      <c r="H290" s="12"/>
      <c r="I290" s="12"/>
    </row>
    <row r="291" spans="1:9" ht="18" customHeight="1" x14ac:dyDescent="0.25">
      <c r="A291" s="12" t="s">
        <v>16</v>
      </c>
      <c r="B291" s="18"/>
      <c r="C291" s="18"/>
      <c r="D291" s="12"/>
      <c r="E291" s="12"/>
      <c r="F291" s="12"/>
      <c r="G291" s="12"/>
      <c r="H291" s="12"/>
      <c r="I291" s="12"/>
    </row>
    <row r="292" spans="1:9" ht="18" customHeight="1" x14ac:dyDescent="0.25">
      <c r="A292" s="12" t="s">
        <v>17</v>
      </c>
      <c r="B292" s="18"/>
      <c r="C292" s="18"/>
      <c r="D292" s="12"/>
      <c r="E292" s="12"/>
      <c r="F292" s="12"/>
      <c r="G292" s="12"/>
      <c r="H292" s="12"/>
      <c r="I292" s="12"/>
    </row>
    <row r="293" spans="1:9" ht="18" customHeight="1" x14ac:dyDescent="0.25">
      <c r="A293" s="12"/>
      <c r="B293" s="18"/>
      <c r="C293" s="18"/>
      <c r="D293" s="12"/>
      <c r="E293" s="12"/>
      <c r="F293" s="12"/>
      <c r="G293" s="12"/>
      <c r="H293" s="12"/>
      <c r="I293" s="12"/>
    </row>
    <row r="294" spans="1:9" ht="18" customHeight="1" x14ac:dyDescent="0.3">
      <c r="A294" s="12" t="s">
        <v>14</v>
      </c>
      <c r="B294" s="18"/>
      <c r="C294" s="18"/>
      <c r="D294" s="12"/>
      <c r="E294" s="12"/>
      <c r="F294" s="12"/>
      <c r="G294" s="12"/>
      <c r="H294" s="12"/>
      <c r="I294" s="12"/>
    </row>
    <row r="295" spans="1:9" ht="18" customHeight="1" x14ac:dyDescent="0.25">
      <c r="A295" s="12"/>
      <c r="B295" s="18"/>
      <c r="C295" s="18"/>
      <c r="D295" s="12"/>
      <c r="E295" s="12"/>
      <c r="F295" s="12"/>
      <c r="G295" s="12"/>
      <c r="H295" s="12"/>
      <c r="I295" s="12"/>
    </row>
    <row r="296" spans="1:9" ht="42.75" customHeight="1" x14ac:dyDescent="0.25">
      <c r="A296" s="632" t="s">
        <v>20</v>
      </c>
      <c r="B296" s="632"/>
      <c r="C296" s="632"/>
      <c r="D296" s="632"/>
      <c r="E296" s="632"/>
      <c r="F296" s="632"/>
      <c r="G296" s="632"/>
      <c r="H296" s="632"/>
      <c r="I296" s="632"/>
    </row>
    <row r="297" spans="1:9" ht="37.5" customHeight="1" x14ac:dyDescent="0.25">
      <c r="A297" s="633" t="s">
        <v>7</v>
      </c>
      <c r="B297" s="633"/>
      <c r="C297" s="633"/>
      <c r="D297" s="633"/>
      <c r="E297" s="633"/>
      <c r="F297" s="633"/>
      <c r="G297" s="633"/>
      <c r="H297" s="633"/>
      <c r="I297" s="633"/>
    </row>
    <row r="298" spans="1:9" ht="18" customHeight="1" x14ac:dyDescent="0.25">
      <c r="A298" s="634" t="s">
        <v>9</v>
      </c>
      <c r="B298" s="634"/>
      <c r="C298" s="634"/>
      <c r="D298" s="634"/>
      <c r="E298" s="634"/>
      <c r="F298" s="634"/>
      <c r="G298" s="634"/>
      <c r="H298" s="634"/>
      <c r="I298" s="634"/>
    </row>
    <row r="299" spans="1:9" x14ac:dyDescent="0.25">
      <c r="A299" s="17"/>
      <c r="B299" s="17"/>
      <c r="C299" s="17"/>
      <c r="D299" s="17"/>
      <c r="E299" s="17"/>
      <c r="F299" s="17"/>
      <c r="G299" s="17"/>
      <c r="H299" s="17"/>
      <c r="I299" s="17"/>
    </row>
    <row r="301" spans="1:9" x14ac:dyDescent="0.25">
      <c r="A301" s="2" t="s">
        <v>422</v>
      </c>
    </row>
    <row r="302" spans="1:9" ht="18" customHeight="1" x14ac:dyDescent="0.25">
      <c r="A302" s="674" t="s">
        <v>423</v>
      </c>
      <c r="B302" s="674"/>
      <c r="C302" s="674"/>
      <c r="D302" s="674"/>
      <c r="E302" s="674"/>
      <c r="F302" s="674"/>
      <c r="G302" s="674"/>
      <c r="H302" s="674"/>
      <c r="I302" s="674"/>
    </row>
    <row r="303" spans="1:9" ht="18" customHeight="1" x14ac:dyDescent="0.25"/>
    <row r="304" spans="1:9" x14ac:dyDescent="0.25">
      <c r="A304" s="2" t="s">
        <v>424</v>
      </c>
    </row>
    <row r="305" spans="1:1" x14ac:dyDescent="0.25">
      <c r="A305" s="2" t="s">
        <v>425</v>
      </c>
    </row>
  </sheetData>
  <mergeCells count="18">
    <mergeCell ref="A302:I302"/>
    <mergeCell ref="D9:D10"/>
    <mergeCell ref="E9:E10"/>
    <mergeCell ref="A289:I289"/>
    <mergeCell ref="A296:I296"/>
    <mergeCell ref="A297:I297"/>
    <mergeCell ref="A298:I298"/>
    <mergeCell ref="A8:A10"/>
    <mergeCell ref="B8:B10"/>
    <mergeCell ref="C8:E8"/>
    <mergeCell ref="F8:F10"/>
    <mergeCell ref="G8:G10"/>
    <mergeCell ref="H8:H10"/>
    <mergeCell ref="I8:I10"/>
    <mergeCell ref="C9:C10"/>
    <mergeCell ref="G1:I1"/>
    <mergeCell ref="H2:I2"/>
    <mergeCell ref="A3:I3"/>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07"/>
  <sheetViews>
    <sheetView zoomScale="80" zoomScaleNormal="80" workbookViewId="0">
      <selection activeCell="K9" sqref="K9"/>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49.5" customHeight="1" x14ac:dyDescent="0.25">
      <c r="G1" s="600" t="s">
        <v>1599</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369" t="s">
        <v>1463</v>
      </c>
    </row>
    <row r="6" spans="1:9" x14ac:dyDescent="0.25">
      <c r="A6" s="369" t="s">
        <v>1600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57.75" customHeight="1" x14ac:dyDescent="0.25">
      <c r="A10" s="625"/>
      <c r="B10" s="625"/>
      <c r="C10" s="630"/>
      <c r="D10" s="630"/>
      <c r="E10" s="626"/>
      <c r="F10" s="626"/>
      <c r="G10" s="626"/>
      <c r="H10" s="627"/>
      <c r="I10" s="628"/>
    </row>
    <row r="11" spans="1:9" ht="20.25" customHeight="1" x14ac:dyDescent="0.25">
      <c r="A11" s="186">
        <v>1</v>
      </c>
      <c r="B11" s="186">
        <v>6</v>
      </c>
      <c r="C11" s="186" t="s">
        <v>12</v>
      </c>
      <c r="D11" s="186">
        <v>8</v>
      </c>
      <c r="E11" s="186">
        <v>9</v>
      </c>
      <c r="F11" s="186">
        <v>11</v>
      </c>
      <c r="G11" s="186">
        <v>12</v>
      </c>
      <c r="H11" s="186">
        <v>13</v>
      </c>
      <c r="I11" s="186" t="s">
        <v>13</v>
      </c>
    </row>
    <row r="12" spans="1:9" s="1" customFormat="1" ht="26.25" customHeight="1" x14ac:dyDescent="0.25">
      <c r="A12" s="3" t="s">
        <v>0</v>
      </c>
      <c r="B12" s="4">
        <f t="shared" ref="B12:I12" si="0">B13+B57+B167+B243</f>
        <v>271</v>
      </c>
      <c r="C12" s="4"/>
      <c r="D12" s="4"/>
      <c r="E12" s="4">
        <f t="shared" si="0"/>
        <v>7216.62</v>
      </c>
      <c r="F12" s="4"/>
      <c r="G12" s="4"/>
      <c r="H12" s="5">
        <f t="shared" si="0"/>
        <v>80982.419999999984</v>
      </c>
      <c r="I12" s="5">
        <f t="shared" si="0"/>
        <v>100491.08</v>
      </c>
    </row>
    <row r="13" spans="1:9" s="1" customFormat="1" ht="37.5" customHeight="1" x14ac:dyDescent="0.25">
      <c r="A13" s="54" t="s">
        <v>23</v>
      </c>
      <c r="B13" s="25">
        <f>SUM(B14:B56)</f>
        <v>43</v>
      </c>
      <c r="C13" s="25"/>
      <c r="D13" s="25"/>
      <c r="E13" s="25">
        <f t="shared" ref="E13:I13" si="1">SUM(E14:E56)</f>
        <v>1281.6199999999999</v>
      </c>
      <c r="F13" s="25"/>
      <c r="G13" s="25"/>
      <c r="H13" s="26">
        <f t="shared" si="1"/>
        <v>23044.13</v>
      </c>
      <c r="I13" s="26">
        <f t="shared" si="1"/>
        <v>28595.449999999997</v>
      </c>
    </row>
    <row r="14" spans="1:9" ht="15.75" customHeight="1" x14ac:dyDescent="0.25">
      <c r="A14" s="19" t="s">
        <v>1502</v>
      </c>
      <c r="B14" s="21">
        <v>1</v>
      </c>
      <c r="C14" s="21">
        <f>D14+E14</f>
        <v>183.23</v>
      </c>
      <c r="D14" s="21">
        <v>158</v>
      </c>
      <c r="E14" s="21">
        <v>25.23</v>
      </c>
      <c r="F14" s="6">
        <v>1232.4000000000001</v>
      </c>
      <c r="G14" s="6">
        <f>ROUND(F14/D14,2)</f>
        <v>7.8</v>
      </c>
      <c r="H14" s="6">
        <f>ROUND(E14*G14*2,2)</f>
        <v>393.59</v>
      </c>
      <c r="I14" s="35">
        <f>ROUND(H14*1.2409,2)</f>
        <v>488.41</v>
      </c>
    </row>
    <row r="15" spans="1:9" ht="15.75" customHeight="1" x14ac:dyDescent="0.25">
      <c r="A15" s="19" t="s">
        <v>1503</v>
      </c>
      <c r="B15" s="21">
        <v>1</v>
      </c>
      <c r="C15" s="21">
        <f t="shared" ref="C15:C78" si="2">D15+E15</f>
        <v>206</v>
      </c>
      <c r="D15" s="21">
        <v>158</v>
      </c>
      <c r="E15" s="21">
        <v>48</v>
      </c>
      <c r="F15" s="6">
        <v>1291.6499999999999</v>
      </c>
      <c r="G15" s="6">
        <f t="shared" ref="G15:G78" si="3">ROUND(F15/D15,2)</f>
        <v>8.18</v>
      </c>
      <c r="H15" s="6">
        <f t="shared" ref="H15:H78" si="4">ROUND(E15*G15*2,2)</f>
        <v>785.28</v>
      </c>
      <c r="I15" s="35">
        <f t="shared" ref="I15:I78" si="5">ROUND(H15*1.2409,2)</f>
        <v>974.45</v>
      </c>
    </row>
    <row r="16" spans="1:9" ht="15.75" customHeight="1" x14ac:dyDescent="0.25">
      <c r="A16" s="19" t="s">
        <v>1504</v>
      </c>
      <c r="B16" s="21">
        <v>1</v>
      </c>
      <c r="C16" s="21">
        <f t="shared" si="2"/>
        <v>174.5</v>
      </c>
      <c r="D16" s="21">
        <v>158</v>
      </c>
      <c r="E16" s="21">
        <v>16.5</v>
      </c>
      <c r="F16" s="6">
        <v>1239.0097421203436</v>
      </c>
      <c r="G16" s="6">
        <f t="shared" si="3"/>
        <v>7.84</v>
      </c>
      <c r="H16" s="6">
        <f t="shared" si="4"/>
        <v>258.72000000000003</v>
      </c>
      <c r="I16" s="35">
        <f t="shared" si="5"/>
        <v>321.05</v>
      </c>
    </row>
    <row r="17" spans="1:9" ht="15.75" customHeight="1" x14ac:dyDescent="0.25">
      <c r="A17" s="19" t="s">
        <v>1504</v>
      </c>
      <c r="B17" s="21">
        <v>1</v>
      </c>
      <c r="C17" s="21">
        <f t="shared" si="2"/>
        <v>165.5</v>
      </c>
      <c r="D17" s="21">
        <v>158</v>
      </c>
      <c r="E17" s="21">
        <v>7.5</v>
      </c>
      <c r="F17" s="6">
        <v>1221.6407250755287</v>
      </c>
      <c r="G17" s="6">
        <f t="shared" si="3"/>
        <v>7.73</v>
      </c>
      <c r="H17" s="6">
        <f t="shared" si="4"/>
        <v>115.95</v>
      </c>
      <c r="I17" s="35">
        <f t="shared" si="5"/>
        <v>143.88</v>
      </c>
    </row>
    <row r="18" spans="1:9" ht="15.75" customHeight="1" x14ac:dyDescent="0.25">
      <c r="A18" s="19" t="s">
        <v>1505</v>
      </c>
      <c r="B18" s="21">
        <v>1</v>
      </c>
      <c r="C18" s="21">
        <f t="shared" si="2"/>
        <v>173</v>
      </c>
      <c r="D18" s="21">
        <v>158</v>
      </c>
      <c r="E18" s="21">
        <v>15</v>
      </c>
      <c r="F18" s="6">
        <v>1232.3999999999999</v>
      </c>
      <c r="G18" s="6">
        <f t="shared" si="3"/>
        <v>7.8</v>
      </c>
      <c r="H18" s="6">
        <f t="shared" si="4"/>
        <v>234</v>
      </c>
      <c r="I18" s="35">
        <f t="shared" si="5"/>
        <v>290.37</v>
      </c>
    </row>
    <row r="19" spans="1:9" ht="15.75" customHeight="1" x14ac:dyDescent="0.25">
      <c r="A19" s="19" t="s">
        <v>1506</v>
      </c>
      <c r="B19" s="21">
        <v>1</v>
      </c>
      <c r="C19" s="21">
        <f t="shared" si="2"/>
        <v>176</v>
      </c>
      <c r="D19" s="21">
        <v>158</v>
      </c>
      <c r="E19" s="21">
        <v>18</v>
      </c>
      <c r="F19" s="6">
        <v>1232.4000000000001</v>
      </c>
      <c r="G19" s="6">
        <f t="shared" si="3"/>
        <v>7.8</v>
      </c>
      <c r="H19" s="6">
        <f t="shared" si="4"/>
        <v>280.8</v>
      </c>
      <c r="I19" s="35">
        <f t="shared" si="5"/>
        <v>348.44</v>
      </c>
    </row>
    <row r="20" spans="1:9" ht="15.75" customHeight="1" x14ac:dyDescent="0.25">
      <c r="A20" s="19" t="s">
        <v>1507</v>
      </c>
      <c r="B20" s="21">
        <v>1</v>
      </c>
      <c r="C20" s="21">
        <f t="shared" si="2"/>
        <v>203</v>
      </c>
      <c r="D20" s="21">
        <v>158</v>
      </c>
      <c r="E20" s="21">
        <v>45</v>
      </c>
      <c r="F20" s="6">
        <v>1232.3999999999999</v>
      </c>
      <c r="G20" s="6">
        <f t="shared" si="3"/>
        <v>7.8</v>
      </c>
      <c r="H20" s="6">
        <f t="shared" si="4"/>
        <v>702</v>
      </c>
      <c r="I20" s="35">
        <f t="shared" si="5"/>
        <v>871.11</v>
      </c>
    </row>
    <row r="21" spans="1:9" ht="15.75" customHeight="1" x14ac:dyDescent="0.25">
      <c r="A21" s="19" t="s">
        <v>1506</v>
      </c>
      <c r="B21" s="21">
        <v>1</v>
      </c>
      <c r="C21" s="21">
        <f t="shared" si="2"/>
        <v>166</v>
      </c>
      <c r="D21" s="21">
        <v>158</v>
      </c>
      <c r="E21" s="21">
        <v>8</v>
      </c>
      <c r="F21" s="6">
        <v>1232.3999999999999</v>
      </c>
      <c r="G21" s="6">
        <f t="shared" si="3"/>
        <v>7.8</v>
      </c>
      <c r="H21" s="6">
        <f t="shared" si="4"/>
        <v>124.8</v>
      </c>
      <c r="I21" s="35">
        <f t="shared" si="5"/>
        <v>154.86000000000001</v>
      </c>
    </row>
    <row r="22" spans="1:9" ht="15.75" customHeight="1" x14ac:dyDescent="0.25">
      <c r="A22" s="19" t="s">
        <v>1508</v>
      </c>
      <c r="B22" s="21">
        <v>1</v>
      </c>
      <c r="C22" s="21">
        <f t="shared" si="2"/>
        <v>219</v>
      </c>
      <c r="D22" s="21">
        <v>158</v>
      </c>
      <c r="E22" s="21">
        <v>61</v>
      </c>
      <c r="F22" s="6">
        <v>1232.3999999999999</v>
      </c>
      <c r="G22" s="6">
        <f t="shared" si="3"/>
        <v>7.8</v>
      </c>
      <c r="H22" s="6">
        <f t="shared" si="4"/>
        <v>951.6</v>
      </c>
      <c r="I22" s="35">
        <f t="shared" si="5"/>
        <v>1180.8399999999999</v>
      </c>
    </row>
    <row r="23" spans="1:9" ht="15.75" customHeight="1" x14ac:dyDescent="0.25">
      <c r="A23" s="19" t="s">
        <v>1506</v>
      </c>
      <c r="B23" s="21">
        <v>1</v>
      </c>
      <c r="C23" s="21">
        <f t="shared" si="2"/>
        <v>184</v>
      </c>
      <c r="D23" s="21">
        <v>158</v>
      </c>
      <c r="E23" s="21">
        <v>26</v>
      </c>
      <c r="F23" s="6">
        <v>1232.4000000000001</v>
      </c>
      <c r="G23" s="6">
        <f t="shared" si="3"/>
        <v>7.8</v>
      </c>
      <c r="H23" s="6">
        <f t="shared" si="4"/>
        <v>405.6</v>
      </c>
      <c r="I23" s="35">
        <f t="shared" si="5"/>
        <v>503.31</v>
      </c>
    </row>
    <row r="24" spans="1:9" ht="15.75" customHeight="1" x14ac:dyDescent="0.25">
      <c r="A24" s="19" t="s">
        <v>1509</v>
      </c>
      <c r="B24" s="21">
        <v>1</v>
      </c>
      <c r="C24" s="21">
        <f t="shared" si="2"/>
        <v>191.65</v>
      </c>
      <c r="D24" s="21">
        <v>158</v>
      </c>
      <c r="E24" s="21">
        <v>33.65</v>
      </c>
      <c r="F24" s="6">
        <v>1232.3999999999999</v>
      </c>
      <c r="G24" s="6">
        <f t="shared" si="3"/>
        <v>7.8</v>
      </c>
      <c r="H24" s="6">
        <f t="shared" si="4"/>
        <v>524.94000000000005</v>
      </c>
      <c r="I24" s="35">
        <f t="shared" si="5"/>
        <v>651.4</v>
      </c>
    </row>
    <row r="25" spans="1:9" ht="15.75" customHeight="1" x14ac:dyDescent="0.25">
      <c r="A25" s="19" t="s">
        <v>1507</v>
      </c>
      <c r="B25" s="21">
        <v>1</v>
      </c>
      <c r="C25" s="21">
        <f t="shared" si="2"/>
        <v>174.03</v>
      </c>
      <c r="D25" s="21">
        <v>158</v>
      </c>
      <c r="E25" s="21">
        <v>16.03</v>
      </c>
      <c r="F25" s="6">
        <v>1232.4000000000001</v>
      </c>
      <c r="G25" s="6">
        <f t="shared" si="3"/>
        <v>7.8</v>
      </c>
      <c r="H25" s="6">
        <f t="shared" si="4"/>
        <v>250.07</v>
      </c>
      <c r="I25" s="35">
        <f t="shared" si="5"/>
        <v>310.31</v>
      </c>
    </row>
    <row r="26" spans="1:9" ht="15.75" customHeight="1" x14ac:dyDescent="0.25">
      <c r="A26" s="19" t="s">
        <v>1508</v>
      </c>
      <c r="B26" s="21">
        <v>1</v>
      </c>
      <c r="C26" s="21">
        <f t="shared" si="2"/>
        <v>226</v>
      </c>
      <c r="D26" s="21">
        <v>158</v>
      </c>
      <c r="E26" s="21">
        <v>68</v>
      </c>
      <c r="F26" s="6">
        <v>1232.3999999999999</v>
      </c>
      <c r="G26" s="6">
        <f t="shared" si="3"/>
        <v>7.8</v>
      </c>
      <c r="H26" s="6">
        <f t="shared" si="4"/>
        <v>1060.8</v>
      </c>
      <c r="I26" s="35">
        <f t="shared" si="5"/>
        <v>1316.35</v>
      </c>
    </row>
    <row r="27" spans="1:9" ht="15.75" customHeight="1" x14ac:dyDescent="0.25">
      <c r="A27" s="19" t="s">
        <v>1510</v>
      </c>
      <c r="B27" s="21">
        <v>1</v>
      </c>
      <c r="C27" s="21">
        <f t="shared" si="2"/>
        <v>211</v>
      </c>
      <c r="D27" s="21">
        <v>158</v>
      </c>
      <c r="E27" s="21">
        <v>53</v>
      </c>
      <c r="F27" s="6">
        <v>2281.4987919463088</v>
      </c>
      <c r="G27" s="6">
        <f t="shared" si="3"/>
        <v>14.44</v>
      </c>
      <c r="H27" s="6">
        <f t="shared" si="4"/>
        <v>1530.64</v>
      </c>
      <c r="I27" s="35">
        <f t="shared" si="5"/>
        <v>1899.37</v>
      </c>
    </row>
    <row r="28" spans="1:9" ht="15.75" customHeight="1" x14ac:dyDescent="0.25">
      <c r="A28" s="19" t="s">
        <v>1511</v>
      </c>
      <c r="B28" s="21">
        <v>1</v>
      </c>
      <c r="C28" s="21">
        <f t="shared" si="2"/>
        <v>174.2</v>
      </c>
      <c r="D28" s="21">
        <v>158</v>
      </c>
      <c r="E28" s="21">
        <v>16.199999999999989</v>
      </c>
      <c r="F28" s="6">
        <v>1350.9</v>
      </c>
      <c r="G28" s="6">
        <f t="shared" si="3"/>
        <v>8.5500000000000007</v>
      </c>
      <c r="H28" s="6">
        <f t="shared" si="4"/>
        <v>277.02</v>
      </c>
      <c r="I28" s="35">
        <f t="shared" si="5"/>
        <v>343.75</v>
      </c>
    </row>
    <row r="29" spans="1:9" ht="15.75" customHeight="1" x14ac:dyDescent="0.25">
      <c r="A29" s="19" t="s">
        <v>1511</v>
      </c>
      <c r="B29" s="21">
        <v>1</v>
      </c>
      <c r="C29" s="21">
        <f t="shared" si="2"/>
        <v>192</v>
      </c>
      <c r="D29" s="21">
        <v>158</v>
      </c>
      <c r="E29" s="21">
        <v>34</v>
      </c>
      <c r="F29" s="6">
        <v>1350.8999999999999</v>
      </c>
      <c r="G29" s="6">
        <f t="shared" si="3"/>
        <v>8.5500000000000007</v>
      </c>
      <c r="H29" s="6">
        <f t="shared" si="4"/>
        <v>581.4</v>
      </c>
      <c r="I29" s="35">
        <f t="shared" si="5"/>
        <v>721.46</v>
      </c>
    </row>
    <row r="30" spans="1:9" ht="15.75" customHeight="1" x14ac:dyDescent="0.25">
      <c r="A30" s="19" t="s">
        <v>1510</v>
      </c>
      <c r="B30" s="21">
        <v>1</v>
      </c>
      <c r="C30" s="21">
        <f t="shared" si="2"/>
        <v>185</v>
      </c>
      <c r="D30" s="21">
        <v>158</v>
      </c>
      <c r="E30" s="21">
        <v>27</v>
      </c>
      <c r="F30" s="6">
        <v>1564.3281081081084</v>
      </c>
      <c r="G30" s="6">
        <f t="shared" si="3"/>
        <v>9.9</v>
      </c>
      <c r="H30" s="6">
        <f t="shared" si="4"/>
        <v>534.6</v>
      </c>
      <c r="I30" s="35">
        <f t="shared" si="5"/>
        <v>663.39</v>
      </c>
    </row>
    <row r="31" spans="1:9" ht="15.75" customHeight="1" x14ac:dyDescent="0.25">
      <c r="A31" s="19" t="s">
        <v>1513</v>
      </c>
      <c r="B31" s="21">
        <v>1</v>
      </c>
      <c r="C31" s="21">
        <f t="shared" si="2"/>
        <v>163</v>
      </c>
      <c r="D31" s="21">
        <v>158</v>
      </c>
      <c r="E31" s="21">
        <v>5</v>
      </c>
      <c r="F31" s="6">
        <v>1350.9</v>
      </c>
      <c r="G31" s="6">
        <f t="shared" si="3"/>
        <v>8.5500000000000007</v>
      </c>
      <c r="H31" s="6">
        <f t="shared" si="4"/>
        <v>85.5</v>
      </c>
      <c r="I31" s="35">
        <f t="shared" si="5"/>
        <v>106.1</v>
      </c>
    </row>
    <row r="32" spans="1:9" ht="15.75" customHeight="1" x14ac:dyDescent="0.25">
      <c r="A32" s="19" t="s">
        <v>1514</v>
      </c>
      <c r="B32" s="21">
        <v>1</v>
      </c>
      <c r="C32" s="21">
        <f t="shared" si="2"/>
        <v>179</v>
      </c>
      <c r="D32" s="21">
        <v>158</v>
      </c>
      <c r="E32" s="21">
        <v>21</v>
      </c>
      <c r="F32" s="6">
        <v>1528.9633519553074</v>
      </c>
      <c r="G32" s="6">
        <f t="shared" si="3"/>
        <v>9.68</v>
      </c>
      <c r="H32" s="6">
        <f t="shared" si="4"/>
        <v>406.56</v>
      </c>
      <c r="I32" s="35">
        <f t="shared" si="5"/>
        <v>504.5</v>
      </c>
    </row>
    <row r="33" spans="1:9" ht="15.75" customHeight="1" x14ac:dyDescent="0.25">
      <c r="A33" s="19" t="s">
        <v>1511</v>
      </c>
      <c r="B33" s="21">
        <v>1</v>
      </c>
      <c r="C33" s="21">
        <f t="shared" si="2"/>
        <v>200</v>
      </c>
      <c r="D33" s="21">
        <v>158</v>
      </c>
      <c r="E33" s="21">
        <v>42</v>
      </c>
      <c r="F33" s="6">
        <v>1350.9</v>
      </c>
      <c r="G33" s="6">
        <f t="shared" si="3"/>
        <v>8.5500000000000007</v>
      </c>
      <c r="H33" s="6">
        <f t="shared" si="4"/>
        <v>718.2</v>
      </c>
      <c r="I33" s="35">
        <f t="shared" si="5"/>
        <v>891.21</v>
      </c>
    </row>
    <row r="34" spans="1:9" ht="15.75" customHeight="1" x14ac:dyDescent="0.25">
      <c r="A34" s="19" t="s">
        <v>202</v>
      </c>
      <c r="B34" s="21">
        <v>1</v>
      </c>
      <c r="C34" s="21">
        <f t="shared" si="2"/>
        <v>216</v>
      </c>
      <c r="D34" s="21">
        <v>158</v>
      </c>
      <c r="E34" s="21">
        <v>58</v>
      </c>
      <c r="F34" s="6">
        <v>1350.9</v>
      </c>
      <c r="G34" s="6">
        <f t="shared" si="3"/>
        <v>8.5500000000000007</v>
      </c>
      <c r="H34" s="6">
        <f t="shared" si="4"/>
        <v>991.8</v>
      </c>
      <c r="I34" s="35">
        <f t="shared" si="5"/>
        <v>1230.72</v>
      </c>
    </row>
    <row r="35" spans="1:9" ht="15.75" customHeight="1" x14ac:dyDescent="0.25">
      <c r="A35" s="19" t="s">
        <v>1514</v>
      </c>
      <c r="B35" s="21">
        <v>1</v>
      </c>
      <c r="C35" s="21">
        <f t="shared" si="2"/>
        <v>198.5</v>
      </c>
      <c r="D35" s="21">
        <v>158</v>
      </c>
      <c r="E35" s="21">
        <v>40.5</v>
      </c>
      <c r="F35" s="6">
        <v>1422.7933054393302</v>
      </c>
      <c r="G35" s="6">
        <f t="shared" si="3"/>
        <v>9.01</v>
      </c>
      <c r="H35" s="6">
        <f t="shared" si="4"/>
        <v>729.81</v>
      </c>
      <c r="I35" s="35">
        <f t="shared" si="5"/>
        <v>905.62</v>
      </c>
    </row>
    <row r="36" spans="1:9" ht="15.75" customHeight="1" x14ac:dyDescent="0.25">
      <c r="A36" s="19" t="s">
        <v>1510</v>
      </c>
      <c r="B36" s="21">
        <v>1</v>
      </c>
      <c r="C36" s="21">
        <f t="shared" si="2"/>
        <v>174</v>
      </c>
      <c r="D36" s="21">
        <v>158</v>
      </c>
      <c r="E36" s="21">
        <v>16</v>
      </c>
      <c r="F36" s="6">
        <v>1679.5581609195401</v>
      </c>
      <c r="G36" s="6">
        <f t="shared" si="3"/>
        <v>10.63</v>
      </c>
      <c r="H36" s="6">
        <f t="shared" si="4"/>
        <v>340.16</v>
      </c>
      <c r="I36" s="35">
        <f t="shared" si="5"/>
        <v>422.1</v>
      </c>
    </row>
    <row r="37" spans="1:9" ht="15.75" customHeight="1" x14ac:dyDescent="0.25">
      <c r="A37" s="19" t="s">
        <v>202</v>
      </c>
      <c r="B37" s="21">
        <v>1</v>
      </c>
      <c r="C37" s="21">
        <f t="shared" si="2"/>
        <v>216</v>
      </c>
      <c r="D37" s="21">
        <v>158</v>
      </c>
      <c r="E37" s="21">
        <v>58</v>
      </c>
      <c r="F37" s="6">
        <v>1350.8999999999999</v>
      </c>
      <c r="G37" s="6">
        <f t="shared" si="3"/>
        <v>8.5500000000000007</v>
      </c>
      <c r="H37" s="6">
        <f t="shared" si="4"/>
        <v>991.8</v>
      </c>
      <c r="I37" s="35">
        <f t="shared" si="5"/>
        <v>1230.72</v>
      </c>
    </row>
    <row r="38" spans="1:9" ht="15.75" customHeight="1" x14ac:dyDescent="0.25">
      <c r="A38" s="19" t="s">
        <v>1510</v>
      </c>
      <c r="B38" s="21">
        <v>1</v>
      </c>
      <c r="C38" s="21">
        <f t="shared" si="2"/>
        <v>206</v>
      </c>
      <c r="D38" s="21">
        <v>158</v>
      </c>
      <c r="E38" s="21">
        <v>48</v>
      </c>
      <c r="F38" s="6">
        <v>1573.173786407767</v>
      </c>
      <c r="G38" s="6">
        <f t="shared" si="3"/>
        <v>9.9600000000000009</v>
      </c>
      <c r="H38" s="6">
        <f t="shared" si="4"/>
        <v>956.16</v>
      </c>
      <c r="I38" s="35">
        <f t="shared" si="5"/>
        <v>1186.5</v>
      </c>
    </row>
    <row r="39" spans="1:9" ht="15.75" customHeight="1" x14ac:dyDescent="0.25">
      <c r="A39" s="19" t="s">
        <v>1511</v>
      </c>
      <c r="B39" s="21">
        <v>1</v>
      </c>
      <c r="C39" s="21">
        <f t="shared" si="2"/>
        <v>190</v>
      </c>
      <c r="D39" s="21">
        <v>158</v>
      </c>
      <c r="E39" s="21">
        <v>32</v>
      </c>
      <c r="F39" s="6">
        <v>2239.3898203592812</v>
      </c>
      <c r="G39" s="6">
        <f t="shared" si="3"/>
        <v>14.17</v>
      </c>
      <c r="H39" s="6">
        <f t="shared" si="4"/>
        <v>906.88</v>
      </c>
      <c r="I39" s="35">
        <f t="shared" si="5"/>
        <v>1125.3499999999999</v>
      </c>
    </row>
    <row r="40" spans="1:9" ht="15.75" customHeight="1" x14ac:dyDescent="0.25">
      <c r="A40" s="19" t="s">
        <v>1511</v>
      </c>
      <c r="B40" s="21">
        <v>1</v>
      </c>
      <c r="C40" s="21">
        <f t="shared" si="2"/>
        <v>204</v>
      </c>
      <c r="D40" s="21">
        <v>158</v>
      </c>
      <c r="E40" s="21">
        <v>46</v>
      </c>
      <c r="F40" s="6">
        <v>1350.9</v>
      </c>
      <c r="G40" s="6">
        <f t="shared" si="3"/>
        <v>8.5500000000000007</v>
      </c>
      <c r="H40" s="6">
        <f t="shared" si="4"/>
        <v>786.6</v>
      </c>
      <c r="I40" s="35">
        <f t="shared" si="5"/>
        <v>976.09</v>
      </c>
    </row>
    <row r="41" spans="1:9" ht="15.75" customHeight="1" x14ac:dyDescent="0.25">
      <c r="A41" s="19" t="s">
        <v>1516</v>
      </c>
      <c r="B41" s="21">
        <v>1</v>
      </c>
      <c r="C41" s="21">
        <f t="shared" si="2"/>
        <v>178</v>
      </c>
      <c r="D41" s="21">
        <v>158</v>
      </c>
      <c r="E41" s="21">
        <v>20</v>
      </c>
      <c r="F41" s="6">
        <v>1445.3219631901839</v>
      </c>
      <c r="G41" s="6">
        <f t="shared" si="3"/>
        <v>9.15</v>
      </c>
      <c r="H41" s="6">
        <f t="shared" si="4"/>
        <v>366</v>
      </c>
      <c r="I41" s="35">
        <f t="shared" si="5"/>
        <v>454.17</v>
      </c>
    </row>
    <row r="42" spans="1:9" ht="15.75" customHeight="1" x14ac:dyDescent="0.25">
      <c r="A42" s="19" t="s">
        <v>1517</v>
      </c>
      <c r="B42" s="21">
        <v>1</v>
      </c>
      <c r="C42" s="21">
        <f t="shared" si="2"/>
        <v>160</v>
      </c>
      <c r="D42" s="21">
        <v>158</v>
      </c>
      <c r="E42" s="21">
        <v>2</v>
      </c>
      <c r="F42" s="6">
        <v>1426.0289999999998</v>
      </c>
      <c r="G42" s="6">
        <f t="shared" si="3"/>
        <v>9.0299999999999994</v>
      </c>
      <c r="H42" s="6">
        <f t="shared" si="4"/>
        <v>36.119999999999997</v>
      </c>
      <c r="I42" s="35">
        <f t="shared" si="5"/>
        <v>44.82</v>
      </c>
    </row>
    <row r="43" spans="1:9" ht="15.75" customHeight="1" x14ac:dyDescent="0.25">
      <c r="A43" s="19" t="s">
        <v>1518</v>
      </c>
      <c r="B43" s="21">
        <v>1</v>
      </c>
      <c r="C43" s="21">
        <f t="shared" si="2"/>
        <v>175</v>
      </c>
      <c r="D43" s="21">
        <v>158</v>
      </c>
      <c r="E43" s="21">
        <v>17</v>
      </c>
      <c r="F43" s="6">
        <v>1350.9</v>
      </c>
      <c r="G43" s="6">
        <f t="shared" si="3"/>
        <v>8.5500000000000007</v>
      </c>
      <c r="H43" s="6">
        <f t="shared" si="4"/>
        <v>290.7</v>
      </c>
      <c r="I43" s="35">
        <f t="shared" si="5"/>
        <v>360.73</v>
      </c>
    </row>
    <row r="44" spans="1:9" ht="15.75" customHeight="1" x14ac:dyDescent="0.25">
      <c r="A44" s="19" t="s">
        <v>1519</v>
      </c>
      <c r="B44" s="21">
        <v>1</v>
      </c>
      <c r="C44" s="21">
        <f t="shared" si="2"/>
        <v>192</v>
      </c>
      <c r="D44" s="21">
        <v>158</v>
      </c>
      <c r="E44" s="21">
        <v>34</v>
      </c>
      <c r="F44" s="6">
        <v>1350.8999999999999</v>
      </c>
      <c r="G44" s="6">
        <f t="shared" si="3"/>
        <v>8.5500000000000007</v>
      </c>
      <c r="H44" s="6">
        <f t="shared" si="4"/>
        <v>581.4</v>
      </c>
      <c r="I44" s="35">
        <f t="shared" si="5"/>
        <v>721.46</v>
      </c>
    </row>
    <row r="45" spans="1:9" ht="15.75" customHeight="1" x14ac:dyDescent="0.25">
      <c r="A45" s="19" t="s">
        <v>1510</v>
      </c>
      <c r="B45" s="21">
        <v>1</v>
      </c>
      <c r="C45" s="21">
        <f t="shared" si="2"/>
        <v>199</v>
      </c>
      <c r="D45" s="21">
        <v>158</v>
      </c>
      <c r="E45" s="21">
        <v>41</v>
      </c>
      <c r="F45" s="6">
        <v>1567.7627450980394</v>
      </c>
      <c r="G45" s="6">
        <f t="shared" si="3"/>
        <v>9.92</v>
      </c>
      <c r="H45" s="6">
        <f t="shared" si="4"/>
        <v>813.44</v>
      </c>
      <c r="I45" s="35">
        <f t="shared" si="5"/>
        <v>1009.4</v>
      </c>
    </row>
    <row r="46" spans="1:9" ht="15.75" customHeight="1" x14ac:dyDescent="0.25">
      <c r="A46" s="19" t="s">
        <v>202</v>
      </c>
      <c r="B46" s="21">
        <v>1</v>
      </c>
      <c r="C46" s="21">
        <f t="shared" si="2"/>
        <v>170</v>
      </c>
      <c r="D46" s="21">
        <v>158</v>
      </c>
      <c r="E46" s="21">
        <v>12</v>
      </c>
      <c r="F46" s="6">
        <v>1350.8999999999999</v>
      </c>
      <c r="G46" s="6">
        <f t="shared" si="3"/>
        <v>8.5500000000000007</v>
      </c>
      <c r="H46" s="6">
        <f t="shared" si="4"/>
        <v>205.2</v>
      </c>
      <c r="I46" s="35">
        <f t="shared" si="5"/>
        <v>254.63</v>
      </c>
    </row>
    <row r="47" spans="1:9" ht="15.75" customHeight="1" x14ac:dyDescent="0.25">
      <c r="A47" s="19" t="s">
        <v>1515</v>
      </c>
      <c r="B47" s="21">
        <v>1</v>
      </c>
      <c r="C47" s="21">
        <f t="shared" si="2"/>
        <v>162</v>
      </c>
      <c r="D47" s="21">
        <v>158</v>
      </c>
      <c r="E47" s="21">
        <v>4</v>
      </c>
      <c r="F47" s="6">
        <v>1465.2430952380951</v>
      </c>
      <c r="G47" s="6">
        <f t="shared" si="3"/>
        <v>9.27</v>
      </c>
      <c r="H47" s="6">
        <f t="shared" si="4"/>
        <v>74.16</v>
      </c>
      <c r="I47" s="35">
        <f t="shared" si="5"/>
        <v>92.03</v>
      </c>
    </row>
    <row r="48" spans="1:9" ht="15.75" customHeight="1" x14ac:dyDescent="0.25">
      <c r="A48" s="19" t="s">
        <v>1520</v>
      </c>
      <c r="B48" s="21">
        <v>1</v>
      </c>
      <c r="C48" s="21">
        <f t="shared" si="2"/>
        <v>209</v>
      </c>
      <c r="D48" s="21">
        <v>158</v>
      </c>
      <c r="E48" s="21">
        <v>51</v>
      </c>
      <c r="F48" s="6">
        <v>1554.2612903225809</v>
      </c>
      <c r="G48" s="6">
        <f t="shared" si="3"/>
        <v>9.84</v>
      </c>
      <c r="H48" s="6">
        <f t="shared" si="4"/>
        <v>1003.68</v>
      </c>
      <c r="I48" s="35">
        <f t="shared" si="5"/>
        <v>1245.47</v>
      </c>
    </row>
    <row r="49" spans="1:9" ht="15.75" customHeight="1" x14ac:dyDescent="0.25">
      <c r="A49" s="19" t="s">
        <v>1514</v>
      </c>
      <c r="B49" s="21">
        <v>1</v>
      </c>
      <c r="C49" s="21">
        <f t="shared" si="2"/>
        <v>190</v>
      </c>
      <c r="D49" s="21">
        <v>158</v>
      </c>
      <c r="E49" s="21">
        <v>32</v>
      </c>
      <c r="F49" s="6">
        <v>1397.0643589743588</v>
      </c>
      <c r="G49" s="6">
        <f t="shared" si="3"/>
        <v>8.84</v>
      </c>
      <c r="H49" s="6">
        <f t="shared" si="4"/>
        <v>565.76</v>
      </c>
      <c r="I49" s="35">
        <f t="shared" si="5"/>
        <v>702.05</v>
      </c>
    </row>
    <row r="50" spans="1:9" ht="15.75" customHeight="1" x14ac:dyDescent="0.25">
      <c r="A50" s="19" t="s">
        <v>1514</v>
      </c>
      <c r="B50" s="21">
        <v>1</v>
      </c>
      <c r="C50" s="21">
        <f t="shared" si="2"/>
        <v>210</v>
      </c>
      <c r="D50" s="21">
        <v>158</v>
      </c>
      <c r="E50" s="21">
        <v>52</v>
      </c>
      <c r="F50" s="6">
        <v>1355.4744761904763</v>
      </c>
      <c r="G50" s="6">
        <f t="shared" si="3"/>
        <v>8.58</v>
      </c>
      <c r="H50" s="6">
        <f t="shared" si="4"/>
        <v>892.32</v>
      </c>
      <c r="I50" s="35">
        <f t="shared" si="5"/>
        <v>1107.28</v>
      </c>
    </row>
    <row r="51" spans="1:9" ht="15.75" customHeight="1" x14ac:dyDescent="0.25">
      <c r="A51" s="19" t="s">
        <v>1516</v>
      </c>
      <c r="B51" s="21">
        <v>1</v>
      </c>
      <c r="C51" s="21">
        <f t="shared" si="2"/>
        <v>164</v>
      </c>
      <c r="D51" s="21">
        <v>158</v>
      </c>
      <c r="E51" s="21">
        <v>6</v>
      </c>
      <c r="F51" s="6">
        <v>1514.7316363636362</v>
      </c>
      <c r="G51" s="6">
        <f t="shared" si="3"/>
        <v>9.59</v>
      </c>
      <c r="H51" s="6">
        <f t="shared" si="4"/>
        <v>115.08</v>
      </c>
      <c r="I51" s="35">
        <f t="shared" si="5"/>
        <v>142.80000000000001</v>
      </c>
    </row>
    <row r="52" spans="1:9" ht="15.75" customHeight="1" x14ac:dyDescent="0.25">
      <c r="A52" s="19" t="s">
        <v>1516</v>
      </c>
      <c r="B52" s="21">
        <v>1</v>
      </c>
      <c r="C52" s="21">
        <f t="shared" si="2"/>
        <v>229.01</v>
      </c>
      <c r="D52" s="21">
        <v>158</v>
      </c>
      <c r="E52" s="21">
        <v>71.009999999999991</v>
      </c>
      <c r="F52" s="6">
        <v>1357.5884895856077</v>
      </c>
      <c r="G52" s="6">
        <f t="shared" si="3"/>
        <v>8.59</v>
      </c>
      <c r="H52" s="6">
        <f t="shared" si="4"/>
        <v>1219.95</v>
      </c>
      <c r="I52" s="35">
        <f t="shared" si="5"/>
        <v>1513.84</v>
      </c>
    </row>
    <row r="53" spans="1:9" ht="15.75" customHeight="1" x14ac:dyDescent="0.25">
      <c r="A53" s="19" t="s">
        <v>1519</v>
      </c>
      <c r="B53" s="21">
        <v>1</v>
      </c>
      <c r="C53" s="21">
        <f t="shared" si="2"/>
        <v>208</v>
      </c>
      <c r="D53" s="21">
        <v>158</v>
      </c>
      <c r="E53" s="21">
        <v>50</v>
      </c>
      <c r="F53" s="6">
        <v>1350.9</v>
      </c>
      <c r="G53" s="6">
        <f t="shared" si="3"/>
        <v>8.5500000000000007</v>
      </c>
      <c r="H53" s="6">
        <f t="shared" si="4"/>
        <v>855</v>
      </c>
      <c r="I53" s="35">
        <f t="shared" si="5"/>
        <v>1060.97</v>
      </c>
    </row>
    <row r="54" spans="1:9" ht="15.75" customHeight="1" x14ac:dyDescent="0.25">
      <c r="A54" s="19" t="s">
        <v>324</v>
      </c>
      <c r="B54" s="21">
        <v>1</v>
      </c>
      <c r="C54" s="21">
        <f t="shared" si="2"/>
        <v>160</v>
      </c>
      <c r="D54" s="21">
        <v>158</v>
      </c>
      <c r="E54" s="21">
        <v>2</v>
      </c>
      <c r="F54" s="6">
        <v>1817.780125</v>
      </c>
      <c r="G54" s="6">
        <f t="shared" si="3"/>
        <v>11.5</v>
      </c>
      <c r="H54" s="6">
        <f t="shared" si="4"/>
        <v>46</v>
      </c>
      <c r="I54" s="35">
        <f t="shared" si="5"/>
        <v>57.08</v>
      </c>
    </row>
    <row r="55" spans="1:9" ht="15.75" customHeight="1" x14ac:dyDescent="0.25">
      <c r="A55" s="19" t="s">
        <v>324</v>
      </c>
      <c r="B55" s="21">
        <v>1</v>
      </c>
      <c r="C55" s="21">
        <f t="shared" si="2"/>
        <v>159</v>
      </c>
      <c r="D55" s="21">
        <v>158</v>
      </c>
      <c r="E55" s="21">
        <v>1</v>
      </c>
      <c r="F55" s="6">
        <v>1307.9021383647801</v>
      </c>
      <c r="G55" s="6">
        <f t="shared" si="3"/>
        <v>8.2799999999999994</v>
      </c>
      <c r="H55" s="6">
        <f t="shared" si="4"/>
        <v>16.559999999999999</v>
      </c>
      <c r="I55" s="35">
        <f t="shared" si="5"/>
        <v>20.55</v>
      </c>
    </row>
    <row r="56" spans="1:9" ht="15.75" customHeight="1" x14ac:dyDescent="0.25">
      <c r="A56" s="19" t="s">
        <v>323</v>
      </c>
      <c r="B56" s="21">
        <v>1</v>
      </c>
      <c r="C56" s="21">
        <f t="shared" si="2"/>
        <v>160</v>
      </c>
      <c r="D56" s="21">
        <v>158</v>
      </c>
      <c r="E56" s="21">
        <v>2</v>
      </c>
      <c r="F56" s="6">
        <v>1480.9735000000001</v>
      </c>
      <c r="G56" s="6">
        <f t="shared" si="3"/>
        <v>9.3699999999999992</v>
      </c>
      <c r="H56" s="6">
        <f t="shared" si="4"/>
        <v>37.479999999999997</v>
      </c>
      <c r="I56" s="35">
        <f t="shared" si="5"/>
        <v>46.51</v>
      </c>
    </row>
    <row r="57" spans="1:9" s="1" customFormat="1" ht="49.5" customHeight="1" x14ac:dyDescent="0.25">
      <c r="A57" s="54" t="s">
        <v>24</v>
      </c>
      <c r="B57" s="25">
        <f>SUM(B58:B166)</f>
        <v>109</v>
      </c>
      <c r="C57" s="25"/>
      <c r="D57" s="25"/>
      <c r="E57" s="25">
        <f t="shared" ref="E57:I57" si="6">SUM(E58:E166)</f>
        <v>3340</v>
      </c>
      <c r="F57" s="25"/>
      <c r="G57" s="25"/>
      <c r="H57" s="26">
        <f t="shared" si="6"/>
        <v>37724.649999999987</v>
      </c>
      <c r="I57" s="26">
        <f t="shared" si="6"/>
        <v>46812.560000000005</v>
      </c>
    </row>
    <row r="58" spans="1:9" x14ac:dyDescent="0.25">
      <c r="A58" s="19" t="s">
        <v>39</v>
      </c>
      <c r="B58" s="21">
        <v>1</v>
      </c>
      <c r="C58" s="21">
        <f t="shared" si="2"/>
        <v>218</v>
      </c>
      <c r="D58" s="21">
        <v>158</v>
      </c>
      <c r="E58" s="21">
        <v>60</v>
      </c>
      <c r="F58" s="6">
        <v>742.59999999999991</v>
      </c>
      <c r="G58" s="6">
        <f t="shared" si="3"/>
        <v>4.7</v>
      </c>
      <c r="H58" s="6">
        <f t="shared" si="4"/>
        <v>564</v>
      </c>
      <c r="I58" s="35">
        <f t="shared" si="5"/>
        <v>699.87</v>
      </c>
    </row>
    <row r="59" spans="1:9" x14ac:dyDescent="0.25">
      <c r="A59" s="19" t="s">
        <v>1522</v>
      </c>
      <c r="B59" s="21">
        <v>1</v>
      </c>
      <c r="C59" s="21">
        <f t="shared" si="2"/>
        <v>178</v>
      </c>
      <c r="D59" s="21">
        <v>158</v>
      </c>
      <c r="E59" s="21">
        <v>20</v>
      </c>
      <c r="F59" s="6">
        <v>742.6</v>
      </c>
      <c r="G59" s="6">
        <f t="shared" si="3"/>
        <v>4.7</v>
      </c>
      <c r="H59" s="6">
        <f t="shared" si="4"/>
        <v>188</v>
      </c>
      <c r="I59" s="35">
        <f t="shared" si="5"/>
        <v>233.29</v>
      </c>
    </row>
    <row r="60" spans="1:9" x14ac:dyDescent="0.25">
      <c r="A60" s="19" t="s">
        <v>1523</v>
      </c>
      <c r="B60" s="21">
        <v>1</v>
      </c>
      <c r="C60" s="21">
        <f t="shared" si="2"/>
        <v>208</v>
      </c>
      <c r="D60" s="21">
        <v>158</v>
      </c>
      <c r="E60" s="21">
        <v>50</v>
      </c>
      <c r="F60" s="6">
        <v>742.6</v>
      </c>
      <c r="G60" s="6">
        <f t="shared" si="3"/>
        <v>4.7</v>
      </c>
      <c r="H60" s="6">
        <f t="shared" si="4"/>
        <v>470</v>
      </c>
      <c r="I60" s="35">
        <f t="shared" si="5"/>
        <v>583.22</v>
      </c>
    </row>
    <row r="61" spans="1:9" ht="33" x14ac:dyDescent="0.25">
      <c r="A61" s="19" t="s">
        <v>1524</v>
      </c>
      <c r="B61" s="21">
        <v>1</v>
      </c>
      <c r="C61" s="21">
        <f t="shared" si="2"/>
        <v>178.5</v>
      </c>
      <c r="D61" s="21">
        <v>158</v>
      </c>
      <c r="E61" s="21">
        <v>20.5</v>
      </c>
      <c r="F61" s="6">
        <v>742.6</v>
      </c>
      <c r="G61" s="6">
        <f t="shared" si="3"/>
        <v>4.7</v>
      </c>
      <c r="H61" s="6">
        <f t="shared" si="4"/>
        <v>192.7</v>
      </c>
      <c r="I61" s="35">
        <f t="shared" si="5"/>
        <v>239.12</v>
      </c>
    </row>
    <row r="62" spans="1:9" x14ac:dyDescent="0.25">
      <c r="A62" s="19" t="s">
        <v>1523</v>
      </c>
      <c r="B62" s="21">
        <v>1</v>
      </c>
      <c r="C62" s="21">
        <f t="shared" si="2"/>
        <v>204</v>
      </c>
      <c r="D62" s="21">
        <v>158</v>
      </c>
      <c r="E62" s="21">
        <v>46</v>
      </c>
      <c r="F62" s="6">
        <v>742.59999999999991</v>
      </c>
      <c r="G62" s="6">
        <f t="shared" si="3"/>
        <v>4.7</v>
      </c>
      <c r="H62" s="6">
        <f t="shared" si="4"/>
        <v>432.4</v>
      </c>
      <c r="I62" s="35">
        <f t="shared" si="5"/>
        <v>536.57000000000005</v>
      </c>
    </row>
    <row r="63" spans="1:9" x14ac:dyDescent="0.25">
      <c r="A63" s="19" t="s">
        <v>39</v>
      </c>
      <c r="B63" s="21">
        <v>1</v>
      </c>
      <c r="C63" s="21">
        <f t="shared" si="2"/>
        <v>222</v>
      </c>
      <c r="D63" s="21">
        <v>158</v>
      </c>
      <c r="E63" s="21">
        <v>64</v>
      </c>
      <c r="F63" s="6">
        <v>742.6</v>
      </c>
      <c r="G63" s="6">
        <f t="shared" si="3"/>
        <v>4.7</v>
      </c>
      <c r="H63" s="6">
        <f t="shared" si="4"/>
        <v>601.6</v>
      </c>
      <c r="I63" s="35">
        <f t="shared" si="5"/>
        <v>746.53</v>
      </c>
    </row>
    <row r="64" spans="1:9" x14ac:dyDescent="0.25">
      <c r="A64" s="19" t="s">
        <v>1523</v>
      </c>
      <c r="B64" s="21">
        <v>1</v>
      </c>
      <c r="C64" s="21">
        <f t="shared" si="2"/>
        <v>166</v>
      </c>
      <c r="D64" s="21">
        <v>158</v>
      </c>
      <c r="E64" s="21">
        <v>8</v>
      </c>
      <c r="F64" s="6">
        <v>742.6</v>
      </c>
      <c r="G64" s="6">
        <f t="shared" si="3"/>
        <v>4.7</v>
      </c>
      <c r="H64" s="6">
        <f t="shared" si="4"/>
        <v>75.2</v>
      </c>
      <c r="I64" s="35">
        <f t="shared" si="5"/>
        <v>93.32</v>
      </c>
    </row>
    <row r="65" spans="1:9" x14ac:dyDescent="0.25">
      <c r="A65" s="19" t="s">
        <v>1525</v>
      </c>
      <c r="B65" s="21">
        <v>1</v>
      </c>
      <c r="C65" s="21">
        <f t="shared" si="2"/>
        <v>166</v>
      </c>
      <c r="D65" s="21">
        <v>158</v>
      </c>
      <c r="E65" s="21">
        <v>8</v>
      </c>
      <c r="F65" s="6">
        <v>742.6</v>
      </c>
      <c r="G65" s="6">
        <f t="shared" si="3"/>
        <v>4.7</v>
      </c>
      <c r="H65" s="6">
        <f t="shared" si="4"/>
        <v>75.2</v>
      </c>
      <c r="I65" s="35">
        <f t="shared" si="5"/>
        <v>93.32</v>
      </c>
    </row>
    <row r="66" spans="1:9" x14ac:dyDescent="0.25">
      <c r="A66" s="19" t="s">
        <v>1523</v>
      </c>
      <c r="B66" s="21">
        <v>1</v>
      </c>
      <c r="C66" s="21">
        <f t="shared" si="2"/>
        <v>200</v>
      </c>
      <c r="D66" s="21">
        <v>158</v>
      </c>
      <c r="E66" s="21">
        <v>42</v>
      </c>
      <c r="F66" s="6">
        <v>742.6</v>
      </c>
      <c r="G66" s="6">
        <f t="shared" si="3"/>
        <v>4.7</v>
      </c>
      <c r="H66" s="6">
        <f t="shared" si="4"/>
        <v>394.8</v>
      </c>
      <c r="I66" s="35">
        <f t="shared" si="5"/>
        <v>489.91</v>
      </c>
    </row>
    <row r="67" spans="1:9" x14ac:dyDescent="0.25">
      <c r="A67" s="19" t="s">
        <v>1533</v>
      </c>
      <c r="B67" s="21">
        <v>1</v>
      </c>
      <c r="C67" s="21">
        <f t="shared" si="2"/>
        <v>181</v>
      </c>
      <c r="D67" s="21">
        <v>158</v>
      </c>
      <c r="E67" s="21">
        <v>23</v>
      </c>
      <c r="F67" s="6">
        <v>742.6</v>
      </c>
      <c r="G67" s="6">
        <f t="shared" si="3"/>
        <v>4.7</v>
      </c>
      <c r="H67" s="6">
        <f t="shared" si="4"/>
        <v>216.2</v>
      </c>
      <c r="I67" s="35">
        <f t="shared" si="5"/>
        <v>268.27999999999997</v>
      </c>
    </row>
    <row r="68" spans="1:9" x14ac:dyDescent="0.25">
      <c r="A68" s="19" t="s">
        <v>139</v>
      </c>
      <c r="B68" s="21">
        <v>1</v>
      </c>
      <c r="C68" s="21">
        <f t="shared" si="2"/>
        <v>198</v>
      </c>
      <c r="D68" s="21">
        <v>158</v>
      </c>
      <c r="E68" s="21">
        <v>40</v>
      </c>
      <c r="F68" s="6">
        <v>742.6</v>
      </c>
      <c r="G68" s="6">
        <f t="shared" si="3"/>
        <v>4.7</v>
      </c>
      <c r="H68" s="6">
        <f t="shared" si="4"/>
        <v>376</v>
      </c>
      <c r="I68" s="35">
        <f t="shared" si="5"/>
        <v>466.58</v>
      </c>
    </row>
    <row r="69" spans="1:9" x14ac:dyDescent="0.25">
      <c r="A69" s="19" t="s">
        <v>1523</v>
      </c>
      <c r="B69" s="21">
        <v>1</v>
      </c>
      <c r="C69" s="21">
        <f t="shared" si="2"/>
        <v>182</v>
      </c>
      <c r="D69" s="21">
        <v>158</v>
      </c>
      <c r="E69" s="21">
        <v>24</v>
      </c>
      <c r="F69" s="6">
        <v>742.6</v>
      </c>
      <c r="G69" s="6">
        <f t="shared" si="3"/>
        <v>4.7</v>
      </c>
      <c r="H69" s="6">
        <f t="shared" si="4"/>
        <v>225.6</v>
      </c>
      <c r="I69" s="35">
        <f t="shared" si="5"/>
        <v>279.95</v>
      </c>
    </row>
    <row r="70" spans="1:9" x14ac:dyDescent="0.25">
      <c r="A70" s="19" t="s">
        <v>39</v>
      </c>
      <c r="B70" s="21">
        <v>1</v>
      </c>
      <c r="C70" s="21">
        <f t="shared" si="2"/>
        <v>224</v>
      </c>
      <c r="D70" s="21">
        <v>158</v>
      </c>
      <c r="E70" s="21">
        <v>66</v>
      </c>
      <c r="F70" s="6">
        <v>742.6</v>
      </c>
      <c r="G70" s="6">
        <f t="shared" si="3"/>
        <v>4.7</v>
      </c>
      <c r="H70" s="6">
        <f t="shared" si="4"/>
        <v>620.4</v>
      </c>
      <c r="I70" s="35">
        <f t="shared" si="5"/>
        <v>769.85</v>
      </c>
    </row>
    <row r="71" spans="1:9" x14ac:dyDescent="0.25">
      <c r="A71" s="19" t="s">
        <v>1522</v>
      </c>
      <c r="B71" s="21">
        <v>1</v>
      </c>
      <c r="C71" s="21">
        <f t="shared" si="2"/>
        <v>224</v>
      </c>
      <c r="D71" s="21">
        <v>158</v>
      </c>
      <c r="E71" s="21">
        <v>66</v>
      </c>
      <c r="F71" s="6">
        <v>742.6</v>
      </c>
      <c r="G71" s="6">
        <f t="shared" si="3"/>
        <v>4.7</v>
      </c>
      <c r="H71" s="6">
        <f t="shared" si="4"/>
        <v>620.4</v>
      </c>
      <c r="I71" s="35">
        <f t="shared" si="5"/>
        <v>769.85</v>
      </c>
    </row>
    <row r="72" spans="1:9" ht="15.75" customHeight="1" x14ac:dyDescent="0.25">
      <c r="A72" s="19" t="s">
        <v>1526</v>
      </c>
      <c r="B72" s="21">
        <v>1</v>
      </c>
      <c r="C72" s="21">
        <f t="shared" si="2"/>
        <v>254</v>
      </c>
      <c r="D72" s="21">
        <v>158</v>
      </c>
      <c r="E72" s="21">
        <v>96</v>
      </c>
      <c r="F72" s="6">
        <v>742.6</v>
      </c>
      <c r="G72" s="6">
        <f t="shared" si="3"/>
        <v>4.7</v>
      </c>
      <c r="H72" s="6">
        <f t="shared" si="4"/>
        <v>902.4</v>
      </c>
      <c r="I72" s="35">
        <f t="shared" si="5"/>
        <v>1119.79</v>
      </c>
    </row>
    <row r="73" spans="1:9" x14ac:dyDescent="0.25">
      <c r="A73" s="19" t="s">
        <v>1523</v>
      </c>
      <c r="B73" s="21">
        <v>1</v>
      </c>
      <c r="C73" s="21">
        <f t="shared" si="2"/>
        <v>198</v>
      </c>
      <c r="D73" s="21">
        <v>158</v>
      </c>
      <c r="E73" s="21">
        <v>40</v>
      </c>
      <c r="F73" s="6">
        <v>742.6</v>
      </c>
      <c r="G73" s="6">
        <f t="shared" si="3"/>
        <v>4.7</v>
      </c>
      <c r="H73" s="6">
        <f t="shared" si="4"/>
        <v>376</v>
      </c>
      <c r="I73" s="35">
        <f t="shared" si="5"/>
        <v>466.58</v>
      </c>
    </row>
    <row r="74" spans="1:9" ht="15.75" customHeight="1" x14ac:dyDescent="0.25">
      <c r="A74" s="19" t="s">
        <v>39</v>
      </c>
      <c r="B74" s="21">
        <v>1</v>
      </c>
      <c r="C74" s="21">
        <f t="shared" si="2"/>
        <v>192</v>
      </c>
      <c r="D74" s="21">
        <v>158</v>
      </c>
      <c r="E74" s="21">
        <v>34</v>
      </c>
      <c r="F74" s="6">
        <v>742.6</v>
      </c>
      <c r="G74" s="6">
        <f t="shared" si="3"/>
        <v>4.7</v>
      </c>
      <c r="H74" s="6">
        <f t="shared" si="4"/>
        <v>319.60000000000002</v>
      </c>
      <c r="I74" s="35">
        <f t="shared" si="5"/>
        <v>396.59</v>
      </c>
    </row>
    <row r="75" spans="1:9" x14ac:dyDescent="0.25">
      <c r="A75" s="19" t="s">
        <v>139</v>
      </c>
      <c r="B75" s="21">
        <v>1</v>
      </c>
      <c r="C75" s="21">
        <f t="shared" si="2"/>
        <v>172</v>
      </c>
      <c r="D75" s="21">
        <v>158</v>
      </c>
      <c r="E75" s="21">
        <v>14</v>
      </c>
      <c r="F75" s="6">
        <v>742.6</v>
      </c>
      <c r="G75" s="6">
        <f t="shared" si="3"/>
        <v>4.7</v>
      </c>
      <c r="H75" s="6">
        <f t="shared" si="4"/>
        <v>131.6</v>
      </c>
      <c r="I75" s="35">
        <f t="shared" si="5"/>
        <v>163.30000000000001</v>
      </c>
    </row>
    <row r="76" spans="1:9" x14ac:dyDescent="0.25">
      <c r="A76" s="19" t="s">
        <v>1539</v>
      </c>
      <c r="B76" s="21">
        <v>1</v>
      </c>
      <c r="C76" s="21">
        <f t="shared" si="2"/>
        <v>161</v>
      </c>
      <c r="D76" s="21">
        <v>158</v>
      </c>
      <c r="E76" s="21">
        <v>3</v>
      </c>
      <c r="F76" s="6">
        <v>742.6</v>
      </c>
      <c r="G76" s="6">
        <f t="shared" si="3"/>
        <v>4.7</v>
      </c>
      <c r="H76" s="6">
        <f t="shared" si="4"/>
        <v>28.2</v>
      </c>
      <c r="I76" s="35">
        <f t="shared" si="5"/>
        <v>34.99</v>
      </c>
    </row>
    <row r="77" spans="1:9" x14ac:dyDescent="0.25">
      <c r="A77" s="19" t="s">
        <v>139</v>
      </c>
      <c r="B77" s="21">
        <v>1</v>
      </c>
      <c r="C77" s="21">
        <f t="shared" si="2"/>
        <v>198</v>
      </c>
      <c r="D77" s="21">
        <v>158</v>
      </c>
      <c r="E77" s="21">
        <v>40</v>
      </c>
      <c r="F77" s="6">
        <v>900.59999999999991</v>
      </c>
      <c r="G77" s="6">
        <f t="shared" si="3"/>
        <v>5.7</v>
      </c>
      <c r="H77" s="6">
        <f t="shared" si="4"/>
        <v>456</v>
      </c>
      <c r="I77" s="35">
        <f t="shared" si="5"/>
        <v>565.85</v>
      </c>
    </row>
    <row r="78" spans="1:9" ht="15.75" customHeight="1" x14ac:dyDescent="0.25">
      <c r="A78" s="19" t="s">
        <v>1526</v>
      </c>
      <c r="B78" s="21">
        <v>1</v>
      </c>
      <c r="C78" s="21">
        <f t="shared" si="2"/>
        <v>174</v>
      </c>
      <c r="D78" s="21">
        <v>158</v>
      </c>
      <c r="E78" s="21">
        <v>16</v>
      </c>
      <c r="F78" s="6">
        <v>900.6</v>
      </c>
      <c r="G78" s="6">
        <f t="shared" si="3"/>
        <v>5.7</v>
      </c>
      <c r="H78" s="6">
        <f t="shared" si="4"/>
        <v>182.4</v>
      </c>
      <c r="I78" s="35">
        <f t="shared" si="5"/>
        <v>226.34</v>
      </c>
    </row>
    <row r="79" spans="1:9" x14ac:dyDescent="0.25">
      <c r="A79" s="19" t="s">
        <v>1531</v>
      </c>
      <c r="B79" s="21">
        <v>1</v>
      </c>
      <c r="C79" s="21">
        <f t="shared" ref="C79:C142" si="7">D79+E79</f>
        <v>164</v>
      </c>
      <c r="D79" s="21">
        <v>158</v>
      </c>
      <c r="E79" s="21">
        <v>6</v>
      </c>
      <c r="F79" s="6">
        <v>995.40000000000009</v>
      </c>
      <c r="G79" s="6">
        <f t="shared" ref="G79:G142" si="8">ROUND(F79/D79,2)</f>
        <v>6.3</v>
      </c>
      <c r="H79" s="6">
        <f t="shared" ref="H79:H142" si="9">ROUND(E79*G79*2,2)</f>
        <v>75.599999999999994</v>
      </c>
      <c r="I79" s="35">
        <f t="shared" ref="I79:I142" si="10">ROUND(H79*1.2409,2)</f>
        <v>93.81</v>
      </c>
    </row>
    <row r="80" spans="1:9" ht="15.75" customHeight="1" x14ac:dyDescent="0.25">
      <c r="A80" s="19" t="s">
        <v>1526</v>
      </c>
      <c r="B80" s="21">
        <v>1</v>
      </c>
      <c r="C80" s="21">
        <f t="shared" si="7"/>
        <v>160</v>
      </c>
      <c r="D80" s="21">
        <v>158</v>
      </c>
      <c r="E80" s="21">
        <v>2</v>
      </c>
      <c r="F80" s="6">
        <v>900.6</v>
      </c>
      <c r="G80" s="6">
        <f t="shared" si="8"/>
        <v>5.7</v>
      </c>
      <c r="H80" s="6">
        <f t="shared" si="9"/>
        <v>22.8</v>
      </c>
      <c r="I80" s="35">
        <f t="shared" si="10"/>
        <v>28.29</v>
      </c>
    </row>
    <row r="81" spans="1:9" x14ac:dyDescent="0.25">
      <c r="A81" s="19" t="s">
        <v>1521</v>
      </c>
      <c r="B81" s="21">
        <v>1</v>
      </c>
      <c r="C81" s="21">
        <f t="shared" si="7"/>
        <v>232</v>
      </c>
      <c r="D81" s="21">
        <v>158</v>
      </c>
      <c r="E81" s="21">
        <v>74</v>
      </c>
      <c r="F81" s="6">
        <v>900.6</v>
      </c>
      <c r="G81" s="6">
        <f t="shared" si="8"/>
        <v>5.7</v>
      </c>
      <c r="H81" s="6">
        <f t="shared" si="9"/>
        <v>843.6</v>
      </c>
      <c r="I81" s="35">
        <f t="shared" si="10"/>
        <v>1046.82</v>
      </c>
    </row>
    <row r="82" spans="1:9" x14ac:dyDescent="0.25">
      <c r="A82" s="19" t="s">
        <v>1521</v>
      </c>
      <c r="B82" s="21">
        <v>1</v>
      </c>
      <c r="C82" s="21">
        <f t="shared" si="7"/>
        <v>165</v>
      </c>
      <c r="D82" s="21">
        <v>158</v>
      </c>
      <c r="E82" s="21">
        <v>7</v>
      </c>
      <c r="F82" s="6">
        <v>900.6</v>
      </c>
      <c r="G82" s="6">
        <f t="shared" si="8"/>
        <v>5.7</v>
      </c>
      <c r="H82" s="6">
        <f t="shared" si="9"/>
        <v>79.8</v>
      </c>
      <c r="I82" s="35">
        <f t="shared" si="10"/>
        <v>99.02</v>
      </c>
    </row>
    <row r="83" spans="1:9" x14ac:dyDescent="0.25">
      <c r="A83" s="19" t="s">
        <v>1529</v>
      </c>
      <c r="B83" s="21">
        <v>1</v>
      </c>
      <c r="C83" s="21">
        <f t="shared" si="7"/>
        <v>168</v>
      </c>
      <c r="D83" s="21">
        <v>158</v>
      </c>
      <c r="E83" s="21">
        <v>10</v>
      </c>
      <c r="F83" s="6">
        <v>900.6</v>
      </c>
      <c r="G83" s="6">
        <f t="shared" si="8"/>
        <v>5.7</v>
      </c>
      <c r="H83" s="6">
        <f t="shared" si="9"/>
        <v>114</v>
      </c>
      <c r="I83" s="35">
        <f t="shared" si="10"/>
        <v>141.46</v>
      </c>
    </row>
    <row r="84" spans="1:9" x14ac:dyDescent="0.25">
      <c r="A84" s="19" t="s">
        <v>1522</v>
      </c>
      <c r="B84" s="21">
        <v>1</v>
      </c>
      <c r="C84" s="21">
        <f t="shared" si="7"/>
        <v>194</v>
      </c>
      <c r="D84" s="21">
        <v>158</v>
      </c>
      <c r="E84" s="21">
        <v>36</v>
      </c>
      <c r="F84" s="6">
        <v>900.6</v>
      </c>
      <c r="G84" s="6">
        <f t="shared" si="8"/>
        <v>5.7</v>
      </c>
      <c r="H84" s="6">
        <f t="shared" si="9"/>
        <v>410.4</v>
      </c>
      <c r="I84" s="35">
        <f t="shared" si="10"/>
        <v>509.27</v>
      </c>
    </row>
    <row r="85" spans="1:9" x14ac:dyDescent="0.25">
      <c r="A85" s="19" t="s">
        <v>1530</v>
      </c>
      <c r="B85" s="21">
        <v>1</v>
      </c>
      <c r="C85" s="21">
        <f t="shared" si="7"/>
        <v>200</v>
      </c>
      <c r="D85" s="21">
        <v>158</v>
      </c>
      <c r="E85" s="21">
        <v>42</v>
      </c>
      <c r="F85" s="6">
        <v>900.6</v>
      </c>
      <c r="G85" s="6">
        <f t="shared" si="8"/>
        <v>5.7</v>
      </c>
      <c r="H85" s="6">
        <f t="shared" si="9"/>
        <v>478.8</v>
      </c>
      <c r="I85" s="35">
        <f t="shared" si="10"/>
        <v>594.14</v>
      </c>
    </row>
    <row r="86" spans="1:9" x14ac:dyDescent="0.25">
      <c r="A86" s="19" t="s">
        <v>139</v>
      </c>
      <c r="B86" s="21">
        <v>1</v>
      </c>
      <c r="C86" s="21">
        <f t="shared" si="7"/>
        <v>180</v>
      </c>
      <c r="D86" s="21">
        <v>158</v>
      </c>
      <c r="E86" s="21">
        <v>22</v>
      </c>
      <c r="F86" s="6">
        <v>900.6</v>
      </c>
      <c r="G86" s="6">
        <f t="shared" si="8"/>
        <v>5.7</v>
      </c>
      <c r="H86" s="6">
        <f t="shared" si="9"/>
        <v>250.8</v>
      </c>
      <c r="I86" s="35">
        <f t="shared" si="10"/>
        <v>311.22000000000003</v>
      </c>
    </row>
    <row r="87" spans="1:9" x14ac:dyDescent="0.25">
      <c r="A87" s="19" t="s">
        <v>1525</v>
      </c>
      <c r="B87" s="21">
        <v>1</v>
      </c>
      <c r="C87" s="21">
        <f t="shared" si="7"/>
        <v>180</v>
      </c>
      <c r="D87" s="21">
        <v>158</v>
      </c>
      <c r="E87" s="21">
        <v>22</v>
      </c>
      <c r="F87" s="6">
        <v>900.6</v>
      </c>
      <c r="G87" s="6">
        <f t="shared" si="8"/>
        <v>5.7</v>
      </c>
      <c r="H87" s="6">
        <f t="shared" si="9"/>
        <v>250.8</v>
      </c>
      <c r="I87" s="35">
        <f t="shared" si="10"/>
        <v>311.22000000000003</v>
      </c>
    </row>
    <row r="88" spans="1:9" x14ac:dyDescent="0.25">
      <c r="A88" s="19" t="s">
        <v>1532</v>
      </c>
      <c r="B88" s="21">
        <v>1</v>
      </c>
      <c r="C88" s="21">
        <f t="shared" si="7"/>
        <v>208</v>
      </c>
      <c r="D88" s="21">
        <v>158</v>
      </c>
      <c r="E88" s="21">
        <v>50</v>
      </c>
      <c r="F88" s="6">
        <v>900.59999999999991</v>
      </c>
      <c r="G88" s="6">
        <f t="shared" si="8"/>
        <v>5.7</v>
      </c>
      <c r="H88" s="6">
        <f t="shared" si="9"/>
        <v>570</v>
      </c>
      <c r="I88" s="35">
        <f t="shared" si="10"/>
        <v>707.31</v>
      </c>
    </row>
    <row r="89" spans="1:9" ht="15.75" customHeight="1" x14ac:dyDescent="0.25">
      <c r="A89" s="19" t="s">
        <v>1521</v>
      </c>
      <c r="B89" s="21">
        <v>1</v>
      </c>
      <c r="C89" s="21">
        <f t="shared" si="7"/>
        <v>160</v>
      </c>
      <c r="D89" s="21">
        <v>158</v>
      </c>
      <c r="E89" s="21">
        <v>2</v>
      </c>
      <c r="F89" s="6">
        <v>900.6</v>
      </c>
      <c r="G89" s="6">
        <f t="shared" si="8"/>
        <v>5.7</v>
      </c>
      <c r="H89" s="6">
        <f t="shared" si="9"/>
        <v>22.8</v>
      </c>
      <c r="I89" s="35">
        <f t="shared" si="10"/>
        <v>28.29</v>
      </c>
    </row>
    <row r="90" spans="1:9" ht="15.75" customHeight="1" x14ac:dyDescent="0.25">
      <c r="A90" s="19" t="s">
        <v>1532</v>
      </c>
      <c r="B90" s="21">
        <v>1</v>
      </c>
      <c r="C90" s="21">
        <f t="shared" si="7"/>
        <v>166</v>
      </c>
      <c r="D90" s="21">
        <v>158</v>
      </c>
      <c r="E90" s="21">
        <v>8</v>
      </c>
      <c r="F90" s="6">
        <v>900.6</v>
      </c>
      <c r="G90" s="6">
        <f t="shared" si="8"/>
        <v>5.7</v>
      </c>
      <c r="H90" s="6">
        <f t="shared" si="9"/>
        <v>91.2</v>
      </c>
      <c r="I90" s="35">
        <f t="shared" si="10"/>
        <v>113.17</v>
      </c>
    </row>
    <row r="91" spans="1:9" ht="15.75" customHeight="1" x14ac:dyDescent="0.25">
      <c r="A91" s="19" t="s">
        <v>1526</v>
      </c>
      <c r="B91" s="21">
        <v>1</v>
      </c>
      <c r="C91" s="21">
        <f t="shared" si="7"/>
        <v>166</v>
      </c>
      <c r="D91" s="21">
        <v>158</v>
      </c>
      <c r="E91" s="21">
        <v>8</v>
      </c>
      <c r="F91" s="6">
        <v>900.6</v>
      </c>
      <c r="G91" s="6">
        <f t="shared" si="8"/>
        <v>5.7</v>
      </c>
      <c r="H91" s="6">
        <f t="shared" si="9"/>
        <v>91.2</v>
      </c>
      <c r="I91" s="35">
        <f t="shared" si="10"/>
        <v>113.17</v>
      </c>
    </row>
    <row r="92" spans="1:9" ht="15.75" customHeight="1" x14ac:dyDescent="0.25">
      <c r="A92" s="19" t="s">
        <v>39</v>
      </c>
      <c r="B92" s="21">
        <v>1</v>
      </c>
      <c r="C92" s="21">
        <f t="shared" si="7"/>
        <v>206</v>
      </c>
      <c r="D92" s="21">
        <v>158</v>
      </c>
      <c r="E92" s="21">
        <v>48</v>
      </c>
      <c r="F92" s="6">
        <v>900.6</v>
      </c>
      <c r="G92" s="6">
        <f t="shared" si="8"/>
        <v>5.7</v>
      </c>
      <c r="H92" s="6">
        <f t="shared" si="9"/>
        <v>547.20000000000005</v>
      </c>
      <c r="I92" s="35">
        <f t="shared" si="10"/>
        <v>679.02</v>
      </c>
    </row>
    <row r="93" spans="1:9" ht="15.75" customHeight="1" x14ac:dyDescent="0.25">
      <c r="A93" s="19" t="s">
        <v>1526</v>
      </c>
      <c r="B93" s="21">
        <v>1</v>
      </c>
      <c r="C93" s="21">
        <f t="shared" si="7"/>
        <v>216</v>
      </c>
      <c r="D93" s="21">
        <v>158</v>
      </c>
      <c r="E93" s="21">
        <v>58</v>
      </c>
      <c r="F93" s="6">
        <v>900.6</v>
      </c>
      <c r="G93" s="6">
        <f t="shared" si="8"/>
        <v>5.7</v>
      </c>
      <c r="H93" s="6">
        <f t="shared" si="9"/>
        <v>661.2</v>
      </c>
      <c r="I93" s="35">
        <f t="shared" si="10"/>
        <v>820.48</v>
      </c>
    </row>
    <row r="94" spans="1:9" ht="15.75" customHeight="1" x14ac:dyDescent="0.25">
      <c r="A94" s="19" t="s">
        <v>1533</v>
      </c>
      <c r="B94" s="21">
        <v>1</v>
      </c>
      <c r="C94" s="21">
        <f t="shared" si="7"/>
        <v>206</v>
      </c>
      <c r="D94" s="21">
        <v>158</v>
      </c>
      <c r="E94" s="21">
        <v>48</v>
      </c>
      <c r="F94" s="6">
        <v>900.59999999999991</v>
      </c>
      <c r="G94" s="6">
        <f t="shared" si="8"/>
        <v>5.7</v>
      </c>
      <c r="H94" s="6">
        <f t="shared" si="9"/>
        <v>547.20000000000005</v>
      </c>
      <c r="I94" s="35">
        <f t="shared" si="10"/>
        <v>679.02</v>
      </c>
    </row>
    <row r="95" spans="1:9" ht="15.75" customHeight="1" x14ac:dyDescent="0.25">
      <c r="A95" s="19" t="s">
        <v>1526</v>
      </c>
      <c r="B95" s="21">
        <v>1</v>
      </c>
      <c r="C95" s="21">
        <f t="shared" si="7"/>
        <v>204</v>
      </c>
      <c r="D95" s="21">
        <v>158</v>
      </c>
      <c r="E95" s="21">
        <v>46</v>
      </c>
      <c r="F95" s="6">
        <v>900.6</v>
      </c>
      <c r="G95" s="6">
        <f t="shared" si="8"/>
        <v>5.7</v>
      </c>
      <c r="H95" s="6">
        <f t="shared" si="9"/>
        <v>524.4</v>
      </c>
      <c r="I95" s="35">
        <f t="shared" si="10"/>
        <v>650.73</v>
      </c>
    </row>
    <row r="96" spans="1:9" ht="15.75" customHeight="1" x14ac:dyDescent="0.25">
      <c r="A96" s="19" t="s">
        <v>1522</v>
      </c>
      <c r="B96" s="21">
        <v>1</v>
      </c>
      <c r="C96" s="21">
        <f t="shared" si="7"/>
        <v>202.5</v>
      </c>
      <c r="D96" s="21">
        <v>158</v>
      </c>
      <c r="E96" s="21">
        <v>44.5</v>
      </c>
      <c r="F96" s="6">
        <v>900.6</v>
      </c>
      <c r="G96" s="6">
        <f t="shared" si="8"/>
        <v>5.7</v>
      </c>
      <c r="H96" s="6">
        <f t="shared" si="9"/>
        <v>507.3</v>
      </c>
      <c r="I96" s="35">
        <f t="shared" si="10"/>
        <v>629.51</v>
      </c>
    </row>
    <row r="97" spans="1:9" ht="15.75" customHeight="1" x14ac:dyDescent="0.25">
      <c r="A97" s="19" t="s">
        <v>1526</v>
      </c>
      <c r="B97" s="21">
        <v>1</v>
      </c>
      <c r="C97" s="21">
        <f t="shared" si="7"/>
        <v>199</v>
      </c>
      <c r="D97" s="21">
        <v>158</v>
      </c>
      <c r="E97" s="21">
        <v>41</v>
      </c>
      <c r="F97" s="6">
        <v>900.6</v>
      </c>
      <c r="G97" s="6">
        <f t="shared" si="8"/>
        <v>5.7</v>
      </c>
      <c r="H97" s="6">
        <f t="shared" si="9"/>
        <v>467.4</v>
      </c>
      <c r="I97" s="35">
        <f t="shared" si="10"/>
        <v>580</v>
      </c>
    </row>
    <row r="98" spans="1:9" ht="15.75" customHeight="1" x14ac:dyDescent="0.25">
      <c r="A98" s="19" t="s">
        <v>1526</v>
      </c>
      <c r="B98" s="21">
        <v>1</v>
      </c>
      <c r="C98" s="21">
        <f t="shared" si="7"/>
        <v>183</v>
      </c>
      <c r="D98" s="21">
        <v>158</v>
      </c>
      <c r="E98" s="21">
        <v>25</v>
      </c>
      <c r="F98" s="6">
        <v>900.6</v>
      </c>
      <c r="G98" s="6">
        <f t="shared" si="8"/>
        <v>5.7</v>
      </c>
      <c r="H98" s="6">
        <f t="shared" si="9"/>
        <v>285</v>
      </c>
      <c r="I98" s="35">
        <f t="shared" si="10"/>
        <v>353.66</v>
      </c>
    </row>
    <row r="99" spans="1:9" ht="15.75" customHeight="1" x14ac:dyDescent="0.25">
      <c r="A99" s="19" t="s">
        <v>1525</v>
      </c>
      <c r="B99" s="21">
        <v>1</v>
      </c>
      <c r="C99" s="21">
        <f t="shared" si="7"/>
        <v>169</v>
      </c>
      <c r="D99" s="21">
        <v>158</v>
      </c>
      <c r="E99" s="21">
        <v>11</v>
      </c>
      <c r="F99" s="6">
        <v>900.6</v>
      </c>
      <c r="G99" s="6">
        <f t="shared" si="8"/>
        <v>5.7</v>
      </c>
      <c r="H99" s="6">
        <f t="shared" si="9"/>
        <v>125.4</v>
      </c>
      <c r="I99" s="35">
        <f t="shared" si="10"/>
        <v>155.61000000000001</v>
      </c>
    </row>
    <row r="100" spans="1:9" ht="15.75" customHeight="1" x14ac:dyDescent="0.25">
      <c r="A100" s="19" t="s">
        <v>1523</v>
      </c>
      <c r="B100" s="21">
        <v>1</v>
      </c>
      <c r="C100" s="21">
        <f t="shared" si="7"/>
        <v>174</v>
      </c>
      <c r="D100" s="21">
        <v>158</v>
      </c>
      <c r="E100" s="21">
        <v>16</v>
      </c>
      <c r="F100" s="6">
        <v>900.6</v>
      </c>
      <c r="G100" s="6">
        <f t="shared" si="8"/>
        <v>5.7</v>
      </c>
      <c r="H100" s="6">
        <f t="shared" si="9"/>
        <v>182.4</v>
      </c>
      <c r="I100" s="35">
        <f t="shared" si="10"/>
        <v>226.34</v>
      </c>
    </row>
    <row r="101" spans="1:9" ht="15.75" customHeight="1" x14ac:dyDescent="0.25">
      <c r="A101" s="19" t="s">
        <v>139</v>
      </c>
      <c r="B101" s="21">
        <v>1</v>
      </c>
      <c r="C101" s="21">
        <f t="shared" si="7"/>
        <v>164</v>
      </c>
      <c r="D101" s="21">
        <v>158</v>
      </c>
      <c r="E101" s="21">
        <v>6</v>
      </c>
      <c r="F101" s="6">
        <v>900.59999999999991</v>
      </c>
      <c r="G101" s="6">
        <f t="shared" si="8"/>
        <v>5.7</v>
      </c>
      <c r="H101" s="6">
        <f t="shared" si="9"/>
        <v>68.400000000000006</v>
      </c>
      <c r="I101" s="35">
        <f t="shared" si="10"/>
        <v>84.88</v>
      </c>
    </row>
    <row r="102" spans="1:9" ht="15.75" customHeight="1" x14ac:dyDescent="0.25">
      <c r="A102" s="19" t="s">
        <v>1523</v>
      </c>
      <c r="B102" s="21">
        <v>1</v>
      </c>
      <c r="C102" s="21">
        <f t="shared" si="7"/>
        <v>169</v>
      </c>
      <c r="D102" s="21">
        <v>158</v>
      </c>
      <c r="E102" s="21">
        <v>11</v>
      </c>
      <c r="F102" s="6">
        <v>900.6</v>
      </c>
      <c r="G102" s="6">
        <f t="shared" si="8"/>
        <v>5.7</v>
      </c>
      <c r="H102" s="6">
        <f t="shared" si="9"/>
        <v>125.4</v>
      </c>
      <c r="I102" s="35">
        <f t="shared" si="10"/>
        <v>155.61000000000001</v>
      </c>
    </row>
    <row r="103" spans="1:9" ht="15.75" customHeight="1" x14ac:dyDescent="0.25">
      <c r="A103" s="19" t="s">
        <v>1530</v>
      </c>
      <c r="B103" s="21">
        <v>1</v>
      </c>
      <c r="C103" s="21">
        <f t="shared" si="7"/>
        <v>192</v>
      </c>
      <c r="D103" s="21">
        <v>158</v>
      </c>
      <c r="E103" s="21">
        <v>34</v>
      </c>
      <c r="F103" s="6">
        <v>900.6</v>
      </c>
      <c r="G103" s="6">
        <f t="shared" si="8"/>
        <v>5.7</v>
      </c>
      <c r="H103" s="6">
        <f t="shared" si="9"/>
        <v>387.6</v>
      </c>
      <c r="I103" s="35">
        <f t="shared" si="10"/>
        <v>480.97</v>
      </c>
    </row>
    <row r="104" spans="1:9" ht="15.75" customHeight="1" x14ac:dyDescent="0.25">
      <c r="A104" s="19" t="s">
        <v>1526</v>
      </c>
      <c r="B104" s="21">
        <v>1</v>
      </c>
      <c r="C104" s="21">
        <f t="shared" si="7"/>
        <v>207</v>
      </c>
      <c r="D104" s="21">
        <v>158</v>
      </c>
      <c r="E104" s="21">
        <v>49</v>
      </c>
      <c r="F104" s="6">
        <v>900.6</v>
      </c>
      <c r="G104" s="6">
        <f t="shared" si="8"/>
        <v>5.7</v>
      </c>
      <c r="H104" s="6">
        <f t="shared" si="9"/>
        <v>558.6</v>
      </c>
      <c r="I104" s="35">
        <f t="shared" si="10"/>
        <v>693.17</v>
      </c>
    </row>
    <row r="105" spans="1:9" ht="15.75" customHeight="1" x14ac:dyDescent="0.25">
      <c r="A105" s="19" t="s">
        <v>1522</v>
      </c>
      <c r="B105" s="21">
        <v>1</v>
      </c>
      <c r="C105" s="21">
        <f t="shared" si="7"/>
        <v>212</v>
      </c>
      <c r="D105" s="21">
        <v>158</v>
      </c>
      <c r="E105" s="21">
        <v>54</v>
      </c>
      <c r="F105" s="6">
        <v>900.6</v>
      </c>
      <c r="G105" s="6">
        <f t="shared" si="8"/>
        <v>5.7</v>
      </c>
      <c r="H105" s="6">
        <f t="shared" si="9"/>
        <v>615.6</v>
      </c>
      <c r="I105" s="35">
        <f t="shared" si="10"/>
        <v>763.9</v>
      </c>
    </row>
    <row r="106" spans="1:9" ht="15.75" customHeight="1" x14ac:dyDescent="0.25">
      <c r="A106" s="19" t="s">
        <v>1524</v>
      </c>
      <c r="B106" s="21">
        <v>1</v>
      </c>
      <c r="C106" s="21">
        <f t="shared" si="7"/>
        <v>163.5</v>
      </c>
      <c r="D106" s="21">
        <v>158</v>
      </c>
      <c r="E106" s="21">
        <v>5.5</v>
      </c>
      <c r="F106" s="6">
        <v>1003.5170607028754</v>
      </c>
      <c r="G106" s="6">
        <f t="shared" si="8"/>
        <v>6.35</v>
      </c>
      <c r="H106" s="6">
        <f t="shared" si="9"/>
        <v>69.849999999999994</v>
      </c>
      <c r="I106" s="35">
        <f t="shared" si="10"/>
        <v>86.68</v>
      </c>
    </row>
    <row r="107" spans="1:9" x14ac:dyDescent="0.25">
      <c r="A107" s="19" t="s">
        <v>1523</v>
      </c>
      <c r="B107" s="21">
        <v>1</v>
      </c>
      <c r="C107" s="21">
        <f t="shared" si="7"/>
        <v>194</v>
      </c>
      <c r="D107" s="21">
        <v>158</v>
      </c>
      <c r="E107" s="21">
        <v>36</v>
      </c>
      <c r="F107" s="6">
        <v>900.6</v>
      </c>
      <c r="G107" s="6">
        <f t="shared" si="8"/>
        <v>5.7</v>
      </c>
      <c r="H107" s="6">
        <f t="shared" si="9"/>
        <v>410.4</v>
      </c>
      <c r="I107" s="35">
        <f t="shared" si="10"/>
        <v>509.27</v>
      </c>
    </row>
    <row r="108" spans="1:9" x14ac:dyDescent="0.25">
      <c r="A108" s="19" t="s">
        <v>139</v>
      </c>
      <c r="B108" s="21">
        <v>1</v>
      </c>
      <c r="C108" s="21">
        <f t="shared" si="7"/>
        <v>170</v>
      </c>
      <c r="D108" s="21">
        <v>158</v>
      </c>
      <c r="E108" s="21">
        <v>12</v>
      </c>
      <c r="F108" s="6">
        <v>900.6</v>
      </c>
      <c r="G108" s="6">
        <f t="shared" si="8"/>
        <v>5.7</v>
      </c>
      <c r="H108" s="6">
        <f t="shared" si="9"/>
        <v>136.80000000000001</v>
      </c>
      <c r="I108" s="35">
        <f t="shared" si="10"/>
        <v>169.76</v>
      </c>
    </row>
    <row r="109" spans="1:9" x14ac:dyDescent="0.25">
      <c r="A109" s="19" t="s">
        <v>1530</v>
      </c>
      <c r="B109" s="21">
        <v>1</v>
      </c>
      <c r="C109" s="21">
        <f t="shared" si="7"/>
        <v>182</v>
      </c>
      <c r="D109" s="21">
        <v>158</v>
      </c>
      <c r="E109" s="21">
        <v>24</v>
      </c>
      <c r="F109" s="6">
        <v>900.6</v>
      </c>
      <c r="G109" s="6">
        <f t="shared" si="8"/>
        <v>5.7</v>
      </c>
      <c r="H109" s="6">
        <f t="shared" si="9"/>
        <v>273.60000000000002</v>
      </c>
      <c r="I109" s="35">
        <f t="shared" si="10"/>
        <v>339.51</v>
      </c>
    </row>
    <row r="110" spans="1:9" x14ac:dyDescent="0.25">
      <c r="A110" s="19" t="s">
        <v>1533</v>
      </c>
      <c r="B110" s="21">
        <v>1</v>
      </c>
      <c r="C110" s="21">
        <f t="shared" si="7"/>
        <v>172</v>
      </c>
      <c r="D110" s="21">
        <v>158</v>
      </c>
      <c r="E110" s="21">
        <v>14</v>
      </c>
      <c r="F110" s="6">
        <v>900.6</v>
      </c>
      <c r="G110" s="6">
        <f t="shared" si="8"/>
        <v>5.7</v>
      </c>
      <c r="H110" s="6">
        <f t="shared" si="9"/>
        <v>159.6</v>
      </c>
      <c r="I110" s="35">
        <f t="shared" si="10"/>
        <v>198.05</v>
      </c>
    </row>
    <row r="111" spans="1:9" x14ac:dyDescent="0.25">
      <c r="A111" s="19" t="s">
        <v>1522</v>
      </c>
      <c r="B111" s="21">
        <v>1</v>
      </c>
      <c r="C111" s="21">
        <f t="shared" si="7"/>
        <v>188</v>
      </c>
      <c r="D111" s="21">
        <v>158</v>
      </c>
      <c r="E111" s="21">
        <v>30</v>
      </c>
      <c r="F111" s="6">
        <v>900.6</v>
      </c>
      <c r="G111" s="6">
        <f t="shared" si="8"/>
        <v>5.7</v>
      </c>
      <c r="H111" s="6">
        <f t="shared" si="9"/>
        <v>342</v>
      </c>
      <c r="I111" s="35">
        <f t="shared" si="10"/>
        <v>424.39</v>
      </c>
    </row>
    <row r="112" spans="1:9" ht="15.75" customHeight="1" x14ac:dyDescent="0.25">
      <c r="A112" s="19" t="s">
        <v>1521</v>
      </c>
      <c r="B112" s="21">
        <v>1</v>
      </c>
      <c r="C112" s="21">
        <f t="shared" si="7"/>
        <v>162.5</v>
      </c>
      <c r="D112" s="21">
        <v>158</v>
      </c>
      <c r="E112" s="21">
        <v>4.5</v>
      </c>
      <c r="F112" s="6">
        <v>900.6</v>
      </c>
      <c r="G112" s="6">
        <f t="shared" si="8"/>
        <v>5.7</v>
      </c>
      <c r="H112" s="6">
        <f t="shared" si="9"/>
        <v>51.3</v>
      </c>
      <c r="I112" s="35">
        <f t="shared" si="10"/>
        <v>63.66</v>
      </c>
    </row>
    <row r="113" spans="1:9" ht="15.75" customHeight="1" x14ac:dyDescent="0.25">
      <c r="A113" s="19" t="s">
        <v>1521</v>
      </c>
      <c r="B113" s="21">
        <v>1</v>
      </c>
      <c r="C113" s="21">
        <f t="shared" si="7"/>
        <v>207</v>
      </c>
      <c r="D113" s="21">
        <v>158</v>
      </c>
      <c r="E113" s="21">
        <v>49</v>
      </c>
      <c r="F113" s="6">
        <v>900.6</v>
      </c>
      <c r="G113" s="6">
        <f t="shared" si="8"/>
        <v>5.7</v>
      </c>
      <c r="H113" s="6">
        <f t="shared" si="9"/>
        <v>558.6</v>
      </c>
      <c r="I113" s="35">
        <f t="shared" si="10"/>
        <v>693.17</v>
      </c>
    </row>
    <row r="114" spans="1:9" ht="15.75" customHeight="1" x14ac:dyDescent="0.25">
      <c r="A114" s="19" t="s">
        <v>1531</v>
      </c>
      <c r="B114" s="21">
        <v>1</v>
      </c>
      <c r="C114" s="21">
        <f t="shared" si="7"/>
        <v>170</v>
      </c>
      <c r="D114" s="21">
        <v>158</v>
      </c>
      <c r="E114" s="21">
        <v>12</v>
      </c>
      <c r="F114" s="6">
        <v>995.4</v>
      </c>
      <c r="G114" s="6">
        <f t="shared" si="8"/>
        <v>6.3</v>
      </c>
      <c r="H114" s="6">
        <f t="shared" si="9"/>
        <v>151.19999999999999</v>
      </c>
      <c r="I114" s="35">
        <f t="shared" si="10"/>
        <v>187.62</v>
      </c>
    </row>
    <row r="115" spans="1:9" ht="15.75" customHeight="1" x14ac:dyDescent="0.25">
      <c r="A115" s="19" t="s">
        <v>1530</v>
      </c>
      <c r="B115" s="21">
        <v>1</v>
      </c>
      <c r="C115" s="21">
        <f t="shared" si="7"/>
        <v>172</v>
      </c>
      <c r="D115" s="21">
        <v>158</v>
      </c>
      <c r="E115" s="21">
        <v>14</v>
      </c>
      <c r="F115" s="6">
        <v>900.6</v>
      </c>
      <c r="G115" s="6">
        <f t="shared" si="8"/>
        <v>5.7</v>
      </c>
      <c r="H115" s="6">
        <f t="shared" si="9"/>
        <v>159.6</v>
      </c>
      <c r="I115" s="35">
        <f t="shared" si="10"/>
        <v>198.05</v>
      </c>
    </row>
    <row r="116" spans="1:9" ht="15.75" customHeight="1" x14ac:dyDescent="0.25">
      <c r="A116" s="19" t="s">
        <v>1526</v>
      </c>
      <c r="B116" s="21">
        <v>1</v>
      </c>
      <c r="C116" s="21">
        <f t="shared" si="7"/>
        <v>188</v>
      </c>
      <c r="D116" s="21">
        <v>158</v>
      </c>
      <c r="E116" s="21">
        <v>30</v>
      </c>
      <c r="F116" s="6">
        <v>900.59999999999991</v>
      </c>
      <c r="G116" s="6">
        <f t="shared" si="8"/>
        <v>5.7</v>
      </c>
      <c r="H116" s="6">
        <f t="shared" si="9"/>
        <v>342</v>
      </c>
      <c r="I116" s="35">
        <f t="shared" si="10"/>
        <v>424.39</v>
      </c>
    </row>
    <row r="117" spans="1:9" ht="15.75" customHeight="1" x14ac:dyDescent="0.25">
      <c r="A117" s="19" t="s">
        <v>1528</v>
      </c>
      <c r="B117" s="21">
        <v>1</v>
      </c>
      <c r="C117" s="21">
        <f t="shared" si="7"/>
        <v>189.5</v>
      </c>
      <c r="D117" s="21">
        <v>158</v>
      </c>
      <c r="E117" s="21">
        <v>31.5</v>
      </c>
      <c r="F117" s="6">
        <v>1193.8266666666668</v>
      </c>
      <c r="G117" s="6">
        <f t="shared" si="8"/>
        <v>7.56</v>
      </c>
      <c r="H117" s="6">
        <f t="shared" si="9"/>
        <v>476.28</v>
      </c>
      <c r="I117" s="35">
        <f t="shared" si="10"/>
        <v>591.02</v>
      </c>
    </row>
    <row r="118" spans="1:9" ht="15.75" customHeight="1" x14ac:dyDescent="0.25">
      <c r="A118" s="19" t="s">
        <v>1521</v>
      </c>
      <c r="B118" s="21">
        <v>1</v>
      </c>
      <c r="C118" s="21">
        <f t="shared" si="7"/>
        <v>168</v>
      </c>
      <c r="D118" s="21">
        <v>158</v>
      </c>
      <c r="E118" s="21">
        <v>10</v>
      </c>
      <c r="F118" s="6">
        <v>900.6</v>
      </c>
      <c r="G118" s="6">
        <f t="shared" si="8"/>
        <v>5.7</v>
      </c>
      <c r="H118" s="6">
        <f t="shared" si="9"/>
        <v>114</v>
      </c>
      <c r="I118" s="35">
        <f t="shared" si="10"/>
        <v>141.46</v>
      </c>
    </row>
    <row r="119" spans="1:9" ht="15.75" customHeight="1" x14ac:dyDescent="0.25">
      <c r="A119" s="19" t="s">
        <v>1521</v>
      </c>
      <c r="B119" s="21">
        <v>1</v>
      </c>
      <c r="C119" s="21">
        <f t="shared" si="7"/>
        <v>216</v>
      </c>
      <c r="D119" s="21">
        <v>158</v>
      </c>
      <c r="E119" s="21">
        <v>58</v>
      </c>
      <c r="F119" s="6">
        <v>900.6</v>
      </c>
      <c r="G119" s="6">
        <f t="shared" si="8"/>
        <v>5.7</v>
      </c>
      <c r="H119" s="6">
        <f t="shared" si="9"/>
        <v>661.2</v>
      </c>
      <c r="I119" s="35">
        <f t="shared" si="10"/>
        <v>820.48</v>
      </c>
    </row>
    <row r="120" spans="1:9" ht="15.75" customHeight="1" x14ac:dyDescent="0.25">
      <c r="A120" s="19" t="s">
        <v>1522</v>
      </c>
      <c r="B120" s="21">
        <v>1</v>
      </c>
      <c r="C120" s="21">
        <f t="shared" si="7"/>
        <v>200</v>
      </c>
      <c r="D120" s="21">
        <v>158</v>
      </c>
      <c r="E120" s="21">
        <v>42</v>
      </c>
      <c r="F120" s="6">
        <v>900.6</v>
      </c>
      <c r="G120" s="6">
        <f t="shared" si="8"/>
        <v>5.7</v>
      </c>
      <c r="H120" s="6">
        <f t="shared" si="9"/>
        <v>478.8</v>
      </c>
      <c r="I120" s="35">
        <f t="shared" si="10"/>
        <v>594.14</v>
      </c>
    </row>
    <row r="121" spans="1:9" ht="15.75" customHeight="1" x14ac:dyDescent="0.25">
      <c r="A121" s="19" t="s">
        <v>1530</v>
      </c>
      <c r="B121" s="21">
        <v>1</v>
      </c>
      <c r="C121" s="21">
        <f t="shared" si="7"/>
        <v>180</v>
      </c>
      <c r="D121" s="21">
        <v>158</v>
      </c>
      <c r="E121" s="21">
        <v>22</v>
      </c>
      <c r="F121" s="6">
        <v>900.6</v>
      </c>
      <c r="G121" s="6">
        <f t="shared" si="8"/>
        <v>5.7</v>
      </c>
      <c r="H121" s="6">
        <f t="shared" si="9"/>
        <v>250.8</v>
      </c>
      <c r="I121" s="35">
        <f t="shared" si="10"/>
        <v>311.22000000000003</v>
      </c>
    </row>
    <row r="122" spans="1:9" ht="15.75" customHeight="1" x14ac:dyDescent="0.25">
      <c r="A122" s="19" t="s">
        <v>1526</v>
      </c>
      <c r="B122" s="21">
        <v>1</v>
      </c>
      <c r="C122" s="21">
        <f t="shared" si="7"/>
        <v>200</v>
      </c>
      <c r="D122" s="21">
        <v>158</v>
      </c>
      <c r="E122" s="21">
        <v>42</v>
      </c>
      <c r="F122" s="6">
        <v>900.6</v>
      </c>
      <c r="G122" s="6">
        <f t="shared" si="8"/>
        <v>5.7</v>
      </c>
      <c r="H122" s="6">
        <f t="shared" si="9"/>
        <v>478.8</v>
      </c>
      <c r="I122" s="35">
        <f t="shared" si="10"/>
        <v>594.14</v>
      </c>
    </row>
    <row r="123" spans="1:9" ht="15.75" customHeight="1" x14ac:dyDescent="0.25">
      <c r="A123" s="19" t="s">
        <v>139</v>
      </c>
      <c r="B123" s="21">
        <v>1</v>
      </c>
      <c r="C123" s="21">
        <f t="shared" si="7"/>
        <v>168</v>
      </c>
      <c r="D123" s="21">
        <v>158</v>
      </c>
      <c r="E123" s="21">
        <v>10</v>
      </c>
      <c r="F123" s="6">
        <v>900.6</v>
      </c>
      <c r="G123" s="6">
        <f t="shared" si="8"/>
        <v>5.7</v>
      </c>
      <c r="H123" s="6">
        <f t="shared" si="9"/>
        <v>114</v>
      </c>
      <c r="I123" s="35">
        <f t="shared" si="10"/>
        <v>141.46</v>
      </c>
    </row>
    <row r="124" spans="1:9" ht="15.75" customHeight="1" x14ac:dyDescent="0.25">
      <c r="A124" s="19" t="s">
        <v>1526</v>
      </c>
      <c r="B124" s="21">
        <v>1</v>
      </c>
      <c r="C124" s="21">
        <f t="shared" si="7"/>
        <v>228</v>
      </c>
      <c r="D124" s="21">
        <v>158</v>
      </c>
      <c r="E124" s="21">
        <v>70</v>
      </c>
      <c r="F124" s="6">
        <v>900.59999999999991</v>
      </c>
      <c r="G124" s="6">
        <f t="shared" si="8"/>
        <v>5.7</v>
      </c>
      <c r="H124" s="6">
        <f t="shared" si="9"/>
        <v>798</v>
      </c>
      <c r="I124" s="35">
        <f t="shared" si="10"/>
        <v>990.24</v>
      </c>
    </row>
    <row r="125" spans="1:9" ht="15.75" customHeight="1" x14ac:dyDescent="0.25">
      <c r="A125" s="19" t="s">
        <v>1532</v>
      </c>
      <c r="B125" s="21">
        <v>1</v>
      </c>
      <c r="C125" s="21">
        <f t="shared" si="7"/>
        <v>220</v>
      </c>
      <c r="D125" s="21">
        <v>158</v>
      </c>
      <c r="E125" s="21">
        <v>62</v>
      </c>
      <c r="F125" s="6">
        <v>900.6</v>
      </c>
      <c r="G125" s="6">
        <f t="shared" si="8"/>
        <v>5.7</v>
      </c>
      <c r="H125" s="6">
        <f t="shared" si="9"/>
        <v>706.8</v>
      </c>
      <c r="I125" s="35">
        <f t="shared" si="10"/>
        <v>877.07</v>
      </c>
    </row>
    <row r="126" spans="1:9" ht="15.75" customHeight="1" x14ac:dyDescent="0.25">
      <c r="A126" s="19" t="s">
        <v>1529</v>
      </c>
      <c r="B126" s="21">
        <v>1</v>
      </c>
      <c r="C126" s="21">
        <f t="shared" si="7"/>
        <v>168</v>
      </c>
      <c r="D126" s="21">
        <v>158</v>
      </c>
      <c r="E126" s="21">
        <v>10</v>
      </c>
      <c r="F126" s="6">
        <v>900.6</v>
      </c>
      <c r="G126" s="6">
        <f t="shared" si="8"/>
        <v>5.7</v>
      </c>
      <c r="H126" s="6">
        <f t="shared" si="9"/>
        <v>114</v>
      </c>
      <c r="I126" s="35">
        <f t="shared" si="10"/>
        <v>141.46</v>
      </c>
    </row>
    <row r="127" spans="1:9" ht="15.75" customHeight="1" x14ac:dyDescent="0.25">
      <c r="A127" s="19" t="s">
        <v>139</v>
      </c>
      <c r="B127" s="21">
        <v>1</v>
      </c>
      <c r="C127" s="21">
        <f t="shared" si="7"/>
        <v>170</v>
      </c>
      <c r="D127" s="21">
        <v>158</v>
      </c>
      <c r="E127" s="21">
        <v>12</v>
      </c>
      <c r="F127" s="6">
        <v>900.6</v>
      </c>
      <c r="G127" s="6">
        <f t="shared" si="8"/>
        <v>5.7</v>
      </c>
      <c r="H127" s="6">
        <f t="shared" si="9"/>
        <v>136.80000000000001</v>
      </c>
      <c r="I127" s="35">
        <f t="shared" si="10"/>
        <v>169.76</v>
      </c>
    </row>
    <row r="128" spans="1:9" ht="15.75" customHeight="1" x14ac:dyDescent="0.25">
      <c r="A128" s="19" t="s">
        <v>1534</v>
      </c>
      <c r="B128" s="21">
        <v>1</v>
      </c>
      <c r="C128" s="21">
        <f t="shared" si="7"/>
        <v>204</v>
      </c>
      <c r="D128" s="21">
        <v>158</v>
      </c>
      <c r="E128" s="21">
        <v>46</v>
      </c>
      <c r="F128" s="6">
        <v>900.6</v>
      </c>
      <c r="G128" s="6">
        <f t="shared" si="8"/>
        <v>5.7</v>
      </c>
      <c r="H128" s="6">
        <f t="shared" si="9"/>
        <v>524.4</v>
      </c>
      <c r="I128" s="35">
        <f t="shared" si="10"/>
        <v>650.73</v>
      </c>
    </row>
    <row r="129" spans="1:9" ht="15.75" customHeight="1" x14ac:dyDescent="0.25">
      <c r="A129" s="19" t="s">
        <v>39</v>
      </c>
      <c r="B129" s="21">
        <v>1</v>
      </c>
      <c r="C129" s="21">
        <f t="shared" si="7"/>
        <v>202</v>
      </c>
      <c r="D129" s="21">
        <v>158</v>
      </c>
      <c r="E129" s="21">
        <v>44</v>
      </c>
      <c r="F129" s="6">
        <v>840.43846153846152</v>
      </c>
      <c r="G129" s="6">
        <f t="shared" si="8"/>
        <v>5.32</v>
      </c>
      <c r="H129" s="6">
        <f t="shared" si="9"/>
        <v>468.16</v>
      </c>
      <c r="I129" s="35">
        <f t="shared" si="10"/>
        <v>580.94000000000005</v>
      </c>
    </row>
    <row r="130" spans="1:9" ht="15.75" customHeight="1" x14ac:dyDescent="0.25">
      <c r="A130" s="19" t="s">
        <v>39</v>
      </c>
      <c r="B130" s="21">
        <v>1</v>
      </c>
      <c r="C130" s="21">
        <f t="shared" si="7"/>
        <v>192.5</v>
      </c>
      <c r="D130" s="21">
        <v>158</v>
      </c>
      <c r="E130" s="21">
        <v>34.5</v>
      </c>
      <c r="F130" s="6">
        <v>951.29953246753246</v>
      </c>
      <c r="G130" s="6">
        <f t="shared" si="8"/>
        <v>6.02</v>
      </c>
      <c r="H130" s="6">
        <f t="shared" si="9"/>
        <v>415.38</v>
      </c>
      <c r="I130" s="35">
        <f t="shared" si="10"/>
        <v>515.45000000000005</v>
      </c>
    </row>
    <row r="131" spans="1:9" ht="15.75" customHeight="1" x14ac:dyDescent="0.25">
      <c r="A131" s="19" t="s">
        <v>1532</v>
      </c>
      <c r="B131" s="21">
        <v>1</v>
      </c>
      <c r="C131" s="21">
        <f t="shared" si="7"/>
        <v>168</v>
      </c>
      <c r="D131" s="21">
        <v>158</v>
      </c>
      <c r="E131" s="21">
        <v>10</v>
      </c>
      <c r="F131" s="6">
        <v>900.6</v>
      </c>
      <c r="G131" s="6">
        <f t="shared" si="8"/>
        <v>5.7</v>
      </c>
      <c r="H131" s="6">
        <f t="shared" si="9"/>
        <v>114</v>
      </c>
      <c r="I131" s="35">
        <f t="shared" si="10"/>
        <v>141.46</v>
      </c>
    </row>
    <row r="132" spans="1:9" ht="15.75" customHeight="1" x14ac:dyDescent="0.25">
      <c r="A132" s="19" t="s">
        <v>1521</v>
      </c>
      <c r="B132" s="21">
        <v>1</v>
      </c>
      <c r="C132" s="21">
        <f t="shared" si="7"/>
        <v>168</v>
      </c>
      <c r="D132" s="21">
        <v>158</v>
      </c>
      <c r="E132" s="21">
        <v>10</v>
      </c>
      <c r="F132" s="6">
        <v>900.6</v>
      </c>
      <c r="G132" s="6">
        <f t="shared" si="8"/>
        <v>5.7</v>
      </c>
      <c r="H132" s="6">
        <f t="shared" si="9"/>
        <v>114</v>
      </c>
      <c r="I132" s="35">
        <f t="shared" si="10"/>
        <v>141.46</v>
      </c>
    </row>
    <row r="133" spans="1:9" ht="15.75" customHeight="1" x14ac:dyDescent="0.25">
      <c r="A133" s="19" t="s">
        <v>139</v>
      </c>
      <c r="B133" s="21">
        <v>1</v>
      </c>
      <c r="C133" s="21">
        <f t="shared" si="7"/>
        <v>170</v>
      </c>
      <c r="D133" s="21">
        <v>158</v>
      </c>
      <c r="E133" s="21">
        <v>12</v>
      </c>
      <c r="F133" s="6">
        <v>900.6</v>
      </c>
      <c r="G133" s="6">
        <f t="shared" si="8"/>
        <v>5.7</v>
      </c>
      <c r="H133" s="6">
        <f t="shared" si="9"/>
        <v>136.80000000000001</v>
      </c>
      <c r="I133" s="35">
        <f t="shared" si="10"/>
        <v>169.76</v>
      </c>
    </row>
    <row r="134" spans="1:9" ht="15.75" customHeight="1" x14ac:dyDescent="0.25">
      <c r="A134" s="19" t="s">
        <v>1530</v>
      </c>
      <c r="B134" s="21">
        <v>1</v>
      </c>
      <c r="C134" s="21">
        <f t="shared" si="7"/>
        <v>160</v>
      </c>
      <c r="D134" s="21">
        <v>158</v>
      </c>
      <c r="E134" s="21">
        <v>2</v>
      </c>
      <c r="F134" s="6">
        <v>900.6</v>
      </c>
      <c r="G134" s="6">
        <f t="shared" si="8"/>
        <v>5.7</v>
      </c>
      <c r="H134" s="6">
        <f t="shared" si="9"/>
        <v>22.8</v>
      </c>
      <c r="I134" s="35">
        <f t="shared" si="10"/>
        <v>28.29</v>
      </c>
    </row>
    <row r="135" spans="1:9" ht="15.75" customHeight="1" x14ac:dyDescent="0.25">
      <c r="A135" s="19" t="s">
        <v>1526</v>
      </c>
      <c r="B135" s="21">
        <v>1</v>
      </c>
      <c r="C135" s="21">
        <f t="shared" si="7"/>
        <v>170</v>
      </c>
      <c r="D135" s="21">
        <v>158</v>
      </c>
      <c r="E135" s="21">
        <v>12</v>
      </c>
      <c r="F135" s="6">
        <v>900.6</v>
      </c>
      <c r="G135" s="6">
        <f t="shared" si="8"/>
        <v>5.7</v>
      </c>
      <c r="H135" s="6">
        <f t="shared" si="9"/>
        <v>136.80000000000001</v>
      </c>
      <c r="I135" s="35">
        <f t="shared" si="10"/>
        <v>169.76</v>
      </c>
    </row>
    <row r="136" spans="1:9" ht="15.75" customHeight="1" x14ac:dyDescent="0.25">
      <c r="A136" s="19" t="s">
        <v>1522</v>
      </c>
      <c r="B136" s="21">
        <v>1</v>
      </c>
      <c r="C136" s="21">
        <f t="shared" si="7"/>
        <v>212</v>
      </c>
      <c r="D136" s="21">
        <v>158</v>
      </c>
      <c r="E136" s="21">
        <v>54</v>
      </c>
      <c r="F136" s="6">
        <v>900.6</v>
      </c>
      <c r="G136" s="6">
        <f t="shared" si="8"/>
        <v>5.7</v>
      </c>
      <c r="H136" s="6">
        <f t="shared" si="9"/>
        <v>615.6</v>
      </c>
      <c r="I136" s="35">
        <f t="shared" si="10"/>
        <v>763.9</v>
      </c>
    </row>
    <row r="137" spans="1:9" ht="15.75" customHeight="1" x14ac:dyDescent="0.25">
      <c r="A137" s="19" t="s">
        <v>1523</v>
      </c>
      <c r="B137" s="21">
        <v>1</v>
      </c>
      <c r="C137" s="21">
        <f t="shared" si="7"/>
        <v>198</v>
      </c>
      <c r="D137" s="21">
        <v>158</v>
      </c>
      <c r="E137" s="21">
        <v>40</v>
      </c>
      <c r="F137" s="6">
        <v>900.59999999999991</v>
      </c>
      <c r="G137" s="6">
        <f t="shared" si="8"/>
        <v>5.7</v>
      </c>
      <c r="H137" s="6">
        <f t="shared" si="9"/>
        <v>456</v>
      </c>
      <c r="I137" s="35">
        <f t="shared" si="10"/>
        <v>565.85</v>
      </c>
    </row>
    <row r="138" spans="1:9" ht="15.75" customHeight="1" x14ac:dyDescent="0.25">
      <c r="A138" s="19" t="s">
        <v>1531</v>
      </c>
      <c r="B138" s="21">
        <v>1</v>
      </c>
      <c r="C138" s="21">
        <f t="shared" si="7"/>
        <v>214</v>
      </c>
      <c r="D138" s="21">
        <v>158</v>
      </c>
      <c r="E138" s="21">
        <v>56</v>
      </c>
      <c r="F138" s="6">
        <v>1172.3600000000001</v>
      </c>
      <c r="G138" s="6">
        <f t="shared" si="8"/>
        <v>7.42</v>
      </c>
      <c r="H138" s="6">
        <f t="shared" si="9"/>
        <v>831.04</v>
      </c>
      <c r="I138" s="35">
        <f t="shared" si="10"/>
        <v>1031.24</v>
      </c>
    </row>
    <row r="139" spans="1:9" ht="15.75" customHeight="1" x14ac:dyDescent="0.25">
      <c r="A139" s="19" t="s">
        <v>138</v>
      </c>
      <c r="B139" s="21">
        <v>1</v>
      </c>
      <c r="C139" s="21">
        <f t="shared" si="7"/>
        <v>168</v>
      </c>
      <c r="D139" s="21">
        <v>158</v>
      </c>
      <c r="E139" s="21">
        <v>10</v>
      </c>
      <c r="F139" s="6">
        <v>963.8</v>
      </c>
      <c r="G139" s="6">
        <f t="shared" si="8"/>
        <v>6.1</v>
      </c>
      <c r="H139" s="6">
        <f t="shared" si="9"/>
        <v>122</v>
      </c>
      <c r="I139" s="35">
        <f t="shared" si="10"/>
        <v>151.38999999999999</v>
      </c>
    </row>
    <row r="140" spans="1:9" ht="15.75" customHeight="1" x14ac:dyDescent="0.25">
      <c r="A140" s="19" t="s">
        <v>138</v>
      </c>
      <c r="B140" s="21">
        <v>1</v>
      </c>
      <c r="C140" s="21">
        <f t="shared" si="7"/>
        <v>167</v>
      </c>
      <c r="D140" s="21">
        <v>158</v>
      </c>
      <c r="E140" s="21">
        <v>9</v>
      </c>
      <c r="F140" s="6">
        <v>963.80000000000007</v>
      </c>
      <c r="G140" s="6">
        <f t="shared" si="8"/>
        <v>6.1</v>
      </c>
      <c r="H140" s="6">
        <f t="shared" si="9"/>
        <v>109.8</v>
      </c>
      <c r="I140" s="35">
        <f t="shared" si="10"/>
        <v>136.25</v>
      </c>
    </row>
    <row r="141" spans="1:9" ht="15.75" customHeight="1" x14ac:dyDescent="0.25">
      <c r="A141" s="19" t="s">
        <v>138</v>
      </c>
      <c r="B141" s="21">
        <v>1</v>
      </c>
      <c r="C141" s="21">
        <f t="shared" si="7"/>
        <v>176</v>
      </c>
      <c r="D141" s="21">
        <v>158</v>
      </c>
      <c r="E141" s="21">
        <v>18</v>
      </c>
      <c r="F141" s="6">
        <v>963.8</v>
      </c>
      <c r="G141" s="6">
        <f t="shared" si="8"/>
        <v>6.1</v>
      </c>
      <c r="H141" s="6">
        <f t="shared" si="9"/>
        <v>219.6</v>
      </c>
      <c r="I141" s="35">
        <f t="shared" si="10"/>
        <v>272.5</v>
      </c>
    </row>
    <row r="142" spans="1:9" ht="15.75" customHeight="1" x14ac:dyDescent="0.25">
      <c r="A142" s="19" t="s">
        <v>1535</v>
      </c>
      <c r="B142" s="21">
        <v>1</v>
      </c>
      <c r="C142" s="21">
        <f t="shared" si="7"/>
        <v>196</v>
      </c>
      <c r="D142" s="21">
        <v>158</v>
      </c>
      <c r="E142" s="21">
        <v>38</v>
      </c>
      <c r="F142" s="6">
        <v>900.6</v>
      </c>
      <c r="G142" s="6">
        <f t="shared" si="8"/>
        <v>5.7</v>
      </c>
      <c r="H142" s="6">
        <f t="shared" si="9"/>
        <v>433.2</v>
      </c>
      <c r="I142" s="35">
        <f t="shared" si="10"/>
        <v>537.55999999999995</v>
      </c>
    </row>
    <row r="143" spans="1:9" ht="15.75" customHeight="1" x14ac:dyDescent="0.25">
      <c r="A143" s="19" t="s">
        <v>138</v>
      </c>
      <c r="B143" s="21">
        <v>1</v>
      </c>
      <c r="C143" s="21">
        <f t="shared" ref="C143:C206" si="11">D143+E143</f>
        <v>174</v>
      </c>
      <c r="D143" s="21">
        <v>158</v>
      </c>
      <c r="E143" s="21">
        <v>16</v>
      </c>
      <c r="F143" s="6">
        <v>1950.1195402298852</v>
      </c>
      <c r="G143" s="6">
        <f t="shared" ref="G143:G206" si="12">ROUND(F143/D143,2)</f>
        <v>12.34</v>
      </c>
      <c r="H143" s="6">
        <f t="shared" ref="H143:H206" si="13">ROUND(E143*G143*2,2)</f>
        <v>394.88</v>
      </c>
      <c r="I143" s="35">
        <f t="shared" ref="I143:I206" si="14">ROUND(H143*1.2409,2)</f>
        <v>490.01</v>
      </c>
    </row>
    <row r="144" spans="1:9" ht="15.75" customHeight="1" x14ac:dyDescent="0.25">
      <c r="A144" s="19" t="s">
        <v>1535</v>
      </c>
      <c r="B144" s="21">
        <v>1</v>
      </c>
      <c r="C144" s="21">
        <f t="shared" si="11"/>
        <v>188</v>
      </c>
      <c r="D144" s="21">
        <v>158</v>
      </c>
      <c r="E144" s="21">
        <v>30</v>
      </c>
      <c r="F144" s="6">
        <v>900.59999999999991</v>
      </c>
      <c r="G144" s="6">
        <f t="shared" si="12"/>
        <v>5.7</v>
      </c>
      <c r="H144" s="6">
        <f t="shared" si="13"/>
        <v>342</v>
      </c>
      <c r="I144" s="35">
        <f t="shared" si="14"/>
        <v>424.39</v>
      </c>
    </row>
    <row r="145" spans="1:9" ht="15.75" customHeight="1" x14ac:dyDescent="0.25">
      <c r="A145" s="19" t="s">
        <v>138</v>
      </c>
      <c r="B145" s="21">
        <v>1</v>
      </c>
      <c r="C145" s="21">
        <f t="shared" si="11"/>
        <v>160</v>
      </c>
      <c r="D145" s="21">
        <v>158</v>
      </c>
      <c r="E145" s="21">
        <v>2</v>
      </c>
      <c r="F145" s="6">
        <v>963.80000000000007</v>
      </c>
      <c r="G145" s="6">
        <f t="shared" si="12"/>
        <v>6.1</v>
      </c>
      <c r="H145" s="6">
        <f t="shared" si="13"/>
        <v>24.4</v>
      </c>
      <c r="I145" s="35">
        <f t="shared" si="14"/>
        <v>30.28</v>
      </c>
    </row>
    <row r="146" spans="1:9" ht="15.75" customHeight="1" x14ac:dyDescent="0.25">
      <c r="A146" s="19" t="s">
        <v>1535</v>
      </c>
      <c r="B146" s="21">
        <v>1</v>
      </c>
      <c r="C146" s="21">
        <f t="shared" si="11"/>
        <v>278</v>
      </c>
      <c r="D146" s="21">
        <v>158</v>
      </c>
      <c r="E146" s="21">
        <v>120</v>
      </c>
      <c r="F146" s="6">
        <v>900.59999999999991</v>
      </c>
      <c r="G146" s="6">
        <f t="shared" si="12"/>
        <v>5.7</v>
      </c>
      <c r="H146" s="6">
        <f t="shared" si="13"/>
        <v>1368</v>
      </c>
      <c r="I146" s="35">
        <f t="shared" si="14"/>
        <v>1697.55</v>
      </c>
    </row>
    <row r="147" spans="1:9" ht="15.75" customHeight="1" x14ac:dyDescent="0.25">
      <c r="A147" s="19" t="s">
        <v>138</v>
      </c>
      <c r="B147" s="21">
        <v>1</v>
      </c>
      <c r="C147" s="21">
        <f t="shared" si="11"/>
        <v>171</v>
      </c>
      <c r="D147" s="21">
        <v>158</v>
      </c>
      <c r="E147" s="21">
        <v>13</v>
      </c>
      <c r="F147" s="6">
        <v>963.8</v>
      </c>
      <c r="G147" s="6">
        <f t="shared" si="12"/>
        <v>6.1</v>
      </c>
      <c r="H147" s="6">
        <f t="shared" si="13"/>
        <v>158.6</v>
      </c>
      <c r="I147" s="35">
        <f t="shared" si="14"/>
        <v>196.81</v>
      </c>
    </row>
    <row r="148" spans="1:9" ht="15.75" customHeight="1" x14ac:dyDescent="0.25">
      <c r="A148" s="19" t="s">
        <v>138</v>
      </c>
      <c r="B148" s="21">
        <v>1</v>
      </c>
      <c r="C148" s="21">
        <f t="shared" si="11"/>
        <v>184</v>
      </c>
      <c r="D148" s="21">
        <v>158</v>
      </c>
      <c r="E148" s="21">
        <v>26</v>
      </c>
      <c r="F148" s="6">
        <v>963.8</v>
      </c>
      <c r="G148" s="6">
        <f t="shared" si="12"/>
        <v>6.1</v>
      </c>
      <c r="H148" s="6">
        <f t="shared" si="13"/>
        <v>317.2</v>
      </c>
      <c r="I148" s="35">
        <f t="shared" si="14"/>
        <v>393.61</v>
      </c>
    </row>
    <row r="149" spans="1:9" ht="15.75" customHeight="1" x14ac:dyDescent="0.25">
      <c r="A149" s="19" t="s">
        <v>1535</v>
      </c>
      <c r="B149" s="21">
        <v>1</v>
      </c>
      <c r="C149" s="21">
        <f t="shared" si="11"/>
        <v>176</v>
      </c>
      <c r="D149" s="21">
        <v>158</v>
      </c>
      <c r="E149" s="21">
        <v>18</v>
      </c>
      <c r="F149" s="6">
        <v>900.6</v>
      </c>
      <c r="G149" s="6">
        <f t="shared" si="12"/>
        <v>5.7</v>
      </c>
      <c r="H149" s="6">
        <f t="shared" si="13"/>
        <v>205.2</v>
      </c>
      <c r="I149" s="35">
        <f t="shared" si="14"/>
        <v>254.63</v>
      </c>
    </row>
    <row r="150" spans="1:9" ht="15.75" customHeight="1" x14ac:dyDescent="0.25">
      <c r="A150" s="19" t="s">
        <v>1535</v>
      </c>
      <c r="B150" s="21">
        <v>1</v>
      </c>
      <c r="C150" s="21">
        <f t="shared" si="11"/>
        <v>184</v>
      </c>
      <c r="D150" s="21">
        <v>158</v>
      </c>
      <c r="E150" s="21">
        <v>26</v>
      </c>
      <c r="F150" s="6">
        <v>900.6</v>
      </c>
      <c r="G150" s="6">
        <f t="shared" si="12"/>
        <v>5.7</v>
      </c>
      <c r="H150" s="6">
        <f t="shared" si="13"/>
        <v>296.39999999999998</v>
      </c>
      <c r="I150" s="35">
        <f t="shared" si="14"/>
        <v>367.8</v>
      </c>
    </row>
    <row r="151" spans="1:9" ht="15.75" customHeight="1" x14ac:dyDescent="0.25">
      <c r="A151" s="19" t="s">
        <v>1535</v>
      </c>
      <c r="B151" s="21">
        <v>1</v>
      </c>
      <c r="C151" s="21">
        <f t="shared" si="11"/>
        <v>188</v>
      </c>
      <c r="D151" s="21">
        <v>158</v>
      </c>
      <c r="E151" s="21">
        <v>30</v>
      </c>
      <c r="F151" s="6">
        <v>833.56285714285718</v>
      </c>
      <c r="G151" s="6">
        <f t="shared" si="12"/>
        <v>5.28</v>
      </c>
      <c r="H151" s="6">
        <f t="shared" si="13"/>
        <v>316.8</v>
      </c>
      <c r="I151" s="35">
        <f t="shared" si="14"/>
        <v>393.12</v>
      </c>
    </row>
    <row r="152" spans="1:9" ht="15.75" customHeight="1" x14ac:dyDescent="0.25">
      <c r="A152" s="19" t="s">
        <v>138</v>
      </c>
      <c r="B152" s="21">
        <v>1</v>
      </c>
      <c r="C152" s="21">
        <f t="shared" si="11"/>
        <v>160</v>
      </c>
      <c r="D152" s="21">
        <v>158</v>
      </c>
      <c r="E152" s="21">
        <v>2</v>
      </c>
      <c r="F152" s="6">
        <v>963.80000000000007</v>
      </c>
      <c r="G152" s="6">
        <f t="shared" si="12"/>
        <v>6.1</v>
      </c>
      <c r="H152" s="6">
        <f t="shared" si="13"/>
        <v>24.4</v>
      </c>
      <c r="I152" s="35">
        <f t="shared" si="14"/>
        <v>30.28</v>
      </c>
    </row>
    <row r="153" spans="1:9" ht="15.75" customHeight="1" x14ac:dyDescent="0.25">
      <c r="A153" s="19" t="s">
        <v>138</v>
      </c>
      <c r="B153" s="21">
        <v>1</v>
      </c>
      <c r="C153" s="21">
        <f t="shared" si="11"/>
        <v>176</v>
      </c>
      <c r="D153" s="21">
        <v>158</v>
      </c>
      <c r="E153" s="21">
        <v>18</v>
      </c>
      <c r="F153" s="6">
        <v>963.8</v>
      </c>
      <c r="G153" s="6">
        <f t="shared" si="12"/>
        <v>6.1</v>
      </c>
      <c r="H153" s="6">
        <f t="shared" si="13"/>
        <v>219.6</v>
      </c>
      <c r="I153" s="35">
        <f t="shared" si="14"/>
        <v>272.5</v>
      </c>
    </row>
    <row r="154" spans="1:9" ht="15.75" customHeight="1" x14ac:dyDescent="0.25">
      <c r="A154" s="19" t="s">
        <v>138</v>
      </c>
      <c r="B154" s="21">
        <v>1</v>
      </c>
      <c r="C154" s="21">
        <f t="shared" si="11"/>
        <v>190</v>
      </c>
      <c r="D154" s="21">
        <v>158</v>
      </c>
      <c r="E154" s="21">
        <v>32</v>
      </c>
      <c r="F154" s="6">
        <v>963.80000000000007</v>
      </c>
      <c r="G154" s="6">
        <f t="shared" si="12"/>
        <v>6.1</v>
      </c>
      <c r="H154" s="6">
        <f t="shared" si="13"/>
        <v>390.4</v>
      </c>
      <c r="I154" s="35">
        <f t="shared" si="14"/>
        <v>484.45</v>
      </c>
    </row>
    <row r="155" spans="1:9" ht="15.75" customHeight="1" x14ac:dyDescent="0.25">
      <c r="A155" s="19" t="s">
        <v>138</v>
      </c>
      <c r="B155" s="21">
        <v>1</v>
      </c>
      <c r="C155" s="21">
        <f t="shared" si="11"/>
        <v>184</v>
      </c>
      <c r="D155" s="21">
        <v>158</v>
      </c>
      <c r="E155" s="21">
        <v>26</v>
      </c>
      <c r="F155" s="6">
        <v>963.80000000000007</v>
      </c>
      <c r="G155" s="6">
        <f t="shared" si="12"/>
        <v>6.1</v>
      </c>
      <c r="H155" s="6">
        <f t="shared" si="13"/>
        <v>317.2</v>
      </c>
      <c r="I155" s="35">
        <f t="shared" si="14"/>
        <v>393.61</v>
      </c>
    </row>
    <row r="156" spans="1:9" ht="15.75" customHeight="1" x14ac:dyDescent="0.25">
      <c r="A156" s="19" t="s">
        <v>1537</v>
      </c>
      <c r="B156" s="21">
        <v>1</v>
      </c>
      <c r="C156" s="21">
        <f t="shared" si="11"/>
        <v>183</v>
      </c>
      <c r="D156" s="21">
        <v>158</v>
      </c>
      <c r="E156" s="21">
        <v>25</v>
      </c>
      <c r="F156" s="6">
        <v>900.59999999999991</v>
      </c>
      <c r="G156" s="6">
        <f t="shared" si="12"/>
        <v>5.7</v>
      </c>
      <c r="H156" s="6">
        <f t="shared" si="13"/>
        <v>285</v>
      </c>
      <c r="I156" s="35">
        <f t="shared" si="14"/>
        <v>353.66</v>
      </c>
    </row>
    <row r="157" spans="1:9" ht="15.75" customHeight="1" x14ac:dyDescent="0.25">
      <c r="A157" s="19" t="s">
        <v>1537</v>
      </c>
      <c r="B157" s="21">
        <v>1</v>
      </c>
      <c r="C157" s="21">
        <f t="shared" si="11"/>
        <v>183</v>
      </c>
      <c r="D157" s="21">
        <v>158</v>
      </c>
      <c r="E157" s="21">
        <v>25</v>
      </c>
      <c r="F157" s="6">
        <v>900.59999999999991</v>
      </c>
      <c r="G157" s="6">
        <f t="shared" si="12"/>
        <v>5.7</v>
      </c>
      <c r="H157" s="6">
        <f t="shared" si="13"/>
        <v>285</v>
      </c>
      <c r="I157" s="35">
        <f t="shared" si="14"/>
        <v>353.66</v>
      </c>
    </row>
    <row r="158" spans="1:9" ht="15.75" customHeight="1" x14ac:dyDescent="0.25">
      <c r="A158" s="19" t="s">
        <v>1537</v>
      </c>
      <c r="B158" s="21">
        <v>1</v>
      </c>
      <c r="C158" s="21">
        <f t="shared" si="11"/>
        <v>184</v>
      </c>
      <c r="D158" s="21">
        <v>158</v>
      </c>
      <c r="E158" s="21">
        <v>26</v>
      </c>
      <c r="F158" s="6">
        <v>900.6</v>
      </c>
      <c r="G158" s="6">
        <f t="shared" si="12"/>
        <v>5.7</v>
      </c>
      <c r="H158" s="6">
        <f t="shared" si="13"/>
        <v>296.39999999999998</v>
      </c>
      <c r="I158" s="35">
        <f t="shared" si="14"/>
        <v>367.8</v>
      </c>
    </row>
    <row r="159" spans="1:9" ht="15.75" customHeight="1" x14ac:dyDescent="0.25">
      <c r="A159" s="19" t="s">
        <v>1537</v>
      </c>
      <c r="B159" s="21">
        <v>1</v>
      </c>
      <c r="C159" s="21">
        <f t="shared" si="11"/>
        <v>184</v>
      </c>
      <c r="D159" s="21">
        <v>158</v>
      </c>
      <c r="E159" s="21">
        <v>26</v>
      </c>
      <c r="F159" s="6">
        <v>900.6</v>
      </c>
      <c r="G159" s="6">
        <f t="shared" si="12"/>
        <v>5.7</v>
      </c>
      <c r="H159" s="6">
        <f t="shared" si="13"/>
        <v>296.39999999999998</v>
      </c>
      <c r="I159" s="35">
        <f t="shared" si="14"/>
        <v>367.8</v>
      </c>
    </row>
    <row r="160" spans="1:9" ht="15.75" customHeight="1" x14ac:dyDescent="0.25">
      <c r="A160" s="19" t="s">
        <v>1537</v>
      </c>
      <c r="B160" s="21">
        <v>1</v>
      </c>
      <c r="C160" s="21">
        <f t="shared" si="11"/>
        <v>168</v>
      </c>
      <c r="D160" s="21">
        <v>158</v>
      </c>
      <c r="E160" s="21">
        <v>10</v>
      </c>
      <c r="F160" s="6">
        <v>942.60166666666669</v>
      </c>
      <c r="G160" s="6">
        <f t="shared" si="12"/>
        <v>5.97</v>
      </c>
      <c r="H160" s="6">
        <f t="shared" si="13"/>
        <v>119.4</v>
      </c>
      <c r="I160" s="35">
        <f t="shared" si="14"/>
        <v>148.16</v>
      </c>
    </row>
    <row r="161" spans="1:9" ht="15.75" customHeight="1" x14ac:dyDescent="0.25">
      <c r="A161" s="19" t="s">
        <v>1537</v>
      </c>
      <c r="B161" s="21">
        <v>1</v>
      </c>
      <c r="C161" s="21">
        <f t="shared" si="11"/>
        <v>190</v>
      </c>
      <c r="D161" s="21">
        <v>158</v>
      </c>
      <c r="E161" s="21">
        <v>32</v>
      </c>
      <c r="F161" s="6">
        <v>900.59999999999991</v>
      </c>
      <c r="G161" s="6">
        <f t="shared" si="12"/>
        <v>5.7</v>
      </c>
      <c r="H161" s="6">
        <f t="shared" si="13"/>
        <v>364.8</v>
      </c>
      <c r="I161" s="35">
        <f t="shared" si="14"/>
        <v>452.68</v>
      </c>
    </row>
    <row r="162" spans="1:9" ht="15.75" customHeight="1" x14ac:dyDescent="0.25">
      <c r="A162" s="19" t="s">
        <v>1539</v>
      </c>
      <c r="B162" s="21">
        <v>1</v>
      </c>
      <c r="C162" s="21">
        <f t="shared" si="11"/>
        <v>236</v>
      </c>
      <c r="D162" s="21">
        <v>158</v>
      </c>
      <c r="E162" s="21">
        <v>78</v>
      </c>
      <c r="F162" s="6">
        <v>900.6</v>
      </c>
      <c r="G162" s="6">
        <f t="shared" si="12"/>
        <v>5.7</v>
      </c>
      <c r="H162" s="6">
        <f t="shared" si="13"/>
        <v>889.2</v>
      </c>
      <c r="I162" s="35">
        <f t="shared" si="14"/>
        <v>1103.4100000000001</v>
      </c>
    </row>
    <row r="163" spans="1:9" ht="15.75" customHeight="1" x14ac:dyDescent="0.25">
      <c r="A163" s="19" t="s">
        <v>1540</v>
      </c>
      <c r="B163" s="21">
        <v>1</v>
      </c>
      <c r="C163" s="21">
        <f t="shared" si="11"/>
        <v>192</v>
      </c>
      <c r="D163" s="21">
        <v>158</v>
      </c>
      <c r="E163" s="21">
        <v>34</v>
      </c>
      <c r="F163" s="6">
        <v>1172.3599999999999</v>
      </c>
      <c r="G163" s="6">
        <f t="shared" si="12"/>
        <v>7.42</v>
      </c>
      <c r="H163" s="6">
        <f t="shared" si="13"/>
        <v>504.56</v>
      </c>
      <c r="I163" s="35">
        <f t="shared" si="14"/>
        <v>626.11</v>
      </c>
    </row>
    <row r="164" spans="1:9" ht="15.75" customHeight="1" x14ac:dyDescent="0.25">
      <c r="A164" s="19" t="s">
        <v>1539</v>
      </c>
      <c r="B164" s="21">
        <v>1</v>
      </c>
      <c r="C164" s="21">
        <f t="shared" si="11"/>
        <v>192</v>
      </c>
      <c r="D164" s="21">
        <v>158</v>
      </c>
      <c r="E164" s="21">
        <v>34</v>
      </c>
      <c r="F164" s="6">
        <v>1058.6000000000001</v>
      </c>
      <c r="G164" s="6">
        <f t="shared" si="12"/>
        <v>6.7</v>
      </c>
      <c r="H164" s="6">
        <f t="shared" si="13"/>
        <v>455.6</v>
      </c>
      <c r="I164" s="35">
        <f t="shared" si="14"/>
        <v>565.35</v>
      </c>
    </row>
    <row r="165" spans="1:9" ht="15.75" customHeight="1" x14ac:dyDescent="0.25">
      <c r="A165" s="19" t="s">
        <v>1539</v>
      </c>
      <c r="B165" s="21">
        <v>1</v>
      </c>
      <c r="C165" s="21">
        <f t="shared" si="11"/>
        <v>208</v>
      </c>
      <c r="D165" s="21">
        <v>158</v>
      </c>
      <c r="E165" s="21">
        <v>50</v>
      </c>
      <c r="F165" s="6">
        <v>1058.6000000000001</v>
      </c>
      <c r="G165" s="6">
        <f t="shared" si="12"/>
        <v>6.7</v>
      </c>
      <c r="H165" s="6">
        <f t="shared" si="13"/>
        <v>670</v>
      </c>
      <c r="I165" s="35">
        <f t="shared" si="14"/>
        <v>831.4</v>
      </c>
    </row>
    <row r="166" spans="1:9" x14ac:dyDescent="0.25">
      <c r="A166" s="19" t="s">
        <v>1539</v>
      </c>
      <c r="B166" s="21">
        <v>1</v>
      </c>
      <c r="C166" s="21">
        <f t="shared" si="11"/>
        <v>242</v>
      </c>
      <c r="D166" s="21">
        <v>158</v>
      </c>
      <c r="E166" s="21">
        <v>84</v>
      </c>
      <c r="F166" s="6">
        <v>1058.6000000000001</v>
      </c>
      <c r="G166" s="6">
        <f t="shared" si="12"/>
        <v>6.7</v>
      </c>
      <c r="H166" s="6">
        <f t="shared" si="13"/>
        <v>1125.5999999999999</v>
      </c>
      <c r="I166" s="35">
        <f t="shared" si="14"/>
        <v>1396.76</v>
      </c>
    </row>
    <row r="167" spans="1:9" s="1" customFormat="1" ht="64.5" customHeight="1" x14ac:dyDescent="0.25">
      <c r="A167" s="54" t="s">
        <v>25</v>
      </c>
      <c r="B167" s="25">
        <f>SUM(B168:B242)</f>
        <v>75</v>
      </c>
      <c r="C167" s="25"/>
      <c r="D167" s="25"/>
      <c r="E167" s="25">
        <f t="shared" ref="E167:I167" si="15">SUM(E168:E242)</f>
        <v>2100</v>
      </c>
      <c r="F167" s="25"/>
      <c r="G167" s="25"/>
      <c r="H167" s="26">
        <f t="shared" si="15"/>
        <v>16684.940000000002</v>
      </c>
      <c r="I167" s="26">
        <f t="shared" si="15"/>
        <v>20704.310000000001</v>
      </c>
    </row>
    <row r="168" spans="1:9" ht="15.75" customHeight="1" x14ac:dyDescent="0.25">
      <c r="A168" s="19" t="s">
        <v>177</v>
      </c>
      <c r="B168" s="21">
        <v>1</v>
      </c>
      <c r="C168" s="21">
        <f t="shared" si="11"/>
        <v>180</v>
      </c>
      <c r="D168" s="21">
        <v>158</v>
      </c>
      <c r="E168" s="21">
        <v>22</v>
      </c>
      <c r="F168" s="6">
        <v>521.4</v>
      </c>
      <c r="G168" s="6">
        <f t="shared" si="12"/>
        <v>3.3</v>
      </c>
      <c r="H168" s="6">
        <f t="shared" si="13"/>
        <v>145.19999999999999</v>
      </c>
      <c r="I168" s="35">
        <f t="shared" si="14"/>
        <v>180.18</v>
      </c>
    </row>
    <row r="169" spans="1:9" ht="15.75" customHeight="1" x14ac:dyDescent="0.25">
      <c r="A169" s="19" t="s">
        <v>177</v>
      </c>
      <c r="B169" s="21">
        <v>1</v>
      </c>
      <c r="C169" s="21">
        <f t="shared" si="11"/>
        <v>192</v>
      </c>
      <c r="D169" s="21">
        <v>158</v>
      </c>
      <c r="E169" s="21">
        <v>34</v>
      </c>
      <c r="F169" s="6">
        <v>521.40000000000009</v>
      </c>
      <c r="G169" s="6">
        <f t="shared" si="12"/>
        <v>3.3</v>
      </c>
      <c r="H169" s="6">
        <f t="shared" si="13"/>
        <v>224.4</v>
      </c>
      <c r="I169" s="35">
        <f t="shared" si="14"/>
        <v>278.45999999999998</v>
      </c>
    </row>
    <row r="170" spans="1:9" ht="15.75" customHeight="1" x14ac:dyDescent="0.25">
      <c r="A170" s="19" t="s">
        <v>177</v>
      </c>
      <c r="B170" s="21">
        <v>1</v>
      </c>
      <c r="C170" s="21">
        <f t="shared" si="11"/>
        <v>168</v>
      </c>
      <c r="D170" s="21">
        <v>158</v>
      </c>
      <c r="E170" s="21">
        <v>10</v>
      </c>
      <c r="F170" s="6">
        <v>521.4</v>
      </c>
      <c r="G170" s="6">
        <f t="shared" si="12"/>
        <v>3.3</v>
      </c>
      <c r="H170" s="6">
        <f t="shared" si="13"/>
        <v>66</v>
      </c>
      <c r="I170" s="35">
        <f t="shared" si="14"/>
        <v>81.900000000000006</v>
      </c>
    </row>
    <row r="171" spans="1:9" ht="15.75" customHeight="1" x14ac:dyDescent="0.25">
      <c r="A171" s="19" t="s">
        <v>177</v>
      </c>
      <c r="B171" s="21">
        <v>1</v>
      </c>
      <c r="C171" s="21">
        <f t="shared" si="11"/>
        <v>172</v>
      </c>
      <c r="D171" s="21">
        <v>158</v>
      </c>
      <c r="E171" s="21">
        <v>14</v>
      </c>
      <c r="F171" s="6">
        <v>521.40000000000009</v>
      </c>
      <c r="G171" s="6">
        <f t="shared" si="12"/>
        <v>3.3</v>
      </c>
      <c r="H171" s="6">
        <f t="shared" si="13"/>
        <v>92.4</v>
      </c>
      <c r="I171" s="35">
        <f t="shared" si="14"/>
        <v>114.66</v>
      </c>
    </row>
    <row r="172" spans="1:9" ht="15.75" customHeight="1" x14ac:dyDescent="0.25">
      <c r="A172" s="19" t="s">
        <v>177</v>
      </c>
      <c r="B172" s="21">
        <v>1</v>
      </c>
      <c r="C172" s="21">
        <f t="shared" si="11"/>
        <v>176</v>
      </c>
      <c r="D172" s="21">
        <v>158</v>
      </c>
      <c r="E172" s="21">
        <v>18</v>
      </c>
      <c r="F172" s="6">
        <v>521.4</v>
      </c>
      <c r="G172" s="6">
        <f t="shared" si="12"/>
        <v>3.3</v>
      </c>
      <c r="H172" s="6">
        <f t="shared" si="13"/>
        <v>118.8</v>
      </c>
      <c r="I172" s="35">
        <f t="shared" si="14"/>
        <v>147.41999999999999</v>
      </c>
    </row>
    <row r="173" spans="1:9" ht="15.75" customHeight="1" x14ac:dyDescent="0.25">
      <c r="A173" s="19" t="s">
        <v>177</v>
      </c>
      <c r="B173" s="21">
        <v>1</v>
      </c>
      <c r="C173" s="21">
        <f t="shared" si="11"/>
        <v>172</v>
      </c>
      <c r="D173" s="21">
        <v>158</v>
      </c>
      <c r="E173" s="21">
        <v>14</v>
      </c>
      <c r="F173" s="6">
        <v>632</v>
      </c>
      <c r="G173" s="6">
        <f t="shared" si="12"/>
        <v>4</v>
      </c>
      <c r="H173" s="6">
        <f t="shared" si="13"/>
        <v>112</v>
      </c>
      <c r="I173" s="35">
        <f t="shared" si="14"/>
        <v>138.97999999999999</v>
      </c>
    </row>
    <row r="174" spans="1:9" ht="15.75" customHeight="1" x14ac:dyDescent="0.25">
      <c r="A174" s="19" t="s">
        <v>177</v>
      </c>
      <c r="B174" s="21">
        <v>1</v>
      </c>
      <c r="C174" s="21">
        <f t="shared" si="11"/>
        <v>162</v>
      </c>
      <c r="D174" s="21">
        <v>158</v>
      </c>
      <c r="E174" s="21">
        <v>4</v>
      </c>
      <c r="F174" s="6">
        <v>632</v>
      </c>
      <c r="G174" s="6">
        <f t="shared" si="12"/>
        <v>4</v>
      </c>
      <c r="H174" s="6">
        <f t="shared" si="13"/>
        <v>32</v>
      </c>
      <c r="I174" s="35">
        <f t="shared" si="14"/>
        <v>39.71</v>
      </c>
    </row>
    <row r="175" spans="1:9" ht="15.75" customHeight="1" x14ac:dyDescent="0.25">
      <c r="A175" s="19" t="s">
        <v>177</v>
      </c>
      <c r="B175" s="21">
        <v>1</v>
      </c>
      <c r="C175" s="21">
        <f t="shared" si="11"/>
        <v>168</v>
      </c>
      <c r="D175" s="21">
        <v>158</v>
      </c>
      <c r="E175" s="21">
        <v>10</v>
      </c>
      <c r="F175" s="6">
        <v>632</v>
      </c>
      <c r="G175" s="6">
        <f t="shared" si="12"/>
        <v>4</v>
      </c>
      <c r="H175" s="6">
        <f t="shared" si="13"/>
        <v>80</v>
      </c>
      <c r="I175" s="35">
        <f t="shared" si="14"/>
        <v>99.27</v>
      </c>
    </row>
    <row r="176" spans="1:9" ht="15.75" customHeight="1" x14ac:dyDescent="0.25">
      <c r="A176" s="19" t="s">
        <v>177</v>
      </c>
      <c r="B176" s="21">
        <v>1</v>
      </c>
      <c r="C176" s="21">
        <f t="shared" si="11"/>
        <v>168</v>
      </c>
      <c r="D176" s="21">
        <v>158</v>
      </c>
      <c r="E176" s="21">
        <v>10</v>
      </c>
      <c r="F176" s="6">
        <v>632</v>
      </c>
      <c r="G176" s="6">
        <f t="shared" si="12"/>
        <v>4</v>
      </c>
      <c r="H176" s="6">
        <f t="shared" si="13"/>
        <v>80</v>
      </c>
      <c r="I176" s="35">
        <f t="shared" si="14"/>
        <v>99.27</v>
      </c>
    </row>
    <row r="177" spans="1:9" ht="15.75" customHeight="1" x14ac:dyDescent="0.25">
      <c r="A177" s="19" t="s">
        <v>177</v>
      </c>
      <c r="B177" s="21">
        <v>1</v>
      </c>
      <c r="C177" s="21">
        <f t="shared" si="11"/>
        <v>171</v>
      </c>
      <c r="D177" s="21">
        <v>158</v>
      </c>
      <c r="E177" s="21">
        <v>13</v>
      </c>
      <c r="F177" s="6">
        <v>632</v>
      </c>
      <c r="G177" s="6">
        <f t="shared" si="12"/>
        <v>4</v>
      </c>
      <c r="H177" s="6">
        <f t="shared" si="13"/>
        <v>104</v>
      </c>
      <c r="I177" s="35">
        <f t="shared" si="14"/>
        <v>129.05000000000001</v>
      </c>
    </row>
    <row r="178" spans="1:9" ht="15.75" customHeight="1" x14ac:dyDescent="0.25">
      <c r="A178" s="19" t="s">
        <v>177</v>
      </c>
      <c r="B178" s="21">
        <v>1</v>
      </c>
      <c r="C178" s="21">
        <f t="shared" si="11"/>
        <v>200</v>
      </c>
      <c r="D178" s="21">
        <v>158</v>
      </c>
      <c r="E178" s="21">
        <v>42</v>
      </c>
      <c r="F178" s="6">
        <v>632</v>
      </c>
      <c r="G178" s="6">
        <f t="shared" si="12"/>
        <v>4</v>
      </c>
      <c r="H178" s="6">
        <f t="shared" si="13"/>
        <v>336</v>
      </c>
      <c r="I178" s="35">
        <f t="shared" si="14"/>
        <v>416.94</v>
      </c>
    </row>
    <row r="179" spans="1:9" ht="15.75" customHeight="1" x14ac:dyDescent="0.25">
      <c r="A179" s="19" t="s">
        <v>177</v>
      </c>
      <c r="B179" s="21">
        <v>1</v>
      </c>
      <c r="C179" s="21">
        <f t="shared" si="11"/>
        <v>188</v>
      </c>
      <c r="D179" s="21">
        <v>158</v>
      </c>
      <c r="E179" s="21">
        <v>30</v>
      </c>
      <c r="F179" s="6">
        <v>632</v>
      </c>
      <c r="G179" s="6">
        <f t="shared" si="12"/>
        <v>4</v>
      </c>
      <c r="H179" s="6">
        <f t="shared" si="13"/>
        <v>240</v>
      </c>
      <c r="I179" s="35">
        <f t="shared" si="14"/>
        <v>297.82</v>
      </c>
    </row>
    <row r="180" spans="1:9" ht="15.75" customHeight="1" x14ac:dyDescent="0.25">
      <c r="A180" s="19" t="s">
        <v>177</v>
      </c>
      <c r="B180" s="21">
        <v>1</v>
      </c>
      <c r="C180" s="21">
        <f t="shared" si="11"/>
        <v>190</v>
      </c>
      <c r="D180" s="21">
        <v>158</v>
      </c>
      <c r="E180" s="21">
        <v>32</v>
      </c>
      <c r="F180" s="6">
        <v>632</v>
      </c>
      <c r="G180" s="6">
        <f t="shared" si="12"/>
        <v>4</v>
      </c>
      <c r="H180" s="6">
        <f t="shared" si="13"/>
        <v>256</v>
      </c>
      <c r="I180" s="35">
        <f t="shared" si="14"/>
        <v>317.67</v>
      </c>
    </row>
    <row r="181" spans="1:9" ht="15.75" customHeight="1" x14ac:dyDescent="0.25">
      <c r="A181" s="19" t="s">
        <v>177</v>
      </c>
      <c r="B181" s="21">
        <v>1</v>
      </c>
      <c r="C181" s="21">
        <f t="shared" si="11"/>
        <v>184</v>
      </c>
      <c r="D181" s="21">
        <v>158</v>
      </c>
      <c r="E181" s="21">
        <v>26</v>
      </c>
      <c r="F181" s="6">
        <v>632</v>
      </c>
      <c r="G181" s="6">
        <f t="shared" si="12"/>
        <v>4</v>
      </c>
      <c r="H181" s="6">
        <f t="shared" si="13"/>
        <v>208</v>
      </c>
      <c r="I181" s="35">
        <f t="shared" si="14"/>
        <v>258.11</v>
      </c>
    </row>
    <row r="182" spans="1:9" ht="15.75" customHeight="1" x14ac:dyDescent="0.25">
      <c r="A182" s="19" t="s">
        <v>177</v>
      </c>
      <c r="B182" s="21">
        <v>1</v>
      </c>
      <c r="C182" s="21">
        <f t="shared" si="11"/>
        <v>192</v>
      </c>
      <c r="D182" s="21">
        <v>158</v>
      </c>
      <c r="E182" s="21">
        <v>34</v>
      </c>
      <c r="F182" s="6">
        <v>632</v>
      </c>
      <c r="G182" s="6">
        <f t="shared" si="12"/>
        <v>4</v>
      </c>
      <c r="H182" s="6">
        <f t="shared" si="13"/>
        <v>272</v>
      </c>
      <c r="I182" s="35">
        <f t="shared" si="14"/>
        <v>337.52</v>
      </c>
    </row>
    <row r="183" spans="1:9" ht="15.75" customHeight="1" x14ac:dyDescent="0.25">
      <c r="A183" s="19" t="s">
        <v>177</v>
      </c>
      <c r="B183" s="21">
        <v>1</v>
      </c>
      <c r="C183" s="21">
        <f t="shared" si="11"/>
        <v>164</v>
      </c>
      <c r="D183" s="21">
        <v>158</v>
      </c>
      <c r="E183" s="21">
        <v>6</v>
      </c>
      <c r="F183" s="6">
        <v>632</v>
      </c>
      <c r="G183" s="6">
        <f t="shared" si="12"/>
        <v>4</v>
      </c>
      <c r="H183" s="6">
        <f t="shared" si="13"/>
        <v>48</v>
      </c>
      <c r="I183" s="35">
        <f t="shared" si="14"/>
        <v>59.56</v>
      </c>
    </row>
    <row r="184" spans="1:9" ht="15.75" customHeight="1" x14ac:dyDescent="0.25">
      <c r="A184" s="19" t="s">
        <v>177</v>
      </c>
      <c r="B184" s="21">
        <v>1</v>
      </c>
      <c r="C184" s="21">
        <f t="shared" si="11"/>
        <v>176</v>
      </c>
      <c r="D184" s="21">
        <v>158</v>
      </c>
      <c r="E184" s="21">
        <v>18</v>
      </c>
      <c r="F184" s="6">
        <v>632</v>
      </c>
      <c r="G184" s="6">
        <f t="shared" si="12"/>
        <v>4</v>
      </c>
      <c r="H184" s="6">
        <f t="shared" si="13"/>
        <v>144</v>
      </c>
      <c r="I184" s="35">
        <f t="shared" si="14"/>
        <v>178.69</v>
      </c>
    </row>
    <row r="185" spans="1:9" ht="15.75" customHeight="1" x14ac:dyDescent="0.25">
      <c r="A185" s="19" t="s">
        <v>177</v>
      </c>
      <c r="B185" s="21">
        <v>1</v>
      </c>
      <c r="C185" s="21">
        <f t="shared" si="11"/>
        <v>160</v>
      </c>
      <c r="D185" s="21">
        <v>158</v>
      </c>
      <c r="E185" s="21">
        <v>2</v>
      </c>
      <c r="F185" s="6">
        <v>632</v>
      </c>
      <c r="G185" s="6">
        <f t="shared" si="12"/>
        <v>4</v>
      </c>
      <c r="H185" s="6">
        <f t="shared" si="13"/>
        <v>16</v>
      </c>
      <c r="I185" s="35">
        <f t="shared" si="14"/>
        <v>19.850000000000001</v>
      </c>
    </row>
    <row r="186" spans="1:9" ht="15.75" customHeight="1" x14ac:dyDescent="0.25">
      <c r="A186" s="19" t="s">
        <v>177</v>
      </c>
      <c r="B186" s="21">
        <v>1</v>
      </c>
      <c r="C186" s="21">
        <f t="shared" si="11"/>
        <v>192</v>
      </c>
      <c r="D186" s="21">
        <v>158</v>
      </c>
      <c r="E186" s="21">
        <v>34</v>
      </c>
      <c r="F186" s="6">
        <v>632</v>
      </c>
      <c r="G186" s="6">
        <f t="shared" si="12"/>
        <v>4</v>
      </c>
      <c r="H186" s="6">
        <f t="shared" si="13"/>
        <v>272</v>
      </c>
      <c r="I186" s="35">
        <f t="shared" si="14"/>
        <v>337.52</v>
      </c>
    </row>
    <row r="187" spans="1:9" ht="15.75" customHeight="1" x14ac:dyDescent="0.25">
      <c r="A187" s="19" t="s">
        <v>177</v>
      </c>
      <c r="B187" s="21">
        <v>1</v>
      </c>
      <c r="C187" s="21">
        <f t="shared" si="11"/>
        <v>192</v>
      </c>
      <c r="D187" s="21">
        <v>158</v>
      </c>
      <c r="E187" s="21">
        <v>34</v>
      </c>
      <c r="F187" s="6">
        <v>632</v>
      </c>
      <c r="G187" s="6">
        <f t="shared" si="12"/>
        <v>4</v>
      </c>
      <c r="H187" s="6">
        <f t="shared" si="13"/>
        <v>272</v>
      </c>
      <c r="I187" s="35">
        <f t="shared" si="14"/>
        <v>337.52</v>
      </c>
    </row>
    <row r="188" spans="1:9" ht="15.75" customHeight="1" x14ac:dyDescent="0.25">
      <c r="A188" s="19" t="s">
        <v>177</v>
      </c>
      <c r="B188" s="21">
        <v>1</v>
      </c>
      <c r="C188" s="21">
        <f t="shared" si="11"/>
        <v>190</v>
      </c>
      <c r="D188" s="21">
        <v>158</v>
      </c>
      <c r="E188" s="21">
        <v>32</v>
      </c>
      <c r="F188" s="6">
        <v>632</v>
      </c>
      <c r="G188" s="6">
        <f t="shared" si="12"/>
        <v>4</v>
      </c>
      <c r="H188" s="6">
        <f t="shared" si="13"/>
        <v>256</v>
      </c>
      <c r="I188" s="35">
        <f t="shared" si="14"/>
        <v>317.67</v>
      </c>
    </row>
    <row r="189" spans="1:9" ht="15.75" customHeight="1" x14ac:dyDescent="0.25">
      <c r="A189" s="19" t="s">
        <v>177</v>
      </c>
      <c r="B189" s="21">
        <v>1</v>
      </c>
      <c r="C189" s="21">
        <f t="shared" si="11"/>
        <v>168</v>
      </c>
      <c r="D189" s="21">
        <v>158</v>
      </c>
      <c r="E189" s="21">
        <v>10</v>
      </c>
      <c r="F189" s="6">
        <v>632</v>
      </c>
      <c r="G189" s="6">
        <f t="shared" si="12"/>
        <v>4</v>
      </c>
      <c r="H189" s="6">
        <f t="shared" si="13"/>
        <v>80</v>
      </c>
      <c r="I189" s="35">
        <f t="shared" si="14"/>
        <v>99.27</v>
      </c>
    </row>
    <row r="190" spans="1:9" ht="15.75" customHeight="1" x14ac:dyDescent="0.25">
      <c r="A190" s="19" t="s">
        <v>177</v>
      </c>
      <c r="B190" s="21">
        <v>1</v>
      </c>
      <c r="C190" s="21">
        <f t="shared" si="11"/>
        <v>184</v>
      </c>
      <c r="D190" s="21">
        <v>158</v>
      </c>
      <c r="E190" s="21">
        <v>26</v>
      </c>
      <c r="F190" s="6">
        <v>632</v>
      </c>
      <c r="G190" s="6">
        <f t="shared" si="12"/>
        <v>4</v>
      </c>
      <c r="H190" s="6">
        <f t="shared" si="13"/>
        <v>208</v>
      </c>
      <c r="I190" s="35">
        <f t="shared" si="14"/>
        <v>258.11</v>
      </c>
    </row>
    <row r="191" spans="1:9" ht="15.75" customHeight="1" x14ac:dyDescent="0.25">
      <c r="A191" s="19" t="s">
        <v>177</v>
      </c>
      <c r="B191" s="21">
        <v>1</v>
      </c>
      <c r="C191" s="21">
        <f t="shared" si="11"/>
        <v>198</v>
      </c>
      <c r="D191" s="21">
        <v>158</v>
      </c>
      <c r="E191" s="21">
        <v>40</v>
      </c>
      <c r="F191" s="6">
        <v>632</v>
      </c>
      <c r="G191" s="6">
        <f t="shared" si="12"/>
        <v>4</v>
      </c>
      <c r="H191" s="6">
        <f t="shared" si="13"/>
        <v>320</v>
      </c>
      <c r="I191" s="35">
        <f t="shared" si="14"/>
        <v>397.09</v>
      </c>
    </row>
    <row r="192" spans="1:9" ht="15.75" customHeight="1" x14ac:dyDescent="0.25">
      <c r="A192" s="19" t="s">
        <v>177</v>
      </c>
      <c r="B192" s="21">
        <v>1</v>
      </c>
      <c r="C192" s="21">
        <f t="shared" si="11"/>
        <v>192</v>
      </c>
      <c r="D192" s="21">
        <v>158</v>
      </c>
      <c r="E192" s="21">
        <v>34</v>
      </c>
      <c r="F192" s="6">
        <v>632</v>
      </c>
      <c r="G192" s="6">
        <f t="shared" si="12"/>
        <v>4</v>
      </c>
      <c r="H192" s="6">
        <f t="shared" si="13"/>
        <v>272</v>
      </c>
      <c r="I192" s="35">
        <f t="shared" si="14"/>
        <v>337.52</v>
      </c>
    </row>
    <row r="193" spans="1:9" ht="15.75" customHeight="1" x14ac:dyDescent="0.25">
      <c r="A193" s="19" t="s">
        <v>177</v>
      </c>
      <c r="B193" s="21">
        <v>1</v>
      </c>
      <c r="C193" s="21">
        <f t="shared" si="11"/>
        <v>234</v>
      </c>
      <c r="D193" s="21">
        <v>158</v>
      </c>
      <c r="E193" s="21">
        <v>76</v>
      </c>
      <c r="F193" s="6">
        <v>632</v>
      </c>
      <c r="G193" s="6">
        <f t="shared" si="12"/>
        <v>4</v>
      </c>
      <c r="H193" s="6">
        <f t="shared" si="13"/>
        <v>608</v>
      </c>
      <c r="I193" s="35">
        <f t="shared" si="14"/>
        <v>754.47</v>
      </c>
    </row>
    <row r="194" spans="1:9" ht="15.75" customHeight="1" x14ac:dyDescent="0.25">
      <c r="A194" s="19" t="s">
        <v>177</v>
      </c>
      <c r="B194" s="21">
        <v>1</v>
      </c>
      <c r="C194" s="21">
        <f t="shared" si="11"/>
        <v>188</v>
      </c>
      <c r="D194" s="21">
        <v>158</v>
      </c>
      <c r="E194" s="21">
        <v>30</v>
      </c>
      <c r="F194" s="6">
        <v>632</v>
      </c>
      <c r="G194" s="6">
        <f t="shared" si="12"/>
        <v>4</v>
      </c>
      <c r="H194" s="6">
        <f t="shared" si="13"/>
        <v>240</v>
      </c>
      <c r="I194" s="35">
        <f t="shared" si="14"/>
        <v>297.82</v>
      </c>
    </row>
    <row r="195" spans="1:9" ht="15.75" customHeight="1" x14ac:dyDescent="0.25">
      <c r="A195" s="19" t="s">
        <v>177</v>
      </c>
      <c r="B195" s="21">
        <v>1</v>
      </c>
      <c r="C195" s="21">
        <f t="shared" si="11"/>
        <v>176</v>
      </c>
      <c r="D195" s="21">
        <v>158</v>
      </c>
      <c r="E195" s="21">
        <v>18</v>
      </c>
      <c r="F195" s="6">
        <v>632</v>
      </c>
      <c r="G195" s="6">
        <f t="shared" si="12"/>
        <v>4</v>
      </c>
      <c r="H195" s="6">
        <f t="shared" si="13"/>
        <v>144</v>
      </c>
      <c r="I195" s="35">
        <f t="shared" si="14"/>
        <v>178.69</v>
      </c>
    </row>
    <row r="196" spans="1:9" ht="15.75" customHeight="1" x14ac:dyDescent="0.25">
      <c r="A196" s="19" t="s">
        <v>177</v>
      </c>
      <c r="B196" s="21">
        <v>1</v>
      </c>
      <c r="C196" s="21">
        <f t="shared" si="11"/>
        <v>188</v>
      </c>
      <c r="D196" s="21">
        <v>158</v>
      </c>
      <c r="E196" s="21">
        <v>30</v>
      </c>
      <c r="F196" s="6">
        <v>632</v>
      </c>
      <c r="G196" s="6">
        <f t="shared" si="12"/>
        <v>4</v>
      </c>
      <c r="H196" s="6">
        <f t="shared" si="13"/>
        <v>240</v>
      </c>
      <c r="I196" s="35">
        <f t="shared" si="14"/>
        <v>297.82</v>
      </c>
    </row>
    <row r="197" spans="1:9" ht="15.75" customHeight="1" x14ac:dyDescent="0.25">
      <c r="A197" s="19" t="s">
        <v>177</v>
      </c>
      <c r="B197" s="21">
        <v>1</v>
      </c>
      <c r="C197" s="21">
        <f t="shared" si="11"/>
        <v>159</v>
      </c>
      <c r="D197" s="21">
        <v>158</v>
      </c>
      <c r="E197" s="21">
        <v>1</v>
      </c>
      <c r="F197" s="6">
        <v>632</v>
      </c>
      <c r="G197" s="6">
        <f t="shared" si="12"/>
        <v>4</v>
      </c>
      <c r="H197" s="6">
        <f t="shared" si="13"/>
        <v>8</v>
      </c>
      <c r="I197" s="35">
        <f t="shared" si="14"/>
        <v>9.93</v>
      </c>
    </row>
    <row r="198" spans="1:9" ht="15.75" customHeight="1" x14ac:dyDescent="0.25">
      <c r="A198" s="19" t="s">
        <v>177</v>
      </c>
      <c r="B198" s="21">
        <v>1</v>
      </c>
      <c r="C198" s="21">
        <f t="shared" si="11"/>
        <v>186.5</v>
      </c>
      <c r="D198" s="21">
        <v>158</v>
      </c>
      <c r="E198" s="21">
        <v>28.5</v>
      </c>
      <c r="F198" s="6">
        <v>632</v>
      </c>
      <c r="G198" s="6">
        <f t="shared" si="12"/>
        <v>4</v>
      </c>
      <c r="H198" s="6">
        <f t="shared" si="13"/>
        <v>228</v>
      </c>
      <c r="I198" s="35">
        <f t="shared" si="14"/>
        <v>282.93</v>
      </c>
    </row>
    <row r="199" spans="1:9" ht="15.75" customHeight="1" x14ac:dyDescent="0.25">
      <c r="A199" s="19" t="s">
        <v>177</v>
      </c>
      <c r="B199" s="21">
        <v>1</v>
      </c>
      <c r="C199" s="21">
        <f t="shared" si="11"/>
        <v>182</v>
      </c>
      <c r="D199" s="21">
        <v>158</v>
      </c>
      <c r="E199" s="21">
        <v>24</v>
      </c>
      <c r="F199" s="6">
        <v>632</v>
      </c>
      <c r="G199" s="6">
        <f t="shared" si="12"/>
        <v>4</v>
      </c>
      <c r="H199" s="6">
        <f t="shared" si="13"/>
        <v>192</v>
      </c>
      <c r="I199" s="35">
        <f t="shared" si="14"/>
        <v>238.25</v>
      </c>
    </row>
    <row r="200" spans="1:9" ht="15.75" customHeight="1" x14ac:dyDescent="0.25">
      <c r="A200" s="19" t="s">
        <v>177</v>
      </c>
      <c r="B200" s="21">
        <v>1</v>
      </c>
      <c r="C200" s="21">
        <f t="shared" si="11"/>
        <v>165</v>
      </c>
      <c r="D200" s="21">
        <v>158</v>
      </c>
      <c r="E200" s="21">
        <v>7</v>
      </c>
      <c r="F200" s="6">
        <v>632</v>
      </c>
      <c r="G200" s="6">
        <f t="shared" si="12"/>
        <v>4</v>
      </c>
      <c r="H200" s="6">
        <f t="shared" si="13"/>
        <v>56</v>
      </c>
      <c r="I200" s="35">
        <f t="shared" si="14"/>
        <v>69.489999999999995</v>
      </c>
    </row>
    <row r="201" spans="1:9" ht="15.75" customHeight="1" x14ac:dyDescent="0.25">
      <c r="A201" s="19" t="s">
        <v>177</v>
      </c>
      <c r="B201" s="21">
        <v>1</v>
      </c>
      <c r="C201" s="21">
        <f t="shared" si="11"/>
        <v>168</v>
      </c>
      <c r="D201" s="21">
        <v>158</v>
      </c>
      <c r="E201" s="21">
        <v>10</v>
      </c>
      <c r="F201" s="6">
        <v>632</v>
      </c>
      <c r="G201" s="6">
        <f t="shared" si="12"/>
        <v>4</v>
      </c>
      <c r="H201" s="6">
        <f t="shared" si="13"/>
        <v>80</v>
      </c>
      <c r="I201" s="35">
        <f t="shared" si="14"/>
        <v>99.27</v>
      </c>
    </row>
    <row r="202" spans="1:9" ht="15.75" customHeight="1" x14ac:dyDescent="0.25">
      <c r="A202" s="19" t="s">
        <v>177</v>
      </c>
      <c r="B202" s="21">
        <v>1</v>
      </c>
      <c r="C202" s="21">
        <f t="shared" si="11"/>
        <v>197</v>
      </c>
      <c r="D202" s="21">
        <v>158</v>
      </c>
      <c r="E202" s="21">
        <v>39</v>
      </c>
      <c r="F202" s="6">
        <v>632</v>
      </c>
      <c r="G202" s="6">
        <f t="shared" si="12"/>
        <v>4</v>
      </c>
      <c r="H202" s="6">
        <f t="shared" si="13"/>
        <v>312</v>
      </c>
      <c r="I202" s="35">
        <f t="shared" si="14"/>
        <v>387.16</v>
      </c>
    </row>
    <row r="203" spans="1:9" ht="15.75" customHeight="1" x14ac:dyDescent="0.25">
      <c r="A203" s="19" t="s">
        <v>177</v>
      </c>
      <c r="B203" s="21">
        <v>1</v>
      </c>
      <c r="C203" s="21">
        <f t="shared" si="11"/>
        <v>264</v>
      </c>
      <c r="D203" s="21">
        <v>158</v>
      </c>
      <c r="E203" s="21">
        <v>106</v>
      </c>
      <c r="F203" s="6">
        <v>632</v>
      </c>
      <c r="G203" s="6">
        <f t="shared" si="12"/>
        <v>4</v>
      </c>
      <c r="H203" s="6">
        <f t="shared" si="13"/>
        <v>848</v>
      </c>
      <c r="I203" s="35">
        <f t="shared" si="14"/>
        <v>1052.28</v>
      </c>
    </row>
    <row r="204" spans="1:9" ht="15.75" customHeight="1" x14ac:dyDescent="0.25">
      <c r="A204" s="19" t="s">
        <v>177</v>
      </c>
      <c r="B204" s="21">
        <v>1</v>
      </c>
      <c r="C204" s="21">
        <f t="shared" si="11"/>
        <v>167</v>
      </c>
      <c r="D204" s="21">
        <v>158</v>
      </c>
      <c r="E204" s="21">
        <v>9</v>
      </c>
      <c r="F204" s="6">
        <v>632</v>
      </c>
      <c r="G204" s="6">
        <f t="shared" si="12"/>
        <v>4</v>
      </c>
      <c r="H204" s="6">
        <f t="shared" si="13"/>
        <v>72</v>
      </c>
      <c r="I204" s="35">
        <f t="shared" si="14"/>
        <v>89.34</v>
      </c>
    </row>
    <row r="205" spans="1:9" ht="15.75" customHeight="1" x14ac:dyDescent="0.25">
      <c r="A205" s="19" t="s">
        <v>177</v>
      </c>
      <c r="B205" s="21">
        <v>1</v>
      </c>
      <c r="C205" s="21">
        <f t="shared" si="11"/>
        <v>199</v>
      </c>
      <c r="D205" s="21">
        <v>158</v>
      </c>
      <c r="E205" s="21">
        <v>41</v>
      </c>
      <c r="F205" s="6">
        <v>674.85750000000007</v>
      </c>
      <c r="G205" s="6">
        <f t="shared" si="12"/>
        <v>4.2699999999999996</v>
      </c>
      <c r="H205" s="6">
        <f t="shared" si="13"/>
        <v>350.14</v>
      </c>
      <c r="I205" s="35">
        <f t="shared" si="14"/>
        <v>434.49</v>
      </c>
    </row>
    <row r="206" spans="1:9" ht="15.75" customHeight="1" x14ac:dyDescent="0.25">
      <c r="A206" s="19" t="s">
        <v>177</v>
      </c>
      <c r="B206" s="21">
        <v>1</v>
      </c>
      <c r="C206" s="21">
        <f t="shared" si="11"/>
        <v>180</v>
      </c>
      <c r="D206" s="21">
        <v>158</v>
      </c>
      <c r="E206" s="21">
        <v>22</v>
      </c>
      <c r="F206" s="6">
        <v>632</v>
      </c>
      <c r="G206" s="6">
        <f t="shared" si="12"/>
        <v>4</v>
      </c>
      <c r="H206" s="6">
        <f t="shared" si="13"/>
        <v>176</v>
      </c>
      <c r="I206" s="35">
        <f t="shared" si="14"/>
        <v>218.4</v>
      </c>
    </row>
    <row r="207" spans="1:9" ht="15.75" customHeight="1" x14ac:dyDescent="0.25">
      <c r="A207" s="19" t="s">
        <v>177</v>
      </c>
      <c r="B207" s="21">
        <v>1</v>
      </c>
      <c r="C207" s="21">
        <f t="shared" ref="C207:C270" si="16">D207+E207</f>
        <v>168</v>
      </c>
      <c r="D207" s="21">
        <v>158</v>
      </c>
      <c r="E207" s="21">
        <v>10</v>
      </c>
      <c r="F207" s="6">
        <v>632</v>
      </c>
      <c r="G207" s="6">
        <f t="shared" ref="G207:G270" si="17">ROUND(F207/D207,2)</f>
        <v>4</v>
      </c>
      <c r="H207" s="6">
        <f t="shared" ref="H207:H270" si="18">ROUND(E207*G207*2,2)</f>
        <v>80</v>
      </c>
      <c r="I207" s="35">
        <f t="shared" ref="I207:I270" si="19">ROUND(H207*1.2409,2)</f>
        <v>99.27</v>
      </c>
    </row>
    <row r="208" spans="1:9" ht="15.75" customHeight="1" x14ac:dyDescent="0.25">
      <c r="A208" s="19" t="s">
        <v>177</v>
      </c>
      <c r="B208" s="21">
        <v>1</v>
      </c>
      <c r="C208" s="21">
        <f t="shared" si="16"/>
        <v>193</v>
      </c>
      <c r="D208" s="21">
        <v>158</v>
      </c>
      <c r="E208" s="21">
        <v>35</v>
      </c>
      <c r="F208" s="6">
        <v>632</v>
      </c>
      <c r="G208" s="6">
        <f t="shared" si="17"/>
        <v>4</v>
      </c>
      <c r="H208" s="6">
        <f t="shared" si="18"/>
        <v>280</v>
      </c>
      <c r="I208" s="35">
        <f t="shared" si="19"/>
        <v>347.45</v>
      </c>
    </row>
    <row r="209" spans="1:9" ht="15.75" customHeight="1" x14ac:dyDescent="0.25">
      <c r="A209" s="19" t="s">
        <v>177</v>
      </c>
      <c r="B209" s="21">
        <v>1</v>
      </c>
      <c r="C209" s="21">
        <f t="shared" si="16"/>
        <v>168</v>
      </c>
      <c r="D209" s="21">
        <v>158</v>
      </c>
      <c r="E209" s="21">
        <v>10</v>
      </c>
      <c r="F209" s="6">
        <v>632</v>
      </c>
      <c r="G209" s="6">
        <f t="shared" si="17"/>
        <v>4</v>
      </c>
      <c r="H209" s="6">
        <f t="shared" si="18"/>
        <v>80</v>
      </c>
      <c r="I209" s="35">
        <f t="shared" si="19"/>
        <v>99.27</v>
      </c>
    </row>
    <row r="210" spans="1:9" ht="15.75" customHeight="1" x14ac:dyDescent="0.25">
      <c r="A210" s="19" t="s">
        <v>177</v>
      </c>
      <c r="B210" s="21">
        <v>1</v>
      </c>
      <c r="C210" s="21">
        <f t="shared" si="16"/>
        <v>167</v>
      </c>
      <c r="D210" s="21">
        <v>158</v>
      </c>
      <c r="E210" s="21">
        <v>9</v>
      </c>
      <c r="F210" s="6">
        <v>632</v>
      </c>
      <c r="G210" s="6">
        <f t="shared" si="17"/>
        <v>4</v>
      </c>
      <c r="H210" s="6">
        <f t="shared" si="18"/>
        <v>72</v>
      </c>
      <c r="I210" s="35">
        <f t="shared" si="19"/>
        <v>89.34</v>
      </c>
    </row>
    <row r="211" spans="1:9" ht="15.75" customHeight="1" x14ac:dyDescent="0.25">
      <c r="A211" s="19" t="s">
        <v>177</v>
      </c>
      <c r="B211" s="21">
        <v>1</v>
      </c>
      <c r="C211" s="21">
        <f t="shared" si="16"/>
        <v>174</v>
      </c>
      <c r="D211" s="21">
        <v>158</v>
      </c>
      <c r="E211" s="21">
        <v>16</v>
      </c>
      <c r="F211" s="6">
        <v>632</v>
      </c>
      <c r="G211" s="6">
        <f t="shared" si="17"/>
        <v>4</v>
      </c>
      <c r="H211" s="6">
        <f t="shared" si="18"/>
        <v>128</v>
      </c>
      <c r="I211" s="35">
        <f t="shared" si="19"/>
        <v>158.84</v>
      </c>
    </row>
    <row r="212" spans="1:9" ht="15.75" customHeight="1" x14ac:dyDescent="0.25">
      <c r="A212" s="19" t="s">
        <v>177</v>
      </c>
      <c r="B212" s="21">
        <v>1</v>
      </c>
      <c r="C212" s="21">
        <f t="shared" si="16"/>
        <v>176</v>
      </c>
      <c r="D212" s="21">
        <v>158</v>
      </c>
      <c r="E212" s="21">
        <v>18</v>
      </c>
      <c r="F212" s="6">
        <v>632</v>
      </c>
      <c r="G212" s="6">
        <f t="shared" si="17"/>
        <v>4</v>
      </c>
      <c r="H212" s="6">
        <f t="shared" si="18"/>
        <v>144</v>
      </c>
      <c r="I212" s="35">
        <f t="shared" si="19"/>
        <v>178.69</v>
      </c>
    </row>
    <row r="213" spans="1:9" ht="15.75" customHeight="1" x14ac:dyDescent="0.25">
      <c r="A213" s="19" t="s">
        <v>177</v>
      </c>
      <c r="B213" s="21">
        <v>1</v>
      </c>
      <c r="C213" s="21">
        <f t="shared" si="16"/>
        <v>198</v>
      </c>
      <c r="D213" s="21">
        <v>158</v>
      </c>
      <c r="E213" s="21">
        <v>40</v>
      </c>
      <c r="F213" s="6">
        <v>632</v>
      </c>
      <c r="G213" s="6">
        <f t="shared" si="17"/>
        <v>4</v>
      </c>
      <c r="H213" s="6">
        <f t="shared" si="18"/>
        <v>320</v>
      </c>
      <c r="I213" s="35">
        <f t="shared" si="19"/>
        <v>397.09</v>
      </c>
    </row>
    <row r="214" spans="1:9" ht="15.75" customHeight="1" x14ac:dyDescent="0.25">
      <c r="A214" s="19" t="s">
        <v>177</v>
      </c>
      <c r="B214" s="21">
        <v>1</v>
      </c>
      <c r="C214" s="21">
        <f t="shared" si="16"/>
        <v>166</v>
      </c>
      <c r="D214" s="21">
        <v>158</v>
      </c>
      <c r="E214" s="21">
        <v>8</v>
      </c>
      <c r="F214" s="6">
        <v>632</v>
      </c>
      <c r="G214" s="6">
        <f t="shared" si="17"/>
        <v>4</v>
      </c>
      <c r="H214" s="6">
        <f t="shared" si="18"/>
        <v>64</v>
      </c>
      <c r="I214" s="35">
        <f t="shared" si="19"/>
        <v>79.42</v>
      </c>
    </row>
    <row r="215" spans="1:9" ht="15.75" customHeight="1" x14ac:dyDescent="0.25">
      <c r="A215" s="19" t="s">
        <v>177</v>
      </c>
      <c r="B215" s="21">
        <v>1</v>
      </c>
      <c r="C215" s="21">
        <f t="shared" si="16"/>
        <v>162</v>
      </c>
      <c r="D215" s="21">
        <v>158</v>
      </c>
      <c r="E215" s="21">
        <v>4</v>
      </c>
      <c r="F215" s="6">
        <v>632</v>
      </c>
      <c r="G215" s="6">
        <f t="shared" si="17"/>
        <v>4</v>
      </c>
      <c r="H215" s="6">
        <f t="shared" si="18"/>
        <v>32</v>
      </c>
      <c r="I215" s="35">
        <f t="shared" si="19"/>
        <v>39.71</v>
      </c>
    </row>
    <row r="216" spans="1:9" ht="15.75" customHeight="1" x14ac:dyDescent="0.25">
      <c r="A216" s="19" t="s">
        <v>177</v>
      </c>
      <c r="B216" s="21">
        <v>1</v>
      </c>
      <c r="C216" s="21">
        <f t="shared" si="16"/>
        <v>168</v>
      </c>
      <c r="D216" s="21">
        <v>158</v>
      </c>
      <c r="E216" s="21">
        <v>10</v>
      </c>
      <c r="F216" s="6">
        <v>632</v>
      </c>
      <c r="G216" s="6">
        <f t="shared" si="17"/>
        <v>4</v>
      </c>
      <c r="H216" s="6">
        <f t="shared" si="18"/>
        <v>80</v>
      </c>
      <c r="I216" s="35">
        <f t="shared" si="19"/>
        <v>99.27</v>
      </c>
    </row>
    <row r="217" spans="1:9" ht="15.75" customHeight="1" x14ac:dyDescent="0.25">
      <c r="A217" s="19" t="s">
        <v>177</v>
      </c>
      <c r="B217" s="21">
        <v>1</v>
      </c>
      <c r="C217" s="21">
        <f t="shared" si="16"/>
        <v>167</v>
      </c>
      <c r="D217" s="21">
        <v>158</v>
      </c>
      <c r="E217" s="21">
        <v>9</v>
      </c>
      <c r="F217" s="6">
        <v>632</v>
      </c>
      <c r="G217" s="6">
        <f t="shared" si="17"/>
        <v>4</v>
      </c>
      <c r="H217" s="6">
        <f t="shared" si="18"/>
        <v>72</v>
      </c>
      <c r="I217" s="35">
        <f t="shared" si="19"/>
        <v>89.34</v>
      </c>
    </row>
    <row r="218" spans="1:9" ht="15.75" customHeight="1" x14ac:dyDescent="0.25">
      <c r="A218" s="19" t="s">
        <v>177</v>
      </c>
      <c r="B218" s="21">
        <v>1</v>
      </c>
      <c r="C218" s="21">
        <f t="shared" si="16"/>
        <v>184</v>
      </c>
      <c r="D218" s="21">
        <v>158</v>
      </c>
      <c r="E218" s="21">
        <v>26</v>
      </c>
      <c r="F218" s="6">
        <v>632</v>
      </c>
      <c r="G218" s="6">
        <f t="shared" si="17"/>
        <v>4</v>
      </c>
      <c r="H218" s="6">
        <f t="shared" si="18"/>
        <v>208</v>
      </c>
      <c r="I218" s="35">
        <f t="shared" si="19"/>
        <v>258.11</v>
      </c>
    </row>
    <row r="219" spans="1:9" ht="15.75" customHeight="1" x14ac:dyDescent="0.25">
      <c r="A219" s="19" t="s">
        <v>177</v>
      </c>
      <c r="B219" s="21">
        <v>1</v>
      </c>
      <c r="C219" s="21">
        <f t="shared" si="16"/>
        <v>197</v>
      </c>
      <c r="D219" s="21">
        <v>158</v>
      </c>
      <c r="E219" s="21">
        <v>39</v>
      </c>
      <c r="F219" s="6">
        <v>632</v>
      </c>
      <c r="G219" s="6">
        <f t="shared" si="17"/>
        <v>4</v>
      </c>
      <c r="H219" s="6">
        <f t="shared" si="18"/>
        <v>312</v>
      </c>
      <c r="I219" s="35">
        <f t="shared" si="19"/>
        <v>387.16</v>
      </c>
    </row>
    <row r="220" spans="1:9" ht="15.75" customHeight="1" x14ac:dyDescent="0.25">
      <c r="A220" s="19" t="s">
        <v>177</v>
      </c>
      <c r="B220" s="21">
        <v>1</v>
      </c>
      <c r="C220" s="21">
        <f t="shared" si="16"/>
        <v>160</v>
      </c>
      <c r="D220" s="21">
        <v>158</v>
      </c>
      <c r="E220" s="21">
        <v>2</v>
      </c>
      <c r="F220" s="6">
        <v>632</v>
      </c>
      <c r="G220" s="6">
        <f t="shared" si="17"/>
        <v>4</v>
      </c>
      <c r="H220" s="6">
        <f t="shared" si="18"/>
        <v>16</v>
      </c>
      <c r="I220" s="35">
        <f t="shared" si="19"/>
        <v>19.850000000000001</v>
      </c>
    </row>
    <row r="221" spans="1:9" ht="15.75" customHeight="1" x14ac:dyDescent="0.25">
      <c r="A221" s="19" t="s">
        <v>177</v>
      </c>
      <c r="B221" s="21">
        <v>1</v>
      </c>
      <c r="C221" s="21">
        <f t="shared" si="16"/>
        <v>184</v>
      </c>
      <c r="D221" s="21">
        <v>158</v>
      </c>
      <c r="E221" s="21">
        <v>26</v>
      </c>
      <c r="F221" s="6">
        <v>632</v>
      </c>
      <c r="G221" s="6">
        <f t="shared" si="17"/>
        <v>4</v>
      </c>
      <c r="H221" s="6">
        <f t="shared" si="18"/>
        <v>208</v>
      </c>
      <c r="I221" s="35">
        <f t="shared" si="19"/>
        <v>258.11</v>
      </c>
    </row>
    <row r="222" spans="1:9" ht="15.75" customHeight="1" x14ac:dyDescent="0.25">
      <c r="A222" s="19" t="s">
        <v>177</v>
      </c>
      <c r="B222" s="21">
        <v>1</v>
      </c>
      <c r="C222" s="21">
        <f t="shared" si="16"/>
        <v>192</v>
      </c>
      <c r="D222" s="21">
        <v>158</v>
      </c>
      <c r="E222" s="21">
        <v>34</v>
      </c>
      <c r="F222" s="6">
        <v>632</v>
      </c>
      <c r="G222" s="6">
        <f t="shared" si="17"/>
        <v>4</v>
      </c>
      <c r="H222" s="6">
        <f t="shared" si="18"/>
        <v>272</v>
      </c>
      <c r="I222" s="35">
        <f t="shared" si="19"/>
        <v>337.52</v>
      </c>
    </row>
    <row r="223" spans="1:9" ht="15.75" customHeight="1" x14ac:dyDescent="0.25">
      <c r="A223" s="19" t="s">
        <v>177</v>
      </c>
      <c r="B223" s="21">
        <v>1</v>
      </c>
      <c r="C223" s="21">
        <f t="shared" si="16"/>
        <v>176</v>
      </c>
      <c r="D223" s="21">
        <v>158</v>
      </c>
      <c r="E223" s="21">
        <v>18</v>
      </c>
      <c r="F223" s="6">
        <v>632</v>
      </c>
      <c r="G223" s="6">
        <f t="shared" si="17"/>
        <v>4</v>
      </c>
      <c r="H223" s="6">
        <f t="shared" si="18"/>
        <v>144</v>
      </c>
      <c r="I223" s="35">
        <f t="shared" si="19"/>
        <v>178.69</v>
      </c>
    </row>
    <row r="224" spans="1:9" ht="15.75" customHeight="1" x14ac:dyDescent="0.25">
      <c r="A224" s="19" t="s">
        <v>177</v>
      </c>
      <c r="B224" s="21">
        <v>1</v>
      </c>
      <c r="C224" s="21">
        <f t="shared" si="16"/>
        <v>212</v>
      </c>
      <c r="D224" s="21">
        <v>158</v>
      </c>
      <c r="E224" s="21">
        <v>54</v>
      </c>
      <c r="F224" s="6">
        <v>632</v>
      </c>
      <c r="G224" s="6">
        <f t="shared" si="17"/>
        <v>4</v>
      </c>
      <c r="H224" s="6">
        <f t="shared" si="18"/>
        <v>432</v>
      </c>
      <c r="I224" s="35">
        <f t="shared" si="19"/>
        <v>536.07000000000005</v>
      </c>
    </row>
    <row r="225" spans="1:9" ht="15.75" customHeight="1" x14ac:dyDescent="0.25">
      <c r="A225" s="19" t="s">
        <v>177</v>
      </c>
      <c r="B225" s="21">
        <v>1</v>
      </c>
      <c r="C225" s="21">
        <f t="shared" si="16"/>
        <v>170.5</v>
      </c>
      <c r="D225" s="21">
        <v>158</v>
      </c>
      <c r="E225" s="21">
        <v>12.5</v>
      </c>
      <c r="F225" s="6">
        <v>632</v>
      </c>
      <c r="G225" s="6">
        <f t="shared" si="17"/>
        <v>4</v>
      </c>
      <c r="H225" s="6">
        <f t="shared" si="18"/>
        <v>100</v>
      </c>
      <c r="I225" s="35">
        <f t="shared" si="19"/>
        <v>124.09</v>
      </c>
    </row>
    <row r="226" spans="1:9" ht="15.75" customHeight="1" x14ac:dyDescent="0.25">
      <c r="A226" s="19" t="s">
        <v>177</v>
      </c>
      <c r="B226" s="21">
        <v>1</v>
      </c>
      <c r="C226" s="21">
        <f t="shared" si="16"/>
        <v>216</v>
      </c>
      <c r="D226" s="21">
        <v>158</v>
      </c>
      <c r="E226" s="21">
        <v>58</v>
      </c>
      <c r="F226" s="6">
        <v>632</v>
      </c>
      <c r="G226" s="6">
        <f t="shared" si="17"/>
        <v>4</v>
      </c>
      <c r="H226" s="6">
        <f t="shared" si="18"/>
        <v>464</v>
      </c>
      <c r="I226" s="35">
        <f t="shared" si="19"/>
        <v>575.78</v>
      </c>
    </row>
    <row r="227" spans="1:9" ht="15.75" customHeight="1" x14ac:dyDescent="0.25">
      <c r="A227" s="19" t="s">
        <v>177</v>
      </c>
      <c r="B227" s="21">
        <v>1</v>
      </c>
      <c r="C227" s="21">
        <f t="shared" si="16"/>
        <v>232</v>
      </c>
      <c r="D227" s="21">
        <v>158</v>
      </c>
      <c r="E227" s="21">
        <v>74</v>
      </c>
      <c r="F227" s="6">
        <v>632</v>
      </c>
      <c r="G227" s="6">
        <f t="shared" si="17"/>
        <v>4</v>
      </c>
      <c r="H227" s="6">
        <f t="shared" si="18"/>
        <v>592</v>
      </c>
      <c r="I227" s="35">
        <f t="shared" si="19"/>
        <v>734.61</v>
      </c>
    </row>
    <row r="228" spans="1:9" ht="15.75" customHeight="1" x14ac:dyDescent="0.25">
      <c r="A228" s="19" t="s">
        <v>177</v>
      </c>
      <c r="B228" s="21">
        <v>1</v>
      </c>
      <c r="C228" s="21">
        <f t="shared" si="16"/>
        <v>196</v>
      </c>
      <c r="D228" s="21">
        <v>158</v>
      </c>
      <c r="E228" s="21">
        <v>38</v>
      </c>
      <c r="F228" s="6">
        <v>632</v>
      </c>
      <c r="G228" s="6">
        <f t="shared" si="17"/>
        <v>4</v>
      </c>
      <c r="H228" s="6">
        <f t="shared" si="18"/>
        <v>304</v>
      </c>
      <c r="I228" s="35">
        <f t="shared" si="19"/>
        <v>377.23</v>
      </c>
    </row>
    <row r="229" spans="1:9" ht="15.75" customHeight="1" x14ac:dyDescent="0.25">
      <c r="A229" s="19" t="s">
        <v>177</v>
      </c>
      <c r="B229" s="21">
        <v>1</v>
      </c>
      <c r="C229" s="21">
        <f t="shared" si="16"/>
        <v>166</v>
      </c>
      <c r="D229" s="21">
        <v>158</v>
      </c>
      <c r="E229" s="21">
        <v>8</v>
      </c>
      <c r="F229" s="6">
        <v>632</v>
      </c>
      <c r="G229" s="6">
        <f t="shared" si="17"/>
        <v>4</v>
      </c>
      <c r="H229" s="6">
        <f t="shared" si="18"/>
        <v>64</v>
      </c>
      <c r="I229" s="35">
        <f t="shared" si="19"/>
        <v>79.42</v>
      </c>
    </row>
    <row r="230" spans="1:9" ht="15.75" customHeight="1" x14ac:dyDescent="0.25">
      <c r="A230" s="19" t="s">
        <v>177</v>
      </c>
      <c r="B230" s="21">
        <v>1</v>
      </c>
      <c r="C230" s="21">
        <f t="shared" si="16"/>
        <v>170</v>
      </c>
      <c r="D230" s="21">
        <v>158</v>
      </c>
      <c r="E230" s="21">
        <v>12</v>
      </c>
      <c r="F230" s="6">
        <v>632</v>
      </c>
      <c r="G230" s="6">
        <f t="shared" si="17"/>
        <v>4</v>
      </c>
      <c r="H230" s="6">
        <f t="shared" si="18"/>
        <v>96</v>
      </c>
      <c r="I230" s="35">
        <f t="shared" si="19"/>
        <v>119.13</v>
      </c>
    </row>
    <row r="231" spans="1:9" ht="15.75" customHeight="1" x14ac:dyDescent="0.25">
      <c r="A231" s="19" t="s">
        <v>177</v>
      </c>
      <c r="B231" s="21">
        <v>1</v>
      </c>
      <c r="C231" s="21">
        <f t="shared" si="16"/>
        <v>200</v>
      </c>
      <c r="D231" s="21">
        <v>158</v>
      </c>
      <c r="E231" s="21">
        <v>42</v>
      </c>
      <c r="F231" s="6">
        <v>632</v>
      </c>
      <c r="G231" s="6">
        <f t="shared" si="17"/>
        <v>4</v>
      </c>
      <c r="H231" s="6">
        <f t="shared" si="18"/>
        <v>336</v>
      </c>
      <c r="I231" s="35">
        <f t="shared" si="19"/>
        <v>416.94</v>
      </c>
    </row>
    <row r="232" spans="1:9" ht="15.75" customHeight="1" x14ac:dyDescent="0.25">
      <c r="A232" s="19" t="s">
        <v>177</v>
      </c>
      <c r="B232" s="21">
        <v>1</v>
      </c>
      <c r="C232" s="21">
        <f t="shared" si="16"/>
        <v>194</v>
      </c>
      <c r="D232" s="21">
        <v>158</v>
      </c>
      <c r="E232" s="21">
        <v>36</v>
      </c>
      <c r="F232" s="6">
        <v>632</v>
      </c>
      <c r="G232" s="6">
        <f t="shared" si="17"/>
        <v>4</v>
      </c>
      <c r="H232" s="6">
        <f t="shared" si="18"/>
        <v>288</v>
      </c>
      <c r="I232" s="35">
        <f t="shared" si="19"/>
        <v>357.38</v>
      </c>
    </row>
    <row r="233" spans="1:9" ht="15.75" customHeight="1" x14ac:dyDescent="0.25">
      <c r="A233" s="19" t="s">
        <v>177</v>
      </c>
      <c r="B233" s="21">
        <v>1</v>
      </c>
      <c r="C233" s="21">
        <f t="shared" si="16"/>
        <v>186</v>
      </c>
      <c r="D233" s="21">
        <v>158</v>
      </c>
      <c r="E233" s="21">
        <v>28</v>
      </c>
      <c r="F233" s="6">
        <v>632</v>
      </c>
      <c r="G233" s="6">
        <f t="shared" si="17"/>
        <v>4</v>
      </c>
      <c r="H233" s="6">
        <f t="shared" si="18"/>
        <v>224</v>
      </c>
      <c r="I233" s="35">
        <f t="shared" si="19"/>
        <v>277.95999999999998</v>
      </c>
    </row>
    <row r="234" spans="1:9" ht="15.75" customHeight="1" x14ac:dyDescent="0.25">
      <c r="A234" s="19" t="s">
        <v>177</v>
      </c>
      <c r="B234" s="21">
        <v>1</v>
      </c>
      <c r="C234" s="21">
        <f t="shared" si="16"/>
        <v>202</v>
      </c>
      <c r="D234" s="21">
        <v>158</v>
      </c>
      <c r="E234" s="21">
        <v>44</v>
      </c>
      <c r="F234" s="6">
        <v>632</v>
      </c>
      <c r="G234" s="6">
        <f t="shared" si="17"/>
        <v>4</v>
      </c>
      <c r="H234" s="6">
        <f t="shared" si="18"/>
        <v>352</v>
      </c>
      <c r="I234" s="35">
        <f t="shared" si="19"/>
        <v>436.8</v>
      </c>
    </row>
    <row r="235" spans="1:9" ht="15.75" customHeight="1" x14ac:dyDescent="0.25">
      <c r="A235" s="19" t="s">
        <v>177</v>
      </c>
      <c r="B235" s="21">
        <v>1</v>
      </c>
      <c r="C235" s="21">
        <f t="shared" si="16"/>
        <v>160</v>
      </c>
      <c r="D235" s="21">
        <v>158</v>
      </c>
      <c r="E235" s="21">
        <v>2</v>
      </c>
      <c r="F235" s="6">
        <v>632</v>
      </c>
      <c r="G235" s="6">
        <f t="shared" si="17"/>
        <v>4</v>
      </c>
      <c r="H235" s="6">
        <f t="shared" si="18"/>
        <v>16</v>
      </c>
      <c r="I235" s="35">
        <f t="shared" si="19"/>
        <v>19.850000000000001</v>
      </c>
    </row>
    <row r="236" spans="1:9" ht="15.75" customHeight="1" x14ac:dyDescent="0.25">
      <c r="A236" s="19" t="s">
        <v>177</v>
      </c>
      <c r="B236" s="21">
        <v>1</v>
      </c>
      <c r="C236" s="21">
        <f t="shared" si="16"/>
        <v>175</v>
      </c>
      <c r="D236" s="21">
        <v>158</v>
      </c>
      <c r="E236" s="21">
        <v>17</v>
      </c>
      <c r="F236" s="6">
        <v>632</v>
      </c>
      <c r="G236" s="6">
        <f t="shared" si="17"/>
        <v>4</v>
      </c>
      <c r="H236" s="6">
        <f t="shared" si="18"/>
        <v>136</v>
      </c>
      <c r="I236" s="35">
        <f t="shared" si="19"/>
        <v>168.76</v>
      </c>
    </row>
    <row r="237" spans="1:9" ht="15.75" customHeight="1" x14ac:dyDescent="0.25">
      <c r="A237" s="19" t="s">
        <v>177</v>
      </c>
      <c r="B237" s="21">
        <v>1</v>
      </c>
      <c r="C237" s="21">
        <f t="shared" si="16"/>
        <v>271</v>
      </c>
      <c r="D237" s="21">
        <v>158</v>
      </c>
      <c r="E237" s="21">
        <v>113</v>
      </c>
      <c r="F237" s="6">
        <v>632</v>
      </c>
      <c r="G237" s="6">
        <f t="shared" si="17"/>
        <v>4</v>
      </c>
      <c r="H237" s="6">
        <f t="shared" si="18"/>
        <v>904</v>
      </c>
      <c r="I237" s="35">
        <f t="shared" si="19"/>
        <v>1121.77</v>
      </c>
    </row>
    <row r="238" spans="1:9" ht="15.75" customHeight="1" x14ac:dyDescent="0.25">
      <c r="A238" s="19" t="s">
        <v>177</v>
      </c>
      <c r="B238" s="21">
        <v>1</v>
      </c>
      <c r="C238" s="21">
        <f t="shared" si="16"/>
        <v>223</v>
      </c>
      <c r="D238" s="21">
        <v>158</v>
      </c>
      <c r="E238" s="21">
        <v>65</v>
      </c>
      <c r="F238" s="6">
        <v>632</v>
      </c>
      <c r="G238" s="6">
        <f t="shared" si="17"/>
        <v>4</v>
      </c>
      <c r="H238" s="6">
        <f t="shared" si="18"/>
        <v>520</v>
      </c>
      <c r="I238" s="35">
        <f t="shared" si="19"/>
        <v>645.27</v>
      </c>
    </row>
    <row r="239" spans="1:9" ht="15.75" customHeight="1" x14ac:dyDescent="0.25">
      <c r="A239" s="19" t="s">
        <v>177</v>
      </c>
      <c r="B239" s="21">
        <v>1</v>
      </c>
      <c r="C239" s="21">
        <f t="shared" si="16"/>
        <v>216</v>
      </c>
      <c r="D239" s="21">
        <v>158</v>
      </c>
      <c r="E239" s="21">
        <v>58</v>
      </c>
      <c r="F239" s="6">
        <v>632</v>
      </c>
      <c r="G239" s="6">
        <f t="shared" si="17"/>
        <v>4</v>
      </c>
      <c r="H239" s="6">
        <f t="shared" si="18"/>
        <v>464</v>
      </c>
      <c r="I239" s="35">
        <f t="shared" si="19"/>
        <v>575.78</v>
      </c>
    </row>
    <row r="240" spans="1:9" ht="15.75" customHeight="1" x14ac:dyDescent="0.25">
      <c r="A240" s="19" t="s">
        <v>177</v>
      </c>
      <c r="B240" s="21">
        <v>1</v>
      </c>
      <c r="C240" s="21">
        <f t="shared" si="16"/>
        <v>228</v>
      </c>
      <c r="D240" s="21">
        <v>158</v>
      </c>
      <c r="E240" s="21">
        <v>70</v>
      </c>
      <c r="F240" s="6">
        <v>632</v>
      </c>
      <c r="G240" s="6">
        <f t="shared" si="17"/>
        <v>4</v>
      </c>
      <c r="H240" s="6">
        <f t="shared" si="18"/>
        <v>560</v>
      </c>
      <c r="I240" s="35">
        <f t="shared" si="19"/>
        <v>694.9</v>
      </c>
    </row>
    <row r="241" spans="1:9" ht="15.75" customHeight="1" x14ac:dyDescent="0.25">
      <c r="A241" s="19" t="s">
        <v>177</v>
      </c>
      <c r="B241" s="21">
        <v>1</v>
      </c>
      <c r="C241" s="21">
        <f t="shared" si="16"/>
        <v>204</v>
      </c>
      <c r="D241" s="21">
        <v>158</v>
      </c>
      <c r="E241" s="21">
        <v>46</v>
      </c>
      <c r="F241" s="6">
        <v>632</v>
      </c>
      <c r="G241" s="6">
        <f t="shared" si="17"/>
        <v>4</v>
      </c>
      <c r="H241" s="6">
        <f t="shared" si="18"/>
        <v>368</v>
      </c>
      <c r="I241" s="35">
        <f t="shared" si="19"/>
        <v>456.65</v>
      </c>
    </row>
    <row r="242" spans="1:9" ht="15.75" customHeight="1" x14ac:dyDescent="0.25">
      <c r="A242" s="19" t="s">
        <v>177</v>
      </c>
      <c r="B242" s="21">
        <v>1</v>
      </c>
      <c r="C242" s="21">
        <f t="shared" si="16"/>
        <v>176</v>
      </c>
      <c r="D242" s="21">
        <v>158</v>
      </c>
      <c r="E242" s="21">
        <v>18</v>
      </c>
      <c r="F242" s="6">
        <v>632</v>
      </c>
      <c r="G242" s="6">
        <f t="shared" si="17"/>
        <v>4</v>
      </c>
      <c r="H242" s="6">
        <f t="shared" si="18"/>
        <v>144</v>
      </c>
      <c r="I242" s="35">
        <f t="shared" si="19"/>
        <v>178.69</v>
      </c>
    </row>
    <row r="243" spans="1:9" s="1" customFormat="1" ht="45.75" customHeight="1" x14ac:dyDescent="0.25">
      <c r="A243" s="54" t="s">
        <v>26</v>
      </c>
      <c r="B243" s="25">
        <f>SUM(B244:B287)</f>
        <v>44</v>
      </c>
      <c r="C243" s="25"/>
      <c r="D243" s="25"/>
      <c r="E243" s="25">
        <f t="shared" ref="E243:I243" si="20">SUM(E244:E287)</f>
        <v>495</v>
      </c>
      <c r="F243" s="25"/>
      <c r="G243" s="25"/>
      <c r="H243" s="26">
        <f t="shared" si="20"/>
        <v>3528.7</v>
      </c>
      <c r="I243" s="26">
        <f t="shared" si="20"/>
        <v>4378.76</v>
      </c>
    </row>
    <row r="244" spans="1:9" ht="15.75" customHeight="1" x14ac:dyDescent="0.25">
      <c r="A244" s="188" t="s">
        <v>1541</v>
      </c>
      <c r="B244" s="21">
        <v>1</v>
      </c>
      <c r="C244" s="21">
        <f t="shared" si="16"/>
        <v>175</v>
      </c>
      <c r="D244" s="21">
        <v>158</v>
      </c>
      <c r="E244" s="21">
        <v>17</v>
      </c>
      <c r="F244" s="6">
        <v>639.9</v>
      </c>
      <c r="G244" s="6">
        <f t="shared" si="17"/>
        <v>4.05</v>
      </c>
      <c r="H244" s="6">
        <f t="shared" si="18"/>
        <v>137.69999999999999</v>
      </c>
      <c r="I244" s="35">
        <f t="shared" si="19"/>
        <v>170.87</v>
      </c>
    </row>
    <row r="245" spans="1:9" ht="15.75" customHeight="1" x14ac:dyDescent="0.25">
      <c r="A245" s="188" t="s">
        <v>1541</v>
      </c>
      <c r="B245" s="21">
        <v>1</v>
      </c>
      <c r="C245" s="21">
        <f t="shared" si="16"/>
        <v>161</v>
      </c>
      <c r="D245" s="21">
        <v>158</v>
      </c>
      <c r="E245" s="21">
        <v>3</v>
      </c>
      <c r="F245" s="6">
        <v>639.9</v>
      </c>
      <c r="G245" s="6">
        <f t="shared" si="17"/>
        <v>4.05</v>
      </c>
      <c r="H245" s="6">
        <f t="shared" si="18"/>
        <v>24.3</v>
      </c>
      <c r="I245" s="35">
        <f t="shared" si="19"/>
        <v>30.15</v>
      </c>
    </row>
    <row r="246" spans="1:9" ht="15.75" customHeight="1" x14ac:dyDescent="0.25">
      <c r="A246" s="188" t="s">
        <v>1541</v>
      </c>
      <c r="B246" s="21">
        <v>1</v>
      </c>
      <c r="C246" s="21">
        <f t="shared" si="16"/>
        <v>168</v>
      </c>
      <c r="D246" s="21">
        <v>158</v>
      </c>
      <c r="E246" s="21">
        <v>10</v>
      </c>
      <c r="F246" s="6">
        <v>639.9</v>
      </c>
      <c r="G246" s="6">
        <f t="shared" si="17"/>
        <v>4.05</v>
      </c>
      <c r="H246" s="6">
        <f t="shared" si="18"/>
        <v>81</v>
      </c>
      <c r="I246" s="35">
        <f t="shared" si="19"/>
        <v>100.51</v>
      </c>
    </row>
    <row r="247" spans="1:9" ht="15.75" customHeight="1" x14ac:dyDescent="0.25">
      <c r="A247" s="188" t="s">
        <v>1549</v>
      </c>
      <c r="B247" s="21">
        <v>1</v>
      </c>
      <c r="C247" s="21">
        <f t="shared" si="16"/>
        <v>161</v>
      </c>
      <c r="D247" s="21">
        <v>158</v>
      </c>
      <c r="E247" s="21">
        <v>3</v>
      </c>
      <c r="F247" s="6">
        <v>663.6</v>
      </c>
      <c r="G247" s="6">
        <f t="shared" si="17"/>
        <v>4.2</v>
      </c>
      <c r="H247" s="6">
        <f t="shared" si="18"/>
        <v>25.2</v>
      </c>
      <c r="I247" s="35">
        <f t="shared" si="19"/>
        <v>31.27</v>
      </c>
    </row>
    <row r="248" spans="1:9" ht="15.75" customHeight="1" x14ac:dyDescent="0.25">
      <c r="A248" s="188" t="s">
        <v>1541</v>
      </c>
      <c r="B248" s="21">
        <v>1</v>
      </c>
      <c r="C248" s="21">
        <f t="shared" si="16"/>
        <v>168</v>
      </c>
      <c r="D248" s="21">
        <v>158</v>
      </c>
      <c r="E248" s="21">
        <v>10</v>
      </c>
      <c r="F248" s="6">
        <v>639.9</v>
      </c>
      <c r="G248" s="6">
        <f t="shared" si="17"/>
        <v>4.05</v>
      </c>
      <c r="H248" s="6">
        <f t="shared" si="18"/>
        <v>81</v>
      </c>
      <c r="I248" s="35">
        <f t="shared" si="19"/>
        <v>100.51</v>
      </c>
    </row>
    <row r="249" spans="1:9" ht="15.75" customHeight="1" x14ac:dyDescent="0.25">
      <c r="A249" s="188" t="s">
        <v>1541</v>
      </c>
      <c r="B249" s="21">
        <v>1</v>
      </c>
      <c r="C249" s="21">
        <f t="shared" si="16"/>
        <v>161</v>
      </c>
      <c r="D249" s="21">
        <v>158</v>
      </c>
      <c r="E249" s="21">
        <v>3</v>
      </c>
      <c r="F249" s="6">
        <v>639.9</v>
      </c>
      <c r="G249" s="6">
        <f t="shared" si="17"/>
        <v>4.05</v>
      </c>
      <c r="H249" s="6">
        <f t="shared" si="18"/>
        <v>24.3</v>
      </c>
      <c r="I249" s="35">
        <f t="shared" si="19"/>
        <v>30.15</v>
      </c>
    </row>
    <row r="250" spans="1:9" ht="15.75" customHeight="1" x14ac:dyDescent="0.25">
      <c r="A250" s="188" t="s">
        <v>1541</v>
      </c>
      <c r="B250" s="21">
        <v>1</v>
      </c>
      <c r="C250" s="21">
        <f t="shared" si="16"/>
        <v>204</v>
      </c>
      <c r="D250" s="21">
        <v>158</v>
      </c>
      <c r="E250" s="21">
        <v>46</v>
      </c>
      <c r="F250" s="6">
        <v>639.9</v>
      </c>
      <c r="G250" s="6">
        <f t="shared" si="17"/>
        <v>4.05</v>
      </c>
      <c r="H250" s="6">
        <f t="shared" si="18"/>
        <v>372.6</v>
      </c>
      <c r="I250" s="35">
        <f t="shared" si="19"/>
        <v>462.36</v>
      </c>
    </row>
    <row r="251" spans="1:9" ht="15.75" customHeight="1" x14ac:dyDescent="0.25">
      <c r="A251" s="188" t="s">
        <v>1541</v>
      </c>
      <c r="B251" s="21">
        <v>1</v>
      </c>
      <c r="C251" s="21">
        <f t="shared" si="16"/>
        <v>176</v>
      </c>
      <c r="D251" s="21">
        <v>158</v>
      </c>
      <c r="E251" s="21">
        <v>18</v>
      </c>
      <c r="F251" s="6">
        <v>639.9</v>
      </c>
      <c r="G251" s="6">
        <f t="shared" si="17"/>
        <v>4.05</v>
      </c>
      <c r="H251" s="6">
        <f t="shared" si="18"/>
        <v>145.80000000000001</v>
      </c>
      <c r="I251" s="35">
        <f t="shared" si="19"/>
        <v>180.92</v>
      </c>
    </row>
    <row r="252" spans="1:9" ht="15.75" customHeight="1" x14ac:dyDescent="0.25">
      <c r="A252" s="188" t="s">
        <v>1542</v>
      </c>
      <c r="B252" s="21">
        <v>1</v>
      </c>
      <c r="C252" s="21">
        <f t="shared" si="16"/>
        <v>165</v>
      </c>
      <c r="D252" s="21">
        <v>158</v>
      </c>
      <c r="E252" s="21">
        <v>7</v>
      </c>
      <c r="F252" s="6">
        <v>616.19999999999993</v>
      </c>
      <c r="G252" s="6">
        <f t="shared" si="17"/>
        <v>3.9</v>
      </c>
      <c r="H252" s="6">
        <f t="shared" si="18"/>
        <v>54.6</v>
      </c>
      <c r="I252" s="35">
        <f t="shared" si="19"/>
        <v>67.75</v>
      </c>
    </row>
    <row r="253" spans="1:9" ht="15.75" customHeight="1" x14ac:dyDescent="0.25">
      <c r="A253" s="188" t="s">
        <v>1543</v>
      </c>
      <c r="B253" s="21">
        <v>1</v>
      </c>
      <c r="C253" s="21">
        <f t="shared" si="16"/>
        <v>165</v>
      </c>
      <c r="D253" s="21">
        <v>158</v>
      </c>
      <c r="E253" s="21">
        <v>7</v>
      </c>
      <c r="F253" s="6">
        <v>671.5</v>
      </c>
      <c r="G253" s="6">
        <f t="shared" si="17"/>
        <v>4.25</v>
      </c>
      <c r="H253" s="6">
        <f t="shared" si="18"/>
        <v>59.5</v>
      </c>
      <c r="I253" s="35">
        <f t="shared" si="19"/>
        <v>73.83</v>
      </c>
    </row>
    <row r="254" spans="1:9" ht="15.75" customHeight="1" x14ac:dyDescent="0.25">
      <c r="A254" s="188" t="s">
        <v>1543</v>
      </c>
      <c r="B254" s="21">
        <v>1</v>
      </c>
      <c r="C254" s="21">
        <f t="shared" si="16"/>
        <v>165</v>
      </c>
      <c r="D254" s="21">
        <v>158</v>
      </c>
      <c r="E254" s="21">
        <v>7</v>
      </c>
      <c r="F254" s="6">
        <v>671.5</v>
      </c>
      <c r="G254" s="6">
        <f t="shared" si="17"/>
        <v>4.25</v>
      </c>
      <c r="H254" s="6">
        <f t="shared" si="18"/>
        <v>59.5</v>
      </c>
      <c r="I254" s="35">
        <f t="shared" si="19"/>
        <v>73.83</v>
      </c>
    </row>
    <row r="255" spans="1:9" ht="15.75" customHeight="1" x14ac:dyDescent="0.25">
      <c r="A255" s="188" t="s">
        <v>1544</v>
      </c>
      <c r="B255" s="21">
        <v>1</v>
      </c>
      <c r="C255" s="21">
        <f t="shared" si="16"/>
        <v>166.5</v>
      </c>
      <c r="D255" s="21">
        <v>158</v>
      </c>
      <c r="E255" s="21">
        <v>8.5</v>
      </c>
      <c r="F255" s="6">
        <v>521.40000000000009</v>
      </c>
      <c r="G255" s="6">
        <f t="shared" si="17"/>
        <v>3.3</v>
      </c>
      <c r="H255" s="6">
        <f t="shared" si="18"/>
        <v>56.1</v>
      </c>
      <c r="I255" s="35">
        <f t="shared" si="19"/>
        <v>69.61</v>
      </c>
    </row>
    <row r="256" spans="1:9" ht="15.75" customHeight="1" x14ac:dyDescent="0.25">
      <c r="A256" s="188" t="s">
        <v>1544</v>
      </c>
      <c r="B256" s="21">
        <v>1</v>
      </c>
      <c r="C256" s="21">
        <f t="shared" si="16"/>
        <v>172</v>
      </c>
      <c r="D256" s="21">
        <v>158</v>
      </c>
      <c r="E256" s="21">
        <v>14</v>
      </c>
      <c r="F256" s="6">
        <v>521.4</v>
      </c>
      <c r="G256" s="6">
        <f t="shared" si="17"/>
        <v>3.3</v>
      </c>
      <c r="H256" s="6">
        <f t="shared" si="18"/>
        <v>92.4</v>
      </c>
      <c r="I256" s="35">
        <f t="shared" si="19"/>
        <v>114.66</v>
      </c>
    </row>
    <row r="257" spans="1:9" ht="15.75" customHeight="1" x14ac:dyDescent="0.25">
      <c r="A257" s="188" t="s">
        <v>1542</v>
      </c>
      <c r="B257" s="21">
        <v>1</v>
      </c>
      <c r="C257" s="21">
        <f t="shared" si="16"/>
        <v>165</v>
      </c>
      <c r="D257" s="21">
        <v>158</v>
      </c>
      <c r="E257" s="21">
        <v>7</v>
      </c>
      <c r="F257" s="6">
        <v>616.19999999999993</v>
      </c>
      <c r="G257" s="6">
        <f t="shared" si="17"/>
        <v>3.9</v>
      </c>
      <c r="H257" s="6">
        <f t="shared" si="18"/>
        <v>54.6</v>
      </c>
      <c r="I257" s="35">
        <f t="shared" si="19"/>
        <v>67.75</v>
      </c>
    </row>
    <row r="258" spans="1:9" ht="15.75" customHeight="1" x14ac:dyDescent="0.25">
      <c r="A258" s="188" t="s">
        <v>1544</v>
      </c>
      <c r="B258" s="21">
        <v>1</v>
      </c>
      <c r="C258" s="21">
        <f t="shared" si="16"/>
        <v>161</v>
      </c>
      <c r="D258" s="21">
        <v>158</v>
      </c>
      <c r="E258" s="21">
        <v>3</v>
      </c>
      <c r="F258" s="6">
        <v>521.4</v>
      </c>
      <c r="G258" s="6">
        <f t="shared" si="17"/>
        <v>3.3</v>
      </c>
      <c r="H258" s="6">
        <f t="shared" si="18"/>
        <v>19.8</v>
      </c>
      <c r="I258" s="35">
        <f t="shared" si="19"/>
        <v>24.57</v>
      </c>
    </row>
    <row r="259" spans="1:9" ht="15.75" customHeight="1" x14ac:dyDescent="0.25">
      <c r="A259" s="188" t="s">
        <v>1544</v>
      </c>
      <c r="B259" s="21">
        <v>1</v>
      </c>
      <c r="C259" s="21">
        <f t="shared" si="16"/>
        <v>165</v>
      </c>
      <c r="D259" s="21">
        <v>158</v>
      </c>
      <c r="E259" s="21">
        <v>7</v>
      </c>
      <c r="F259" s="6">
        <v>521.4</v>
      </c>
      <c r="G259" s="6">
        <f t="shared" si="17"/>
        <v>3.3</v>
      </c>
      <c r="H259" s="6">
        <f t="shared" si="18"/>
        <v>46.2</v>
      </c>
      <c r="I259" s="35">
        <f t="shared" si="19"/>
        <v>57.33</v>
      </c>
    </row>
    <row r="260" spans="1:9" ht="15.75" customHeight="1" x14ac:dyDescent="0.25">
      <c r="A260" s="188" t="s">
        <v>1544</v>
      </c>
      <c r="B260" s="21">
        <v>1</v>
      </c>
      <c r="C260" s="21">
        <f t="shared" si="16"/>
        <v>168.5</v>
      </c>
      <c r="D260" s="21">
        <v>158</v>
      </c>
      <c r="E260" s="21">
        <v>10.5</v>
      </c>
      <c r="F260" s="6">
        <v>521.4</v>
      </c>
      <c r="G260" s="6">
        <f t="shared" si="17"/>
        <v>3.3</v>
      </c>
      <c r="H260" s="6">
        <f t="shared" si="18"/>
        <v>69.3</v>
      </c>
      <c r="I260" s="35">
        <f t="shared" si="19"/>
        <v>85.99</v>
      </c>
    </row>
    <row r="261" spans="1:9" ht="15.75" customHeight="1" x14ac:dyDescent="0.25">
      <c r="A261" s="188" t="s">
        <v>1550</v>
      </c>
      <c r="B261" s="21">
        <v>1</v>
      </c>
      <c r="C261" s="21">
        <f t="shared" si="16"/>
        <v>164</v>
      </c>
      <c r="D261" s="21">
        <v>158</v>
      </c>
      <c r="E261" s="21">
        <v>6</v>
      </c>
      <c r="F261" s="6">
        <v>513.5</v>
      </c>
      <c r="G261" s="6">
        <f t="shared" si="17"/>
        <v>3.25</v>
      </c>
      <c r="H261" s="6">
        <f t="shared" si="18"/>
        <v>39</v>
      </c>
      <c r="I261" s="35">
        <f t="shared" si="19"/>
        <v>48.4</v>
      </c>
    </row>
    <row r="262" spans="1:9" ht="15.75" customHeight="1" x14ac:dyDescent="0.25">
      <c r="A262" s="188" t="s">
        <v>1544</v>
      </c>
      <c r="B262" s="21">
        <v>1</v>
      </c>
      <c r="C262" s="21">
        <f t="shared" si="16"/>
        <v>165</v>
      </c>
      <c r="D262" s="21">
        <v>158</v>
      </c>
      <c r="E262" s="21">
        <v>7</v>
      </c>
      <c r="F262" s="6">
        <v>521.4</v>
      </c>
      <c r="G262" s="6">
        <f t="shared" si="17"/>
        <v>3.3</v>
      </c>
      <c r="H262" s="6">
        <f t="shared" si="18"/>
        <v>46.2</v>
      </c>
      <c r="I262" s="35">
        <f t="shared" si="19"/>
        <v>57.33</v>
      </c>
    </row>
    <row r="263" spans="1:9" ht="15.75" customHeight="1" x14ac:dyDescent="0.25">
      <c r="A263" s="188" t="s">
        <v>1550</v>
      </c>
      <c r="B263" s="21">
        <v>1</v>
      </c>
      <c r="C263" s="21">
        <f t="shared" si="16"/>
        <v>164</v>
      </c>
      <c r="D263" s="21">
        <v>158</v>
      </c>
      <c r="E263" s="21">
        <v>6</v>
      </c>
      <c r="F263" s="6">
        <v>513.5</v>
      </c>
      <c r="G263" s="6">
        <f t="shared" si="17"/>
        <v>3.25</v>
      </c>
      <c r="H263" s="6">
        <f t="shared" si="18"/>
        <v>39</v>
      </c>
      <c r="I263" s="35">
        <f t="shared" si="19"/>
        <v>48.4</v>
      </c>
    </row>
    <row r="264" spans="1:9" ht="15.75" customHeight="1" x14ac:dyDescent="0.25">
      <c r="A264" s="188" t="s">
        <v>1550</v>
      </c>
      <c r="B264" s="21">
        <v>1</v>
      </c>
      <c r="C264" s="21">
        <f t="shared" si="16"/>
        <v>164</v>
      </c>
      <c r="D264" s="21">
        <v>158</v>
      </c>
      <c r="E264" s="21">
        <v>6</v>
      </c>
      <c r="F264" s="6">
        <v>513.5</v>
      </c>
      <c r="G264" s="6">
        <f t="shared" si="17"/>
        <v>3.25</v>
      </c>
      <c r="H264" s="6">
        <f t="shared" si="18"/>
        <v>39</v>
      </c>
      <c r="I264" s="35">
        <f t="shared" si="19"/>
        <v>48.4</v>
      </c>
    </row>
    <row r="265" spans="1:9" ht="15.75" customHeight="1" x14ac:dyDescent="0.25">
      <c r="A265" s="188" t="s">
        <v>1550</v>
      </c>
      <c r="B265" s="21">
        <v>1</v>
      </c>
      <c r="C265" s="21">
        <f t="shared" si="16"/>
        <v>164</v>
      </c>
      <c r="D265" s="21">
        <v>158</v>
      </c>
      <c r="E265" s="21">
        <v>6</v>
      </c>
      <c r="F265" s="6">
        <v>513.5</v>
      </c>
      <c r="G265" s="6">
        <f t="shared" si="17"/>
        <v>3.25</v>
      </c>
      <c r="H265" s="6">
        <f t="shared" si="18"/>
        <v>39</v>
      </c>
      <c r="I265" s="35">
        <f t="shared" si="19"/>
        <v>48.4</v>
      </c>
    </row>
    <row r="266" spans="1:9" ht="15.75" customHeight="1" x14ac:dyDescent="0.25">
      <c r="A266" s="188" t="s">
        <v>1546</v>
      </c>
      <c r="B266" s="21">
        <v>1</v>
      </c>
      <c r="C266" s="21">
        <f t="shared" si="16"/>
        <v>167</v>
      </c>
      <c r="D266" s="21">
        <v>158</v>
      </c>
      <c r="E266" s="21">
        <v>9</v>
      </c>
      <c r="F266" s="6">
        <v>616.19999999999993</v>
      </c>
      <c r="G266" s="6">
        <f t="shared" si="17"/>
        <v>3.9</v>
      </c>
      <c r="H266" s="6">
        <f t="shared" si="18"/>
        <v>70.2</v>
      </c>
      <c r="I266" s="35">
        <f t="shared" si="19"/>
        <v>87.11</v>
      </c>
    </row>
    <row r="267" spans="1:9" ht="15.75" customHeight="1" x14ac:dyDescent="0.25">
      <c r="A267" s="188" t="s">
        <v>1547</v>
      </c>
      <c r="B267" s="21">
        <v>1</v>
      </c>
      <c r="C267" s="21">
        <f t="shared" si="16"/>
        <v>165</v>
      </c>
      <c r="D267" s="21">
        <v>158</v>
      </c>
      <c r="E267" s="21">
        <v>7</v>
      </c>
      <c r="F267" s="6">
        <v>481.9</v>
      </c>
      <c r="G267" s="6">
        <f t="shared" si="17"/>
        <v>3.05</v>
      </c>
      <c r="H267" s="6">
        <f t="shared" si="18"/>
        <v>42.7</v>
      </c>
      <c r="I267" s="35">
        <f t="shared" si="19"/>
        <v>52.99</v>
      </c>
    </row>
    <row r="268" spans="1:9" ht="15.75" customHeight="1" x14ac:dyDescent="0.25">
      <c r="A268" s="188" t="s">
        <v>1550</v>
      </c>
      <c r="B268" s="21">
        <v>1</v>
      </c>
      <c r="C268" s="21">
        <f t="shared" si="16"/>
        <v>164</v>
      </c>
      <c r="D268" s="21">
        <v>158</v>
      </c>
      <c r="E268" s="21">
        <v>6</v>
      </c>
      <c r="F268" s="6">
        <v>513.5</v>
      </c>
      <c r="G268" s="6">
        <f t="shared" si="17"/>
        <v>3.25</v>
      </c>
      <c r="H268" s="6">
        <f t="shared" si="18"/>
        <v>39</v>
      </c>
      <c r="I268" s="35">
        <f t="shared" si="19"/>
        <v>48.4</v>
      </c>
    </row>
    <row r="269" spans="1:9" ht="15.75" customHeight="1" x14ac:dyDescent="0.25">
      <c r="A269" s="188" t="s">
        <v>1545</v>
      </c>
      <c r="B269" s="21">
        <v>1</v>
      </c>
      <c r="C269" s="21">
        <f t="shared" si="16"/>
        <v>163</v>
      </c>
      <c r="D269" s="21">
        <v>158</v>
      </c>
      <c r="E269" s="21">
        <v>5</v>
      </c>
      <c r="F269" s="6">
        <v>513.5</v>
      </c>
      <c r="G269" s="6">
        <f t="shared" si="17"/>
        <v>3.25</v>
      </c>
      <c r="H269" s="6">
        <f t="shared" si="18"/>
        <v>32.5</v>
      </c>
      <c r="I269" s="35">
        <f t="shared" si="19"/>
        <v>40.33</v>
      </c>
    </row>
    <row r="270" spans="1:9" ht="15.75" customHeight="1" x14ac:dyDescent="0.25">
      <c r="A270" s="188" t="s">
        <v>1545</v>
      </c>
      <c r="B270" s="21">
        <v>1</v>
      </c>
      <c r="C270" s="21">
        <f t="shared" si="16"/>
        <v>165</v>
      </c>
      <c r="D270" s="21">
        <v>158</v>
      </c>
      <c r="E270" s="21">
        <v>7</v>
      </c>
      <c r="F270" s="6">
        <v>513.5</v>
      </c>
      <c r="G270" s="6">
        <f t="shared" si="17"/>
        <v>3.25</v>
      </c>
      <c r="H270" s="6">
        <f t="shared" si="18"/>
        <v>45.5</v>
      </c>
      <c r="I270" s="35">
        <f t="shared" si="19"/>
        <v>56.46</v>
      </c>
    </row>
    <row r="271" spans="1:9" ht="15.75" customHeight="1" x14ac:dyDescent="0.25">
      <c r="A271" s="188" t="s">
        <v>1545</v>
      </c>
      <c r="B271" s="21">
        <v>1</v>
      </c>
      <c r="C271" s="21">
        <f t="shared" ref="C271:C287" si="21">D271+E271</f>
        <v>174</v>
      </c>
      <c r="D271" s="21">
        <v>158</v>
      </c>
      <c r="E271" s="21">
        <v>16</v>
      </c>
      <c r="F271" s="6">
        <v>513.5</v>
      </c>
      <c r="G271" s="6">
        <f t="shared" ref="G271:G287" si="22">ROUND(F271/D271,2)</f>
        <v>3.25</v>
      </c>
      <c r="H271" s="6">
        <f t="shared" ref="H271:H287" si="23">ROUND(E271*G271*2,2)</f>
        <v>104</v>
      </c>
      <c r="I271" s="35">
        <f t="shared" ref="I271:I287" si="24">ROUND(H271*1.2409,2)</f>
        <v>129.05000000000001</v>
      </c>
    </row>
    <row r="272" spans="1:9" ht="15.75" customHeight="1" x14ac:dyDescent="0.25">
      <c r="A272" s="188" t="s">
        <v>1545</v>
      </c>
      <c r="B272" s="21">
        <v>1</v>
      </c>
      <c r="C272" s="21">
        <f t="shared" si="21"/>
        <v>165</v>
      </c>
      <c r="D272" s="21">
        <v>158</v>
      </c>
      <c r="E272" s="21">
        <v>7</v>
      </c>
      <c r="F272" s="6">
        <v>513.5</v>
      </c>
      <c r="G272" s="6">
        <f t="shared" si="22"/>
        <v>3.25</v>
      </c>
      <c r="H272" s="6">
        <f t="shared" si="23"/>
        <v>45.5</v>
      </c>
      <c r="I272" s="35">
        <f t="shared" si="24"/>
        <v>56.46</v>
      </c>
    </row>
    <row r="273" spans="1:9" ht="15.75" customHeight="1" x14ac:dyDescent="0.25">
      <c r="A273" s="188" t="s">
        <v>1550</v>
      </c>
      <c r="B273" s="21">
        <v>1</v>
      </c>
      <c r="C273" s="21">
        <f t="shared" si="21"/>
        <v>164</v>
      </c>
      <c r="D273" s="21">
        <v>158</v>
      </c>
      <c r="E273" s="21">
        <v>6</v>
      </c>
      <c r="F273" s="6">
        <v>513.5</v>
      </c>
      <c r="G273" s="6">
        <f t="shared" si="22"/>
        <v>3.25</v>
      </c>
      <c r="H273" s="6">
        <f t="shared" si="23"/>
        <v>39</v>
      </c>
      <c r="I273" s="35">
        <f t="shared" si="24"/>
        <v>48.4</v>
      </c>
    </row>
    <row r="274" spans="1:9" ht="15.75" customHeight="1" x14ac:dyDescent="0.25">
      <c r="A274" s="188" t="s">
        <v>1545</v>
      </c>
      <c r="B274" s="21">
        <v>1</v>
      </c>
      <c r="C274" s="21">
        <f t="shared" si="21"/>
        <v>162</v>
      </c>
      <c r="D274" s="21">
        <v>158</v>
      </c>
      <c r="E274" s="21">
        <v>4</v>
      </c>
      <c r="F274" s="6">
        <v>513.5</v>
      </c>
      <c r="G274" s="6">
        <f t="shared" si="22"/>
        <v>3.25</v>
      </c>
      <c r="H274" s="6">
        <f t="shared" si="23"/>
        <v>26</v>
      </c>
      <c r="I274" s="35">
        <f t="shared" si="24"/>
        <v>32.26</v>
      </c>
    </row>
    <row r="275" spans="1:9" ht="15.75" customHeight="1" x14ac:dyDescent="0.25">
      <c r="A275" s="188" t="s">
        <v>1550</v>
      </c>
      <c r="B275" s="21">
        <v>1</v>
      </c>
      <c r="C275" s="21">
        <f t="shared" si="21"/>
        <v>164</v>
      </c>
      <c r="D275" s="21">
        <v>158</v>
      </c>
      <c r="E275" s="21">
        <v>6</v>
      </c>
      <c r="F275" s="6">
        <v>513.5</v>
      </c>
      <c r="G275" s="6">
        <f t="shared" si="22"/>
        <v>3.25</v>
      </c>
      <c r="H275" s="6">
        <f t="shared" si="23"/>
        <v>39</v>
      </c>
      <c r="I275" s="35">
        <f t="shared" si="24"/>
        <v>48.4</v>
      </c>
    </row>
    <row r="276" spans="1:9" ht="15.75" customHeight="1" x14ac:dyDescent="0.25">
      <c r="A276" s="188" t="s">
        <v>1545</v>
      </c>
      <c r="B276" s="21">
        <v>1</v>
      </c>
      <c r="C276" s="21">
        <f t="shared" si="21"/>
        <v>180</v>
      </c>
      <c r="D276" s="21">
        <v>158</v>
      </c>
      <c r="E276" s="21">
        <v>22</v>
      </c>
      <c r="F276" s="6">
        <v>513.5</v>
      </c>
      <c r="G276" s="6">
        <f t="shared" si="22"/>
        <v>3.25</v>
      </c>
      <c r="H276" s="6">
        <f t="shared" si="23"/>
        <v>143</v>
      </c>
      <c r="I276" s="35">
        <f t="shared" si="24"/>
        <v>177.45</v>
      </c>
    </row>
    <row r="277" spans="1:9" ht="15.75" customHeight="1" x14ac:dyDescent="0.25">
      <c r="A277" s="188" t="s">
        <v>1545</v>
      </c>
      <c r="B277" s="21">
        <v>1</v>
      </c>
      <c r="C277" s="21">
        <f t="shared" si="21"/>
        <v>171</v>
      </c>
      <c r="D277" s="21">
        <v>158</v>
      </c>
      <c r="E277" s="21">
        <v>13</v>
      </c>
      <c r="F277" s="6">
        <v>513.5</v>
      </c>
      <c r="G277" s="6">
        <f t="shared" si="22"/>
        <v>3.25</v>
      </c>
      <c r="H277" s="6">
        <f t="shared" si="23"/>
        <v>84.5</v>
      </c>
      <c r="I277" s="35">
        <f t="shared" si="24"/>
        <v>104.86</v>
      </c>
    </row>
    <row r="278" spans="1:9" ht="15.75" customHeight="1" x14ac:dyDescent="0.25">
      <c r="A278" s="188" t="s">
        <v>1545</v>
      </c>
      <c r="B278" s="21">
        <v>1</v>
      </c>
      <c r="C278" s="21">
        <f t="shared" si="21"/>
        <v>169</v>
      </c>
      <c r="D278" s="21">
        <v>158</v>
      </c>
      <c r="E278" s="21">
        <v>11</v>
      </c>
      <c r="F278" s="6">
        <v>513.5</v>
      </c>
      <c r="G278" s="6">
        <f t="shared" si="22"/>
        <v>3.25</v>
      </c>
      <c r="H278" s="6">
        <f t="shared" si="23"/>
        <v>71.5</v>
      </c>
      <c r="I278" s="35">
        <f t="shared" si="24"/>
        <v>88.72</v>
      </c>
    </row>
    <row r="279" spans="1:9" ht="15.75" customHeight="1" x14ac:dyDescent="0.25">
      <c r="A279" s="188" t="s">
        <v>1545</v>
      </c>
      <c r="B279" s="21">
        <v>1</v>
      </c>
      <c r="C279" s="21">
        <f t="shared" si="21"/>
        <v>165</v>
      </c>
      <c r="D279" s="21">
        <v>158</v>
      </c>
      <c r="E279" s="21">
        <v>7</v>
      </c>
      <c r="F279" s="6">
        <v>513.5</v>
      </c>
      <c r="G279" s="6">
        <f t="shared" si="22"/>
        <v>3.25</v>
      </c>
      <c r="H279" s="6">
        <f t="shared" si="23"/>
        <v>45.5</v>
      </c>
      <c r="I279" s="35">
        <f t="shared" si="24"/>
        <v>56.46</v>
      </c>
    </row>
    <row r="280" spans="1:9" ht="15.75" customHeight="1" x14ac:dyDescent="0.25">
      <c r="A280" s="188" t="s">
        <v>1545</v>
      </c>
      <c r="B280" s="21">
        <v>1</v>
      </c>
      <c r="C280" s="21">
        <f t="shared" si="21"/>
        <v>171</v>
      </c>
      <c r="D280" s="21">
        <v>158</v>
      </c>
      <c r="E280" s="21">
        <v>13</v>
      </c>
      <c r="F280" s="6">
        <v>513.5</v>
      </c>
      <c r="G280" s="6">
        <f t="shared" si="22"/>
        <v>3.25</v>
      </c>
      <c r="H280" s="6">
        <f t="shared" si="23"/>
        <v>84.5</v>
      </c>
      <c r="I280" s="35">
        <f t="shared" si="24"/>
        <v>104.86</v>
      </c>
    </row>
    <row r="281" spans="1:9" ht="15.75" customHeight="1" x14ac:dyDescent="0.25">
      <c r="A281" s="188" t="s">
        <v>1545</v>
      </c>
      <c r="B281" s="21">
        <v>1</v>
      </c>
      <c r="C281" s="21">
        <f t="shared" si="21"/>
        <v>170</v>
      </c>
      <c r="D281" s="21">
        <v>158</v>
      </c>
      <c r="E281" s="21">
        <v>12</v>
      </c>
      <c r="F281" s="6">
        <v>513.5</v>
      </c>
      <c r="G281" s="6">
        <f t="shared" si="22"/>
        <v>3.25</v>
      </c>
      <c r="H281" s="6">
        <f t="shared" si="23"/>
        <v>78</v>
      </c>
      <c r="I281" s="35">
        <f t="shared" si="24"/>
        <v>96.79</v>
      </c>
    </row>
    <row r="282" spans="1:9" ht="15.75" customHeight="1" x14ac:dyDescent="0.25">
      <c r="A282" s="188" t="s">
        <v>1545</v>
      </c>
      <c r="B282" s="21">
        <v>1</v>
      </c>
      <c r="C282" s="21">
        <f t="shared" si="21"/>
        <v>168</v>
      </c>
      <c r="D282" s="21">
        <v>158</v>
      </c>
      <c r="E282" s="21">
        <v>10</v>
      </c>
      <c r="F282" s="6">
        <v>513.5</v>
      </c>
      <c r="G282" s="6">
        <f t="shared" si="22"/>
        <v>3.25</v>
      </c>
      <c r="H282" s="6">
        <f t="shared" si="23"/>
        <v>65</v>
      </c>
      <c r="I282" s="35">
        <f t="shared" si="24"/>
        <v>80.66</v>
      </c>
    </row>
    <row r="283" spans="1:9" ht="15.75" customHeight="1" x14ac:dyDescent="0.25">
      <c r="A283" s="188" t="s">
        <v>1548</v>
      </c>
      <c r="B283" s="21">
        <v>1</v>
      </c>
      <c r="C283" s="21">
        <f t="shared" si="21"/>
        <v>173</v>
      </c>
      <c r="D283" s="21">
        <v>158</v>
      </c>
      <c r="E283" s="21">
        <v>15</v>
      </c>
      <c r="F283" s="6">
        <v>568.79999999999995</v>
      </c>
      <c r="G283" s="6">
        <f t="shared" si="22"/>
        <v>3.6</v>
      </c>
      <c r="H283" s="6">
        <f t="shared" si="23"/>
        <v>108</v>
      </c>
      <c r="I283" s="35">
        <f t="shared" si="24"/>
        <v>134.02000000000001</v>
      </c>
    </row>
    <row r="284" spans="1:9" ht="15.75" customHeight="1" x14ac:dyDescent="0.25">
      <c r="A284" s="188" t="s">
        <v>1548</v>
      </c>
      <c r="B284" s="21">
        <v>1</v>
      </c>
      <c r="C284" s="21">
        <f t="shared" si="21"/>
        <v>180</v>
      </c>
      <c r="D284" s="21">
        <v>158</v>
      </c>
      <c r="E284" s="21">
        <v>22</v>
      </c>
      <c r="F284" s="6">
        <v>568.80000000000007</v>
      </c>
      <c r="G284" s="6">
        <f t="shared" si="22"/>
        <v>3.6</v>
      </c>
      <c r="H284" s="6">
        <f t="shared" si="23"/>
        <v>158.4</v>
      </c>
      <c r="I284" s="35">
        <f t="shared" si="24"/>
        <v>196.56</v>
      </c>
    </row>
    <row r="285" spans="1:9" ht="15.75" customHeight="1" x14ac:dyDescent="0.25">
      <c r="A285" s="188" t="s">
        <v>1548</v>
      </c>
      <c r="B285" s="21">
        <v>1</v>
      </c>
      <c r="C285" s="21">
        <f t="shared" si="21"/>
        <v>189</v>
      </c>
      <c r="D285" s="21">
        <v>158</v>
      </c>
      <c r="E285" s="21">
        <v>31</v>
      </c>
      <c r="F285" s="6">
        <v>568.80000000000007</v>
      </c>
      <c r="G285" s="6">
        <f t="shared" si="22"/>
        <v>3.6</v>
      </c>
      <c r="H285" s="6">
        <f t="shared" si="23"/>
        <v>223.2</v>
      </c>
      <c r="I285" s="35">
        <f t="shared" si="24"/>
        <v>276.97000000000003</v>
      </c>
    </row>
    <row r="286" spans="1:9" ht="15.75" customHeight="1" x14ac:dyDescent="0.25">
      <c r="A286" s="188" t="s">
        <v>1548</v>
      </c>
      <c r="B286" s="21">
        <v>1</v>
      </c>
      <c r="C286" s="21">
        <f t="shared" si="21"/>
        <v>196</v>
      </c>
      <c r="D286" s="21">
        <v>158</v>
      </c>
      <c r="E286" s="21">
        <v>38</v>
      </c>
      <c r="F286" s="6">
        <v>568.80000000000007</v>
      </c>
      <c r="G286" s="6">
        <f t="shared" si="22"/>
        <v>3.6</v>
      </c>
      <c r="H286" s="6">
        <f t="shared" si="23"/>
        <v>273.60000000000002</v>
      </c>
      <c r="I286" s="35">
        <f t="shared" si="24"/>
        <v>339.51</v>
      </c>
    </row>
    <row r="287" spans="1:9" ht="15.75" customHeight="1" x14ac:dyDescent="0.25">
      <c r="A287" s="188" t="s">
        <v>1545</v>
      </c>
      <c r="B287" s="21">
        <v>1</v>
      </c>
      <c r="C287" s="21">
        <f t="shared" si="21"/>
        <v>174</v>
      </c>
      <c r="D287" s="21">
        <v>158</v>
      </c>
      <c r="E287" s="21">
        <v>16</v>
      </c>
      <c r="F287" s="6">
        <v>513.5</v>
      </c>
      <c r="G287" s="6">
        <f t="shared" si="22"/>
        <v>3.25</v>
      </c>
      <c r="H287" s="6">
        <f t="shared" si="23"/>
        <v>104</v>
      </c>
      <c r="I287" s="35">
        <f t="shared" si="24"/>
        <v>129.05000000000001</v>
      </c>
    </row>
    <row r="288" spans="1:9" x14ac:dyDescent="0.25">
      <c r="F288" s="15"/>
      <c r="G288" s="15"/>
    </row>
    <row r="290" spans="1:9" x14ac:dyDescent="0.25">
      <c r="A290" s="11" t="s">
        <v>1</v>
      </c>
      <c r="B290" s="12"/>
      <c r="C290" s="12"/>
      <c r="D290" s="12"/>
      <c r="E290" s="12"/>
      <c r="F290" s="12"/>
      <c r="G290" s="12"/>
      <c r="H290" s="12"/>
      <c r="I290" s="12"/>
    </row>
    <row r="291" spans="1:9" ht="36" customHeight="1" x14ac:dyDescent="0.25">
      <c r="A291" s="609" t="s">
        <v>3</v>
      </c>
      <c r="B291" s="609"/>
      <c r="C291" s="609"/>
      <c r="D291" s="609"/>
      <c r="E291" s="609"/>
      <c r="F291" s="609"/>
      <c r="G291" s="609"/>
      <c r="H291" s="609"/>
      <c r="I291" s="609"/>
    </row>
    <row r="292" spans="1:9" ht="18" customHeight="1" x14ac:dyDescent="0.25">
      <c r="A292" s="18" t="s">
        <v>5</v>
      </c>
      <c r="D292" s="12"/>
      <c r="E292" s="12"/>
      <c r="F292" s="12"/>
      <c r="G292" s="12"/>
      <c r="H292" s="12"/>
      <c r="I292" s="12"/>
    </row>
    <row r="293" spans="1:9" ht="18" customHeight="1" x14ac:dyDescent="0.25">
      <c r="A293" s="12" t="s">
        <v>16</v>
      </c>
      <c r="B293" s="18"/>
      <c r="C293" s="18"/>
      <c r="D293" s="12"/>
      <c r="E293" s="12"/>
      <c r="F293" s="12"/>
      <c r="G293" s="12"/>
      <c r="H293" s="12"/>
      <c r="I293" s="12"/>
    </row>
    <row r="294" spans="1:9" ht="18" customHeight="1" x14ac:dyDescent="0.25">
      <c r="A294" s="12" t="s">
        <v>17</v>
      </c>
      <c r="B294" s="18"/>
      <c r="C294" s="18"/>
      <c r="D294" s="12"/>
      <c r="E294" s="12"/>
      <c r="F294" s="12"/>
      <c r="G294" s="12"/>
      <c r="H294" s="12"/>
      <c r="I294" s="12"/>
    </row>
    <row r="295" spans="1:9" ht="18" customHeight="1" x14ac:dyDescent="0.25">
      <c r="A295" s="12"/>
      <c r="B295" s="18"/>
      <c r="C295" s="18"/>
      <c r="D295" s="12"/>
      <c r="E295" s="12"/>
      <c r="F295" s="12"/>
      <c r="G295" s="12"/>
      <c r="H295" s="12"/>
      <c r="I295" s="12"/>
    </row>
    <row r="296" spans="1:9" ht="18" customHeight="1" x14ac:dyDescent="0.3">
      <c r="A296" s="12" t="s">
        <v>14</v>
      </c>
      <c r="B296" s="18"/>
      <c r="C296" s="18"/>
      <c r="D296" s="12"/>
      <c r="E296" s="12"/>
      <c r="F296" s="12"/>
      <c r="G296" s="12"/>
      <c r="H296" s="12"/>
      <c r="I296" s="12"/>
    </row>
    <row r="297" spans="1:9" ht="18" customHeight="1" x14ac:dyDescent="0.25">
      <c r="A297" s="12"/>
      <c r="B297" s="18"/>
      <c r="C297" s="18"/>
      <c r="D297" s="12"/>
      <c r="E297" s="12"/>
      <c r="F297" s="12"/>
      <c r="G297" s="12"/>
      <c r="H297" s="12"/>
      <c r="I297" s="12"/>
    </row>
    <row r="298" spans="1:9" s="40" customFormat="1" ht="30.75" customHeight="1" x14ac:dyDescent="0.25">
      <c r="A298" s="610" t="s">
        <v>20</v>
      </c>
      <c r="B298" s="610"/>
      <c r="C298" s="610"/>
      <c r="D298" s="610"/>
      <c r="E298" s="610"/>
      <c r="F298" s="610"/>
      <c r="G298" s="610"/>
      <c r="H298" s="610"/>
      <c r="I298" s="610"/>
    </row>
    <row r="299" spans="1:9" s="40" customFormat="1" ht="37.5" customHeight="1" x14ac:dyDescent="0.25">
      <c r="A299" s="611" t="s">
        <v>7</v>
      </c>
      <c r="B299" s="611"/>
      <c r="C299" s="611"/>
      <c r="D299" s="611"/>
      <c r="E299" s="611"/>
      <c r="F299" s="611"/>
      <c r="G299" s="611"/>
      <c r="H299" s="611"/>
      <c r="I299" s="611"/>
    </row>
    <row r="300" spans="1:9" s="40" customFormat="1" ht="18" customHeight="1" x14ac:dyDescent="0.25">
      <c r="A300" s="602" t="s">
        <v>9</v>
      </c>
      <c r="B300" s="602"/>
      <c r="C300" s="602"/>
      <c r="D300" s="602"/>
      <c r="E300" s="602"/>
      <c r="F300" s="602"/>
      <c r="G300" s="602"/>
      <c r="H300" s="602"/>
      <c r="I300" s="602"/>
    </row>
    <row r="301" spans="1:9" s="40" customFormat="1" x14ac:dyDescent="0.25">
      <c r="A301" s="42"/>
      <c r="B301" s="42"/>
      <c r="C301" s="42"/>
      <c r="D301" s="42"/>
      <c r="E301" s="42"/>
      <c r="F301" s="42"/>
      <c r="G301" s="42"/>
      <c r="H301" s="42"/>
      <c r="I301" s="42"/>
    </row>
    <row r="303" spans="1:9" x14ac:dyDescent="0.25">
      <c r="A303" s="2" t="s">
        <v>422</v>
      </c>
    </row>
    <row r="304" spans="1:9" ht="18" customHeight="1" x14ac:dyDescent="0.25">
      <c r="A304" s="674" t="s">
        <v>423</v>
      </c>
      <c r="B304" s="674"/>
      <c r="C304" s="674"/>
      <c r="D304" s="674"/>
      <c r="E304" s="674"/>
      <c r="F304" s="674"/>
      <c r="G304" s="674"/>
      <c r="H304" s="674"/>
      <c r="I304" s="674"/>
    </row>
    <row r="306" spans="1:1" x14ac:dyDescent="0.25">
      <c r="A306" s="2" t="s">
        <v>424</v>
      </c>
    </row>
    <row r="307" spans="1:1" x14ac:dyDescent="0.25">
      <c r="A307" s="2" t="s">
        <v>425</v>
      </c>
    </row>
  </sheetData>
  <mergeCells count="18">
    <mergeCell ref="A304:I304"/>
    <mergeCell ref="D9:D10"/>
    <mergeCell ref="E9:E10"/>
    <mergeCell ref="A291:I291"/>
    <mergeCell ref="A298:I298"/>
    <mergeCell ref="A299:I299"/>
    <mergeCell ref="A300:I300"/>
    <mergeCell ref="A8:A10"/>
    <mergeCell ref="B8:B10"/>
    <mergeCell ref="C8:E8"/>
    <mergeCell ref="F8:F10"/>
    <mergeCell ref="G8:G10"/>
    <mergeCell ref="H8:H10"/>
    <mergeCell ref="I8:I10"/>
    <mergeCell ref="C9:C10"/>
    <mergeCell ref="G1:I1"/>
    <mergeCell ref="H2:I2"/>
    <mergeCell ref="A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81"/>
  <sheetViews>
    <sheetView zoomScale="80" zoomScaleNormal="80" workbookViewId="0">
      <selection activeCell="M166" sqref="M166"/>
    </sheetView>
  </sheetViews>
  <sheetFormatPr defaultRowHeight="16.5" x14ac:dyDescent="0.25"/>
  <cols>
    <col min="1" max="1" width="42.7109375" style="426" customWidth="1"/>
    <col min="2" max="2" width="15.28515625" style="426" customWidth="1"/>
    <col min="3" max="3" width="14.5703125" style="426" customWidth="1"/>
    <col min="4" max="4" width="14.7109375" style="426" customWidth="1"/>
    <col min="5" max="5" width="18.42578125" style="426" customWidth="1"/>
    <col min="6" max="6" width="13.85546875" style="426" customWidth="1"/>
    <col min="7" max="7" width="19.140625" style="426" customWidth="1"/>
    <col min="8" max="8" width="23.42578125" style="426" customWidth="1"/>
    <col min="9" max="9" width="26.85546875" style="426" customWidth="1"/>
    <col min="10" max="16384" width="9.140625" style="426"/>
  </cols>
  <sheetData>
    <row r="1" spans="1:9" ht="49.5" customHeight="1" x14ac:dyDescent="0.25">
      <c r="G1" s="600" t="s">
        <v>1601</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426" t="s">
        <v>1464</v>
      </c>
    </row>
    <row r="6" spans="1:9" x14ac:dyDescent="0.25">
      <c r="A6" s="426" t="s">
        <v>1566</v>
      </c>
    </row>
    <row r="7" spans="1:9" x14ac:dyDescent="0.25">
      <c r="E7" s="14"/>
      <c r="H7" s="13"/>
    </row>
    <row r="8" spans="1:9" ht="45.75" customHeight="1" x14ac:dyDescent="0.25">
      <c r="A8" s="675"/>
      <c r="B8" s="675" t="s">
        <v>8</v>
      </c>
      <c r="C8" s="676" t="s">
        <v>10</v>
      </c>
      <c r="D8" s="676"/>
      <c r="E8" s="676"/>
      <c r="F8" s="676" t="s">
        <v>6</v>
      </c>
      <c r="G8" s="677" t="s">
        <v>1465</v>
      </c>
      <c r="H8" s="676" t="s">
        <v>1638</v>
      </c>
      <c r="I8" s="678" t="s">
        <v>4</v>
      </c>
    </row>
    <row r="9" spans="1:9" ht="24" customHeight="1" x14ac:dyDescent="0.25">
      <c r="A9" s="675"/>
      <c r="B9" s="675"/>
      <c r="C9" s="679" t="s">
        <v>19</v>
      </c>
      <c r="D9" s="679" t="s">
        <v>1466</v>
      </c>
      <c r="E9" s="676" t="s">
        <v>15</v>
      </c>
      <c r="F9" s="676"/>
      <c r="G9" s="677"/>
      <c r="H9" s="676"/>
      <c r="I9" s="678"/>
    </row>
    <row r="10" spans="1:9" ht="115.5" customHeight="1" x14ac:dyDescent="0.25">
      <c r="A10" s="675"/>
      <c r="B10" s="675"/>
      <c r="C10" s="680"/>
      <c r="D10" s="680"/>
      <c r="E10" s="676"/>
      <c r="F10" s="676"/>
      <c r="G10" s="677"/>
      <c r="H10" s="676"/>
      <c r="I10" s="678"/>
    </row>
    <row r="11" spans="1:9" ht="20.25" customHeight="1" x14ac:dyDescent="0.25">
      <c r="A11" s="401">
        <v>1</v>
      </c>
      <c r="B11" s="401">
        <v>6</v>
      </c>
      <c r="C11" s="401" t="s">
        <v>12</v>
      </c>
      <c r="D11" s="401">
        <v>8</v>
      </c>
      <c r="E11" s="401">
        <v>9</v>
      </c>
      <c r="F11" s="401">
        <v>11</v>
      </c>
      <c r="G11" s="401">
        <v>12</v>
      </c>
      <c r="H11" s="401">
        <v>13</v>
      </c>
      <c r="I11" s="401" t="s">
        <v>13</v>
      </c>
    </row>
    <row r="12" spans="1:9" s="1" customFormat="1" ht="26.25" customHeight="1" x14ac:dyDescent="0.25">
      <c r="A12" s="403" t="s">
        <v>0</v>
      </c>
      <c r="B12" s="404">
        <f>B13+B32+B105+B153</f>
        <v>145</v>
      </c>
      <c r="C12" s="404"/>
      <c r="D12" s="404"/>
      <c r="E12" s="404">
        <f t="shared" ref="E12:I12" si="0">E13+E32+E105+E153</f>
        <v>5017.5</v>
      </c>
      <c r="F12" s="404"/>
      <c r="G12" s="534"/>
      <c r="H12" s="405">
        <f t="shared" si="0"/>
        <v>26374.1</v>
      </c>
      <c r="I12" s="405">
        <f t="shared" si="0"/>
        <v>32727.60999999999</v>
      </c>
    </row>
    <row r="13" spans="1:9" ht="37.5" customHeight="1" x14ac:dyDescent="0.25">
      <c r="A13" s="370" t="s">
        <v>23</v>
      </c>
      <c r="B13" s="284">
        <f t="shared" ref="B13:I13" si="1">SUM(B14:B31)</f>
        <v>18</v>
      </c>
      <c r="C13" s="284"/>
      <c r="D13" s="284"/>
      <c r="E13" s="284">
        <f t="shared" si="1"/>
        <v>399.5</v>
      </c>
      <c r="F13" s="284"/>
      <c r="G13" s="284"/>
      <c r="H13" s="285">
        <f t="shared" si="1"/>
        <v>3552.1200000000003</v>
      </c>
      <c r="I13" s="285">
        <f t="shared" si="1"/>
        <v>4407.82</v>
      </c>
    </row>
    <row r="14" spans="1:9" s="537" customFormat="1" ht="18.75" customHeight="1" x14ac:dyDescent="0.3">
      <c r="A14" s="535" t="s">
        <v>1275</v>
      </c>
      <c r="B14" s="421">
        <v>1</v>
      </c>
      <c r="C14" s="421">
        <f t="shared" ref="C14:C21" si="2">D14+E14</f>
        <v>348.5</v>
      </c>
      <c r="D14" s="421">
        <v>277</v>
      </c>
      <c r="E14" s="536">
        <v>71.5</v>
      </c>
      <c r="F14" s="536"/>
      <c r="G14" s="282">
        <v>9.24</v>
      </c>
      <c r="H14" s="282">
        <f>ROUND(E14*G14,2)</f>
        <v>660.66</v>
      </c>
      <c r="I14" s="282">
        <f t="shared" ref="I14" si="3">ROUND(H14*1.2409,2)</f>
        <v>819.81</v>
      </c>
    </row>
    <row r="15" spans="1:9" s="537" customFormat="1" ht="18.75" customHeight="1" x14ac:dyDescent="0.3">
      <c r="A15" s="538" t="s">
        <v>1275</v>
      </c>
      <c r="B15" s="421">
        <v>1</v>
      </c>
      <c r="C15" s="421">
        <f t="shared" si="2"/>
        <v>362</v>
      </c>
      <c r="D15" s="421">
        <v>277</v>
      </c>
      <c r="E15" s="539">
        <v>85</v>
      </c>
      <c r="F15" s="539"/>
      <c r="G15" s="282">
        <v>9.24</v>
      </c>
      <c r="H15" s="282">
        <f t="shared" ref="H15:H31" si="4">ROUND(E15*G15,2)</f>
        <v>785.4</v>
      </c>
      <c r="I15" s="282">
        <f t="shared" ref="I15:I31" si="5">ROUND(H15*1.2409,2)</f>
        <v>974.6</v>
      </c>
    </row>
    <row r="16" spans="1:9" s="537" customFormat="1" ht="18.75" customHeight="1" x14ac:dyDescent="0.3">
      <c r="A16" s="535" t="s">
        <v>1275</v>
      </c>
      <c r="B16" s="421">
        <v>1</v>
      </c>
      <c r="C16" s="421">
        <f t="shared" si="2"/>
        <v>305</v>
      </c>
      <c r="D16" s="421">
        <v>277</v>
      </c>
      <c r="E16" s="536">
        <v>28</v>
      </c>
      <c r="F16" s="536"/>
      <c r="G16" s="282">
        <v>9.24</v>
      </c>
      <c r="H16" s="282">
        <f t="shared" si="4"/>
        <v>258.72000000000003</v>
      </c>
      <c r="I16" s="282">
        <f t="shared" si="5"/>
        <v>321.05</v>
      </c>
    </row>
    <row r="17" spans="1:9" s="537" customFormat="1" ht="18.75" customHeight="1" x14ac:dyDescent="0.3">
      <c r="A17" s="538" t="s">
        <v>1276</v>
      </c>
      <c r="B17" s="421">
        <v>1</v>
      </c>
      <c r="C17" s="421">
        <f t="shared" si="2"/>
        <v>279</v>
      </c>
      <c r="D17" s="421">
        <v>277</v>
      </c>
      <c r="E17" s="539">
        <v>2</v>
      </c>
      <c r="F17" s="539"/>
      <c r="G17" s="282">
        <v>9.24</v>
      </c>
      <c r="H17" s="282">
        <f t="shared" si="4"/>
        <v>18.48</v>
      </c>
      <c r="I17" s="282">
        <f t="shared" si="5"/>
        <v>22.93</v>
      </c>
    </row>
    <row r="18" spans="1:9" s="537" customFormat="1" ht="18.75" customHeight="1" x14ac:dyDescent="0.3">
      <c r="A18" s="538" t="s">
        <v>1276</v>
      </c>
      <c r="B18" s="421">
        <v>1</v>
      </c>
      <c r="C18" s="421">
        <f t="shared" si="2"/>
        <v>278</v>
      </c>
      <c r="D18" s="421">
        <v>277</v>
      </c>
      <c r="E18" s="539">
        <v>1</v>
      </c>
      <c r="F18" s="539"/>
      <c r="G18" s="282">
        <v>9.24</v>
      </c>
      <c r="H18" s="282">
        <f t="shared" si="4"/>
        <v>9.24</v>
      </c>
      <c r="I18" s="282">
        <f t="shared" si="5"/>
        <v>11.47</v>
      </c>
    </row>
    <row r="19" spans="1:9" s="537" customFormat="1" ht="18.75" customHeight="1" x14ac:dyDescent="0.3">
      <c r="A19" s="538" t="s">
        <v>1277</v>
      </c>
      <c r="B19" s="421">
        <v>1</v>
      </c>
      <c r="C19" s="421">
        <f t="shared" si="2"/>
        <v>278</v>
      </c>
      <c r="D19" s="421">
        <v>277</v>
      </c>
      <c r="E19" s="539">
        <v>1</v>
      </c>
      <c r="F19" s="539"/>
      <c r="G19" s="282">
        <v>9.24</v>
      </c>
      <c r="H19" s="282">
        <f t="shared" si="4"/>
        <v>9.24</v>
      </c>
      <c r="I19" s="282">
        <f t="shared" si="5"/>
        <v>11.47</v>
      </c>
    </row>
    <row r="20" spans="1:9" s="537" customFormat="1" ht="18.75" customHeight="1" x14ac:dyDescent="0.3">
      <c r="A20" s="538" t="s">
        <v>1278</v>
      </c>
      <c r="B20" s="421">
        <v>1</v>
      </c>
      <c r="C20" s="421">
        <f t="shared" si="2"/>
        <v>279.5</v>
      </c>
      <c r="D20" s="421">
        <v>277</v>
      </c>
      <c r="E20" s="539">
        <v>2.5</v>
      </c>
      <c r="F20" s="539"/>
      <c r="G20" s="282">
        <v>8.58</v>
      </c>
      <c r="H20" s="282">
        <f t="shared" si="4"/>
        <v>21.45</v>
      </c>
      <c r="I20" s="282">
        <f t="shared" si="5"/>
        <v>26.62</v>
      </c>
    </row>
    <row r="21" spans="1:9" s="537" customFormat="1" ht="18.75" customHeight="1" x14ac:dyDescent="0.3">
      <c r="A21" s="538" t="s">
        <v>1279</v>
      </c>
      <c r="B21" s="421">
        <v>1</v>
      </c>
      <c r="C21" s="421">
        <f t="shared" si="2"/>
        <v>308</v>
      </c>
      <c r="D21" s="421">
        <v>277</v>
      </c>
      <c r="E21" s="539">
        <v>31</v>
      </c>
      <c r="F21" s="539"/>
      <c r="G21" s="282">
        <v>8.58</v>
      </c>
      <c r="H21" s="282">
        <f t="shared" si="4"/>
        <v>265.98</v>
      </c>
      <c r="I21" s="282">
        <f t="shared" si="5"/>
        <v>330.05</v>
      </c>
    </row>
    <row r="22" spans="1:9" s="537" customFormat="1" ht="18.75" customHeight="1" x14ac:dyDescent="0.3">
      <c r="A22" s="535" t="s">
        <v>1279</v>
      </c>
      <c r="B22" s="421">
        <v>1</v>
      </c>
      <c r="C22" s="421">
        <f>D22+E22</f>
        <v>285</v>
      </c>
      <c r="D22" s="421">
        <v>277</v>
      </c>
      <c r="E22" s="540">
        <v>8</v>
      </c>
      <c r="F22" s="536"/>
      <c r="G22" s="282">
        <v>8.58</v>
      </c>
      <c r="H22" s="282">
        <f t="shared" si="4"/>
        <v>68.64</v>
      </c>
      <c r="I22" s="282">
        <f t="shared" si="5"/>
        <v>85.18</v>
      </c>
    </row>
    <row r="23" spans="1:9" s="537" customFormat="1" ht="18.75" customHeight="1" x14ac:dyDescent="0.3">
      <c r="A23" s="535" t="s">
        <v>1279</v>
      </c>
      <c r="B23" s="421">
        <v>1</v>
      </c>
      <c r="C23" s="421">
        <f>D23+E23</f>
        <v>305</v>
      </c>
      <c r="D23" s="421">
        <v>277</v>
      </c>
      <c r="E23" s="536">
        <v>28</v>
      </c>
      <c r="F23" s="536"/>
      <c r="G23" s="282">
        <v>8.58</v>
      </c>
      <c r="H23" s="282">
        <f t="shared" si="4"/>
        <v>240.24</v>
      </c>
      <c r="I23" s="282">
        <f t="shared" si="5"/>
        <v>298.11</v>
      </c>
    </row>
    <row r="24" spans="1:9" s="537" customFormat="1" ht="18.75" customHeight="1" x14ac:dyDescent="0.3">
      <c r="A24" s="535" t="s">
        <v>1279</v>
      </c>
      <c r="B24" s="421">
        <v>1</v>
      </c>
      <c r="C24" s="421">
        <f t="shared" ref="C24:C29" si="6">D24+E24</f>
        <v>344</v>
      </c>
      <c r="D24" s="421">
        <v>277</v>
      </c>
      <c r="E24" s="536">
        <v>67</v>
      </c>
      <c r="F24" s="536"/>
      <c r="G24" s="282">
        <v>8.58</v>
      </c>
      <c r="H24" s="282">
        <f t="shared" si="4"/>
        <v>574.86</v>
      </c>
      <c r="I24" s="282">
        <f t="shared" si="5"/>
        <v>713.34</v>
      </c>
    </row>
    <row r="25" spans="1:9" s="537" customFormat="1" ht="18.75" customHeight="1" x14ac:dyDescent="0.3">
      <c r="A25" s="538" t="s">
        <v>1280</v>
      </c>
      <c r="B25" s="421">
        <v>1</v>
      </c>
      <c r="C25" s="421">
        <f t="shared" si="6"/>
        <v>277.5</v>
      </c>
      <c r="D25" s="421">
        <v>277</v>
      </c>
      <c r="E25" s="539">
        <v>0.5</v>
      </c>
      <c r="F25" s="539"/>
      <c r="G25" s="282">
        <v>8.58</v>
      </c>
      <c r="H25" s="282">
        <f t="shared" si="4"/>
        <v>4.29</v>
      </c>
      <c r="I25" s="282">
        <f t="shared" si="5"/>
        <v>5.32</v>
      </c>
    </row>
    <row r="26" spans="1:9" s="537" customFormat="1" ht="18.75" customHeight="1" x14ac:dyDescent="0.3">
      <c r="A26" s="538" t="s">
        <v>1281</v>
      </c>
      <c r="B26" s="421">
        <v>1</v>
      </c>
      <c r="C26" s="421">
        <f t="shared" si="6"/>
        <v>310</v>
      </c>
      <c r="D26" s="421">
        <v>277</v>
      </c>
      <c r="E26" s="539">
        <v>33</v>
      </c>
      <c r="F26" s="539"/>
      <c r="G26" s="282">
        <v>8.58</v>
      </c>
      <c r="H26" s="282">
        <f t="shared" si="4"/>
        <v>283.14</v>
      </c>
      <c r="I26" s="282">
        <f t="shared" si="5"/>
        <v>351.35</v>
      </c>
    </row>
    <row r="27" spans="1:9" s="537" customFormat="1" ht="18.75" customHeight="1" x14ac:dyDescent="0.3">
      <c r="A27" s="538" t="s">
        <v>1281</v>
      </c>
      <c r="B27" s="421">
        <v>1</v>
      </c>
      <c r="C27" s="421">
        <f t="shared" si="6"/>
        <v>307</v>
      </c>
      <c r="D27" s="421">
        <v>277</v>
      </c>
      <c r="E27" s="539">
        <v>30</v>
      </c>
      <c r="F27" s="539"/>
      <c r="G27" s="282">
        <v>8.58</v>
      </c>
      <c r="H27" s="282">
        <f t="shared" si="4"/>
        <v>257.39999999999998</v>
      </c>
      <c r="I27" s="282">
        <f t="shared" si="5"/>
        <v>319.41000000000003</v>
      </c>
    </row>
    <row r="28" spans="1:9" s="537" customFormat="1" ht="18.75" customHeight="1" x14ac:dyDescent="0.3">
      <c r="A28" s="538" t="s">
        <v>1276</v>
      </c>
      <c r="B28" s="421">
        <v>1</v>
      </c>
      <c r="C28" s="421">
        <f t="shared" si="6"/>
        <v>281</v>
      </c>
      <c r="D28" s="421">
        <v>277</v>
      </c>
      <c r="E28" s="539">
        <v>4</v>
      </c>
      <c r="F28" s="539"/>
      <c r="G28" s="282">
        <v>8.58</v>
      </c>
      <c r="H28" s="282">
        <f t="shared" si="4"/>
        <v>34.32</v>
      </c>
      <c r="I28" s="282">
        <f t="shared" si="5"/>
        <v>42.59</v>
      </c>
    </row>
    <row r="29" spans="1:9" s="537" customFormat="1" ht="18.75" customHeight="1" x14ac:dyDescent="0.3">
      <c r="A29" s="538" t="s">
        <v>1276</v>
      </c>
      <c r="B29" s="421">
        <v>1</v>
      </c>
      <c r="C29" s="421">
        <f t="shared" si="6"/>
        <v>278.5</v>
      </c>
      <c r="D29" s="421">
        <v>277</v>
      </c>
      <c r="E29" s="539">
        <v>1.5</v>
      </c>
      <c r="F29" s="539"/>
      <c r="G29" s="282">
        <v>8.58</v>
      </c>
      <c r="H29" s="282">
        <f t="shared" si="4"/>
        <v>12.87</v>
      </c>
      <c r="I29" s="282">
        <f t="shared" si="5"/>
        <v>15.97</v>
      </c>
    </row>
    <row r="30" spans="1:9" s="537" customFormat="1" ht="18.75" customHeight="1" x14ac:dyDescent="0.3">
      <c r="A30" s="538" t="s">
        <v>1276</v>
      </c>
      <c r="B30" s="421">
        <v>1</v>
      </c>
      <c r="C30" s="421">
        <f>D30+E30</f>
        <v>282</v>
      </c>
      <c r="D30" s="421">
        <v>277</v>
      </c>
      <c r="E30" s="539">
        <v>5</v>
      </c>
      <c r="F30" s="539"/>
      <c r="G30" s="282">
        <v>8.58</v>
      </c>
      <c r="H30" s="282">
        <f t="shared" si="4"/>
        <v>42.9</v>
      </c>
      <c r="I30" s="282">
        <f t="shared" si="5"/>
        <v>53.23</v>
      </c>
    </row>
    <row r="31" spans="1:9" s="537" customFormat="1" ht="18.75" customHeight="1" x14ac:dyDescent="0.3">
      <c r="A31" s="538" t="s">
        <v>1276</v>
      </c>
      <c r="B31" s="421">
        <v>1</v>
      </c>
      <c r="C31" s="421">
        <f>D31+E31</f>
        <v>277.5</v>
      </c>
      <c r="D31" s="421">
        <v>277</v>
      </c>
      <c r="E31" s="539">
        <v>0.5</v>
      </c>
      <c r="F31" s="539"/>
      <c r="G31" s="282">
        <v>8.58</v>
      </c>
      <c r="H31" s="282">
        <f t="shared" si="4"/>
        <v>4.29</v>
      </c>
      <c r="I31" s="282">
        <f t="shared" si="5"/>
        <v>5.32</v>
      </c>
    </row>
    <row r="32" spans="1:9" ht="49.5" customHeight="1" x14ac:dyDescent="0.25">
      <c r="A32" s="370" t="s">
        <v>24</v>
      </c>
      <c r="B32" s="284">
        <f>SUM(B33:B104)</f>
        <v>72</v>
      </c>
      <c r="C32" s="284"/>
      <c r="D32" s="284"/>
      <c r="E32" s="541">
        <f t="shared" ref="E32:I32" si="7">SUM(E33:E104)</f>
        <v>2445</v>
      </c>
      <c r="F32" s="541"/>
      <c r="G32" s="282"/>
      <c r="H32" s="285">
        <f>SUM(H33:H104)</f>
        <v>13765.66</v>
      </c>
      <c r="I32" s="285">
        <f t="shared" si="7"/>
        <v>17081.779999999992</v>
      </c>
    </row>
    <row r="33" spans="1:9" s="537" customFormat="1" ht="18.75" customHeight="1" x14ac:dyDescent="0.3">
      <c r="A33" s="538" t="s">
        <v>1282</v>
      </c>
      <c r="B33" s="421">
        <v>1</v>
      </c>
      <c r="C33" s="421">
        <f t="shared" ref="C33:C42" si="8">D33+E33</f>
        <v>281</v>
      </c>
      <c r="D33" s="421">
        <v>277</v>
      </c>
      <c r="E33" s="539">
        <v>4</v>
      </c>
      <c r="F33" s="539"/>
      <c r="G33" s="282">
        <v>5.0599999999999996</v>
      </c>
      <c r="H33" s="282">
        <f t="shared" ref="H33" si="9">ROUND(E33*G33,2)</f>
        <v>20.239999999999998</v>
      </c>
      <c r="I33" s="282">
        <f t="shared" ref="I33" si="10">ROUND(H33*1.2409,2)</f>
        <v>25.12</v>
      </c>
    </row>
    <row r="34" spans="1:9" s="537" customFormat="1" ht="18.75" customHeight="1" x14ac:dyDescent="0.3">
      <c r="A34" s="535" t="s">
        <v>1283</v>
      </c>
      <c r="B34" s="421">
        <v>1</v>
      </c>
      <c r="C34" s="421">
        <f t="shared" si="8"/>
        <v>331</v>
      </c>
      <c r="D34" s="421">
        <v>277</v>
      </c>
      <c r="E34" s="536">
        <v>54</v>
      </c>
      <c r="F34" s="536"/>
      <c r="G34" s="282">
        <v>5.0600000000000005</v>
      </c>
      <c r="H34" s="282">
        <f t="shared" ref="H34:H97" si="11">ROUND(E34*G34,2)</f>
        <v>273.24</v>
      </c>
      <c r="I34" s="282">
        <f t="shared" ref="I34:I97" si="12">ROUND(H34*1.2409,2)</f>
        <v>339.06</v>
      </c>
    </row>
    <row r="35" spans="1:9" s="537" customFormat="1" ht="18.75" customHeight="1" x14ac:dyDescent="0.3">
      <c r="A35" s="535" t="s">
        <v>1283</v>
      </c>
      <c r="B35" s="421">
        <v>1</v>
      </c>
      <c r="C35" s="421">
        <f t="shared" si="8"/>
        <v>311</v>
      </c>
      <c r="D35" s="421">
        <v>277</v>
      </c>
      <c r="E35" s="540">
        <v>34</v>
      </c>
      <c r="F35" s="536"/>
      <c r="G35" s="282">
        <v>5.0599999999999996</v>
      </c>
      <c r="H35" s="282">
        <f t="shared" si="11"/>
        <v>172.04</v>
      </c>
      <c r="I35" s="282">
        <f t="shared" si="12"/>
        <v>213.48</v>
      </c>
    </row>
    <row r="36" spans="1:9" s="537" customFormat="1" ht="18.75" customHeight="1" x14ac:dyDescent="0.3">
      <c r="A36" s="535" t="s">
        <v>1283</v>
      </c>
      <c r="B36" s="421">
        <v>1</v>
      </c>
      <c r="C36" s="421">
        <f t="shared" si="8"/>
        <v>302</v>
      </c>
      <c r="D36" s="421">
        <v>277</v>
      </c>
      <c r="E36" s="540">
        <v>25</v>
      </c>
      <c r="F36" s="536"/>
      <c r="G36" s="282">
        <v>5.0599999999999996</v>
      </c>
      <c r="H36" s="282">
        <f t="shared" si="11"/>
        <v>126.5</v>
      </c>
      <c r="I36" s="282">
        <f t="shared" si="12"/>
        <v>156.97</v>
      </c>
    </row>
    <row r="37" spans="1:9" s="537" customFormat="1" ht="18.75" customHeight="1" x14ac:dyDescent="0.3">
      <c r="A37" s="535" t="s">
        <v>1283</v>
      </c>
      <c r="B37" s="421">
        <v>1</v>
      </c>
      <c r="C37" s="421">
        <f t="shared" si="8"/>
        <v>302</v>
      </c>
      <c r="D37" s="421">
        <v>277</v>
      </c>
      <c r="E37" s="540">
        <v>25</v>
      </c>
      <c r="F37" s="536"/>
      <c r="G37" s="282">
        <v>5.0599999999999996</v>
      </c>
      <c r="H37" s="282">
        <f t="shared" si="11"/>
        <v>126.5</v>
      </c>
      <c r="I37" s="282">
        <f t="shared" si="12"/>
        <v>156.97</v>
      </c>
    </row>
    <row r="38" spans="1:9" s="537" customFormat="1" ht="18.75" customHeight="1" x14ac:dyDescent="0.3">
      <c r="A38" s="535" t="s">
        <v>1284</v>
      </c>
      <c r="B38" s="421">
        <v>1</v>
      </c>
      <c r="C38" s="421">
        <f t="shared" si="8"/>
        <v>355</v>
      </c>
      <c r="D38" s="421">
        <v>277</v>
      </c>
      <c r="E38" s="536">
        <v>78</v>
      </c>
      <c r="F38" s="536"/>
      <c r="G38" s="282">
        <v>5.0600000000000005</v>
      </c>
      <c r="H38" s="282">
        <f t="shared" si="11"/>
        <v>394.68</v>
      </c>
      <c r="I38" s="282">
        <f t="shared" si="12"/>
        <v>489.76</v>
      </c>
    </row>
    <row r="39" spans="1:9" s="537" customFormat="1" ht="18.75" customHeight="1" x14ac:dyDescent="0.3">
      <c r="A39" s="535" t="s">
        <v>1284</v>
      </c>
      <c r="B39" s="421">
        <v>1</v>
      </c>
      <c r="C39" s="421">
        <f t="shared" si="8"/>
        <v>311</v>
      </c>
      <c r="D39" s="421">
        <v>277</v>
      </c>
      <c r="E39" s="540">
        <v>34</v>
      </c>
      <c r="F39" s="536"/>
      <c r="G39" s="282">
        <v>5.0599999999999996</v>
      </c>
      <c r="H39" s="282">
        <f t="shared" si="11"/>
        <v>172.04</v>
      </c>
      <c r="I39" s="282">
        <f t="shared" si="12"/>
        <v>213.48</v>
      </c>
    </row>
    <row r="40" spans="1:9" s="537" customFormat="1" ht="18.75" customHeight="1" x14ac:dyDescent="0.3">
      <c r="A40" s="535" t="s">
        <v>1284</v>
      </c>
      <c r="B40" s="421">
        <v>1</v>
      </c>
      <c r="C40" s="421">
        <f t="shared" si="8"/>
        <v>301</v>
      </c>
      <c r="D40" s="421">
        <v>277</v>
      </c>
      <c r="E40" s="536">
        <v>24</v>
      </c>
      <c r="F40" s="536"/>
      <c r="G40" s="282">
        <v>5.0599999999999996</v>
      </c>
      <c r="H40" s="282">
        <f t="shared" si="11"/>
        <v>121.44</v>
      </c>
      <c r="I40" s="282">
        <f t="shared" si="12"/>
        <v>150.69</v>
      </c>
    </row>
    <row r="41" spans="1:9" s="537" customFormat="1" ht="18.75" customHeight="1" x14ac:dyDescent="0.3">
      <c r="A41" s="535" t="s">
        <v>1284</v>
      </c>
      <c r="B41" s="421">
        <v>1</v>
      </c>
      <c r="C41" s="421">
        <f t="shared" si="8"/>
        <v>289</v>
      </c>
      <c r="D41" s="421">
        <v>277</v>
      </c>
      <c r="E41" s="536">
        <v>12</v>
      </c>
      <c r="F41" s="536"/>
      <c r="G41" s="282">
        <v>5.0599999999999996</v>
      </c>
      <c r="H41" s="282">
        <f t="shared" si="11"/>
        <v>60.72</v>
      </c>
      <c r="I41" s="282">
        <f t="shared" si="12"/>
        <v>75.349999999999994</v>
      </c>
    </row>
    <row r="42" spans="1:9" s="537" customFormat="1" ht="18.75" customHeight="1" x14ac:dyDescent="0.3">
      <c r="A42" s="535" t="s">
        <v>1284</v>
      </c>
      <c r="B42" s="421">
        <v>1</v>
      </c>
      <c r="C42" s="421">
        <f t="shared" si="8"/>
        <v>301</v>
      </c>
      <c r="D42" s="421">
        <v>277</v>
      </c>
      <c r="E42" s="540">
        <v>24</v>
      </c>
      <c r="F42" s="536"/>
      <c r="G42" s="282">
        <v>5.0599999999999996</v>
      </c>
      <c r="H42" s="282">
        <f t="shared" si="11"/>
        <v>121.44</v>
      </c>
      <c r="I42" s="282">
        <f t="shared" si="12"/>
        <v>150.69</v>
      </c>
    </row>
    <row r="43" spans="1:9" s="537" customFormat="1" ht="18.75" customHeight="1" x14ac:dyDescent="0.3">
      <c r="A43" s="535" t="s">
        <v>1284</v>
      </c>
      <c r="B43" s="421">
        <v>1</v>
      </c>
      <c r="C43" s="421">
        <f>D43+E43</f>
        <v>311</v>
      </c>
      <c r="D43" s="421">
        <v>277</v>
      </c>
      <c r="E43" s="536">
        <v>34</v>
      </c>
      <c r="F43" s="536"/>
      <c r="G43" s="282">
        <v>5.0599999999999996</v>
      </c>
      <c r="H43" s="282">
        <f t="shared" si="11"/>
        <v>172.04</v>
      </c>
      <c r="I43" s="282">
        <f t="shared" si="12"/>
        <v>213.48</v>
      </c>
    </row>
    <row r="44" spans="1:9" s="537" customFormat="1" ht="18.75" customHeight="1" x14ac:dyDescent="0.3">
      <c r="A44" s="535" t="s">
        <v>1284</v>
      </c>
      <c r="B44" s="421">
        <v>1</v>
      </c>
      <c r="C44" s="421">
        <f>D44+E44</f>
        <v>301</v>
      </c>
      <c r="D44" s="421">
        <v>277</v>
      </c>
      <c r="E44" s="540">
        <v>24</v>
      </c>
      <c r="F44" s="536"/>
      <c r="G44" s="282">
        <v>5.0599999999999996</v>
      </c>
      <c r="H44" s="282">
        <f t="shared" si="11"/>
        <v>121.44</v>
      </c>
      <c r="I44" s="282">
        <f t="shared" si="12"/>
        <v>150.69</v>
      </c>
    </row>
    <row r="45" spans="1:9" s="537" customFormat="1" ht="18.75" customHeight="1" x14ac:dyDescent="0.3">
      <c r="A45" s="535" t="s">
        <v>1284</v>
      </c>
      <c r="B45" s="421">
        <v>1</v>
      </c>
      <c r="C45" s="421">
        <f t="shared" ref="C45:C67" si="13">D45+E45</f>
        <v>331</v>
      </c>
      <c r="D45" s="421">
        <v>277</v>
      </c>
      <c r="E45" s="536">
        <v>54</v>
      </c>
      <c r="F45" s="536"/>
      <c r="G45" s="282">
        <v>5.0600000000000005</v>
      </c>
      <c r="H45" s="282">
        <f t="shared" si="11"/>
        <v>273.24</v>
      </c>
      <c r="I45" s="282">
        <f t="shared" si="12"/>
        <v>339.06</v>
      </c>
    </row>
    <row r="46" spans="1:9" s="537" customFormat="1" ht="18.75" customHeight="1" x14ac:dyDescent="0.3">
      <c r="A46" s="535" t="s">
        <v>1284</v>
      </c>
      <c r="B46" s="421">
        <v>1</v>
      </c>
      <c r="C46" s="421">
        <f t="shared" si="13"/>
        <v>293</v>
      </c>
      <c r="D46" s="421">
        <v>277</v>
      </c>
      <c r="E46" s="540">
        <v>16</v>
      </c>
      <c r="F46" s="536"/>
      <c r="G46" s="282">
        <v>5.0599999999999996</v>
      </c>
      <c r="H46" s="282">
        <f t="shared" si="11"/>
        <v>80.959999999999994</v>
      </c>
      <c r="I46" s="282">
        <f t="shared" si="12"/>
        <v>100.46</v>
      </c>
    </row>
    <row r="47" spans="1:9" s="537" customFormat="1" ht="18.75" customHeight="1" x14ac:dyDescent="0.3">
      <c r="A47" s="535" t="s">
        <v>1285</v>
      </c>
      <c r="B47" s="421">
        <v>1</v>
      </c>
      <c r="C47" s="421">
        <f t="shared" si="13"/>
        <v>322</v>
      </c>
      <c r="D47" s="421">
        <v>277</v>
      </c>
      <c r="E47" s="536">
        <v>45</v>
      </c>
      <c r="F47" s="536"/>
      <c r="G47" s="282">
        <v>5.7</v>
      </c>
      <c r="H47" s="282">
        <f t="shared" si="11"/>
        <v>256.5</v>
      </c>
      <c r="I47" s="282">
        <f t="shared" si="12"/>
        <v>318.29000000000002</v>
      </c>
    </row>
    <row r="48" spans="1:9" s="537" customFormat="1" ht="18.75" customHeight="1" x14ac:dyDescent="0.3">
      <c r="A48" s="535" t="s">
        <v>1285</v>
      </c>
      <c r="B48" s="421">
        <v>1</v>
      </c>
      <c r="C48" s="421">
        <f t="shared" si="13"/>
        <v>311</v>
      </c>
      <c r="D48" s="421">
        <v>277</v>
      </c>
      <c r="E48" s="540">
        <v>34</v>
      </c>
      <c r="F48" s="536"/>
      <c r="G48" s="282">
        <v>5.7</v>
      </c>
      <c r="H48" s="282">
        <f t="shared" si="11"/>
        <v>193.8</v>
      </c>
      <c r="I48" s="282">
        <f t="shared" si="12"/>
        <v>240.49</v>
      </c>
    </row>
    <row r="49" spans="1:9" s="537" customFormat="1" ht="18.75" customHeight="1" x14ac:dyDescent="0.3">
      <c r="A49" s="535" t="s">
        <v>1285</v>
      </c>
      <c r="B49" s="421">
        <v>1</v>
      </c>
      <c r="C49" s="421">
        <f t="shared" si="13"/>
        <v>345</v>
      </c>
      <c r="D49" s="421">
        <v>277</v>
      </c>
      <c r="E49" s="536">
        <v>68</v>
      </c>
      <c r="F49" s="536"/>
      <c r="G49" s="282">
        <v>5.7</v>
      </c>
      <c r="H49" s="282">
        <f t="shared" si="11"/>
        <v>387.6</v>
      </c>
      <c r="I49" s="282">
        <f t="shared" si="12"/>
        <v>480.97</v>
      </c>
    </row>
    <row r="50" spans="1:9" s="537" customFormat="1" ht="18.75" customHeight="1" x14ac:dyDescent="0.3">
      <c r="A50" s="535" t="s">
        <v>1286</v>
      </c>
      <c r="B50" s="421">
        <v>1</v>
      </c>
      <c r="C50" s="421">
        <f t="shared" si="13"/>
        <v>290</v>
      </c>
      <c r="D50" s="421">
        <v>277</v>
      </c>
      <c r="E50" s="536">
        <v>13</v>
      </c>
      <c r="F50" s="536"/>
      <c r="G50" s="282">
        <v>5.6999999999999993</v>
      </c>
      <c r="H50" s="282">
        <f t="shared" si="11"/>
        <v>74.099999999999994</v>
      </c>
      <c r="I50" s="282">
        <f t="shared" si="12"/>
        <v>91.95</v>
      </c>
    </row>
    <row r="51" spans="1:9" s="537" customFormat="1" ht="18.75" customHeight="1" x14ac:dyDescent="0.3">
      <c r="A51" s="535" t="s">
        <v>1286</v>
      </c>
      <c r="B51" s="421">
        <v>1</v>
      </c>
      <c r="C51" s="421">
        <f t="shared" si="13"/>
        <v>293</v>
      </c>
      <c r="D51" s="421">
        <v>277</v>
      </c>
      <c r="E51" s="536">
        <v>16</v>
      </c>
      <c r="F51" s="536"/>
      <c r="G51" s="282">
        <v>5.7</v>
      </c>
      <c r="H51" s="282">
        <f t="shared" si="11"/>
        <v>91.2</v>
      </c>
      <c r="I51" s="282">
        <f t="shared" si="12"/>
        <v>113.17</v>
      </c>
    </row>
    <row r="52" spans="1:9" s="537" customFormat="1" ht="18.75" customHeight="1" x14ac:dyDescent="0.3">
      <c r="A52" s="535" t="s">
        <v>1286</v>
      </c>
      <c r="B52" s="421">
        <v>1</v>
      </c>
      <c r="C52" s="421">
        <f t="shared" si="13"/>
        <v>294</v>
      </c>
      <c r="D52" s="421">
        <v>277</v>
      </c>
      <c r="E52" s="536">
        <v>17</v>
      </c>
      <c r="F52" s="536"/>
      <c r="G52" s="282">
        <v>5.7</v>
      </c>
      <c r="H52" s="282">
        <f t="shared" si="11"/>
        <v>96.9</v>
      </c>
      <c r="I52" s="282">
        <f t="shared" si="12"/>
        <v>120.24</v>
      </c>
    </row>
    <row r="53" spans="1:9" s="537" customFormat="1" ht="17.25" x14ac:dyDescent="0.3">
      <c r="A53" s="535" t="s">
        <v>1286</v>
      </c>
      <c r="B53" s="421">
        <v>1</v>
      </c>
      <c r="C53" s="421">
        <f t="shared" si="13"/>
        <v>300</v>
      </c>
      <c r="D53" s="421">
        <v>277</v>
      </c>
      <c r="E53" s="536">
        <v>23</v>
      </c>
      <c r="F53" s="536"/>
      <c r="G53" s="282">
        <v>5.7</v>
      </c>
      <c r="H53" s="282">
        <f t="shared" si="11"/>
        <v>131.1</v>
      </c>
      <c r="I53" s="282">
        <f t="shared" si="12"/>
        <v>162.68</v>
      </c>
    </row>
    <row r="54" spans="1:9" s="537" customFormat="1" ht="17.25" x14ac:dyDescent="0.3">
      <c r="A54" s="535" t="s">
        <v>1286</v>
      </c>
      <c r="B54" s="421">
        <v>1</v>
      </c>
      <c r="C54" s="421">
        <f t="shared" si="13"/>
        <v>299</v>
      </c>
      <c r="D54" s="421">
        <v>277</v>
      </c>
      <c r="E54" s="536">
        <v>22</v>
      </c>
      <c r="F54" s="536"/>
      <c r="G54" s="282">
        <v>5.7</v>
      </c>
      <c r="H54" s="282">
        <f t="shared" si="11"/>
        <v>125.4</v>
      </c>
      <c r="I54" s="282">
        <f t="shared" si="12"/>
        <v>155.61000000000001</v>
      </c>
    </row>
    <row r="55" spans="1:9" s="537" customFormat="1" ht="17.25" x14ac:dyDescent="0.3">
      <c r="A55" s="535" t="s">
        <v>1286</v>
      </c>
      <c r="B55" s="421">
        <v>1</v>
      </c>
      <c r="C55" s="421">
        <f t="shared" si="13"/>
        <v>300</v>
      </c>
      <c r="D55" s="421">
        <v>277</v>
      </c>
      <c r="E55" s="536">
        <v>23</v>
      </c>
      <c r="F55" s="536"/>
      <c r="G55" s="282">
        <v>5.7</v>
      </c>
      <c r="H55" s="282">
        <f t="shared" si="11"/>
        <v>131.1</v>
      </c>
      <c r="I55" s="282">
        <f t="shared" si="12"/>
        <v>162.68</v>
      </c>
    </row>
    <row r="56" spans="1:9" s="537" customFormat="1" ht="17.25" x14ac:dyDescent="0.3">
      <c r="A56" s="535" t="s">
        <v>1286</v>
      </c>
      <c r="B56" s="421">
        <v>1</v>
      </c>
      <c r="C56" s="421">
        <f t="shared" si="13"/>
        <v>318</v>
      </c>
      <c r="D56" s="421">
        <v>277</v>
      </c>
      <c r="E56" s="536">
        <v>41</v>
      </c>
      <c r="F56" s="536"/>
      <c r="G56" s="282">
        <v>5.6999999999999993</v>
      </c>
      <c r="H56" s="282">
        <f t="shared" si="11"/>
        <v>233.7</v>
      </c>
      <c r="I56" s="282">
        <f t="shared" si="12"/>
        <v>290</v>
      </c>
    </row>
    <row r="57" spans="1:9" s="537" customFormat="1" ht="17.25" x14ac:dyDescent="0.3">
      <c r="A57" s="535" t="s">
        <v>1286</v>
      </c>
      <c r="B57" s="421">
        <v>1</v>
      </c>
      <c r="C57" s="421">
        <f t="shared" si="13"/>
        <v>301</v>
      </c>
      <c r="D57" s="421">
        <v>277</v>
      </c>
      <c r="E57" s="540">
        <v>24</v>
      </c>
      <c r="F57" s="536"/>
      <c r="G57" s="282">
        <v>5.7</v>
      </c>
      <c r="H57" s="282">
        <f t="shared" si="11"/>
        <v>136.80000000000001</v>
      </c>
      <c r="I57" s="282">
        <f t="shared" si="12"/>
        <v>169.76</v>
      </c>
    </row>
    <row r="58" spans="1:9" s="537" customFormat="1" ht="18.75" customHeight="1" x14ac:dyDescent="0.3">
      <c r="A58" s="535" t="s">
        <v>1286</v>
      </c>
      <c r="B58" s="421">
        <v>1</v>
      </c>
      <c r="C58" s="421">
        <f t="shared" si="13"/>
        <v>307</v>
      </c>
      <c r="D58" s="421">
        <v>277</v>
      </c>
      <c r="E58" s="536">
        <v>30</v>
      </c>
      <c r="F58" s="536"/>
      <c r="G58" s="282">
        <v>5.7</v>
      </c>
      <c r="H58" s="282">
        <f t="shared" si="11"/>
        <v>171</v>
      </c>
      <c r="I58" s="282">
        <f t="shared" si="12"/>
        <v>212.19</v>
      </c>
    </row>
    <row r="59" spans="1:9" s="537" customFormat="1" ht="18.75" customHeight="1" x14ac:dyDescent="0.3">
      <c r="A59" s="535" t="s">
        <v>1286</v>
      </c>
      <c r="B59" s="421">
        <v>1</v>
      </c>
      <c r="C59" s="421">
        <f t="shared" si="13"/>
        <v>300</v>
      </c>
      <c r="D59" s="421">
        <v>277</v>
      </c>
      <c r="E59" s="536">
        <v>23</v>
      </c>
      <c r="F59" s="536"/>
      <c r="G59" s="282">
        <v>5.7</v>
      </c>
      <c r="H59" s="282">
        <f t="shared" si="11"/>
        <v>131.1</v>
      </c>
      <c r="I59" s="282">
        <f t="shared" si="12"/>
        <v>162.68</v>
      </c>
    </row>
    <row r="60" spans="1:9" s="537" customFormat="1" ht="18.75" customHeight="1" x14ac:dyDescent="0.3">
      <c r="A60" s="535" t="s">
        <v>1286</v>
      </c>
      <c r="B60" s="421">
        <v>1</v>
      </c>
      <c r="C60" s="421">
        <f t="shared" si="13"/>
        <v>298</v>
      </c>
      <c r="D60" s="421">
        <v>277</v>
      </c>
      <c r="E60" s="536">
        <v>21</v>
      </c>
      <c r="F60" s="536"/>
      <c r="G60" s="282">
        <v>5.7</v>
      </c>
      <c r="H60" s="282">
        <f t="shared" si="11"/>
        <v>119.7</v>
      </c>
      <c r="I60" s="282">
        <f t="shared" si="12"/>
        <v>148.54</v>
      </c>
    </row>
    <row r="61" spans="1:9" s="537" customFormat="1" ht="18.75" customHeight="1" x14ac:dyDescent="0.3">
      <c r="A61" s="538" t="s">
        <v>1282</v>
      </c>
      <c r="B61" s="421">
        <v>1</v>
      </c>
      <c r="C61" s="421">
        <f t="shared" si="13"/>
        <v>286</v>
      </c>
      <c r="D61" s="421">
        <v>277</v>
      </c>
      <c r="E61" s="539">
        <v>9</v>
      </c>
      <c r="F61" s="539"/>
      <c r="G61" s="282">
        <v>5.6999999999999993</v>
      </c>
      <c r="H61" s="282">
        <f t="shared" si="11"/>
        <v>51.3</v>
      </c>
      <c r="I61" s="282">
        <f t="shared" si="12"/>
        <v>63.66</v>
      </c>
    </row>
    <row r="62" spans="1:9" s="537" customFormat="1" ht="18.75" customHeight="1" x14ac:dyDescent="0.3">
      <c r="A62" s="535" t="s">
        <v>1282</v>
      </c>
      <c r="B62" s="421">
        <v>1</v>
      </c>
      <c r="C62" s="421">
        <f t="shared" si="13"/>
        <v>329</v>
      </c>
      <c r="D62" s="421">
        <v>277</v>
      </c>
      <c r="E62" s="536">
        <v>52</v>
      </c>
      <c r="F62" s="536"/>
      <c r="G62" s="282">
        <v>5.6999999999999993</v>
      </c>
      <c r="H62" s="282">
        <f t="shared" si="11"/>
        <v>296.39999999999998</v>
      </c>
      <c r="I62" s="282">
        <f t="shared" si="12"/>
        <v>367.8</v>
      </c>
    </row>
    <row r="63" spans="1:9" s="537" customFormat="1" ht="18.75" customHeight="1" x14ac:dyDescent="0.3">
      <c r="A63" s="538" t="s">
        <v>1282</v>
      </c>
      <c r="B63" s="421">
        <v>1</v>
      </c>
      <c r="C63" s="421">
        <f t="shared" si="13"/>
        <v>303</v>
      </c>
      <c r="D63" s="421">
        <v>277</v>
      </c>
      <c r="E63" s="539">
        <v>26</v>
      </c>
      <c r="F63" s="539"/>
      <c r="G63" s="282">
        <v>5.6999999999999993</v>
      </c>
      <c r="H63" s="282">
        <f t="shared" si="11"/>
        <v>148.19999999999999</v>
      </c>
      <c r="I63" s="282">
        <f t="shared" si="12"/>
        <v>183.9</v>
      </c>
    </row>
    <row r="64" spans="1:9" s="537" customFormat="1" ht="18.75" customHeight="1" x14ac:dyDescent="0.3">
      <c r="A64" s="535" t="s">
        <v>1282</v>
      </c>
      <c r="B64" s="421">
        <v>1</v>
      </c>
      <c r="C64" s="421">
        <f t="shared" si="13"/>
        <v>290</v>
      </c>
      <c r="D64" s="421">
        <v>277</v>
      </c>
      <c r="E64" s="536">
        <v>13</v>
      </c>
      <c r="F64" s="536"/>
      <c r="G64" s="282">
        <v>5.6999999999999993</v>
      </c>
      <c r="H64" s="282">
        <f t="shared" si="11"/>
        <v>74.099999999999994</v>
      </c>
      <c r="I64" s="282">
        <f t="shared" si="12"/>
        <v>91.95</v>
      </c>
    </row>
    <row r="65" spans="1:9" s="537" customFormat="1" ht="18.75" customHeight="1" x14ac:dyDescent="0.3">
      <c r="A65" s="538" t="s">
        <v>1282</v>
      </c>
      <c r="B65" s="421">
        <v>1</v>
      </c>
      <c r="C65" s="421">
        <f t="shared" si="13"/>
        <v>312</v>
      </c>
      <c r="D65" s="421">
        <v>277</v>
      </c>
      <c r="E65" s="539">
        <v>35</v>
      </c>
      <c r="F65" s="539"/>
      <c r="G65" s="282">
        <v>5.7</v>
      </c>
      <c r="H65" s="282">
        <f t="shared" si="11"/>
        <v>199.5</v>
      </c>
      <c r="I65" s="282">
        <f t="shared" si="12"/>
        <v>247.56</v>
      </c>
    </row>
    <row r="66" spans="1:9" s="537" customFormat="1" ht="18.75" customHeight="1" x14ac:dyDescent="0.3">
      <c r="A66" s="535" t="s">
        <v>1282</v>
      </c>
      <c r="B66" s="421">
        <v>1</v>
      </c>
      <c r="C66" s="421">
        <f t="shared" si="13"/>
        <v>290</v>
      </c>
      <c r="D66" s="421">
        <v>277</v>
      </c>
      <c r="E66" s="536">
        <v>13</v>
      </c>
      <c r="F66" s="536"/>
      <c r="G66" s="282">
        <v>5.6999999999999993</v>
      </c>
      <c r="H66" s="282">
        <f t="shared" si="11"/>
        <v>74.099999999999994</v>
      </c>
      <c r="I66" s="282">
        <f t="shared" si="12"/>
        <v>91.95</v>
      </c>
    </row>
    <row r="67" spans="1:9" s="537" customFormat="1" ht="18.75" customHeight="1" x14ac:dyDescent="0.3">
      <c r="A67" s="538" t="s">
        <v>1282</v>
      </c>
      <c r="B67" s="421">
        <v>1</v>
      </c>
      <c r="C67" s="421">
        <f t="shared" si="13"/>
        <v>334</v>
      </c>
      <c r="D67" s="421">
        <v>277</v>
      </c>
      <c r="E67" s="539">
        <v>57</v>
      </c>
      <c r="F67" s="539"/>
      <c r="G67" s="282">
        <v>5.6999999999999993</v>
      </c>
      <c r="H67" s="282">
        <f t="shared" si="11"/>
        <v>324.89999999999998</v>
      </c>
      <c r="I67" s="282">
        <f t="shared" si="12"/>
        <v>403.17</v>
      </c>
    </row>
    <row r="68" spans="1:9" s="537" customFormat="1" ht="18.75" customHeight="1" x14ac:dyDescent="0.3">
      <c r="A68" s="535" t="s">
        <v>1282</v>
      </c>
      <c r="B68" s="421">
        <v>1</v>
      </c>
      <c r="C68" s="421">
        <f>D68+E68</f>
        <v>299</v>
      </c>
      <c r="D68" s="421">
        <v>277</v>
      </c>
      <c r="E68" s="536">
        <v>22</v>
      </c>
      <c r="F68" s="536"/>
      <c r="G68" s="282">
        <v>5.7</v>
      </c>
      <c r="H68" s="282">
        <f t="shared" si="11"/>
        <v>125.4</v>
      </c>
      <c r="I68" s="282">
        <f t="shared" si="12"/>
        <v>155.61000000000001</v>
      </c>
    </row>
    <row r="69" spans="1:9" s="537" customFormat="1" ht="18.75" customHeight="1" x14ac:dyDescent="0.3">
      <c r="A69" s="538" t="s">
        <v>1282</v>
      </c>
      <c r="B69" s="421">
        <v>1</v>
      </c>
      <c r="C69" s="421">
        <f>D69+E69</f>
        <v>312</v>
      </c>
      <c r="D69" s="421">
        <v>277</v>
      </c>
      <c r="E69" s="539">
        <v>35</v>
      </c>
      <c r="F69" s="539"/>
      <c r="G69" s="282">
        <v>5.7</v>
      </c>
      <c r="H69" s="282">
        <f t="shared" si="11"/>
        <v>199.5</v>
      </c>
      <c r="I69" s="282">
        <f t="shared" si="12"/>
        <v>247.56</v>
      </c>
    </row>
    <row r="70" spans="1:9" s="537" customFormat="1" ht="18.75" customHeight="1" x14ac:dyDescent="0.3">
      <c r="A70" s="535" t="s">
        <v>1282</v>
      </c>
      <c r="B70" s="421">
        <v>1</v>
      </c>
      <c r="C70" s="421">
        <f t="shared" ref="C70:C91" si="14">D70+E70</f>
        <v>299</v>
      </c>
      <c r="D70" s="421">
        <v>277</v>
      </c>
      <c r="E70" s="536">
        <v>22</v>
      </c>
      <c r="F70" s="536"/>
      <c r="G70" s="282">
        <v>5.7</v>
      </c>
      <c r="H70" s="282">
        <f t="shared" si="11"/>
        <v>125.4</v>
      </c>
      <c r="I70" s="282">
        <f t="shared" si="12"/>
        <v>155.61000000000001</v>
      </c>
    </row>
    <row r="71" spans="1:9" s="537" customFormat="1" ht="18.75" customHeight="1" x14ac:dyDescent="0.3">
      <c r="A71" s="538" t="s">
        <v>1282</v>
      </c>
      <c r="B71" s="421">
        <v>1</v>
      </c>
      <c r="C71" s="421">
        <f t="shared" si="14"/>
        <v>386</v>
      </c>
      <c r="D71" s="421">
        <v>277</v>
      </c>
      <c r="E71" s="539">
        <v>109</v>
      </c>
      <c r="F71" s="539"/>
      <c r="G71" s="282">
        <v>5.6999999999999993</v>
      </c>
      <c r="H71" s="282">
        <f t="shared" si="11"/>
        <v>621.29999999999995</v>
      </c>
      <c r="I71" s="282">
        <f t="shared" si="12"/>
        <v>770.97</v>
      </c>
    </row>
    <row r="72" spans="1:9" s="537" customFormat="1" ht="18.75" customHeight="1" x14ac:dyDescent="0.3">
      <c r="A72" s="535" t="s">
        <v>1282</v>
      </c>
      <c r="B72" s="421">
        <v>1</v>
      </c>
      <c r="C72" s="421">
        <f t="shared" si="14"/>
        <v>325</v>
      </c>
      <c r="D72" s="421">
        <v>277</v>
      </c>
      <c r="E72" s="536">
        <v>48</v>
      </c>
      <c r="F72" s="536"/>
      <c r="G72" s="282">
        <v>5.7</v>
      </c>
      <c r="H72" s="282">
        <f t="shared" si="11"/>
        <v>273.60000000000002</v>
      </c>
      <c r="I72" s="282">
        <f t="shared" si="12"/>
        <v>339.51</v>
      </c>
    </row>
    <row r="73" spans="1:9" s="537" customFormat="1" ht="18.75" customHeight="1" x14ac:dyDescent="0.3">
      <c r="A73" s="535" t="s">
        <v>1283</v>
      </c>
      <c r="B73" s="421">
        <v>1</v>
      </c>
      <c r="C73" s="421">
        <f t="shared" si="14"/>
        <v>303</v>
      </c>
      <c r="D73" s="421">
        <v>277</v>
      </c>
      <c r="E73" s="536">
        <v>26</v>
      </c>
      <c r="F73" s="536"/>
      <c r="G73" s="282">
        <v>5.6999999999999993</v>
      </c>
      <c r="H73" s="282">
        <f t="shared" si="11"/>
        <v>148.19999999999999</v>
      </c>
      <c r="I73" s="282">
        <f t="shared" si="12"/>
        <v>183.9</v>
      </c>
    </row>
    <row r="74" spans="1:9" s="537" customFormat="1" ht="18.75" customHeight="1" x14ac:dyDescent="0.3">
      <c r="A74" s="538" t="s">
        <v>1287</v>
      </c>
      <c r="B74" s="421">
        <v>1</v>
      </c>
      <c r="C74" s="421">
        <f t="shared" si="14"/>
        <v>336</v>
      </c>
      <c r="D74" s="421">
        <v>277</v>
      </c>
      <c r="E74" s="539">
        <v>59</v>
      </c>
      <c r="F74" s="539"/>
      <c r="G74" s="282">
        <v>5.7</v>
      </c>
      <c r="H74" s="282">
        <f t="shared" si="11"/>
        <v>336.3</v>
      </c>
      <c r="I74" s="282">
        <f t="shared" si="12"/>
        <v>417.31</v>
      </c>
    </row>
    <row r="75" spans="1:9" s="537" customFormat="1" ht="18.75" customHeight="1" x14ac:dyDescent="0.3">
      <c r="A75" s="535" t="s">
        <v>1287</v>
      </c>
      <c r="B75" s="421">
        <v>1</v>
      </c>
      <c r="C75" s="421">
        <f t="shared" si="14"/>
        <v>301</v>
      </c>
      <c r="D75" s="421">
        <v>277</v>
      </c>
      <c r="E75" s="536">
        <v>24</v>
      </c>
      <c r="F75" s="536"/>
      <c r="G75" s="282">
        <v>5.7</v>
      </c>
      <c r="H75" s="282">
        <f t="shared" si="11"/>
        <v>136.80000000000001</v>
      </c>
      <c r="I75" s="282">
        <f t="shared" si="12"/>
        <v>169.76</v>
      </c>
    </row>
    <row r="76" spans="1:9" s="537" customFormat="1" ht="18.75" customHeight="1" x14ac:dyDescent="0.3">
      <c r="A76" s="535" t="s">
        <v>1288</v>
      </c>
      <c r="B76" s="421">
        <v>1</v>
      </c>
      <c r="C76" s="421">
        <f t="shared" si="14"/>
        <v>279</v>
      </c>
      <c r="D76" s="421">
        <v>277</v>
      </c>
      <c r="E76" s="536">
        <v>2</v>
      </c>
      <c r="F76" s="536"/>
      <c r="G76" s="282">
        <v>5.7</v>
      </c>
      <c r="H76" s="282">
        <f t="shared" si="11"/>
        <v>11.4</v>
      </c>
      <c r="I76" s="282">
        <f t="shared" si="12"/>
        <v>14.15</v>
      </c>
    </row>
    <row r="77" spans="1:9" s="537" customFormat="1" ht="18.75" customHeight="1" x14ac:dyDescent="0.3">
      <c r="A77" s="535" t="s">
        <v>1289</v>
      </c>
      <c r="B77" s="421">
        <v>1</v>
      </c>
      <c r="C77" s="421">
        <f t="shared" si="14"/>
        <v>331</v>
      </c>
      <c r="D77" s="421">
        <v>277</v>
      </c>
      <c r="E77" s="536">
        <v>54</v>
      </c>
      <c r="F77" s="536"/>
      <c r="G77" s="282">
        <v>5.7</v>
      </c>
      <c r="H77" s="282">
        <f t="shared" si="11"/>
        <v>307.8</v>
      </c>
      <c r="I77" s="282">
        <f t="shared" si="12"/>
        <v>381.95</v>
      </c>
    </row>
    <row r="78" spans="1:9" s="537" customFormat="1" ht="17.25" x14ac:dyDescent="0.3">
      <c r="A78" s="535" t="s">
        <v>1289</v>
      </c>
      <c r="B78" s="421">
        <v>1</v>
      </c>
      <c r="C78" s="421">
        <f t="shared" si="14"/>
        <v>330</v>
      </c>
      <c r="D78" s="421">
        <v>277</v>
      </c>
      <c r="E78" s="536">
        <v>53</v>
      </c>
      <c r="F78" s="536"/>
      <c r="G78" s="282">
        <v>5.7</v>
      </c>
      <c r="H78" s="282">
        <f t="shared" si="11"/>
        <v>302.10000000000002</v>
      </c>
      <c r="I78" s="282">
        <f t="shared" si="12"/>
        <v>374.88</v>
      </c>
    </row>
    <row r="79" spans="1:9" s="537" customFormat="1" ht="17.25" x14ac:dyDescent="0.3">
      <c r="A79" s="538" t="s">
        <v>1290</v>
      </c>
      <c r="B79" s="421">
        <v>1</v>
      </c>
      <c r="C79" s="421">
        <f t="shared" si="14"/>
        <v>290</v>
      </c>
      <c r="D79" s="421">
        <v>277</v>
      </c>
      <c r="E79" s="539">
        <v>13</v>
      </c>
      <c r="F79" s="539"/>
      <c r="G79" s="282">
        <v>5.6999999999999993</v>
      </c>
      <c r="H79" s="282">
        <f t="shared" si="11"/>
        <v>74.099999999999994</v>
      </c>
      <c r="I79" s="282">
        <f t="shared" si="12"/>
        <v>91.95</v>
      </c>
    </row>
    <row r="80" spans="1:9" s="537" customFormat="1" ht="17.25" x14ac:dyDescent="0.3">
      <c r="A80" s="538" t="s">
        <v>1290</v>
      </c>
      <c r="B80" s="421">
        <v>1</v>
      </c>
      <c r="C80" s="421">
        <f t="shared" si="14"/>
        <v>288</v>
      </c>
      <c r="D80" s="421">
        <v>277</v>
      </c>
      <c r="E80" s="539">
        <v>11</v>
      </c>
      <c r="F80" s="539"/>
      <c r="G80" s="282">
        <v>5.7</v>
      </c>
      <c r="H80" s="282">
        <f t="shared" si="11"/>
        <v>62.7</v>
      </c>
      <c r="I80" s="282">
        <f t="shared" si="12"/>
        <v>77.8</v>
      </c>
    </row>
    <row r="81" spans="1:9" s="537" customFormat="1" ht="17.25" x14ac:dyDescent="0.3">
      <c r="A81" s="538" t="s">
        <v>1285</v>
      </c>
      <c r="B81" s="421">
        <v>1</v>
      </c>
      <c r="C81" s="421">
        <f t="shared" si="14"/>
        <v>322</v>
      </c>
      <c r="D81" s="421">
        <v>277</v>
      </c>
      <c r="E81" s="539">
        <v>45</v>
      </c>
      <c r="F81" s="539"/>
      <c r="G81" s="282">
        <v>5.78</v>
      </c>
      <c r="H81" s="282">
        <f t="shared" si="11"/>
        <v>260.10000000000002</v>
      </c>
      <c r="I81" s="282">
        <f t="shared" si="12"/>
        <v>322.76</v>
      </c>
    </row>
    <row r="82" spans="1:9" s="537" customFormat="1" ht="18.75" customHeight="1" x14ac:dyDescent="0.3">
      <c r="A82" s="535" t="s">
        <v>1285</v>
      </c>
      <c r="B82" s="421">
        <v>1</v>
      </c>
      <c r="C82" s="421">
        <f t="shared" si="14"/>
        <v>301</v>
      </c>
      <c r="D82" s="421">
        <v>277</v>
      </c>
      <c r="E82" s="536">
        <v>24</v>
      </c>
      <c r="F82" s="536"/>
      <c r="G82" s="282">
        <v>5.78</v>
      </c>
      <c r="H82" s="282">
        <f t="shared" si="11"/>
        <v>138.72</v>
      </c>
      <c r="I82" s="282">
        <f t="shared" si="12"/>
        <v>172.14</v>
      </c>
    </row>
    <row r="83" spans="1:9" s="537" customFormat="1" ht="18.75" customHeight="1" x14ac:dyDescent="0.3">
      <c r="A83" s="535" t="s">
        <v>1286</v>
      </c>
      <c r="B83" s="421">
        <v>1</v>
      </c>
      <c r="C83" s="421">
        <f t="shared" si="14"/>
        <v>307</v>
      </c>
      <c r="D83" s="421">
        <v>277</v>
      </c>
      <c r="E83" s="536">
        <v>30</v>
      </c>
      <c r="F83" s="536"/>
      <c r="G83" s="282">
        <v>5.78</v>
      </c>
      <c r="H83" s="282">
        <f t="shared" si="11"/>
        <v>173.4</v>
      </c>
      <c r="I83" s="282">
        <f t="shared" si="12"/>
        <v>215.17</v>
      </c>
    </row>
    <row r="84" spans="1:9" s="537" customFormat="1" ht="18.75" customHeight="1" x14ac:dyDescent="0.3">
      <c r="A84" s="535" t="s">
        <v>1286</v>
      </c>
      <c r="B84" s="421">
        <v>1</v>
      </c>
      <c r="C84" s="421">
        <f t="shared" si="14"/>
        <v>300</v>
      </c>
      <c r="D84" s="421">
        <v>277</v>
      </c>
      <c r="E84" s="536">
        <v>23</v>
      </c>
      <c r="F84" s="536"/>
      <c r="G84" s="282">
        <v>5.78</v>
      </c>
      <c r="H84" s="282">
        <f t="shared" si="11"/>
        <v>132.94</v>
      </c>
      <c r="I84" s="282">
        <f t="shared" si="12"/>
        <v>164.97</v>
      </c>
    </row>
    <row r="85" spans="1:9" s="537" customFormat="1" ht="18.75" customHeight="1" x14ac:dyDescent="0.3">
      <c r="A85" s="535" t="s">
        <v>1286</v>
      </c>
      <c r="B85" s="421">
        <v>1</v>
      </c>
      <c r="C85" s="421">
        <f t="shared" si="14"/>
        <v>316</v>
      </c>
      <c r="D85" s="421">
        <v>277</v>
      </c>
      <c r="E85" s="536">
        <v>39</v>
      </c>
      <c r="F85" s="536"/>
      <c r="G85" s="282">
        <v>5.7799999999999994</v>
      </c>
      <c r="H85" s="282">
        <f t="shared" si="11"/>
        <v>225.42</v>
      </c>
      <c r="I85" s="282">
        <f t="shared" si="12"/>
        <v>279.72000000000003</v>
      </c>
    </row>
    <row r="86" spans="1:9" s="537" customFormat="1" ht="18.75" customHeight="1" x14ac:dyDescent="0.3">
      <c r="A86" s="535" t="s">
        <v>1286</v>
      </c>
      <c r="B86" s="421">
        <v>1</v>
      </c>
      <c r="C86" s="421">
        <f t="shared" si="14"/>
        <v>301</v>
      </c>
      <c r="D86" s="421">
        <v>277</v>
      </c>
      <c r="E86" s="540">
        <v>24</v>
      </c>
      <c r="F86" s="536"/>
      <c r="G86" s="282">
        <v>5.78</v>
      </c>
      <c r="H86" s="282">
        <f t="shared" si="11"/>
        <v>138.72</v>
      </c>
      <c r="I86" s="282">
        <f t="shared" si="12"/>
        <v>172.14</v>
      </c>
    </row>
    <row r="87" spans="1:9" s="537" customFormat="1" ht="18.75" customHeight="1" x14ac:dyDescent="0.3">
      <c r="A87" s="535" t="s">
        <v>1286</v>
      </c>
      <c r="B87" s="421">
        <v>1</v>
      </c>
      <c r="C87" s="421">
        <f t="shared" si="14"/>
        <v>298</v>
      </c>
      <c r="D87" s="421">
        <v>277</v>
      </c>
      <c r="E87" s="536">
        <v>21</v>
      </c>
      <c r="F87" s="536"/>
      <c r="G87" s="282">
        <v>5.7799999999999994</v>
      </c>
      <c r="H87" s="282">
        <f t="shared" si="11"/>
        <v>121.38</v>
      </c>
      <c r="I87" s="282">
        <f t="shared" si="12"/>
        <v>150.62</v>
      </c>
    </row>
    <row r="88" spans="1:9" s="537" customFormat="1" ht="18.75" customHeight="1" x14ac:dyDescent="0.3">
      <c r="A88" s="535" t="s">
        <v>1286</v>
      </c>
      <c r="B88" s="421">
        <v>1</v>
      </c>
      <c r="C88" s="421">
        <f t="shared" si="14"/>
        <v>300</v>
      </c>
      <c r="D88" s="421">
        <v>277</v>
      </c>
      <c r="E88" s="536">
        <v>23</v>
      </c>
      <c r="F88" s="536"/>
      <c r="G88" s="282">
        <v>5.78</v>
      </c>
      <c r="H88" s="282">
        <f t="shared" si="11"/>
        <v>132.94</v>
      </c>
      <c r="I88" s="282">
        <f t="shared" si="12"/>
        <v>164.97</v>
      </c>
    </row>
    <row r="89" spans="1:9" s="537" customFormat="1" ht="18.75" customHeight="1" x14ac:dyDescent="0.3">
      <c r="A89" s="538" t="s">
        <v>1282</v>
      </c>
      <c r="B89" s="421">
        <v>1</v>
      </c>
      <c r="C89" s="421">
        <f t="shared" si="14"/>
        <v>327</v>
      </c>
      <c r="D89" s="421">
        <v>277</v>
      </c>
      <c r="E89" s="539">
        <v>50</v>
      </c>
      <c r="F89" s="539"/>
      <c r="G89" s="282">
        <v>5.78</v>
      </c>
      <c r="H89" s="282">
        <f t="shared" si="11"/>
        <v>289</v>
      </c>
      <c r="I89" s="282">
        <f t="shared" si="12"/>
        <v>358.62</v>
      </c>
    </row>
    <row r="90" spans="1:9" s="537" customFormat="1" ht="18.75" customHeight="1" x14ac:dyDescent="0.3">
      <c r="A90" s="535" t="s">
        <v>1282</v>
      </c>
      <c r="B90" s="421">
        <v>1</v>
      </c>
      <c r="C90" s="421">
        <f t="shared" si="14"/>
        <v>290</v>
      </c>
      <c r="D90" s="421">
        <v>277</v>
      </c>
      <c r="E90" s="536">
        <v>13</v>
      </c>
      <c r="F90" s="536"/>
      <c r="G90" s="282">
        <v>5.78</v>
      </c>
      <c r="H90" s="282">
        <f t="shared" si="11"/>
        <v>75.14</v>
      </c>
      <c r="I90" s="282">
        <f t="shared" si="12"/>
        <v>93.24</v>
      </c>
    </row>
    <row r="91" spans="1:9" s="537" customFormat="1" ht="18.75" customHeight="1" x14ac:dyDescent="0.3">
      <c r="A91" s="538" t="s">
        <v>1282</v>
      </c>
      <c r="B91" s="421">
        <v>1</v>
      </c>
      <c r="C91" s="421">
        <f t="shared" si="14"/>
        <v>321</v>
      </c>
      <c r="D91" s="421">
        <v>277</v>
      </c>
      <c r="E91" s="539">
        <v>44</v>
      </c>
      <c r="F91" s="539"/>
      <c r="G91" s="282">
        <v>5.78</v>
      </c>
      <c r="H91" s="282">
        <f t="shared" si="11"/>
        <v>254.32</v>
      </c>
      <c r="I91" s="282">
        <f t="shared" si="12"/>
        <v>315.58999999999997</v>
      </c>
    </row>
    <row r="92" spans="1:9" s="537" customFormat="1" ht="18.75" customHeight="1" x14ac:dyDescent="0.3">
      <c r="A92" s="538" t="s">
        <v>1282</v>
      </c>
      <c r="B92" s="421">
        <v>1</v>
      </c>
      <c r="C92" s="421">
        <f>D92+E92</f>
        <v>375</v>
      </c>
      <c r="D92" s="421">
        <v>277</v>
      </c>
      <c r="E92" s="539">
        <v>98</v>
      </c>
      <c r="F92" s="539"/>
      <c r="G92" s="282">
        <v>5.78</v>
      </c>
      <c r="H92" s="282">
        <f t="shared" si="11"/>
        <v>566.44000000000005</v>
      </c>
      <c r="I92" s="282">
        <f t="shared" si="12"/>
        <v>702.9</v>
      </c>
    </row>
    <row r="93" spans="1:9" s="537" customFormat="1" ht="18.75" customHeight="1" x14ac:dyDescent="0.3">
      <c r="A93" s="538" t="s">
        <v>1282</v>
      </c>
      <c r="B93" s="421">
        <v>1</v>
      </c>
      <c r="C93" s="421">
        <f>D93+E93</f>
        <v>388</v>
      </c>
      <c r="D93" s="421">
        <v>277</v>
      </c>
      <c r="E93" s="539">
        <v>111</v>
      </c>
      <c r="F93" s="539"/>
      <c r="G93" s="282">
        <v>5.78</v>
      </c>
      <c r="H93" s="282">
        <f t="shared" si="11"/>
        <v>641.58000000000004</v>
      </c>
      <c r="I93" s="282">
        <f t="shared" si="12"/>
        <v>796.14</v>
      </c>
    </row>
    <row r="94" spans="1:9" s="537" customFormat="1" ht="18.75" customHeight="1" x14ac:dyDescent="0.3">
      <c r="A94" s="538" t="s">
        <v>1284</v>
      </c>
      <c r="B94" s="421">
        <v>1</v>
      </c>
      <c r="C94" s="421">
        <f t="shared" ref="C94:C99" si="15">D94+E94</f>
        <v>312</v>
      </c>
      <c r="D94" s="421">
        <v>277</v>
      </c>
      <c r="E94" s="539">
        <v>35</v>
      </c>
      <c r="F94" s="539"/>
      <c r="G94" s="282">
        <v>5.78</v>
      </c>
      <c r="H94" s="282">
        <f t="shared" si="11"/>
        <v>202.3</v>
      </c>
      <c r="I94" s="282">
        <f t="shared" si="12"/>
        <v>251.03</v>
      </c>
    </row>
    <row r="95" spans="1:9" s="537" customFormat="1" ht="18.75" customHeight="1" x14ac:dyDescent="0.3">
      <c r="A95" s="538" t="s">
        <v>1284</v>
      </c>
      <c r="B95" s="421">
        <v>1</v>
      </c>
      <c r="C95" s="421">
        <f t="shared" si="15"/>
        <v>342</v>
      </c>
      <c r="D95" s="421">
        <v>277</v>
      </c>
      <c r="E95" s="539">
        <v>65</v>
      </c>
      <c r="F95" s="539"/>
      <c r="G95" s="282">
        <v>5.78</v>
      </c>
      <c r="H95" s="282">
        <f t="shared" si="11"/>
        <v>375.7</v>
      </c>
      <c r="I95" s="282">
        <f t="shared" si="12"/>
        <v>466.21</v>
      </c>
    </row>
    <row r="96" spans="1:9" s="537" customFormat="1" ht="18.75" customHeight="1" x14ac:dyDescent="0.3">
      <c r="A96" s="535" t="s">
        <v>1284</v>
      </c>
      <c r="B96" s="421">
        <v>1</v>
      </c>
      <c r="C96" s="421">
        <f t="shared" si="15"/>
        <v>278</v>
      </c>
      <c r="D96" s="421">
        <v>277</v>
      </c>
      <c r="E96" s="536">
        <v>1</v>
      </c>
      <c r="F96" s="536"/>
      <c r="G96" s="282">
        <v>5.78</v>
      </c>
      <c r="H96" s="282">
        <f t="shared" si="11"/>
        <v>5.78</v>
      </c>
      <c r="I96" s="282">
        <f t="shared" si="12"/>
        <v>7.17</v>
      </c>
    </row>
    <row r="97" spans="1:9" s="537" customFormat="1" ht="18.75" customHeight="1" x14ac:dyDescent="0.3">
      <c r="A97" s="538" t="s">
        <v>1284</v>
      </c>
      <c r="B97" s="421">
        <v>1</v>
      </c>
      <c r="C97" s="421">
        <f t="shared" si="15"/>
        <v>314</v>
      </c>
      <c r="D97" s="421">
        <v>277</v>
      </c>
      <c r="E97" s="539">
        <v>37</v>
      </c>
      <c r="F97" s="539"/>
      <c r="G97" s="282">
        <v>5.78</v>
      </c>
      <c r="H97" s="282">
        <f t="shared" si="11"/>
        <v>213.86</v>
      </c>
      <c r="I97" s="282">
        <f t="shared" si="12"/>
        <v>265.38</v>
      </c>
    </row>
    <row r="98" spans="1:9" s="537" customFormat="1" ht="18.75" customHeight="1" x14ac:dyDescent="0.3">
      <c r="A98" s="538" t="s">
        <v>1284</v>
      </c>
      <c r="B98" s="421">
        <v>1</v>
      </c>
      <c r="C98" s="421">
        <f t="shared" si="15"/>
        <v>301</v>
      </c>
      <c r="D98" s="421">
        <v>277</v>
      </c>
      <c r="E98" s="539">
        <v>24</v>
      </c>
      <c r="F98" s="539"/>
      <c r="G98" s="282">
        <v>5.78</v>
      </c>
      <c r="H98" s="282">
        <f t="shared" ref="H98:H104" si="16">ROUND(E98*G98,2)</f>
        <v>138.72</v>
      </c>
      <c r="I98" s="282">
        <f t="shared" ref="I98:I104" si="17">ROUND(H98*1.2409,2)</f>
        <v>172.14</v>
      </c>
    </row>
    <row r="99" spans="1:9" s="537" customFormat="1" ht="18.75" customHeight="1" x14ac:dyDescent="0.3">
      <c r="A99" s="538" t="s">
        <v>1284</v>
      </c>
      <c r="B99" s="421">
        <v>1</v>
      </c>
      <c r="C99" s="421">
        <f t="shared" si="15"/>
        <v>301</v>
      </c>
      <c r="D99" s="421">
        <v>277</v>
      </c>
      <c r="E99" s="539">
        <v>24</v>
      </c>
      <c r="F99" s="539"/>
      <c r="G99" s="282">
        <v>5.78</v>
      </c>
      <c r="H99" s="282">
        <f t="shared" si="16"/>
        <v>138.72</v>
      </c>
      <c r="I99" s="282">
        <f t="shared" si="17"/>
        <v>172.14</v>
      </c>
    </row>
    <row r="100" spans="1:9" s="537" customFormat="1" ht="18.75" customHeight="1" x14ac:dyDescent="0.3">
      <c r="A100" s="538" t="s">
        <v>1289</v>
      </c>
      <c r="B100" s="421">
        <v>1</v>
      </c>
      <c r="C100" s="421">
        <f>D100+E100</f>
        <v>366</v>
      </c>
      <c r="D100" s="421">
        <v>277</v>
      </c>
      <c r="E100" s="539">
        <v>89</v>
      </c>
      <c r="F100" s="539"/>
      <c r="G100" s="282">
        <v>5.7799999999999994</v>
      </c>
      <c r="H100" s="282">
        <f t="shared" si="16"/>
        <v>514.41999999999996</v>
      </c>
      <c r="I100" s="282">
        <f t="shared" si="17"/>
        <v>638.34</v>
      </c>
    </row>
    <row r="101" spans="1:9" s="537" customFormat="1" ht="18.75" customHeight="1" x14ac:dyDescent="0.3">
      <c r="A101" s="535" t="s">
        <v>1289</v>
      </c>
      <c r="B101" s="421">
        <v>1</v>
      </c>
      <c r="C101" s="421">
        <f>D101+E101</f>
        <v>295</v>
      </c>
      <c r="D101" s="421">
        <v>277</v>
      </c>
      <c r="E101" s="536">
        <v>18</v>
      </c>
      <c r="F101" s="536"/>
      <c r="G101" s="282">
        <v>5.78</v>
      </c>
      <c r="H101" s="282">
        <f t="shared" si="16"/>
        <v>104.04</v>
      </c>
      <c r="I101" s="282">
        <f t="shared" si="17"/>
        <v>129.1</v>
      </c>
    </row>
    <row r="102" spans="1:9" s="537" customFormat="1" ht="17.25" x14ac:dyDescent="0.3">
      <c r="A102" s="538" t="s">
        <v>1284</v>
      </c>
      <c r="B102" s="421">
        <v>1</v>
      </c>
      <c r="C102" s="421">
        <f>D102+E102</f>
        <v>296</v>
      </c>
      <c r="D102" s="421">
        <v>277</v>
      </c>
      <c r="E102" s="539">
        <v>19</v>
      </c>
      <c r="F102" s="539"/>
      <c r="G102" s="282">
        <v>5.88</v>
      </c>
      <c r="H102" s="282">
        <f t="shared" si="16"/>
        <v>111.72</v>
      </c>
      <c r="I102" s="282">
        <f t="shared" si="17"/>
        <v>138.63</v>
      </c>
    </row>
    <row r="103" spans="1:9" s="537" customFormat="1" ht="17.25" x14ac:dyDescent="0.3">
      <c r="A103" s="538" t="s">
        <v>1282</v>
      </c>
      <c r="B103" s="421">
        <v>1</v>
      </c>
      <c r="C103" s="421">
        <f>D103+E103</f>
        <v>330</v>
      </c>
      <c r="D103" s="421">
        <v>277</v>
      </c>
      <c r="E103" s="539">
        <v>53</v>
      </c>
      <c r="F103" s="539"/>
      <c r="G103" s="282">
        <v>6.3599999999999994</v>
      </c>
      <c r="H103" s="282">
        <f t="shared" si="16"/>
        <v>337.08</v>
      </c>
      <c r="I103" s="282">
        <f t="shared" si="17"/>
        <v>418.28</v>
      </c>
    </row>
    <row r="104" spans="1:9" s="537" customFormat="1" ht="17.25" x14ac:dyDescent="0.3">
      <c r="A104" s="542" t="s">
        <v>65</v>
      </c>
      <c r="B104" s="421">
        <v>1</v>
      </c>
      <c r="C104" s="421">
        <f>D104+E104</f>
        <v>287</v>
      </c>
      <c r="D104" s="421">
        <v>277</v>
      </c>
      <c r="E104" s="536">
        <v>10</v>
      </c>
      <c r="F104" s="536"/>
      <c r="G104" s="282">
        <v>6.36</v>
      </c>
      <c r="H104" s="282">
        <f t="shared" si="16"/>
        <v>63.6</v>
      </c>
      <c r="I104" s="282">
        <f t="shared" si="17"/>
        <v>78.92</v>
      </c>
    </row>
    <row r="105" spans="1:9" ht="49.5" customHeight="1" x14ac:dyDescent="0.25">
      <c r="A105" s="370" t="s">
        <v>25</v>
      </c>
      <c r="B105" s="284">
        <f>SUM(B106:B152)</f>
        <v>47</v>
      </c>
      <c r="C105" s="284"/>
      <c r="D105" s="284"/>
      <c r="E105" s="541">
        <f t="shared" ref="E105:I105" si="18">SUM(E106:E152)</f>
        <v>2072</v>
      </c>
      <c r="F105" s="541"/>
      <c r="G105" s="282">
        <v>4.1917374517374517</v>
      </c>
      <c r="H105" s="285">
        <f t="shared" si="18"/>
        <v>8685.2800000000007</v>
      </c>
      <c r="I105" s="285">
        <f t="shared" si="18"/>
        <v>10777.570000000002</v>
      </c>
    </row>
    <row r="106" spans="1:9" s="537" customFormat="1" ht="17.25" x14ac:dyDescent="0.3">
      <c r="A106" s="535" t="s">
        <v>1291</v>
      </c>
      <c r="B106" s="421">
        <v>1</v>
      </c>
      <c r="C106" s="421">
        <f>D106+E106</f>
        <v>303</v>
      </c>
      <c r="D106" s="421">
        <v>277</v>
      </c>
      <c r="E106" s="536">
        <v>26</v>
      </c>
      <c r="F106" s="536"/>
      <c r="G106" s="282">
        <v>4.16</v>
      </c>
      <c r="H106" s="282">
        <f t="shared" ref="H106" si="19">ROUND(E106*G106,2)</f>
        <v>108.16</v>
      </c>
      <c r="I106" s="282">
        <f t="shared" ref="I106" si="20">ROUND(H106*1.2409,2)</f>
        <v>134.22</v>
      </c>
    </row>
    <row r="107" spans="1:9" s="537" customFormat="1" ht="18.75" customHeight="1" x14ac:dyDescent="0.3">
      <c r="A107" s="535" t="s">
        <v>1291</v>
      </c>
      <c r="B107" s="421">
        <v>1</v>
      </c>
      <c r="C107" s="421">
        <f t="shared" ref="C107:C124" si="21">D107+E107</f>
        <v>294</v>
      </c>
      <c r="D107" s="421">
        <v>277</v>
      </c>
      <c r="E107" s="540">
        <v>17</v>
      </c>
      <c r="F107" s="536"/>
      <c r="G107" s="282">
        <v>4.16</v>
      </c>
      <c r="H107" s="282">
        <f t="shared" ref="H107:H152" si="22">ROUND(E107*G107,2)</f>
        <v>70.72</v>
      </c>
      <c r="I107" s="282">
        <f t="shared" ref="I107:I152" si="23">ROUND(H107*1.2409,2)</f>
        <v>87.76</v>
      </c>
    </row>
    <row r="108" spans="1:9" s="537" customFormat="1" ht="18.75" customHeight="1" x14ac:dyDescent="0.3">
      <c r="A108" s="535" t="s">
        <v>1291</v>
      </c>
      <c r="B108" s="421">
        <v>1</v>
      </c>
      <c r="C108" s="421">
        <f t="shared" si="21"/>
        <v>377</v>
      </c>
      <c r="D108" s="421">
        <v>277</v>
      </c>
      <c r="E108" s="536">
        <v>100</v>
      </c>
      <c r="F108" s="536"/>
      <c r="G108" s="282">
        <v>4.16</v>
      </c>
      <c r="H108" s="282">
        <f t="shared" si="22"/>
        <v>416</v>
      </c>
      <c r="I108" s="282">
        <f t="shared" si="23"/>
        <v>516.21</v>
      </c>
    </row>
    <row r="109" spans="1:9" s="537" customFormat="1" ht="18.75" customHeight="1" x14ac:dyDescent="0.3">
      <c r="A109" s="535" t="s">
        <v>1291</v>
      </c>
      <c r="B109" s="421">
        <v>1</v>
      </c>
      <c r="C109" s="421">
        <f t="shared" si="21"/>
        <v>316</v>
      </c>
      <c r="D109" s="421">
        <v>277</v>
      </c>
      <c r="E109" s="536">
        <v>39</v>
      </c>
      <c r="F109" s="536"/>
      <c r="G109" s="282">
        <v>4.16</v>
      </c>
      <c r="H109" s="282">
        <f t="shared" si="22"/>
        <v>162.24</v>
      </c>
      <c r="I109" s="282">
        <f t="shared" si="23"/>
        <v>201.32</v>
      </c>
    </row>
    <row r="110" spans="1:9" s="537" customFormat="1" ht="17.25" x14ac:dyDescent="0.3">
      <c r="A110" s="535" t="s">
        <v>1291</v>
      </c>
      <c r="B110" s="421">
        <v>1</v>
      </c>
      <c r="C110" s="421">
        <f t="shared" si="21"/>
        <v>303</v>
      </c>
      <c r="D110" s="421">
        <v>277</v>
      </c>
      <c r="E110" s="536">
        <v>26</v>
      </c>
      <c r="F110" s="536"/>
      <c r="G110" s="282">
        <v>4.16</v>
      </c>
      <c r="H110" s="282">
        <f t="shared" si="22"/>
        <v>108.16</v>
      </c>
      <c r="I110" s="282">
        <f t="shared" si="23"/>
        <v>134.22</v>
      </c>
    </row>
    <row r="111" spans="1:9" s="537" customFormat="1" ht="17.25" x14ac:dyDescent="0.3">
      <c r="A111" s="535" t="s">
        <v>1291</v>
      </c>
      <c r="B111" s="421">
        <v>1</v>
      </c>
      <c r="C111" s="421">
        <f t="shared" si="21"/>
        <v>299</v>
      </c>
      <c r="D111" s="421">
        <v>277</v>
      </c>
      <c r="E111" s="536">
        <v>22</v>
      </c>
      <c r="F111" s="536"/>
      <c r="G111" s="282">
        <v>4.16</v>
      </c>
      <c r="H111" s="282">
        <f t="shared" si="22"/>
        <v>91.52</v>
      </c>
      <c r="I111" s="282">
        <f t="shared" si="23"/>
        <v>113.57</v>
      </c>
    </row>
    <row r="112" spans="1:9" s="537" customFormat="1" ht="17.25" x14ac:dyDescent="0.3">
      <c r="A112" s="535" t="s">
        <v>1291</v>
      </c>
      <c r="B112" s="421">
        <v>1</v>
      </c>
      <c r="C112" s="421">
        <f t="shared" si="21"/>
        <v>279</v>
      </c>
      <c r="D112" s="421">
        <v>277</v>
      </c>
      <c r="E112" s="536">
        <v>2</v>
      </c>
      <c r="F112" s="536"/>
      <c r="G112" s="282">
        <v>4.16</v>
      </c>
      <c r="H112" s="282">
        <f t="shared" si="22"/>
        <v>8.32</v>
      </c>
      <c r="I112" s="282">
        <f t="shared" si="23"/>
        <v>10.32</v>
      </c>
    </row>
    <row r="113" spans="1:9" s="537" customFormat="1" ht="17.25" x14ac:dyDescent="0.3">
      <c r="A113" s="535" t="s">
        <v>1291</v>
      </c>
      <c r="B113" s="421">
        <v>1</v>
      </c>
      <c r="C113" s="421">
        <f t="shared" si="21"/>
        <v>349</v>
      </c>
      <c r="D113" s="421">
        <v>277</v>
      </c>
      <c r="E113" s="536">
        <v>72</v>
      </c>
      <c r="F113" s="536"/>
      <c r="G113" s="282">
        <v>4.16</v>
      </c>
      <c r="H113" s="282">
        <f t="shared" si="22"/>
        <v>299.52</v>
      </c>
      <c r="I113" s="282">
        <f t="shared" si="23"/>
        <v>371.67</v>
      </c>
    </row>
    <row r="114" spans="1:9" s="537" customFormat="1" ht="17.25" x14ac:dyDescent="0.3">
      <c r="A114" s="535" t="s">
        <v>1291</v>
      </c>
      <c r="B114" s="421">
        <v>1</v>
      </c>
      <c r="C114" s="421">
        <f t="shared" si="21"/>
        <v>322</v>
      </c>
      <c r="D114" s="421">
        <v>277</v>
      </c>
      <c r="E114" s="536">
        <v>45</v>
      </c>
      <c r="F114" s="536"/>
      <c r="G114" s="282">
        <v>4.16</v>
      </c>
      <c r="H114" s="282">
        <f t="shared" si="22"/>
        <v>187.2</v>
      </c>
      <c r="I114" s="282">
        <f t="shared" si="23"/>
        <v>232.3</v>
      </c>
    </row>
    <row r="115" spans="1:9" s="537" customFormat="1" ht="18.75" customHeight="1" x14ac:dyDescent="0.3">
      <c r="A115" s="535" t="s">
        <v>1291</v>
      </c>
      <c r="B115" s="421">
        <v>1</v>
      </c>
      <c r="C115" s="421">
        <f t="shared" si="21"/>
        <v>307</v>
      </c>
      <c r="D115" s="421">
        <v>277</v>
      </c>
      <c r="E115" s="540">
        <v>30</v>
      </c>
      <c r="F115" s="536"/>
      <c r="G115" s="282">
        <v>4.16</v>
      </c>
      <c r="H115" s="282">
        <f t="shared" si="22"/>
        <v>124.8</v>
      </c>
      <c r="I115" s="282">
        <f t="shared" si="23"/>
        <v>154.86000000000001</v>
      </c>
    </row>
    <row r="116" spans="1:9" s="537" customFormat="1" ht="18.75" customHeight="1" x14ac:dyDescent="0.3">
      <c r="A116" s="538" t="s">
        <v>1291</v>
      </c>
      <c r="B116" s="421">
        <v>1</v>
      </c>
      <c r="C116" s="421">
        <f t="shared" si="21"/>
        <v>349</v>
      </c>
      <c r="D116" s="421">
        <v>277</v>
      </c>
      <c r="E116" s="539">
        <v>72</v>
      </c>
      <c r="F116" s="539"/>
      <c r="G116" s="282">
        <v>4.16</v>
      </c>
      <c r="H116" s="282">
        <f t="shared" si="22"/>
        <v>299.52</v>
      </c>
      <c r="I116" s="282">
        <f t="shared" si="23"/>
        <v>371.67</v>
      </c>
    </row>
    <row r="117" spans="1:9" s="537" customFormat="1" ht="18.75" customHeight="1" x14ac:dyDescent="0.3">
      <c r="A117" s="535" t="s">
        <v>1291</v>
      </c>
      <c r="B117" s="421">
        <v>1</v>
      </c>
      <c r="C117" s="421">
        <f t="shared" si="21"/>
        <v>343</v>
      </c>
      <c r="D117" s="421">
        <v>277</v>
      </c>
      <c r="E117" s="536">
        <v>66</v>
      </c>
      <c r="F117" s="536"/>
      <c r="G117" s="282">
        <v>4.16</v>
      </c>
      <c r="H117" s="282">
        <f t="shared" si="22"/>
        <v>274.56</v>
      </c>
      <c r="I117" s="282">
        <f t="shared" si="23"/>
        <v>340.7</v>
      </c>
    </row>
    <row r="118" spans="1:9" s="537" customFormat="1" ht="18.75" customHeight="1" x14ac:dyDescent="0.3">
      <c r="A118" s="535" t="s">
        <v>1291</v>
      </c>
      <c r="B118" s="421">
        <v>1</v>
      </c>
      <c r="C118" s="421">
        <f t="shared" si="21"/>
        <v>325</v>
      </c>
      <c r="D118" s="421">
        <v>277</v>
      </c>
      <c r="E118" s="536">
        <v>48</v>
      </c>
      <c r="F118" s="536"/>
      <c r="G118" s="282">
        <v>4.16</v>
      </c>
      <c r="H118" s="282">
        <f t="shared" si="22"/>
        <v>199.68</v>
      </c>
      <c r="I118" s="282">
        <f t="shared" si="23"/>
        <v>247.78</v>
      </c>
    </row>
    <row r="119" spans="1:9" s="537" customFormat="1" ht="18.75" customHeight="1" x14ac:dyDescent="0.3">
      <c r="A119" s="535" t="s">
        <v>1291</v>
      </c>
      <c r="B119" s="421">
        <v>1</v>
      </c>
      <c r="C119" s="421">
        <f t="shared" si="21"/>
        <v>318</v>
      </c>
      <c r="D119" s="421">
        <v>277</v>
      </c>
      <c r="E119" s="536">
        <v>41</v>
      </c>
      <c r="F119" s="536"/>
      <c r="G119" s="282">
        <v>4.16</v>
      </c>
      <c r="H119" s="282">
        <f t="shared" si="22"/>
        <v>170.56</v>
      </c>
      <c r="I119" s="282">
        <f t="shared" si="23"/>
        <v>211.65</v>
      </c>
    </row>
    <row r="120" spans="1:9" s="537" customFormat="1" ht="18.75" customHeight="1" x14ac:dyDescent="0.3">
      <c r="A120" s="535" t="s">
        <v>1291</v>
      </c>
      <c r="B120" s="421">
        <v>1</v>
      </c>
      <c r="C120" s="421">
        <f t="shared" si="21"/>
        <v>284</v>
      </c>
      <c r="D120" s="421">
        <v>277</v>
      </c>
      <c r="E120" s="536">
        <v>7</v>
      </c>
      <c r="F120" s="536"/>
      <c r="G120" s="282">
        <v>4.16</v>
      </c>
      <c r="H120" s="282">
        <f t="shared" si="22"/>
        <v>29.12</v>
      </c>
      <c r="I120" s="282">
        <f t="shared" si="23"/>
        <v>36.14</v>
      </c>
    </row>
    <row r="121" spans="1:9" s="537" customFormat="1" ht="18.75" customHeight="1" x14ac:dyDescent="0.3">
      <c r="A121" s="535" t="s">
        <v>1291</v>
      </c>
      <c r="B121" s="421">
        <v>1</v>
      </c>
      <c r="C121" s="421">
        <f t="shared" si="21"/>
        <v>300</v>
      </c>
      <c r="D121" s="421">
        <v>277</v>
      </c>
      <c r="E121" s="536">
        <v>23</v>
      </c>
      <c r="F121" s="536"/>
      <c r="G121" s="282">
        <v>4.16</v>
      </c>
      <c r="H121" s="282">
        <f t="shared" si="22"/>
        <v>95.68</v>
      </c>
      <c r="I121" s="282">
        <f t="shared" si="23"/>
        <v>118.73</v>
      </c>
    </row>
    <row r="122" spans="1:9" s="537" customFormat="1" ht="18.75" customHeight="1" x14ac:dyDescent="0.3">
      <c r="A122" s="535" t="s">
        <v>1291</v>
      </c>
      <c r="B122" s="421">
        <v>1</v>
      </c>
      <c r="C122" s="421">
        <f t="shared" si="21"/>
        <v>287</v>
      </c>
      <c r="D122" s="421">
        <v>277</v>
      </c>
      <c r="E122" s="536">
        <v>10</v>
      </c>
      <c r="F122" s="536"/>
      <c r="G122" s="282">
        <v>4.16</v>
      </c>
      <c r="H122" s="282">
        <f t="shared" si="22"/>
        <v>41.6</v>
      </c>
      <c r="I122" s="282">
        <f t="shared" si="23"/>
        <v>51.62</v>
      </c>
    </row>
    <row r="123" spans="1:9" s="537" customFormat="1" ht="18.75" customHeight="1" x14ac:dyDescent="0.3">
      <c r="A123" s="535" t="s">
        <v>1291</v>
      </c>
      <c r="B123" s="421">
        <v>1</v>
      </c>
      <c r="C123" s="421">
        <f t="shared" si="21"/>
        <v>281</v>
      </c>
      <c r="D123" s="421">
        <v>277</v>
      </c>
      <c r="E123" s="536">
        <v>4</v>
      </c>
      <c r="F123" s="536"/>
      <c r="G123" s="282">
        <v>4.16</v>
      </c>
      <c r="H123" s="282">
        <f t="shared" si="22"/>
        <v>16.64</v>
      </c>
      <c r="I123" s="282">
        <f t="shared" si="23"/>
        <v>20.65</v>
      </c>
    </row>
    <row r="124" spans="1:9" s="537" customFormat="1" ht="18.75" customHeight="1" x14ac:dyDescent="0.3">
      <c r="A124" s="538" t="s">
        <v>1291</v>
      </c>
      <c r="B124" s="421">
        <v>1</v>
      </c>
      <c r="C124" s="421">
        <f t="shared" si="21"/>
        <v>301</v>
      </c>
      <c r="D124" s="421">
        <v>277</v>
      </c>
      <c r="E124" s="539">
        <v>24</v>
      </c>
      <c r="F124" s="539"/>
      <c r="G124" s="282">
        <v>4.16</v>
      </c>
      <c r="H124" s="282">
        <f t="shared" si="22"/>
        <v>99.84</v>
      </c>
      <c r="I124" s="282">
        <f t="shared" si="23"/>
        <v>123.89</v>
      </c>
    </row>
    <row r="125" spans="1:9" s="537" customFormat="1" ht="18.75" customHeight="1" x14ac:dyDescent="0.3">
      <c r="A125" s="538" t="s">
        <v>1291</v>
      </c>
      <c r="B125" s="421">
        <v>1</v>
      </c>
      <c r="C125" s="421">
        <f>D125+E125</f>
        <v>312</v>
      </c>
      <c r="D125" s="421">
        <v>277</v>
      </c>
      <c r="E125" s="539">
        <v>35</v>
      </c>
      <c r="F125" s="539"/>
      <c r="G125" s="282">
        <v>4.16</v>
      </c>
      <c r="H125" s="282">
        <f t="shared" si="22"/>
        <v>145.6</v>
      </c>
      <c r="I125" s="282">
        <f t="shared" si="23"/>
        <v>180.68</v>
      </c>
    </row>
    <row r="126" spans="1:9" s="537" customFormat="1" ht="18.75" customHeight="1" x14ac:dyDescent="0.3">
      <c r="A126" s="538" t="s">
        <v>1291</v>
      </c>
      <c r="B126" s="421">
        <v>1</v>
      </c>
      <c r="C126" s="421">
        <f>D126+E126</f>
        <v>301</v>
      </c>
      <c r="D126" s="421">
        <v>277</v>
      </c>
      <c r="E126" s="539">
        <v>24</v>
      </c>
      <c r="F126" s="539"/>
      <c r="G126" s="282">
        <v>4.16</v>
      </c>
      <c r="H126" s="282">
        <f t="shared" si="22"/>
        <v>99.84</v>
      </c>
      <c r="I126" s="282">
        <f t="shared" si="23"/>
        <v>123.89</v>
      </c>
    </row>
    <row r="127" spans="1:9" s="537" customFormat="1" ht="18.75" customHeight="1" x14ac:dyDescent="0.3">
      <c r="A127" s="538" t="s">
        <v>1291</v>
      </c>
      <c r="B127" s="421">
        <v>1</v>
      </c>
      <c r="C127" s="421">
        <f t="shared" ref="C127:C148" si="24">D127+E127</f>
        <v>325</v>
      </c>
      <c r="D127" s="421">
        <v>277</v>
      </c>
      <c r="E127" s="539">
        <v>48</v>
      </c>
      <c r="F127" s="539"/>
      <c r="G127" s="282">
        <v>4.16</v>
      </c>
      <c r="H127" s="282">
        <f t="shared" si="22"/>
        <v>199.68</v>
      </c>
      <c r="I127" s="282">
        <f t="shared" si="23"/>
        <v>247.78</v>
      </c>
    </row>
    <row r="128" spans="1:9" s="537" customFormat="1" ht="18.75" customHeight="1" x14ac:dyDescent="0.3">
      <c r="A128" s="535" t="s">
        <v>1291</v>
      </c>
      <c r="B128" s="421">
        <v>1</v>
      </c>
      <c r="C128" s="421">
        <f t="shared" si="24"/>
        <v>355</v>
      </c>
      <c r="D128" s="421">
        <v>277</v>
      </c>
      <c r="E128" s="536">
        <v>78</v>
      </c>
      <c r="F128" s="536"/>
      <c r="G128" s="282">
        <v>4.16</v>
      </c>
      <c r="H128" s="282">
        <f t="shared" si="22"/>
        <v>324.48</v>
      </c>
      <c r="I128" s="282">
        <f t="shared" si="23"/>
        <v>402.65</v>
      </c>
    </row>
    <row r="129" spans="1:9" s="537" customFormat="1" ht="18.75" customHeight="1" x14ac:dyDescent="0.3">
      <c r="A129" s="535" t="s">
        <v>1291</v>
      </c>
      <c r="B129" s="421">
        <v>1</v>
      </c>
      <c r="C129" s="421">
        <f t="shared" si="24"/>
        <v>310</v>
      </c>
      <c r="D129" s="421">
        <v>277</v>
      </c>
      <c r="E129" s="536">
        <v>33</v>
      </c>
      <c r="F129" s="536"/>
      <c r="G129" s="282">
        <v>4.16</v>
      </c>
      <c r="H129" s="282">
        <f t="shared" si="22"/>
        <v>137.28</v>
      </c>
      <c r="I129" s="282">
        <f t="shared" si="23"/>
        <v>170.35</v>
      </c>
    </row>
    <row r="130" spans="1:9" s="537" customFormat="1" ht="18.75" customHeight="1" x14ac:dyDescent="0.3">
      <c r="A130" s="535" t="s">
        <v>1291</v>
      </c>
      <c r="B130" s="421">
        <v>1</v>
      </c>
      <c r="C130" s="421">
        <f t="shared" si="24"/>
        <v>366</v>
      </c>
      <c r="D130" s="421">
        <v>277</v>
      </c>
      <c r="E130" s="536">
        <v>89</v>
      </c>
      <c r="F130" s="536"/>
      <c r="G130" s="282">
        <v>4.16</v>
      </c>
      <c r="H130" s="282">
        <f t="shared" si="22"/>
        <v>370.24</v>
      </c>
      <c r="I130" s="282">
        <f t="shared" si="23"/>
        <v>459.43</v>
      </c>
    </row>
    <row r="131" spans="1:9" s="537" customFormat="1" ht="18.75" customHeight="1" x14ac:dyDescent="0.3">
      <c r="A131" s="535" t="s">
        <v>1291</v>
      </c>
      <c r="B131" s="421">
        <v>1</v>
      </c>
      <c r="C131" s="421">
        <f t="shared" si="24"/>
        <v>337</v>
      </c>
      <c r="D131" s="421">
        <v>277</v>
      </c>
      <c r="E131" s="536">
        <v>60</v>
      </c>
      <c r="F131" s="536"/>
      <c r="G131" s="282">
        <v>4.16</v>
      </c>
      <c r="H131" s="282">
        <f t="shared" si="22"/>
        <v>249.6</v>
      </c>
      <c r="I131" s="282">
        <f t="shared" si="23"/>
        <v>309.73</v>
      </c>
    </row>
    <row r="132" spans="1:9" s="537" customFormat="1" ht="18.75" customHeight="1" x14ac:dyDescent="0.3">
      <c r="A132" s="535" t="s">
        <v>1291</v>
      </c>
      <c r="B132" s="421">
        <v>1</v>
      </c>
      <c r="C132" s="421">
        <f t="shared" si="24"/>
        <v>331</v>
      </c>
      <c r="D132" s="421">
        <v>277</v>
      </c>
      <c r="E132" s="536">
        <v>54</v>
      </c>
      <c r="F132" s="536"/>
      <c r="G132" s="282">
        <v>4.16</v>
      </c>
      <c r="H132" s="282">
        <f t="shared" si="22"/>
        <v>224.64</v>
      </c>
      <c r="I132" s="282">
        <f t="shared" si="23"/>
        <v>278.76</v>
      </c>
    </row>
    <row r="133" spans="1:9" s="537" customFormat="1" ht="18.75" customHeight="1" x14ac:dyDescent="0.3">
      <c r="A133" s="538" t="s">
        <v>1291</v>
      </c>
      <c r="B133" s="421">
        <v>1</v>
      </c>
      <c r="C133" s="421">
        <f t="shared" si="24"/>
        <v>384</v>
      </c>
      <c r="D133" s="421">
        <v>277</v>
      </c>
      <c r="E133" s="539">
        <v>107</v>
      </c>
      <c r="F133" s="539"/>
      <c r="G133" s="282">
        <v>4.16</v>
      </c>
      <c r="H133" s="282">
        <f t="shared" si="22"/>
        <v>445.12</v>
      </c>
      <c r="I133" s="282">
        <f t="shared" si="23"/>
        <v>552.35</v>
      </c>
    </row>
    <row r="134" spans="1:9" s="537" customFormat="1" ht="18.75" customHeight="1" x14ac:dyDescent="0.3">
      <c r="A134" s="538" t="s">
        <v>1291</v>
      </c>
      <c r="B134" s="421">
        <v>1</v>
      </c>
      <c r="C134" s="421">
        <f t="shared" si="24"/>
        <v>325</v>
      </c>
      <c r="D134" s="421">
        <v>277</v>
      </c>
      <c r="E134" s="539">
        <v>48</v>
      </c>
      <c r="F134" s="539"/>
      <c r="G134" s="282">
        <v>4.16</v>
      </c>
      <c r="H134" s="282">
        <f t="shared" si="22"/>
        <v>199.68</v>
      </c>
      <c r="I134" s="282">
        <f t="shared" si="23"/>
        <v>247.78</v>
      </c>
    </row>
    <row r="135" spans="1:9" s="537" customFormat="1" ht="17.25" x14ac:dyDescent="0.3">
      <c r="A135" s="538" t="s">
        <v>1291</v>
      </c>
      <c r="B135" s="421">
        <v>1</v>
      </c>
      <c r="C135" s="421">
        <f t="shared" si="24"/>
        <v>401</v>
      </c>
      <c r="D135" s="421">
        <v>277</v>
      </c>
      <c r="E135" s="539">
        <v>124</v>
      </c>
      <c r="F135" s="539"/>
      <c r="G135" s="282">
        <v>4.24</v>
      </c>
      <c r="H135" s="282">
        <f t="shared" si="22"/>
        <v>525.76</v>
      </c>
      <c r="I135" s="282">
        <f t="shared" si="23"/>
        <v>652.41999999999996</v>
      </c>
    </row>
    <row r="136" spans="1:9" s="537" customFormat="1" ht="17.25" x14ac:dyDescent="0.3">
      <c r="A136" s="535" t="s">
        <v>1291</v>
      </c>
      <c r="B136" s="421">
        <v>1</v>
      </c>
      <c r="C136" s="421">
        <f t="shared" si="24"/>
        <v>325</v>
      </c>
      <c r="D136" s="421">
        <v>277</v>
      </c>
      <c r="E136" s="536">
        <v>48</v>
      </c>
      <c r="F136" s="536"/>
      <c r="G136" s="282">
        <v>4.24</v>
      </c>
      <c r="H136" s="282">
        <f t="shared" si="22"/>
        <v>203.52</v>
      </c>
      <c r="I136" s="282">
        <f t="shared" si="23"/>
        <v>252.55</v>
      </c>
    </row>
    <row r="137" spans="1:9" s="537" customFormat="1" ht="17.25" x14ac:dyDescent="0.3">
      <c r="A137" s="535" t="s">
        <v>1291</v>
      </c>
      <c r="B137" s="421">
        <v>1</v>
      </c>
      <c r="C137" s="421">
        <f t="shared" si="24"/>
        <v>303</v>
      </c>
      <c r="D137" s="421">
        <v>277</v>
      </c>
      <c r="E137" s="536">
        <v>26</v>
      </c>
      <c r="F137" s="536"/>
      <c r="G137" s="282">
        <v>4.24</v>
      </c>
      <c r="H137" s="282">
        <f t="shared" si="22"/>
        <v>110.24</v>
      </c>
      <c r="I137" s="282">
        <f t="shared" si="23"/>
        <v>136.80000000000001</v>
      </c>
    </row>
    <row r="138" spans="1:9" s="537" customFormat="1" ht="17.25" x14ac:dyDescent="0.3">
      <c r="A138" s="538" t="s">
        <v>1291</v>
      </c>
      <c r="B138" s="421">
        <v>1</v>
      </c>
      <c r="C138" s="421">
        <f t="shared" si="24"/>
        <v>373</v>
      </c>
      <c r="D138" s="421">
        <v>277</v>
      </c>
      <c r="E138" s="539">
        <v>96</v>
      </c>
      <c r="F138" s="539"/>
      <c r="G138" s="282">
        <v>4.24</v>
      </c>
      <c r="H138" s="282">
        <f t="shared" si="22"/>
        <v>407.04</v>
      </c>
      <c r="I138" s="282">
        <f t="shared" si="23"/>
        <v>505.1</v>
      </c>
    </row>
    <row r="139" spans="1:9" s="537" customFormat="1" ht="18.75" customHeight="1" x14ac:dyDescent="0.3">
      <c r="A139" s="535" t="s">
        <v>1291</v>
      </c>
      <c r="B139" s="421">
        <v>1</v>
      </c>
      <c r="C139" s="421">
        <f t="shared" si="24"/>
        <v>325</v>
      </c>
      <c r="D139" s="421">
        <v>277</v>
      </c>
      <c r="E139" s="536">
        <v>48</v>
      </c>
      <c r="F139" s="536"/>
      <c r="G139" s="282">
        <v>4.24</v>
      </c>
      <c r="H139" s="282">
        <f t="shared" si="22"/>
        <v>203.52</v>
      </c>
      <c r="I139" s="282">
        <f t="shared" si="23"/>
        <v>252.55</v>
      </c>
    </row>
    <row r="140" spans="1:9" s="537" customFormat="1" ht="18.75" customHeight="1" x14ac:dyDescent="0.3">
      <c r="A140" s="538" t="s">
        <v>1291</v>
      </c>
      <c r="B140" s="421">
        <v>1</v>
      </c>
      <c r="C140" s="421">
        <f t="shared" si="24"/>
        <v>301</v>
      </c>
      <c r="D140" s="421">
        <v>277</v>
      </c>
      <c r="E140" s="539">
        <v>24</v>
      </c>
      <c r="F140" s="539"/>
      <c r="G140" s="282">
        <v>4.24</v>
      </c>
      <c r="H140" s="282">
        <f t="shared" si="22"/>
        <v>101.76</v>
      </c>
      <c r="I140" s="282">
        <f t="shared" si="23"/>
        <v>126.27</v>
      </c>
    </row>
    <row r="141" spans="1:9" s="537" customFormat="1" ht="18.75" customHeight="1" x14ac:dyDescent="0.3">
      <c r="A141" s="535" t="s">
        <v>1291</v>
      </c>
      <c r="B141" s="421">
        <v>1</v>
      </c>
      <c r="C141" s="421">
        <f t="shared" si="24"/>
        <v>349</v>
      </c>
      <c r="D141" s="421">
        <v>277</v>
      </c>
      <c r="E141" s="536">
        <v>72</v>
      </c>
      <c r="F141" s="536"/>
      <c r="G141" s="282">
        <v>4.2399999999999993</v>
      </c>
      <c r="H141" s="282">
        <f t="shared" si="22"/>
        <v>305.27999999999997</v>
      </c>
      <c r="I141" s="282">
        <f t="shared" si="23"/>
        <v>378.82</v>
      </c>
    </row>
    <row r="142" spans="1:9" s="537" customFormat="1" ht="18.75" customHeight="1" x14ac:dyDescent="0.3">
      <c r="A142" s="535" t="s">
        <v>1291</v>
      </c>
      <c r="B142" s="421">
        <v>1</v>
      </c>
      <c r="C142" s="421">
        <f t="shared" si="24"/>
        <v>325</v>
      </c>
      <c r="D142" s="421">
        <v>277</v>
      </c>
      <c r="E142" s="536">
        <v>48</v>
      </c>
      <c r="F142" s="536"/>
      <c r="G142" s="282">
        <v>4.24</v>
      </c>
      <c r="H142" s="282">
        <f t="shared" si="22"/>
        <v>203.52</v>
      </c>
      <c r="I142" s="282">
        <f t="shared" si="23"/>
        <v>252.55</v>
      </c>
    </row>
    <row r="143" spans="1:9" s="537" customFormat="1" ht="18.75" customHeight="1" x14ac:dyDescent="0.3">
      <c r="A143" s="535" t="s">
        <v>1291</v>
      </c>
      <c r="B143" s="421">
        <v>1</v>
      </c>
      <c r="C143" s="421">
        <f t="shared" si="24"/>
        <v>299</v>
      </c>
      <c r="D143" s="421">
        <v>277</v>
      </c>
      <c r="E143" s="536">
        <v>22</v>
      </c>
      <c r="F143" s="536"/>
      <c r="G143" s="282">
        <v>4.24</v>
      </c>
      <c r="H143" s="282">
        <f t="shared" si="22"/>
        <v>93.28</v>
      </c>
      <c r="I143" s="282">
        <f t="shared" si="23"/>
        <v>115.75</v>
      </c>
    </row>
    <row r="144" spans="1:9" s="537" customFormat="1" ht="18.75" customHeight="1" x14ac:dyDescent="0.3">
      <c r="A144" s="535" t="s">
        <v>1291</v>
      </c>
      <c r="B144" s="421">
        <v>1</v>
      </c>
      <c r="C144" s="421">
        <f t="shared" si="24"/>
        <v>280</v>
      </c>
      <c r="D144" s="421">
        <v>277</v>
      </c>
      <c r="E144" s="540">
        <v>3</v>
      </c>
      <c r="F144" s="536"/>
      <c r="G144" s="282">
        <v>4.24</v>
      </c>
      <c r="H144" s="282">
        <f t="shared" si="22"/>
        <v>12.72</v>
      </c>
      <c r="I144" s="282">
        <f t="shared" si="23"/>
        <v>15.78</v>
      </c>
    </row>
    <row r="145" spans="1:9" s="537" customFormat="1" ht="18.75" customHeight="1" x14ac:dyDescent="0.3">
      <c r="A145" s="535" t="s">
        <v>1291</v>
      </c>
      <c r="B145" s="421">
        <v>1</v>
      </c>
      <c r="C145" s="421">
        <f t="shared" si="24"/>
        <v>320</v>
      </c>
      <c r="D145" s="421">
        <v>277</v>
      </c>
      <c r="E145" s="536">
        <v>43</v>
      </c>
      <c r="F145" s="536"/>
      <c r="G145" s="282">
        <v>4.24</v>
      </c>
      <c r="H145" s="282">
        <f t="shared" si="22"/>
        <v>182.32</v>
      </c>
      <c r="I145" s="282">
        <f t="shared" si="23"/>
        <v>226.24</v>
      </c>
    </row>
    <row r="146" spans="1:9" s="537" customFormat="1" ht="18.75" customHeight="1" x14ac:dyDescent="0.3">
      <c r="A146" s="535" t="s">
        <v>1291</v>
      </c>
      <c r="B146" s="421">
        <v>1</v>
      </c>
      <c r="C146" s="421">
        <f t="shared" si="24"/>
        <v>298</v>
      </c>
      <c r="D146" s="421">
        <v>277</v>
      </c>
      <c r="E146" s="540">
        <v>21</v>
      </c>
      <c r="F146" s="536"/>
      <c r="G146" s="282">
        <v>4.24</v>
      </c>
      <c r="H146" s="282">
        <f t="shared" si="22"/>
        <v>89.04</v>
      </c>
      <c r="I146" s="282">
        <f t="shared" si="23"/>
        <v>110.49</v>
      </c>
    </row>
    <row r="147" spans="1:9" s="537" customFormat="1" ht="18.75" customHeight="1" x14ac:dyDescent="0.3">
      <c r="A147" s="535" t="s">
        <v>1291</v>
      </c>
      <c r="B147" s="421">
        <v>1</v>
      </c>
      <c r="C147" s="421">
        <f t="shared" si="24"/>
        <v>295</v>
      </c>
      <c r="D147" s="421">
        <v>277</v>
      </c>
      <c r="E147" s="536">
        <v>18</v>
      </c>
      <c r="F147" s="536"/>
      <c r="G147" s="282">
        <v>4.2399999999999993</v>
      </c>
      <c r="H147" s="282">
        <f t="shared" si="22"/>
        <v>76.319999999999993</v>
      </c>
      <c r="I147" s="282">
        <f t="shared" si="23"/>
        <v>94.71</v>
      </c>
    </row>
    <row r="148" spans="1:9" s="537" customFormat="1" ht="18.75" customHeight="1" x14ac:dyDescent="0.3">
      <c r="A148" s="535" t="s">
        <v>1291</v>
      </c>
      <c r="B148" s="421">
        <v>1</v>
      </c>
      <c r="C148" s="421">
        <f t="shared" si="24"/>
        <v>335</v>
      </c>
      <c r="D148" s="421">
        <v>277</v>
      </c>
      <c r="E148" s="536">
        <v>58</v>
      </c>
      <c r="F148" s="536"/>
      <c r="G148" s="282">
        <v>4.24</v>
      </c>
      <c r="H148" s="282">
        <f t="shared" si="22"/>
        <v>245.92</v>
      </c>
      <c r="I148" s="282">
        <f t="shared" si="23"/>
        <v>305.16000000000003</v>
      </c>
    </row>
    <row r="149" spans="1:9" s="537" customFormat="1" ht="18.75" customHeight="1" x14ac:dyDescent="0.3">
      <c r="A149" s="538" t="s">
        <v>1291</v>
      </c>
      <c r="B149" s="421">
        <v>1</v>
      </c>
      <c r="C149" s="421">
        <f>D149+E149</f>
        <v>375</v>
      </c>
      <c r="D149" s="421">
        <v>277</v>
      </c>
      <c r="E149" s="539">
        <v>98</v>
      </c>
      <c r="F149" s="539"/>
      <c r="G149" s="282">
        <v>4.24</v>
      </c>
      <c r="H149" s="282">
        <f t="shared" si="22"/>
        <v>415.52</v>
      </c>
      <c r="I149" s="282">
        <f t="shared" si="23"/>
        <v>515.62</v>
      </c>
    </row>
    <row r="150" spans="1:9" s="537" customFormat="1" ht="18.75" customHeight="1" x14ac:dyDescent="0.3">
      <c r="A150" s="535" t="s">
        <v>1291</v>
      </c>
      <c r="B150" s="421">
        <v>1</v>
      </c>
      <c r="C150" s="421">
        <f>D150+E150</f>
        <v>325</v>
      </c>
      <c r="D150" s="421">
        <v>277</v>
      </c>
      <c r="E150" s="536">
        <v>48</v>
      </c>
      <c r="F150" s="536"/>
      <c r="G150" s="282">
        <v>4.24</v>
      </c>
      <c r="H150" s="282">
        <f t="shared" si="22"/>
        <v>203.52</v>
      </c>
      <c r="I150" s="282">
        <f t="shared" si="23"/>
        <v>252.55</v>
      </c>
    </row>
    <row r="151" spans="1:9" s="537" customFormat="1" ht="18.75" customHeight="1" x14ac:dyDescent="0.3">
      <c r="A151" s="535" t="s">
        <v>1291</v>
      </c>
      <c r="B151" s="421">
        <v>1</v>
      </c>
      <c r="C151" s="421">
        <f t="shared" ref="C151:C152" si="25">D151+E151</f>
        <v>301</v>
      </c>
      <c r="D151" s="421">
        <v>277</v>
      </c>
      <c r="E151" s="536">
        <v>24</v>
      </c>
      <c r="F151" s="536"/>
      <c r="G151" s="282">
        <v>4.24</v>
      </c>
      <c r="H151" s="282">
        <f t="shared" si="22"/>
        <v>101.76</v>
      </c>
      <c r="I151" s="282">
        <f t="shared" si="23"/>
        <v>126.27</v>
      </c>
    </row>
    <row r="152" spans="1:9" s="537" customFormat="1" ht="18.75" customHeight="1" x14ac:dyDescent="0.3">
      <c r="A152" s="535" t="s">
        <v>1291</v>
      </c>
      <c r="B152" s="421">
        <v>1</v>
      </c>
      <c r="C152" s="421">
        <f t="shared" si="25"/>
        <v>278</v>
      </c>
      <c r="D152" s="421">
        <v>277</v>
      </c>
      <c r="E152" s="536">
        <v>1</v>
      </c>
      <c r="F152" s="536"/>
      <c r="G152" s="282">
        <v>4.24</v>
      </c>
      <c r="H152" s="282">
        <f t="shared" si="22"/>
        <v>4.24</v>
      </c>
      <c r="I152" s="282">
        <f t="shared" si="23"/>
        <v>5.26</v>
      </c>
    </row>
    <row r="153" spans="1:9" ht="36" customHeight="1" x14ac:dyDescent="0.25">
      <c r="A153" s="370" t="s">
        <v>26</v>
      </c>
      <c r="B153" s="284">
        <f>SUM(B154:B161)</f>
        <v>8</v>
      </c>
      <c r="C153" s="284"/>
      <c r="D153" s="284"/>
      <c r="E153" s="541">
        <f t="shared" ref="E153:I153" si="26">SUM(E154:E161)</f>
        <v>101</v>
      </c>
      <c r="F153" s="541"/>
      <c r="G153" s="282">
        <v>3.6736633663366338</v>
      </c>
      <c r="H153" s="285">
        <f t="shared" si="26"/>
        <v>371.04</v>
      </c>
      <c r="I153" s="285">
        <f t="shared" si="26"/>
        <v>460.44000000000005</v>
      </c>
    </row>
    <row r="154" spans="1:9" s="544" customFormat="1" ht="17.25" x14ac:dyDescent="0.3">
      <c r="A154" s="488" t="s">
        <v>160</v>
      </c>
      <c r="B154" s="421">
        <v>1</v>
      </c>
      <c r="C154" s="421">
        <f t="shared" ref="C154:C161" si="27">D154+E154</f>
        <v>296</v>
      </c>
      <c r="D154" s="421">
        <v>277</v>
      </c>
      <c r="E154" s="539">
        <v>19</v>
      </c>
      <c r="F154" s="543"/>
      <c r="G154" s="282">
        <v>3.32</v>
      </c>
      <c r="H154" s="282">
        <f t="shared" ref="H154" si="28">ROUND(E154*G154,2)</f>
        <v>63.08</v>
      </c>
      <c r="I154" s="282">
        <f t="shared" ref="I154" si="29">ROUND(H154*1.2409,2)</f>
        <v>78.28</v>
      </c>
    </row>
    <row r="155" spans="1:9" s="544" customFormat="1" ht="17.25" x14ac:dyDescent="0.3">
      <c r="A155" s="488" t="s">
        <v>160</v>
      </c>
      <c r="B155" s="421">
        <v>1</v>
      </c>
      <c r="C155" s="421">
        <f t="shared" si="27"/>
        <v>296</v>
      </c>
      <c r="D155" s="421">
        <v>277</v>
      </c>
      <c r="E155" s="539">
        <v>19</v>
      </c>
      <c r="F155" s="543"/>
      <c r="G155" s="282">
        <v>3.32</v>
      </c>
      <c r="H155" s="282">
        <f t="shared" ref="H155:H161" si="30">ROUND(E155*G155,2)</f>
        <v>63.08</v>
      </c>
      <c r="I155" s="282">
        <f t="shared" ref="I155:I161" si="31">ROUND(H155*1.2409,2)</f>
        <v>78.28</v>
      </c>
    </row>
    <row r="156" spans="1:9" s="544" customFormat="1" ht="17.25" x14ac:dyDescent="0.3">
      <c r="A156" s="488" t="s">
        <v>160</v>
      </c>
      <c r="B156" s="421">
        <v>1</v>
      </c>
      <c r="C156" s="421">
        <f t="shared" si="27"/>
        <v>278</v>
      </c>
      <c r="D156" s="421">
        <v>277</v>
      </c>
      <c r="E156" s="536">
        <v>1</v>
      </c>
      <c r="F156" s="543"/>
      <c r="G156" s="282">
        <v>3.32</v>
      </c>
      <c r="H156" s="282">
        <f t="shared" si="30"/>
        <v>3.32</v>
      </c>
      <c r="I156" s="282">
        <f t="shared" si="31"/>
        <v>4.12</v>
      </c>
    </row>
    <row r="157" spans="1:9" s="544" customFormat="1" ht="17.25" x14ac:dyDescent="0.3">
      <c r="A157" s="488" t="s">
        <v>160</v>
      </c>
      <c r="B157" s="421">
        <v>1</v>
      </c>
      <c r="C157" s="421">
        <f t="shared" si="27"/>
        <v>297</v>
      </c>
      <c r="D157" s="421">
        <v>277</v>
      </c>
      <c r="E157" s="539">
        <v>20</v>
      </c>
      <c r="F157" s="543"/>
      <c r="G157" s="282">
        <v>3.3200000000000003</v>
      </c>
      <c r="H157" s="282">
        <f t="shared" si="30"/>
        <v>66.400000000000006</v>
      </c>
      <c r="I157" s="282">
        <f t="shared" si="31"/>
        <v>82.4</v>
      </c>
    </row>
    <row r="158" spans="1:9" s="544" customFormat="1" ht="17.25" x14ac:dyDescent="0.3">
      <c r="A158" s="488" t="s">
        <v>160</v>
      </c>
      <c r="B158" s="421">
        <v>1</v>
      </c>
      <c r="C158" s="421">
        <f t="shared" si="27"/>
        <v>278</v>
      </c>
      <c r="D158" s="421">
        <v>277</v>
      </c>
      <c r="E158" s="536">
        <v>1</v>
      </c>
      <c r="F158" s="543"/>
      <c r="G158" s="282">
        <v>3.32</v>
      </c>
      <c r="H158" s="282">
        <f t="shared" si="30"/>
        <v>3.32</v>
      </c>
      <c r="I158" s="282">
        <f t="shared" si="31"/>
        <v>4.12</v>
      </c>
    </row>
    <row r="159" spans="1:9" s="544" customFormat="1" ht="17.25" x14ac:dyDescent="0.3">
      <c r="A159" s="488" t="s">
        <v>160</v>
      </c>
      <c r="B159" s="421">
        <v>1</v>
      </c>
      <c r="C159" s="421">
        <f t="shared" si="27"/>
        <v>297</v>
      </c>
      <c r="D159" s="421">
        <v>277</v>
      </c>
      <c r="E159" s="539">
        <v>20</v>
      </c>
      <c r="F159" s="543"/>
      <c r="G159" s="282">
        <v>3.3200000000000003</v>
      </c>
      <c r="H159" s="282">
        <f t="shared" si="30"/>
        <v>66.400000000000006</v>
      </c>
      <c r="I159" s="282">
        <f t="shared" si="31"/>
        <v>82.4</v>
      </c>
    </row>
    <row r="160" spans="1:9" s="544" customFormat="1" ht="17.25" x14ac:dyDescent="0.3">
      <c r="A160" s="488" t="s">
        <v>160</v>
      </c>
      <c r="B160" s="421">
        <v>1</v>
      </c>
      <c r="C160" s="421">
        <f t="shared" si="27"/>
        <v>279</v>
      </c>
      <c r="D160" s="421">
        <v>277</v>
      </c>
      <c r="E160" s="536">
        <v>2</v>
      </c>
      <c r="F160" s="543"/>
      <c r="G160" s="282">
        <v>3.32</v>
      </c>
      <c r="H160" s="282">
        <f t="shared" si="30"/>
        <v>6.64</v>
      </c>
      <c r="I160" s="282">
        <f t="shared" si="31"/>
        <v>8.24</v>
      </c>
    </row>
    <row r="161" spans="1:9" s="544" customFormat="1" ht="17.25" x14ac:dyDescent="0.3">
      <c r="A161" s="488" t="s">
        <v>385</v>
      </c>
      <c r="B161" s="421">
        <v>1</v>
      </c>
      <c r="C161" s="421">
        <f t="shared" si="27"/>
        <v>296</v>
      </c>
      <c r="D161" s="421">
        <v>277</v>
      </c>
      <c r="E161" s="543">
        <v>19</v>
      </c>
      <c r="F161" s="543"/>
      <c r="G161" s="282">
        <v>5.2</v>
      </c>
      <c r="H161" s="282">
        <f t="shared" si="30"/>
        <v>98.8</v>
      </c>
      <c r="I161" s="282">
        <f t="shared" si="31"/>
        <v>122.6</v>
      </c>
    </row>
    <row r="162" spans="1:9" s="544" customFormat="1" ht="17.25" x14ac:dyDescent="0.3">
      <c r="A162" s="586"/>
      <c r="B162" s="587"/>
      <c r="C162" s="587"/>
      <c r="D162" s="587"/>
      <c r="E162" s="588"/>
      <c r="F162" s="588"/>
      <c r="G162" s="589"/>
      <c r="H162" s="589"/>
      <c r="I162" s="589"/>
    </row>
    <row r="163" spans="1:9" s="544" customFormat="1" ht="57" customHeight="1" x14ac:dyDescent="0.3">
      <c r="A163" s="681" t="s">
        <v>1639</v>
      </c>
      <c r="B163" s="682"/>
      <c r="C163" s="682"/>
      <c r="D163" s="682"/>
      <c r="E163" s="682"/>
      <c r="F163" s="682"/>
      <c r="G163" s="682"/>
      <c r="H163" s="682"/>
      <c r="I163" s="683"/>
    </row>
    <row r="165" spans="1:9" x14ac:dyDescent="0.25">
      <c r="A165" s="11" t="s">
        <v>1</v>
      </c>
      <c r="B165" s="12"/>
      <c r="C165" s="12"/>
      <c r="D165" s="12"/>
      <c r="E165" s="12"/>
      <c r="F165" s="12"/>
      <c r="G165" s="12"/>
      <c r="H165" s="12"/>
      <c r="I165" s="12"/>
    </row>
    <row r="166" spans="1:9" ht="36" customHeight="1" x14ac:dyDescent="0.25">
      <c r="A166" s="609" t="s">
        <v>3</v>
      </c>
      <c r="B166" s="609"/>
      <c r="C166" s="609"/>
      <c r="D166" s="609"/>
      <c r="E166" s="609"/>
      <c r="F166" s="609"/>
      <c r="G166" s="609"/>
      <c r="H166" s="609"/>
      <c r="I166" s="609"/>
    </row>
    <row r="167" spans="1:9" ht="18" customHeight="1" x14ac:dyDescent="0.25">
      <c r="A167" s="18" t="s">
        <v>5</v>
      </c>
      <c r="D167" s="12"/>
      <c r="E167" s="12"/>
      <c r="F167" s="12"/>
      <c r="G167" s="12"/>
      <c r="H167" s="12"/>
      <c r="I167" s="12"/>
    </row>
    <row r="168" spans="1:9" ht="18" customHeight="1" x14ac:dyDescent="0.25">
      <c r="A168" s="12" t="s">
        <v>16</v>
      </c>
      <c r="B168" s="18"/>
      <c r="C168" s="18"/>
      <c r="D168" s="12"/>
      <c r="E168" s="12"/>
      <c r="F168" s="12"/>
      <c r="G168" s="12"/>
      <c r="H168" s="12"/>
      <c r="I168" s="12"/>
    </row>
    <row r="169" spans="1:9" ht="18" customHeight="1" x14ac:dyDescent="0.25">
      <c r="A169" s="12" t="s">
        <v>17</v>
      </c>
      <c r="B169" s="18"/>
      <c r="C169" s="18"/>
      <c r="D169" s="12"/>
      <c r="E169" s="12"/>
      <c r="F169" s="12"/>
      <c r="G169" s="12"/>
      <c r="H169" s="12"/>
      <c r="I169" s="12"/>
    </row>
    <row r="170" spans="1:9" ht="18" customHeight="1" x14ac:dyDescent="0.25">
      <c r="A170" s="12"/>
      <c r="B170" s="18"/>
      <c r="C170" s="18"/>
      <c r="D170" s="12"/>
      <c r="E170" s="12"/>
      <c r="F170" s="12"/>
      <c r="G170" s="12"/>
      <c r="H170" s="12"/>
      <c r="I170" s="12"/>
    </row>
    <row r="171" spans="1:9" ht="18" customHeight="1" x14ac:dyDescent="0.3">
      <c r="A171" s="12" t="s">
        <v>14</v>
      </c>
      <c r="B171" s="18"/>
      <c r="C171" s="18"/>
      <c r="D171" s="12"/>
      <c r="E171" s="12"/>
      <c r="F171" s="12"/>
      <c r="G171" s="12"/>
      <c r="H171" s="12"/>
      <c r="I171" s="12"/>
    </row>
    <row r="172" spans="1:9" ht="18" customHeight="1" x14ac:dyDescent="0.25">
      <c r="A172" s="12"/>
      <c r="B172" s="18"/>
      <c r="C172" s="18"/>
      <c r="D172" s="12"/>
      <c r="E172" s="12"/>
      <c r="F172" s="12"/>
      <c r="G172" s="12"/>
      <c r="H172" s="12"/>
      <c r="I172" s="12"/>
    </row>
    <row r="173" spans="1:9" s="435" customFormat="1" ht="18" customHeight="1" x14ac:dyDescent="0.25">
      <c r="A173" s="434" t="s">
        <v>20</v>
      </c>
      <c r="B173" s="436"/>
      <c r="C173" s="436"/>
      <c r="D173" s="434"/>
      <c r="E173" s="434"/>
      <c r="F173" s="434"/>
      <c r="G173" s="434"/>
      <c r="H173" s="434"/>
      <c r="I173" s="434"/>
    </row>
    <row r="174" spans="1:9" s="435" customFormat="1" ht="37.5" customHeight="1" x14ac:dyDescent="0.25">
      <c r="A174" s="611" t="s">
        <v>7</v>
      </c>
      <c r="B174" s="611"/>
      <c r="C174" s="611"/>
      <c r="D174" s="611"/>
      <c r="E174" s="611"/>
      <c r="F174" s="611"/>
      <c r="G174" s="611"/>
      <c r="H174" s="611"/>
      <c r="I174" s="611"/>
    </row>
    <row r="175" spans="1:9" s="435" customFormat="1" ht="18" customHeight="1" x14ac:dyDescent="0.25">
      <c r="A175" s="602" t="s">
        <v>9</v>
      </c>
      <c r="B175" s="602"/>
      <c r="C175" s="602"/>
      <c r="D175" s="602"/>
      <c r="E175" s="602"/>
      <c r="F175" s="602"/>
      <c r="G175" s="602"/>
      <c r="H175" s="602"/>
      <c r="I175" s="602"/>
    </row>
    <row r="176" spans="1:9" s="435" customFormat="1" x14ac:dyDescent="0.25">
      <c r="A176" s="437"/>
      <c r="B176" s="437"/>
      <c r="C176" s="437"/>
      <c r="D176" s="437"/>
      <c r="E176" s="437"/>
      <c r="F176" s="437"/>
      <c r="G176" s="437"/>
      <c r="H176" s="437"/>
      <c r="I176" s="437"/>
    </row>
    <row r="178" spans="1:1" x14ac:dyDescent="0.25">
      <c r="A178" s="426" t="s">
        <v>1292</v>
      </c>
    </row>
    <row r="179" spans="1:1" ht="18" customHeight="1" x14ac:dyDescent="0.25"/>
    <row r="180" spans="1:1" x14ac:dyDescent="0.25">
      <c r="A180" s="426" t="s">
        <v>1293</v>
      </c>
    </row>
    <row r="181" spans="1:1" x14ac:dyDescent="0.25">
      <c r="A181" s="233">
        <v>65237814</v>
      </c>
    </row>
  </sheetData>
  <mergeCells count="17">
    <mergeCell ref="G1:I1"/>
    <mergeCell ref="A163:I163"/>
    <mergeCell ref="A166:I166"/>
    <mergeCell ref="A174:I174"/>
    <mergeCell ref="A175:I175"/>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65"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133"/>
  <sheetViews>
    <sheetView zoomScale="80" zoomScaleNormal="80" workbookViewId="0">
      <selection activeCell="K7" sqref="K7"/>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7.140625" style="2" customWidth="1"/>
    <col min="7" max="7" width="19.7109375" style="2" customWidth="1"/>
    <col min="8" max="8" width="23.42578125" style="2" customWidth="1"/>
    <col min="9" max="9" width="21.5703125" style="2" customWidth="1"/>
    <col min="10" max="16384" width="9.140625" style="2"/>
  </cols>
  <sheetData>
    <row r="1" spans="1:9" s="426" customFormat="1" ht="53.25" customHeight="1" x14ac:dyDescent="0.25">
      <c r="G1" s="600" t="s">
        <v>1602</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1467</v>
      </c>
    </row>
    <row r="6" spans="1:9" ht="18.75" customHeight="1" x14ac:dyDescent="0.25">
      <c r="A6" s="2" t="s">
        <v>1567</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6" t="s">
        <v>19</v>
      </c>
      <c r="D9" s="626" t="s">
        <v>21</v>
      </c>
      <c r="E9" s="626" t="s">
        <v>15</v>
      </c>
      <c r="F9" s="626"/>
      <c r="G9" s="626"/>
      <c r="H9" s="627"/>
      <c r="I9" s="628"/>
    </row>
    <row r="10" spans="1:9" ht="115.5" customHeight="1" x14ac:dyDescent="0.25">
      <c r="A10" s="625"/>
      <c r="B10" s="625"/>
      <c r="C10" s="626"/>
      <c r="D10" s="626"/>
      <c r="E10" s="626"/>
      <c r="F10" s="626"/>
      <c r="G10" s="626"/>
      <c r="H10" s="627"/>
      <c r="I10" s="628"/>
    </row>
    <row r="11" spans="1:9" ht="20.25" customHeight="1" x14ac:dyDescent="0.25">
      <c r="A11" s="192">
        <v>1</v>
      </c>
      <c r="B11" s="192">
        <v>6</v>
      </c>
      <c r="C11" s="192" t="s">
        <v>12</v>
      </c>
      <c r="D11" s="192">
        <v>8</v>
      </c>
      <c r="E11" s="192">
        <v>9</v>
      </c>
      <c r="F11" s="192">
        <v>11</v>
      </c>
      <c r="G11" s="192">
        <v>12</v>
      </c>
      <c r="H11" s="192">
        <v>13</v>
      </c>
      <c r="I11" s="192" t="s">
        <v>13</v>
      </c>
    </row>
    <row r="12" spans="1:9" s="1" customFormat="1" ht="21.75" customHeight="1" x14ac:dyDescent="0.25">
      <c r="A12" s="193" t="s">
        <v>0</v>
      </c>
      <c r="B12" s="413">
        <f>B13+B33+B81</f>
        <v>89</v>
      </c>
      <c r="C12" s="194"/>
      <c r="D12" s="194"/>
      <c r="E12" s="413">
        <f t="shared" ref="E12:I12" si="0">E13+E33+E81</f>
        <v>2522.25</v>
      </c>
      <c r="F12" s="194"/>
      <c r="G12" s="194"/>
      <c r="H12" s="194">
        <f t="shared" si="0"/>
        <v>26282.53</v>
      </c>
      <c r="I12" s="194">
        <f t="shared" si="0"/>
        <v>32511.02</v>
      </c>
    </row>
    <row r="13" spans="1:9" ht="37.5" customHeight="1" x14ac:dyDescent="0.25">
      <c r="A13" s="370" t="s">
        <v>23</v>
      </c>
      <c r="B13" s="409">
        <f>SUM(B14:B32)</f>
        <v>19</v>
      </c>
      <c r="C13" s="195"/>
      <c r="D13" s="195"/>
      <c r="E13" s="409">
        <f>SUM(E14:E32)</f>
        <v>839.25</v>
      </c>
      <c r="F13" s="195"/>
      <c r="G13" s="195"/>
      <c r="H13" s="195">
        <f>SUM(H14:H32)</f>
        <v>11923.08</v>
      </c>
      <c r="I13" s="195">
        <f>SUM(I14:I32)</f>
        <v>14699.35</v>
      </c>
    </row>
    <row r="14" spans="1:9" ht="18.75" customHeight="1" x14ac:dyDescent="0.25">
      <c r="A14" s="196" t="s">
        <v>503</v>
      </c>
      <c r="B14" s="21">
        <v>1</v>
      </c>
      <c r="C14" s="21">
        <f>D14+E14</f>
        <v>254</v>
      </c>
      <c r="D14" s="21">
        <v>158</v>
      </c>
      <c r="E14" s="414">
        <v>96</v>
      </c>
      <c r="F14" s="6"/>
      <c r="G14" s="6">
        <v>7.12</v>
      </c>
      <c r="H14" s="282">
        <f>ROUND(E14*G14*2,2)</f>
        <v>1367.04</v>
      </c>
      <c r="I14" s="35">
        <f>ROUND(H14*1.2409,2)</f>
        <v>1696.36</v>
      </c>
    </row>
    <row r="15" spans="1:9" ht="18.75" customHeight="1" x14ac:dyDescent="0.25">
      <c r="A15" s="196" t="s">
        <v>504</v>
      </c>
      <c r="B15" s="21">
        <v>1</v>
      </c>
      <c r="C15" s="21">
        <f t="shared" ref="C15:C32" si="1">D15+E15</f>
        <v>229</v>
      </c>
      <c r="D15" s="21">
        <v>158</v>
      </c>
      <c r="E15" s="414">
        <v>71</v>
      </c>
      <c r="F15" s="6"/>
      <c r="G15" s="6">
        <v>7.12</v>
      </c>
      <c r="H15" s="282">
        <f t="shared" ref="H15:H32" si="2">ROUND(E15*G15*2,2)</f>
        <v>1011.04</v>
      </c>
      <c r="I15" s="35">
        <f t="shared" ref="I15:I32" si="3">ROUND(H15*1.2409,2)</f>
        <v>1254.5999999999999</v>
      </c>
    </row>
    <row r="16" spans="1:9" ht="18.75" customHeight="1" x14ac:dyDescent="0.25">
      <c r="A16" s="196" t="s">
        <v>505</v>
      </c>
      <c r="B16" s="21">
        <v>1</v>
      </c>
      <c r="C16" s="21">
        <f t="shared" si="1"/>
        <v>109</v>
      </c>
      <c r="D16" s="21">
        <v>72</v>
      </c>
      <c r="E16" s="414">
        <v>37</v>
      </c>
      <c r="F16" s="6"/>
      <c r="G16" s="6">
        <v>7.12</v>
      </c>
      <c r="H16" s="282">
        <f t="shared" si="2"/>
        <v>526.88</v>
      </c>
      <c r="I16" s="35">
        <f t="shared" si="3"/>
        <v>653.80999999999995</v>
      </c>
    </row>
    <row r="17" spans="1:9" ht="18.75" customHeight="1" x14ac:dyDescent="0.25">
      <c r="A17" s="196" t="s">
        <v>506</v>
      </c>
      <c r="B17" s="21">
        <v>1</v>
      </c>
      <c r="C17" s="21">
        <f t="shared" si="1"/>
        <v>200</v>
      </c>
      <c r="D17" s="21">
        <v>158</v>
      </c>
      <c r="E17" s="414">
        <v>42</v>
      </c>
      <c r="F17" s="6"/>
      <c r="G17" s="6">
        <v>7.12</v>
      </c>
      <c r="H17" s="282">
        <f t="shared" si="2"/>
        <v>598.08000000000004</v>
      </c>
      <c r="I17" s="35">
        <f t="shared" si="3"/>
        <v>742.16</v>
      </c>
    </row>
    <row r="18" spans="1:9" ht="18.75" customHeight="1" x14ac:dyDescent="0.25">
      <c r="A18" s="196" t="s">
        <v>507</v>
      </c>
      <c r="B18" s="21">
        <v>1</v>
      </c>
      <c r="C18" s="21">
        <f t="shared" si="1"/>
        <v>120</v>
      </c>
      <c r="D18" s="21">
        <v>78</v>
      </c>
      <c r="E18" s="414">
        <v>42</v>
      </c>
      <c r="F18" s="6"/>
      <c r="G18" s="6">
        <v>7.12</v>
      </c>
      <c r="H18" s="282">
        <f t="shared" si="2"/>
        <v>598.08000000000004</v>
      </c>
      <c r="I18" s="35">
        <f t="shared" si="3"/>
        <v>742.16</v>
      </c>
    </row>
    <row r="19" spans="1:9" ht="18.75" customHeight="1" x14ac:dyDescent="0.25">
      <c r="A19" s="196" t="s">
        <v>508</v>
      </c>
      <c r="B19" s="21">
        <v>1</v>
      </c>
      <c r="C19" s="21">
        <f t="shared" si="1"/>
        <v>147</v>
      </c>
      <c r="D19" s="21">
        <v>135</v>
      </c>
      <c r="E19" s="414">
        <v>12</v>
      </c>
      <c r="F19" s="6"/>
      <c r="G19" s="6">
        <v>7.12</v>
      </c>
      <c r="H19" s="282">
        <f t="shared" si="2"/>
        <v>170.88</v>
      </c>
      <c r="I19" s="35">
        <f>ROUND(H19*1.2131,2)</f>
        <v>207.29</v>
      </c>
    </row>
    <row r="20" spans="1:9" ht="18.75" customHeight="1" x14ac:dyDescent="0.25">
      <c r="A20" s="196" t="s">
        <v>509</v>
      </c>
      <c r="B20" s="21">
        <v>1</v>
      </c>
      <c r="C20" s="21">
        <f t="shared" si="1"/>
        <v>207</v>
      </c>
      <c r="D20" s="21">
        <v>143</v>
      </c>
      <c r="E20" s="414">
        <v>64</v>
      </c>
      <c r="F20" s="6"/>
      <c r="G20" s="6">
        <v>7.12</v>
      </c>
      <c r="H20" s="282">
        <f t="shared" si="2"/>
        <v>911.36</v>
      </c>
      <c r="I20" s="35">
        <f t="shared" si="3"/>
        <v>1130.9100000000001</v>
      </c>
    </row>
    <row r="21" spans="1:9" ht="18.75" customHeight="1" x14ac:dyDescent="0.25">
      <c r="A21" s="196" t="s">
        <v>510</v>
      </c>
      <c r="B21" s="21">
        <v>1</v>
      </c>
      <c r="C21" s="21">
        <f t="shared" si="1"/>
        <v>192</v>
      </c>
      <c r="D21" s="21">
        <v>158</v>
      </c>
      <c r="E21" s="414">
        <v>34</v>
      </c>
      <c r="F21" s="6"/>
      <c r="G21" s="6">
        <v>7.12</v>
      </c>
      <c r="H21" s="282">
        <f t="shared" si="2"/>
        <v>484.16</v>
      </c>
      <c r="I21" s="35">
        <f t="shared" si="3"/>
        <v>600.79</v>
      </c>
    </row>
    <row r="22" spans="1:9" ht="18.75" customHeight="1" x14ac:dyDescent="0.25">
      <c r="A22" s="196" t="s">
        <v>511</v>
      </c>
      <c r="B22" s="21">
        <v>1</v>
      </c>
      <c r="C22" s="21">
        <f t="shared" si="1"/>
        <v>167</v>
      </c>
      <c r="D22" s="21">
        <v>158</v>
      </c>
      <c r="E22" s="414">
        <v>9</v>
      </c>
      <c r="F22" s="6"/>
      <c r="G22" s="6">
        <v>7.12</v>
      </c>
      <c r="H22" s="282">
        <f t="shared" si="2"/>
        <v>128.16</v>
      </c>
      <c r="I22" s="35">
        <f>ROUND(H22*1.2131,2)</f>
        <v>155.47</v>
      </c>
    </row>
    <row r="23" spans="1:9" ht="18.75" customHeight="1" x14ac:dyDescent="0.25">
      <c r="A23" s="196" t="s">
        <v>512</v>
      </c>
      <c r="B23" s="21">
        <v>1</v>
      </c>
      <c r="C23" s="21">
        <f t="shared" si="1"/>
        <v>182</v>
      </c>
      <c r="D23" s="21">
        <v>158</v>
      </c>
      <c r="E23" s="414">
        <v>24</v>
      </c>
      <c r="F23" s="6"/>
      <c r="G23" s="6">
        <v>7.12</v>
      </c>
      <c r="H23" s="282">
        <f t="shared" si="2"/>
        <v>341.76</v>
      </c>
      <c r="I23" s="35">
        <f t="shared" si="3"/>
        <v>424.09</v>
      </c>
    </row>
    <row r="24" spans="1:9" ht="18.75" customHeight="1" x14ac:dyDescent="0.25">
      <c r="A24" s="196" t="s">
        <v>513</v>
      </c>
      <c r="B24" s="21">
        <v>1</v>
      </c>
      <c r="C24" s="21">
        <f t="shared" si="1"/>
        <v>283</v>
      </c>
      <c r="D24" s="21">
        <v>158</v>
      </c>
      <c r="E24" s="414">
        <v>125</v>
      </c>
      <c r="F24" s="6"/>
      <c r="G24" s="6">
        <v>7.12</v>
      </c>
      <c r="H24" s="282">
        <f t="shared" si="2"/>
        <v>1780</v>
      </c>
      <c r="I24" s="35">
        <f>ROUND(H24*1.2131,2)</f>
        <v>2159.3200000000002</v>
      </c>
    </row>
    <row r="25" spans="1:9" ht="18.75" customHeight="1" x14ac:dyDescent="0.25">
      <c r="A25" s="196" t="s">
        <v>514</v>
      </c>
      <c r="B25" s="21">
        <v>1</v>
      </c>
      <c r="C25" s="21">
        <f t="shared" si="1"/>
        <v>230</v>
      </c>
      <c r="D25" s="21">
        <v>158</v>
      </c>
      <c r="E25" s="414">
        <v>72</v>
      </c>
      <c r="F25" s="6"/>
      <c r="G25" s="6">
        <v>7.12</v>
      </c>
      <c r="H25" s="282">
        <f t="shared" si="2"/>
        <v>1025.28</v>
      </c>
      <c r="I25" s="35">
        <f t="shared" si="3"/>
        <v>1272.27</v>
      </c>
    </row>
    <row r="26" spans="1:9" ht="18.75" customHeight="1" x14ac:dyDescent="0.25">
      <c r="A26" s="196" t="s">
        <v>515</v>
      </c>
      <c r="B26" s="21">
        <v>1</v>
      </c>
      <c r="C26" s="21">
        <f t="shared" si="1"/>
        <v>206</v>
      </c>
      <c r="D26" s="21">
        <v>158</v>
      </c>
      <c r="E26" s="414">
        <v>48</v>
      </c>
      <c r="F26" s="6"/>
      <c r="G26" s="6">
        <v>6.83</v>
      </c>
      <c r="H26" s="282">
        <f t="shared" si="2"/>
        <v>655.68</v>
      </c>
      <c r="I26" s="35">
        <f t="shared" si="3"/>
        <v>813.63</v>
      </c>
    </row>
    <row r="27" spans="1:9" ht="18.75" customHeight="1" x14ac:dyDescent="0.25">
      <c r="A27" s="196" t="s">
        <v>516</v>
      </c>
      <c r="B27" s="21">
        <v>1</v>
      </c>
      <c r="C27" s="21">
        <f t="shared" si="1"/>
        <v>126</v>
      </c>
      <c r="D27" s="21">
        <v>102</v>
      </c>
      <c r="E27" s="414">
        <v>24</v>
      </c>
      <c r="F27" s="6"/>
      <c r="G27" s="6">
        <v>7.12</v>
      </c>
      <c r="H27" s="282">
        <f t="shared" si="2"/>
        <v>341.76</v>
      </c>
      <c r="I27" s="35">
        <f t="shared" si="3"/>
        <v>424.09</v>
      </c>
    </row>
    <row r="28" spans="1:9" ht="18.75" customHeight="1" x14ac:dyDescent="0.25">
      <c r="A28" s="196" t="s">
        <v>517</v>
      </c>
      <c r="B28" s="21">
        <v>1</v>
      </c>
      <c r="C28" s="21">
        <f t="shared" si="1"/>
        <v>110</v>
      </c>
      <c r="D28" s="21">
        <v>86</v>
      </c>
      <c r="E28" s="414">
        <v>24</v>
      </c>
      <c r="F28" s="6"/>
      <c r="G28" s="47">
        <v>7.12</v>
      </c>
      <c r="H28" s="282">
        <f t="shared" si="2"/>
        <v>341.76</v>
      </c>
      <c r="I28" s="35">
        <f t="shared" si="3"/>
        <v>424.09</v>
      </c>
    </row>
    <row r="29" spans="1:9" ht="18.75" customHeight="1" x14ac:dyDescent="0.25">
      <c r="A29" s="196" t="s">
        <v>518</v>
      </c>
      <c r="B29" s="21">
        <v>1</v>
      </c>
      <c r="C29" s="21">
        <f t="shared" si="1"/>
        <v>114</v>
      </c>
      <c r="D29" s="21">
        <v>112</v>
      </c>
      <c r="E29" s="414">
        <v>2</v>
      </c>
      <c r="F29" s="6"/>
      <c r="G29" s="6">
        <v>7.12</v>
      </c>
      <c r="H29" s="282">
        <f t="shared" si="2"/>
        <v>28.48</v>
      </c>
      <c r="I29" s="35">
        <f t="shared" si="3"/>
        <v>35.340000000000003</v>
      </c>
    </row>
    <row r="30" spans="1:9" ht="18.75" customHeight="1" x14ac:dyDescent="0.25">
      <c r="A30" s="196" t="s">
        <v>519</v>
      </c>
      <c r="B30" s="21">
        <v>1</v>
      </c>
      <c r="C30" s="21">
        <f t="shared" si="1"/>
        <v>160.25</v>
      </c>
      <c r="D30" s="21">
        <v>158</v>
      </c>
      <c r="E30" s="414">
        <v>2.25</v>
      </c>
      <c r="F30" s="6"/>
      <c r="G30" s="6">
        <v>7.12</v>
      </c>
      <c r="H30" s="282">
        <f t="shared" si="2"/>
        <v>32.04</v>
      </c>
      <c r="I30" s="35">
        <f t="shared" si="3"/>
        <v>39.76</v>
      </c>
    </row>
    <row r="31" spans="1:9" ht="18.75" customHeight="1" x14ac:dyDescent="0.25">
      <c r="A31" s="196" t="s">
        <v>520</v>
      </c>
      <c r="B31" s="21">
        <v>1</v>
      </c>
      <c r="C31" s="21">
        <f t="shared" si="1"/>
        <v>254.5</v>
      </c>
      <c r="D31" s="21">
        <v>158</v>
      </c>
      <c r="E31" s="414">
        <v>96.5</v>
      </c>
      <c r="F31" s="6"/>
      <c r="G31" s="6">
        <v>7.12</v>
      </c>
      <c r="H31" s="282">
        <f t="shared" si="2"/>
        <v>1374.16</v>
      </c>
      <c r="I31" s="35">
        <f>ROUND(H31*1.2131,2)</f>
        <v>1666.99</v>
      </c>
    </row>
    <row r="32" spans="1:9" ht="18.75" customHeight="1" x14ac:dyDescent="0.25">
      <c r="A32" s="196" t="s">
        <v>521</v>
      </c>
      <c r="B32" s="21">
        <v>1</v>
      </c>
      <c r="C32" s="21">
        <f t="shared" si="1"/>
        <v>94.5</v>
      </c>
      <c r="D32" s="21">
        <v>80</v>
      </c>
      <c r="E32" s="414">
        <v>14.5</v>
      </c>
      <c r="F32" s="6"/>
      <c r="G32" s="6">
        <v>7.12</v>
      </c>
      <c r="H32" s="282">
        <f t="shared" si="2"/>
        <v>206.48</v>
      </c>
      <c r="I32" s="35">
        <f t="shared" si="3"/>
        <v>256.22000000000003</v>
      </c>
    </row>
    <row r="33" spans="1:9" ht="49.5" customHeight="1" x14ac:dyDescent="0.25">
      <c r="A33" s="370" t="s">
        <v>24</v>
      </c>
      <c r="B33" s="25">
        <f t="shared" ref="B33:H33" si="4">SUM(B34:B80)</f>
        <v>47</v>
      </c>
      <c r="C33" s="25"/>
      <c r="D33" s="25"/>
      <c r="E33" s="409">
        <f t="shared" si="4"/>
        <v>1295</v>
      </c>
      <c r="F33" s="25"/>
      <c r="G33" s="26"/>
      <c r="H33" s="285">
        <f t="shared" si="4"/>
        <v>11737.929999999998</v>
      </c>
      <c r="I33" s="26">
        <f>SUM(I34:I80)</f>
        <v>14564</v>
      </c>
    </row>
    <row r="34" spans="1:9" s="69" customFormat="1" x14ac:dyDescent="0.25">
      <c r="A34" s="197" t="s">
        <v>522</v>
      </c>
      <c r="B34" s="46">
        <v>1</v>
      </c>
      <c r="C34" s="46">
        <f t="shared" ref="C34:C80" si="5">D34+E34</f>
        <v>180</v>
      </c>
      <c r="D34" s="46">
        <v>142</v>
      </c>
      <c r="E34" s="415">
        <v>38</v>
      </c>
      <c r="F34" s="47"/>
      <c r="G34" s="47">
        <v>4.71</v>
      </c>
      <c r="H34" s="410">
        <f>ROUND(E34*G34*2,2)</f>
        <v>357.96</v>
      </c>
      <c r="I34" s="47">
        <f>ROUND(H34*1.2409,2)</f>
        <v>444.19</v>
      </c>
    </row>
    <row r="35" spans="1:9" s="69" customFormat="1" x14ac:dyDescent="0.25">
      <c r="A35" s="197" t="s">
        <v>523</v>
      </c>
      <c r="B35" s="46">
        <v>1</v>
      </c>
      <c r="C35" s="46">
        <f t="shared" si="5"/>
        <v>164</v>
      </c>
      <c r="D35" s="46">
        <v>158</v>
      </c>
      <c r="E35" s="415">
        <v>6</v>
      </c>
      <c r="F35" s="47"/>
      <c r="G35" s="47">
        <v>4.71</v>
      </c>
      <c r="H35" s="410">
        <f t="shared" ref="H35:H80" si="6">ROUND(E35*G35*2,2)</f>
        <v>56.52</v>
      </c>
      <c r="I35" s="47">
        <f t="shared" ref="I35:I80" si="7">ROUND(H35*1.2409,2)</f>
        <v>70.14</v>
      </c>
    </row>
    <row r="36" spans="1:9" s="69" customFormat="1" x14ac:dyDescent="0.25">
      <c r="A36" s="197" t="s">
        <v>524</v>
      </c>
      <c r="B36" s="46">
        <v>1</v>
      </c>
      <c r="C36" s="46">
        <f t="shared" si="5"/>
        <v>152</v>
      </c>
      <c r="D36" s="46">
        <v>135</v>
      </c>
      <c r="E36" s="415">
        <v>17</v>
      </c>
      <c r="F36" s="47"/>
      <c r="G36" s="47">
        <v>4.1500000000000004</v>
      </c>
      <c r="H36" s="410">
        <f t="shared" si="6"/>
        <v>141.1</v>
      </c>
      <c r="I36" s="47">
        <f t="shared" si="7"/>
        <v>175.09</v>
      </c>
    </row>
    <row r="37" spans="1:9" s="69" customFormat="1" x14ac:dyDescent="0.25">
      <c r="A37" s="197" t="s">
        <v>525</v>
      </c>
      <c r="B37" s="46">
        <v>1</v>
      </c>
      <c r="C37" s="46">
        <f t="shared" si="5"/>
        <v>148.5</v>
      </c>
      <c r="D37" s="46">
        <v>95</v>
      </c>
      <c r="E37" s="415">
        <v>53.5</v>
      </c>
      <c r="F37" s="47"/>
      <c r="G37" s="47">
        <v>4.1500000000000004</v>
      </c>
      <c r="H37" s="410">
        <f t="shared" si="6"/>
        <v>444.05</v>
      </c>
      <c r="I37" s="47">
        <f t="shared" si="7"/>
        <v>551.02</v>
      </c>
    </row>
    <row r="38" spans="1:9" s="69" customFormat="1" x14ac:dyDescent="0.25">
      <c r="A38" s="197" t="s">
        <v>526</v>
      </c>
      <c r="B38" s="46">
        <v>1</v>
      </c>
      <c r="C38" s="46">
        <f t="shared" si="5"/>
        <v>185</v>
      </c>
      <c r="D38" s="46">
        <v>158</v>
      </c>
      <c r="E38" s="415">
        <v>27</v>
      </c>
      <c r="F38" s="47"/>
      <c r="G38" s="47">
        <v>4.1500000000000004</v>
      </c>
      <c r="H38" s="410">
        <f t="shared" si="6"/>
        <v>224.1</v>
      </c>
      <c r="I38" s="47">
        <f t="shared" si="7"/>
        <v>278.08999999999997</v>
      </c>
    </row>
    <row r="39" spans="1:9" s="69" customFormat="1" x14ac:dyDescent="0.25">
      <c r="A39" s="197" t="s">
        <v>527</v>
      </c>
      <c r="B39" s="46">
        <v>1</v>
      </c>
      <c r="C39" s="46">
        <f t="shared" si="5"/>
        <v>160</v>
      </c>
      <c r="D39" s="46">
        <v>150</v>
      </c>
      <c r="E39" s="415">
        <v>10</v>
      </c>
      <c r="F39" s="47"/>
      <c r="G39" s="47">
        <v>3.89</v>
      </c>
      <c r="H39" s="410">
        <f t="shared" si="6"/>
        <v>77.8</v>
      </c>
      <c r="I39" s="47">
        <f t="shared" si="7"/>
        <v>96.54</v>
      </c>
    </row>
    <row r="40" spans="1:9" s="69" customFormat="1" x14ac:dyDescent="0.25">
      <c r="A40" s="197" t="s">
        <v>528</v>
      </c>
      <c r="B40" s="46">
        <v>1</v>
      </c>
      <c r="C40" s="46">
        <f t="shared" si="5"/>
        <v>160.5</v>
      </c>
      <c r="D40" s="46">
        <v>158</v>
      </c>
      <c r="E40" s="415">
        <v>2.5</v>
      </c>
      <c r="F40" s="47"/>
      <c r="G40" s="47">
        <v>4.1500000000000004</v>
      </c>
      <c r="H40" s="410">
        <f t="shared" si="6"/>
        <v>20.75</v>
      </c>
      <c r="I40" s="47">
        <f t="shared" si="7"/>
        <v>25.75</v>
      </c>
    </row>
    <row r="41" spans="1:9" s="69" customFormat="1" x14ac:dyDescent="0.25">
      <c r="A41" s="197" t="s">
        <v>529</v>
      </c>
      <c r="B41" s="46">
        <v>1</v>
      </c>
      <c r="C41" s="46">
        <f t="shared" si="5"/>
        <v>146</v>
      </c>
      <c r="D41" s="46">
        <v>143</v>
      </c>
      <c r="E41" s="415">
        <v>3</v>
      </c>
      <c r="F41" s="47"/>
      <c r="G41" s="47">
        <v>4.71</v>
      </c>
      <c r="H41" s="410">
        <f t="shared" si="6"/>
        <v>28.26</v>
      </c>
      <c r="I41" s="47">
        <f t="shared" si="7"/>
        <v>35.07</v>
      </c>
    </row>
    <row r="42" spans="1:9" s="69" customFormat="1" x14ac:dyDescent="0.25">
      <c r="A42" s="197" t="s">
        <v>530</v>
      </c>
      <c r="B42" s="46">
        <v>1</v>
      </c>
      <c r="C42" s="46">
        <f t="shared" si="5"/>
        <v>135</v>
      </c>
      <c r="D42" s="46">
        <v>63</v>
      </c>
      <c r="E42" s="415">
        <v>72</v>
      </c>
      <c r="F42" s="47"/>
      <c r="G42" s="47">
        <v>4.71</v>
      </c>
      <c r="H42" s="410">
        <f t="shared" si="6"/>
        <v>678.24</v>
      </c>
      <c r="I42" s="47">
        <f t="shared" si="7"/>
        <v>841.63</v>
      </c>
    </row>
    <row r="43" spans="1:9" s="69" customFormat="1" x14ac:dyDescent="0.25">
      <c r="A43" s="197" t="s">
        <v>531</v>
      </c>
      <c r="B43" s="46">
        <v>1</v>
      </c>
      <c r="C43" s="46">
        <f t="shared" si="5"/>
        <v>181</v>
      </c>
      <c r="D43" s="46">
        <v>135</v>
      </c>
      <c r="E43" s="415">
        <v>46</v>
      </c>
      <c r="F43" s="47"/>
      <c r="G43" s="47">
        <v>4.71</v>
      </c>
      <c r="H43" s="410">
        <f t="shared" si="6"/>
        <v>433.32</v>
      </c>
      <c r="I43" s="47">
        <f t="shared" si="7"/>
        <v>537.71</v>
      </c>
    </row>
    <row r="44" spans="1:9" s="69" customFormat="1" x14ac:dyDescent="0.25">
      <c r="A44" s="197" t="s">
        <v>532</v>
      </c>
      <c r="B44" s="46">
        <v>1</v>
      </c>
      <c r="C44" s="46">
        <f t="shared" si="5"/>
        <v>187.5</v>
      </c>
      <c r="D44" s="46">
        <v>158</v>
      </c>
      <c r="E44" s="415">
        <v>29.5</v>
      </c>
      <c r="F44" s="47"/>
      <c r="G44" s="47">
        <v>4.71</v>
      </c>
      <c r="H44" s="410">
        <f t="shared" si="6"/>
        <v>277.89</v>
      </c>
      <c r="I44" s="47">
        <f t="shared" si="7"/>
        <v>344.83</v>
      </c>
    </row>
    <row r="45" spans="1:9" s="69" customFormat="1" x14ac:dyDescent="0.25">
      <c r="A45" s="197" t="s">
        <v>533</v>
      </c>
      <c r="B45" s="46">
        <v>1</v>
      </c>
      <c r="C45" s="46">
        <f t="shared" si="5"/>
        <v>217.5</v>
      </c>
      <c r="D45" s="46">
        <v>158</v>
      </c>
      <c r="E45" s="415">
        <v>59.5</v>
      </c>
      <c r="F45" s="47"/>
      <c r="G45" s="47">
        <v>3.6</v>
      </c>
      <c r="H45" s="410">
        <f t="shared" si="6"/>
        <v>428.4</v>
      </c>
      <c r="I45" s="47">
        <f t="shared" si="7"/>
        <v>531.6</v>
      </c>
    </row>
    <row r="46" spans="1:9" s="69" customFormat="1" x14ac:dyDescent="0.25">
      <c r="A46" s="197" t="s">
        <v>534</v>
      </c>
      <c r="B46" s="46">
        <v>1</v>
      </c>
      <c r="C46" s="46">
        <f t="shared" si="5"/>
        <v>186.5</v>
      </c>
      <c r="D46" s="46">
        <v>158</v>
      </c>
      <c r="E46" s="415">
        <f>28.5</f>
        <v>28.5</v>
      </c>
      <c r="F46" s="47"/>
      <c r="G46" s="47">
        <v>4.71</v>
      </c>
      <c r="H46" s="410">
        <f t="shared" si="6"/>
        <v>268.47000000000003</v>
      </c>
      <c r="I46" s="47">
        <f t="shared" si="7"/>
        <v>333.14</v>
      </c>
    </row>
    <row r="47" spans="1:9" s="69" customFormat="1" x14ac:dyDescent="0.25">
      <c r="A47" s="197" t="s">
        <v>535</v>
      </c>
      <c r="B47" s="46">
        <v>1</v>
      </c>
      <c r="C47" s="46">
        <f t="shared" si="5"/>
        <v>195</v>
      </c>
      <c r="D47" s="46">
        <v>158</v>
      </c>
      <c r="E47" s="415">
        <v>37</v>
      </c>
      <c r="F47" s="47"/>
      <c r="G47" s="47">
        <v>4.71</v>
      </c>
      <c r="H47" s="410">
        <f t="shared" si="6"/>
        <v>348.54</v>
      </c>
      <c r="I47" s="47">
        <f t="shared" si="7"/>
        <v>432.5</v>
      </c>
    </row>
    <row r="48" spans="1:9" s="69" customFormat="1" x14ac:dyDescent="0.25">
      <c r="A48" s="197" t="s">
        <v>536</v>
      </c>
      <c r="B48" s="46">
        <v>1</v>
      </c>
      <c r="C48" s="46">
        <f t="shared" si="5"/>
        <v>196</v>
      </c>
      <c r="D48" s="46">
        <v>158</v>
      </c>
      <c r="E48" s="415">
        <v>38</v>
      </c>
      <c r="F48" s="47"/>
      <c r="G48" s="47">
        <v>4.71</v>
      </c>
      <c r="H48" s="410">
        <f t="shared" si="6"/>
        <v>357.96</v>
      </c>
      <c r="I48" s="47">
        <f t="shared" si="7"/>
        <v>444.19</v>
      </c>
    </row>
    <row r="49" spans="1:9" s="69" customFormat="1" x14ac:dyDescent="0.25">
      <c r="A49" s="197" t="s">
        <v>537</v>
      </c>
      <c r="B49" s="46">
        <v>1</v>
      </c>
      <c r="C49" s="46">
        <f t="shared" si="5"/>
        <v>245</v>
      </c>
      <c r="D49" s="46">
        <v>158</v>
      </c>
      <c r="E49" s="415">
        <v>87</v>
      </c>
      <c r="F49" s="47"/>
      <c r="G49" s="47">
        <v>4.71</v>
      </c>
      <c r="H49" s="410">
        <f t="shared" si="6"/>
        <v>819.54</v>
      </c>
      <c r="I49" s="47">
        <f t="shared" si="7"/>
        <v>1016.97</v>
      </c>
    </row>
    <row r="50" spans="1:9" s="69" customFormat="1" x14ac:dyDescent="0.25">
      <c r="A50" s="197" t="s">
        <v>538</v>
      </c>
      <c r="B50" s="46">
        <v>1</v>
      </c>
      <c r="C50" s="46">
        <f t="shared" si="5"/>
        <v>121</v>
      </c>
      <c r="D50" s="46">
        <v>112</v>
      </c>
      <c r="E50" s="415">
        <v>9</v>
      </c>
      <c r="F50" s="47"/>
      <c r="G50" s="47">
        <v>4.1500000000000004</v>
      </c>
      <c r="H50" s="410">
        <f t="shared" si="6"/>
        <v>74.7</v>
      </c>
      <c r="I50" s="47">
        <f t="shared" si="7"/>
        <v>92.7</v>
      </c>
    </row>
    <row r="51" spans="1:9" s="69" customFormat="1" x14ac:dyDescent="0.25">
      <c r="A51" s="197" t="s">
        <v>539</v>
      </c>
      <c r="B51" s="46">
        <v>1</v>
      </c>
      <c r="C51" s="46">
        <f t="shared" si="5"/>
        <v>70</v>
      </c>
      <c r="D51" s="46">
        <v>38</v>
      </c>
      <c r="E51" s="415">
        <v>32</v>
      </c>
      <c r="F51" s="47"/>
      <c r="G51" s="47">
        <v>4.71</v>
      </c>
      <c r="H51" s="410">
        <f t="shared" si="6"/>
        <v>301.44</v>
      </c>
      <c r="I51" s="47">
        <f t="shared" si="7"/>
        <v>374.06</v>
      </c>
    </row>
    <row r="52" spans="1:9" s="69" customFormat="1" x14ac:dyDescent="0.25">
      <c r="A52" s="197" t="s">
        <v>540</v>
      </c>
      <c r="B52" s="46">
        <v>1</v>
      </c>
      <c r="C52" s="46">
        <f t="shared" si="5"/>
        <v>193</v>
      </c>
      <c r="D52" s="46">
        <v>158</v>
      </c>
      <c r="E52" s="415">
        <v>35</v>
      </c>
      <c r="F52" s="47"/>
      <c r="G52" s="47">
        <v>4.71</v>
      </c>
      <c r="H52" s="410">
        <f t="shared" si="6"/>
        <v>329.7</v>
      </c>
      <c r="I52" s="47">
        <f t="shared" si="7"/>
        <v>409.12</v>
      </c>
    </row>
    <row r="53" spans="1:9" s="69" customFormat="1" x14ac:dyDescent="0.25">
      <c r="A53" s="197" t="s">
        <v>541</v>
      </c>
      <c r="B53" s="46">
        <v>1</v>
      </c>
      <c r="C53" s="46">
        <f t="shared" si="5"/>
        <v>156</v>
      </c>
      <c r="D53" s="46">
        <v>134</v>
      </c>
      <c r="E53" s="415">
        <v>22</v>
      </c>
      <c r="F53" s="47"/>
      <c r="G53" s="47">
        <v>4.71</v>
      </c>
      <c r="H53" s="410">
        <f t="shared" si="6"/>
        <v>207.24</v>
      </c>
      <c r="I53" s="47">
        <f t="shared" si="7"/>
        <v>257.16000000000003</v>
      </c>
    </row>
    <row r="54" spans="1:9" s="69" customFormat="1" x14ac:dyDescent="0.25">
      <c r="A54" s="197" t="s">
        <v>542</v>
      </c>
      <c r="B54" s="46">
        <v>1</v>
      </c>
      <c r="C54" s="46">
        <f t="shared" si="5"/>
        <v>204</v>
      </c>
      <c r="D54" s="46">
        <v>158</v>
      </c>
      <c r="E54" s="415">
        <v>46</v>
      </c>
      <c r="F54" s="47"/>
      <c r="G54" s="47">
        <v>4.1500000000000004</v>
      </c>
      <c r="H54" s="410">
        <f t="shared" si="6"/>
        <v>381.8</v>
      </c>
      <c r="I54" s="47">
        <f t="shared" si="7"/>
        <v>473.78</v>
      </c>
    </row>
    <row r="55" spans="1:9" s="69" customFormat="1" x14ac:dyDescent="0.25">
      <c r="A55" s="197" t="s">
        <v>543</v>
      </c>
      <c r="B55" s="46">
        <v>1</v>
      </c>
      <c r="C55" s="46">
        <f t="shared" si="5"/>
        <v>95</v>
      </c>
      <c r="D55" s="46">
        <v>72</v>
      </c>
      <c r="E55" s="415">
        <v>23</v>
      </c>
      <c r="F55" s="47"/>
      <c r="G55" s="47">
        <v>4.71</v>
      </c>
      <c r="H55" s="410">
        <f t="shared" si="6"/>
        <v>216.66</v>
      </c>
      <c r="I55" s="47">
        <f t="shared" si="7"/>
        <v>268.85000000000002</v>
      </c>
    </row>
    <row r="56" spans="1:9" s="69" customFormat="1" x14ac:dyDescent="0.25">
      <c r="A56" s="197" t="s">
        <v>544</v>
      </c>
      <c r="B56" s="46">
        <v>1</v>
      </c>
      <c r="C56" s="46">
        <f t="shared" si="5"/>
        <v>84</v>
      </c>
      <c r="D56" s="46">
        <v>79</v>
      </c>
      <c r="E56" s="415">
        <v>5</v>
      </c>
      <c r="F56" s="47"/>
      <c r="G56" s="47">
        <v>4.71</v>
      </c>
      <c r="H56" s="410">
        <f t="shared" si="6"/>
        <v>47.1</v>
      </c>
      <c r="I56" s="47">
        <f t="shared" si="7"/>
        <v>58.45</v>
      </c>
    </row>
    <row r="57" spans="1:9" s="69" customFormat="1" x14ac:dyDescent="0.25">
      <c r="A57" s="197" t="s">
        <v>545</v>
      </c>
      <c r="B57" s="46">
        <v>1</v>
      </c>
      <c r="C57" s="46">
        <f t="shared" si="5"/>
        <v>182</v>
      </c>
      <c r="D57" s="46">
        <v>158</v>
      </c>
      <c r="E57" s="415">
        <v>24</v>
      </c>
      <c r="F57" s="47"/>
      <c r="G57" s="47">
        <v>4.71</v>
      </c>
      <c r="H57" s="410">
        <f t="shared" si="6"/>
        <v>226.08</v>
      </c>
      <c r="I57" s="47">
        <f t="shared" si="7"/>
        <v>280.54000000000002</v>
      </c>
    </row>
    <row r="58" spans="1:9" s="69" customFormat="1" x14ac:dyDescent="0.25">
      <c r="A58" s="197" t="s">
        <v>546</v>
      </c>
      <c r="B58" s="46">
        <v>1</v>
      </c>
      <c r="C58" s="46">
        <f t="shared" si="5"/>
        <v>138</v>
      </c>
      <c r="D58" s="46">
        <v>103</v>
      </c>
      <c r="E58" s="415">
        <v>35</v>
      </c>
      <c r="F58" s="47"/>
      <c r="G58" s="47">
        <v>4.71</v>
      </c>
      <c r="H58" s="410">
        <f t="shared" si="6"/>
        <v>329.7</v>
      </c>
      <c r="I58" s="47">
        <f t="shared" si="7"/>
        <v>409.12</v>
      </c>
    </row>
    <row r="59" spans="1:9" s="69" customFormat="1" x14ac:dyDescent="0.25">
      <c r="A59" s="197" t="s">
        <v>547</v>
      </c>
      <c r="B59" s="46">
        <v>1</v>
      </c>
      <c r="C59" s="46">
        <f t="shared" si="5"/>
        <v>122</v>
      </c>
      <c r="D59" s="46">
        <v>104</v>
      </c>
      <c r="E59" s="415">
        <v>18</v>
      </c>
      <c r="F59" s="47"/>
      <c r="G59" s="47">
        <v>4.71</v>
      </c>
      <c r="H59" s="410">
        <f t="shared" si="6"/>
        <v>169.56</v>
      </c>
      <c r="I59" s="47">
        <f t="shared" si="7"/>
        <v>210.41</v>
      </c>
    </row>
    <row r="60" spans="1:9" s="69" customFormat="1" x14ac:dyDescent="0.25">
      <c r="A60" s="198" t="s">
        <v>548</v>
      </c>
      <c r="B60" s="46">
        <v>1</v>
      </c>
      <c r="C60" s="46">
        <f t="shared" si="5"/>
        <v>99</v>
      </c>
      <c r="D60" s="46">
        <v>78</v>
      </c>
      <c r="E60" s="415">
        <v>21</v>
      </c>
      <c r="F60" s="47"/>
      <c r="G60" s="47">
        <v>4.71</v>
      </c>
      <c r="H60" s="410">
        <f t="shared" si="6"/>
        <v>197.82</v>
      </c>
      <c r="I60" s="47">
        <f t="shared" si="7"/>
        <v>245.47</v>
      </c>
    </row>
    <row r="61" spans="1:9" s="69" customFormat="1" x14ac:dyDescent="0.25">
      <c r="A61" s="198" t="s">
        <v>549</v>
      </c>
      <c r="B61" s="46">
        <v>1</v>
      </c>
      <c r="C61" s="46">
        <f t="shared" si="5"/>
        <v>170</v>
      </c>
      <c r="D61" s="46">
        <v>158</v>
      </c>
      <c r="E61" s="415">
        <v>12</v>
      </c>
      <c r="F61" s="47"/>
      <c r="G61" s="47">
        <v>4.71</v>
      </c>
      <c r="H61" s="410">
        <f t="shared" si="6"/>
        <v>113.04</v>
      </c>
      <c r="I61" s="47">
        <f t="shared" si="7"/>
        <v>140.27000000000001</v>
      </c>
    </row>
    <row r="62" spans="1:9" s="69" customFormat="1" x14ac:dyDescent="0.25">
      <c r="A62" s="198" t="s">
        <v>550</v>
      </c>
      <c r="B62" s="46">
        <v>1</v>
      </c>
      <c r="C62" s="46">
        <f t="shared" si="5"/>
        <v>189</v>
      </c>
      <c r="D62" s="46">
        <v>158</v>
      </c>
      <c r="E62" s="415">
        <v>31</v>
      </c>
      <c r="F62" s="47"/>
      <c r="G62" s="47">
        <v>4.71</v>
      </c>
      <c r="H62" s="410">
        <f t="shared" si="6"/>
        <v>292.02</v>
      </c>
      <c r="I62" s="47">
        <f t="shared" si="7"/>
        <v>362.37</v>
      </c>
    </row>
    <row r="63" spans="1:9" s="69" customFormat="1" x14ac:dyDescent="0.25">
      <c r="A63" s="198" t="s">
        <v>551</v>
      </c>
      <c r="B63" s="46">
        <v>1</v>
      </c>
      <c r="C63" s="46">
        <f t="shared" si="5"/>
        <v>149.5</v>
      </c>
      <c r="D63" s="46">
        <v>135</v>
      </c>
      <c r="E63" s="415">
        <v>14.5</v>
      </c>
      <c r="F63" s="47"/>
      <c r="G63" s="47">
        <v>4.71</v>
      </c>
      <c r="H63" s="410">
        <f t="shared" si="6"/>
        <v>136.59</v>
      </c>
      <c r="I63" s="47">
        <f t="shared" si="7"/>
        <v>169.49</v>
      </c>
    </row>
    <row r="64" spans="1:9" s="69" customFormat="1" x14ac:dyDescent="0.25">
      <c r="A64" s="198" t="s">
        <v>552</v>
      </c>
      <c r="B64" s="46">
        <v>1</v>
      </c>
      <c r="C64" s="46">
        <f t="shared" si="5"/>
        <v>138</v>
      </c>
      <c r="D64" s="46">
        <v>118</v>
      </c>
      <c r="E64" s="415">
        <v>20</v>
      </c>
      <c r="F64" s="47"/>
      <c r="G64" s="47">
        <v>4.71</v>
      </c>
      <c r="H64" s="410">
        <f t="shared" si="6"/>
        <v>188.4</v>
      </c>
      <c r="I64" s="47">
        <f t="shared" si="7"/>
        <v>233.79</v>
      </c>
    </row>
    <row r="65" spans="1:9" s="69" customFormat="1" x14ac:dyDescent="0.25">
      <c r="A65" s="198" t="s">
        <v>553</v>
      </c>
      <c r="B65" s="46">
        <v>1</v>
      </c>
      <c r="C65" s="46">
        <f t="shared" si="5"/>
        <v>162</v>
      </c>
      <c r="D65" s="46">
        <v>158</v>
      </c>
      <c r="E65" s="415">
        <v>4</v>
      </c>
      <c r="F65" s="47"/>
      <c r="G65" s="47">
        <v>4.71</v>
      </c>
      <c r="H65" s="410">
        <f t="shared" si="6"/>
        <v>37.68</v>
      </c>
      <c r="I65" s="47">
        <f t="shared" si="7"/>
        <v>46.76</v>
      </c>
    </row>
    <row r="66" spans="1:9" s="69" customFormat="1" x14ac:dyDescent="0.25">
      <c r="A66" s="198" t="s">
        <v>554</v>
      </c>
      <c r="B66" s="46">
        <v>1</v>
      </c>
      <c r="C66" s="46">
        <f t="shared" si="5"/>
        <v>92</v>
      </c>
      <c r="D66" s="46">
        <v>78</v>
      </c>
      <c r="E66" s="415">
        <v>14</v>
      </c>
      <c r="F66" s="47"/>
      <c r="G66" s="47">
        <v>4.71</v>
      </c>
      <c r="H66" s="410">
        <f t="shared" si="6"/>
        <v>131.88</v>
      </c>
      <c r="I66" s="47">
        <f t="shared" si="7"/>
        <v>163.65</v>
      </c>
    </row>
    <row r="67" spans="1:9" s="69" customFormat="1" x14ac:dyDescent="0.25">
      <c r="A67" s="198" t="s">
        <v>555</v>
      </c>
      <c r="B67" s="46">
        <v>1</v>
      </c>
      <c r="C67" s="46">
        <f t="shared" si="5"/>
        <v>178</v>
      </c>
      <c r="D67" s="46">
        <v>158</v>
      </c>
      <c r="E67" s="415">
        <v>20</v>
      </c>
      <c r="F67" s="47"/>
      <c r="G67" s="47">
        <v>4.71</v>
      </c>
      <c r="H67" s="410">
        <f t="shared" si="6"/>
        <v>188.4</v>
      </c>
      <c r="I67" s="47">
        <f t="shared" si="7"/>
        <v>233.79</v>
      </c>
    </row>
    <row r="68" spans="1:9" s="69" customFormat="1" x14ac:dyDescent="0.25">
      <c r="A68" s="198" t="s">
        <v>556</v>
      </c>
      <c r="B68" s="46">
        <v>1</v>
      </c>
      <c r="C68" s="46">
        <f t="shared" si="5"/>
        <v>182</v>
      </c>
      <c r="D68" s="46">
        <v>126</v>
      </c>
      <c r="E68" s="415">
        <v>56</v>
      </c>
      <c r="F68" s="47"/>
      <c r="G68" s="47">
        <v>4.71</v>
      </c>
      <c r="H68" s="410">
        <f t="shared" si="6"/>
        <v>527.52</v>
      </c>
      <c r="I68" s="47">
        <f t="shared" si="7"/>
        <v>654.6</v>
      </c>
    </row>
    <row r="69" spans="1:9" s="69" customFormat="1" x14ac:dyDescent="0.25">
      <c r="A69" s="198" t="s">
        <v>557</v>
      </c>
      <c r="B69" s="46">
        <v>1</v>
      </c>
      <c r="C69" s="46">
        <f t="shared" si="5"/>
        <v>102</v>
      </c>
      <c r="D69" s="46">
        <v>96</v>
      </c>
      <c r="E69" s="415">
        <v>6</v>
      </c>
      <c r="F69" s="47"/>
      <c r="G69" s="47">
        <v>4.71</v>
      </c>
      <c r="H69" s="410">
        <f t="shared" si="6"/>
        <v>56.52</v>
      </c>
      <c r="I69" s="47">
        <f>ROUND(H69*1.2131,2)</f>
        <v>68.56</v>
      </c>
    </row>
    <row r="70" spans="1:9" s="69" customFormat="1" x14ac:dyDescent="0.25">
      <c r="A70" s="198" t="s">
        <v>558</v>
      </c>
      <c r="B70" s="46">
        <v>1</v>
      </c>
      <c r="C70" s="46">
        <f t="shared" si="5"/>
        <v>59</v>
      </c>
      <c r="D70" s="46">
        <v>38</v>
      </c>
      <c r="E70" s="415">
        <v>21</v>
      </c>
      <c r="F70" s="47"/>
      <c r="G70" s="47">
        <v>4.71</v>
      </c>
      <c r="H70" s="410">
        <f t="shared" si="6"/>
        <v>197.82</v>
      </c>
      <c r="I70" s="47">
        <f t="shared" si="7"/>
        <v>245.47</v>
      </c>
    </row>
    <row r="71" spans="1:9" s="69" customFormat="1" x14ac:dyDescent="0.25">
      <c r="A71" s="198" t="s">
        <v>559</v>
      </c>
      <c r="B71" s="46">
        <v>1</v>
      </c>
      <c r="C71" s="46">
        <f t="shared" si="5"/>
        <v>186</v>
      </c>
      <c r="D71" s="46">
        <v>158</v>
      </c>
      <c r="E71" s="415">
        <v>28</v>
      </c>
      <c r="F71" s="47"/>
      <c r="G71" s="47">
        <v>4.71</v>
      </c>
      <c r="H71" s="410">
        <f t="shared" si="6"/>
        <v>263.76</v>
      </c>
      <c r="I71" s="47">
        <f t="shared" si="7"/>
        <v>327.3</v>
      </c>
    </row>
    <row r="72" spans="1:9" s="69" customFormat="1" x14ac:dyDescent="0.25">
      <c r="A72" s="198" t="s">
        <v>560</v>
      </c>
      <c r="B72" s="46">
        <v>1</v>
      </c>
      <c r="C72" s="46">
        <f t="shared" si="5"/>
        <v>179</v>
      </c>
      <c r="D72" s="46">
        <v>158</v>
      </c>
      <c r="E72" s="415">
        <v>21</v>
      </c>
      <c r="F72" s="47"/>
      <c r="G72" s="47">
        <v>4.71</v>
      </c>
      <c r="H72" s="410">
        <f t="shared" si="6"/>
        <v>197.82</v>
      </c>
      <c r="I72" s="47">
        <f t="shared" si="7"/>
        <v>245.47</v>
      </c>
    </row>
    <row r="73" spans="1:9" s="69" customFormat="1" x14ac:dyDescent="0.25">
      <c r="A73" s="198" t="s">
        <v>561</v>
      </c>
      <c r="B73" s="46">
        <v>1</v>
      </c>
      <c r="C73" s="46">
        <f t="shared" si="5"/>
        <v>150</v>
      </c>
      <c r="D73" s="46">
        <v>142</v>
      </c>
      <c r="E73" s="415">
        <v>8</v>
      </c>
      <c r="F73" s="47"/>
      <c r="G73" s="47">
        <v>4.1500000000000004</v>
      </c>
      <c r="H73" s="410">
        <f t="shared" si="6"/>
        <v>66.400000000000006</v>
      </c>
      <c r="I73" s="47">
        <f t="shared" si="7"/>
        <v>82.4</v>
      </c>
    </row>
    <row r="74" spans="1:9" s="69" customFormat="1" x14ac:dyDescent="0.25">
      <c r="A74" s="198" t="s">
        <v>562</v>
      </c>
      <c r="B74" s="46">
        <v>1</v>
      </c>
      <c r="C74" s="46">
        <f t="shared" si="5"/>
        <v>165</v>
      </c>
      <c r="D74" s="46">
        <v>78</v>
      </c>
      <c r="E74" s="415">
        <v>87</v>
      </c>
      <c r="F74" s="47"/>
      <c r="G74" s="47">
        <v>4.1500000000000004</v>
      </c>
      <c r="H74" s="410">
        <f t="shared" si="6"/>
        <v>722.1</v>
      </c>
      <c r="I74" s="47">
        <f t="shared" si="7"/>
        <v>896.05</v>
      </c>
    </row>
    <row r="75" spans="1:9" s="69" customFormat="1" x14ac:dyDescent="0.25">
      <c r="A75" s="198" t="s">
        <v>563</v>
      </c>
      <c r="B75" s="46">
        <v>1</v>
      </c>
      <c r="C75" s="46">
        <f t="shared" si="5"/>
        <v>107</v>
      </c>
      <c r="D75" s="46">
        <v>78</v>
      </c>
      <c r="E75" s="415">
        <v>29</v>
      </c>
      <c r="F75" s="47"/>
      <c r="G75" s="47">
        <v>4.1500000000000004</v>
      </c>
      <c r="H75" s="410">
        <f t="shared" si="6"/>
        <v>240.7</v>
      </c>
      <c r="I75" s="47">
        <f t="shared" si="7"/>
        <v>298.68</v>
      </c>
    </row>
    <row r="76" spans="1:9" s="69" customFormat="1" x14ac:dyDescent="0.25">
      <c r="A76" s="198" t="s">
        <v>564</v>
      </c>
      <c r="B76" s="46">
        <v>1</v>
      </c>
      <c r="C76" s="46">
        <f t="shared" si="5"/>
        <v>180</v>
      </c>
      <c r="D76" s="46">
        <v>158</v>
      </c>
      <c r="E76" s="415">
        <v>22</v>
      </c>
      <c r="F76" s="47"/>
      <c r="G76" s="47">
        <v>4.71</v>
      </c>
      <c r="H76" s="410">
        <f t="shared" si="6"/>
        <v>207.24</v>
      </c>
      <c r="I76" s="47">
        <f t="shared" si="7"/>
        <v>257.16000000000003</v>
      </c>
    </row>
    <row r="77" spans="1:9" s="69" customFormat="1" x14ac:dyDescent="0.25">
      <c r="A77" s="198" t="s">
        <v>565</v>
      </c>
      <c r="B77" s="46">
        <v>1</v>
      </c>
      <c r="C77" s="46">
        <f t="shared" si="5"/>
        <v>184</v>
      </c>
      <c r="D77" s="46">
        <v>158</v>
      </c>
      <c r="E77" s="415">
        <v>26</v>
      </c>
      <c r="F77" s="47"/>
      <c r="G77" s="47">
        <v>4.71</v>
      </c>
      <c r="H77" s="410">
        <f t="shared" si="6"/>
        <v>244.92</v>
      </c>
      <c r="I77" s="47">
        <f t="shared" si="7"/>
        <v>303.92</v>
      </c>
    </row>
    <row r="78" spans="1:9" s="69" customFormat="1" x14ac:dyDescent="0.25">
      <c r="A78" s="198" t="s">
        <v>566</v>
      </c>
      <c r="B78" s="46">
        <v>1</v>
      </c>
      <c r="C78" s="46">
        <f t="shared" si="5"/>
        <v>175</v>
      </c>
      <c r="D78" s="46">
        <v>158</v>
      </c>
      <c r="E78" s="415">
        <v>17</v>
      </c>
      <c r="F78" s="47"/>
      <c r="G78" s="47">
        <v>4.71</v>
      </c>
      <c r="H78" s="410">
        <f t="shared" si="6"/>
        <v>160.13999999999999</v>
      </c>
      <c r="I78" s="47">
        <f t="shared" si="7"/>
        <v>198.72</v>
      </c>
    </row>
    <row r="79" spans="1:9" s="69" customFormat="1" x14ac:dyDescent="0.25">
      <c r="A79" s="198" t="s">
        <v>567</v>
      </c>
      <c r="B79" s="46">
        <v>1</v>
      </c>
      <c r="C79" s="46">
        <f t="shared" si="5"/>
        <v>135</v>
      </c>
      <c r="D79" s="46">
        <v>110</v>
      </c>
      <c r="E79" s="415">
        <v>25</v>
      </c>
      <c r="F79" s="47"/>
      <c r="G79" s="47">
        <v>4.71</v>
      </c>
      <c r="H79" s="410">
        <f t="shared" si="6"/>
        <v>235.5</v>
      </c>
      <c r="I79" s="47">
        <f t="shared" si="7"/>
        <v>292.23</v>
      </c>
    </row>
    <row r="80" spans="1:9" s="69" customFormat="1" x14ac:dyDescent="0.25">
      <c r="A80" s="198" t="s">
        <v>568</v>
      </c>
      <c r="B80" s="46">
        <v>1</v>
      </c>
      <c r="C80" s="46">
        <f t="shared" si="5"/>
        <v>167</v>
      </c>
      <c r="D80" s="46">
        <v>158</v>
      </c>
      <c r="E80" s="415">
        <v>9</v>
      </c>
      <c r="F80" s="47"/>
      <c r="G80" s="47">
        <v>4.71</v>
      </c>
      <c r="H80" s="410">
        <f t="shared" si="6"/>
        <v>84.78</v>
      </c>
      <c r="I80" s="47">
        <f t="shared" si="7"/>
        <v>105.2</v>
      </c>
    </row>
    <row r="81" spans="1:9" s="69" customFormat="1" ht="54" customHeight="1" x14ac:dyDescent="0.25">
      <c r="A81" s="412" t="s">
        <v>25</v>
      </c>
      <c r="B81" s="417">
        <f t="shared" ref="B81:E81" si="8">SUM(B82:B104)</f>
        <v>23</v>
      </c>
      <c r="C81" s="411"/>
      <c r="D81" s="411"/>
      <c r="E81" s="416">
        <f t="shared" si="8"/>
        <v>388</v>
      </c>
      <c r="F81" s="411"/>
      <c r="G81" s="411"/>
      <c r="H81" s="411">
        <f>SUM(H82:H104)</f>
        <v>2621.5200000000009</v>
      </c>
      <c r="I81" s="411">
        <f>SUM(I82:I104)</f>
        <v>3247.6700000000005</v>
      </c>
    </row>
    <row r="82" spans="1:9" s="69" customFormat="1" x14ac:dyDescent="0.25">
      <c r="A82" s="197" t="s">
        <v>569</v>
      </c>
      <c r="B82" s="46">
        <v>1</v>
      </c>
      <c r="C82" s="46">
        <f t="shared" ref="C82:C104" si="9">D82+E82</f>
        <v>157</v>
      </c>
      <c r="D82" s="46">
        <v>143</v>
      </c>
      <c r="E82" s="415">
        <v>14</v>
      </c>
      <c r="F82" s="47"/>
      <c r="G82" s="47">
        <v>3.45</v>
      </c>
      <c r="H82" s="410">
        <f t="shared" ref="H82:H104" si="10">ROUND(E82*G82*2,2)</f>
        <v>96.6</v>
      </c>
      <c r="I82" s="47">
        <f>ROUND(H82*1.2409,2)</f>
        <v>119.87</v>
      </c>
    </row>
    <row r="83" spans="1:9" s="69" customFormat="1" x14ac:dyDescent="0.25">
      <c r="A83" s="197" t="s">
        <v>570</v>
      </c>
      <c r="B83" s="46">
        <v>1</v>
      </c>
      <c r="C83" s="46">
        <f t="shared" si="9"/>
        <v>88.5</v>
      </c>
      <c r="D83" s="46">
        <v>86</v>
      </c>
      <c r="E83" s="415">
        <v>2.5</v>
      </c>
      <c r="F83" s="47"/>
      <c r="G83" s="47">
        <v>3.45</v>
      </c>
      <c r="H83" s="410">
        <f t="shared" si="10"/>
        <v>17.25</v>
      </c>
      <c r="I83" s="47">
        <f t="shared" ref="I83:I104" si="11">ROUND(H83*1.2409,2)</f>
        <v>21.41</v>
      </c>
    </row>
    <row r="84" spans="1:9" s="69" customFormat="1" x14ac:dyDescent="0.25">
      <c r="A84" s="197" t="s">
        <v>571</v>
      </c>
      <c r="B84" s="46">
        <v>1</v>
      </c>
      <c r="C84" s="46">
        <f t="shared" si="9"/>
        <v>135</v>
      </c>
      <c r="D84" s="46">
        <v>134</v>
      </c>
      <c r="E84" s="415">
        <v>1</v>
      </c>
      <c r="F84" s="47"/>
      <c r="G84" s="47">
        <v>3.45</v>
      </c>
      <c r="H84" s="410">
        <f t="shared" si="10"/>
        <v>6.9</v>
      </c>
      <c r="I84" s="47">
        <f t="shared" si="11"/>
        <v>8.56</v>
      </c>
    </row>
    <row r="85" spans="1:9" s="69" customFormat="1" x14ac:dyDescent="0.25">
      <c r="A85" s="197" t="s">
        <v>572</v>
      </c>
      <c r="B85" s="46">
        <v>1</v>
      </c>
      <c r="C85" s="46">
        <f t="shared" si="9"/>
        <v>182</v>
      </c>
      <c r="D85" s="46">
        <v>158</v>
      </c>
      <c r="E85" s="415">
        <v>24</v>
      </c>
      <c r="F85" s="47"/>
      <c r="G85" s="47">
        <v>3.45</v>
      </c>
      <c r="H85" s="410">
        <f t="shared" si="10"/>
        <v>165.6</v>
      </c>
      <c r="I85" s="47">
        <f t="shared" si="11"/>
        <v>205.49</v>
      </c>
    </row>
    <row r="86" spans="1:9" s="69" customFormat="1" x14ac:dyDescent="0.25">
      <c r="A86" s="197" t="s">
        <v>573</v>
      </c>
      <c r="B86" s="46">
        <v>1</v>
      </c>
      <c r="C86" s="46">
        <f t="shared" si="9"/>
        <v>43</v>
      </c>
      <c r="D86" s="46">
        <v>23</v>
      </c>
      <c r="E86" s="415">
        <v>20</v>
      </c>
      <c r="F86" s="47"/>
      <c r="G86" s="47">
        <v>3.45</v>
      </c>
      <c r="H86" s="410">
        <f t="shared" si="10"/>
        <v>138</v>
      </c>
      <c r="I86" s="47">
        <f t="shared" si="11"/>
        <v>171.24</v>
      </c>
    </row>
    <row r="87" spans="1:9" s="69" customFormat="1" x14ac:dyDescent="0.25">
      <c r="A87" s="197" t="s">
        <v>574</v>
      </c>
      <c r="B87" s="46">
        <v>1</v>
      </c>
      <c r="C87" s="46">
        <f t="shared" si="9"/>
        <v>167</v>
      </c>
      <c r="D87" s="46">
        <v>158</v>
      </c>
      <c r="E87" s="415">
        <v>9</v>
      </c>
      <c r="F87" s="47"/>
      <c r="G87" s="47">
        <v>3.45</v>
      </c>
      <c r="H87" s="410">
        <f t="shared" si="10"/>
        <v>62.1</v>
      </c>
      <c r="I87" s="47">
        <f t="shared" si="11"/>
        <v>77.06</v>
      </c>
    </row>
    <row r="88" spans="1:9" s="69" customFormat="1" x14ac:dyDescent="0.25">
      <c r="A88" s="197" t="s">
        <v>575</v>
      </c>
      <c r="B88" s="46">
        <v>1</v>
      </c>
      <c r="C88" s="46">
        <f t="shared" si="9"/>
        <v>92</v>
      </c>
      <c r="D88" s="46">
        <v>88</v>
      </c>
      <c r="E88" s="415">
        <v>4</v>
      </c>
      <c r="F88" s="47"/>
      <c r="G88" s="47">
        <v>3.45</v>
      </c>
      <c r="H88" s="410">
        <f t="shared" si="10"/>
        <v>27.6</v>
      </c>
      <c r="I88" s="47">
        <f t="shared" si="11"/>
        <v>34.25</v>
      </c>
    </row>
    <row r="89" spans="1:9" s="69" customFormat="1" x14ac:dyDescent="0.25">
      <c r="A89" s="197" t="s">
        <v>576</v>
      </c>
      <c r="B89" s="46">
        <v>1</v>
      </c>
      <c r="C89" s="46">
        <f t="shared" si="9"/>
        <v>182</v>
      </c>
      <c r="D89" s="46">
        <v>158</v>
      </c>
      <c r="E89" s="415">
        <v>24</v>
      </c>
      <c r="F89" s="47"/>
      <c r="G89" s="47">
        <v>3.45</v>
      </c>
      <c r="H89" s="410">
        <f t="shared" si="10"/>
        <v>165.6</v>
      </c>
      <c r="I89" s="47">
        <f t="shared" si="11"/>
        <v>205.49</v>
      </c>
    </row>
    <row r="90" spans="1:9" s="69" customFormat="1" x14ac:dyDescent="0.25">
      <c r="A90" s="197" t="s">
        <v>577</v>
      </c>
      <c r="B90" s="46">
        <v>1</v>
      </c>
      <c r="C90" s="46">
        <f t="shared" si="9"/>
        <v>174</v>
      </c>
      <c r="D90" s="46">
        <v>158</v>
      </c>
      <c r="E90" s="415">
        <v>16</v>
      </c>
      <c r="F90" s="47"/>
      <c r="G90" s="47">
        <v>3</v>
      </c>
      <c r="H90" s="410">
        <f t="shared" si="10"/>
        <v>96</v>
      </c>
      <c r="I90" s="47">
        <f t="shared" si="11"/>
        <v>119.13</v>
      </c>
    </row>
    <row r="91" spans="1:9" s="69" customFormat="1" x14ac:dyDescent="0.25">
      <c r="A91" s="197" t="s">
        <v>578</v>
      </c>
      <c r="B91" s="46">
        <v>1</v>
      </c>
      <c r="C91" s="46">
        <f t="shared" si="9"/>
        <v>98</v>
      </c>
      <c r="D91" s="46">
        <v>80</v>
      </c>
      <c r="E91" s="415">
        <v>18</v>
      </c>
      <c r="F91" s="47"/>
      <c r="G91" s="47">
        <v>3</v>
      </c>
      <c r="H91" s="410">
        <f t="shared" si="10"/>
        <v>108</v>
      </c>
      <c r="I91" s="47">
        <f t="shared" si="11"/>
        <v>134.02000000000001</v>
      </c>
    </row>
    <row r="92" spans="1:9" s="69" customFormat="1" x14ac:dyDescent="0.25">
      <c r="A92" s="199" t="s">
        <v>579</v>
      </c>
      <c r="B92" s="46">
        <v>1</v>
      </c>
      <c r="C92" s="46">
        <f t="shared" si="9"/>
        <v>169</v>
      </c>
      <c r="D92" s="46">
        <v>158</v>
      </c>
      <c r="E92" s="415">
        <v>11</v>
      </c>
      <c r="F92" s="47"/>
      <c r="G92" s="47">
        <v>3.45</v>
      </c>
      <c r="H92" s="410">
        <f t="shared" si="10"/>
        <v>75.900000000000006</v>
      </c>
      <c r="I92" s="47">
        <f t="shared" si="11"/>
        <v>94.18</v>
      </c>
    </row>
    <row r="93" spans="1:9" s="69" customFormat="1" x14ac:dyDescent="0.25">
      <c r="A93" s="199" t="s">
        <v>580</v>
      </c>
      <c r="B93" s="46">
        <v>1</v>
      </c>
      <c r="C93" s="46">
        <f t="shared" si="9"/>
        <v>230</v>
      </c>
      <c r="D93" s="46">
        <v>158</v>
      </c>
      <c r="E93" s="415">
        <v>72</v>
      </c>
      <c r="F93" s="47"/>
      <c r="G93" s="47">
        <v>3.45</v>
      </c>
      <c r="H93" s="410">
        <f t="shared" si="10"/>
        <v>496.8</v>
      </c>
      <c r="I93" s="47">
        <f t="shared" si="11"/>
        <v>616.48</v>
      </c>
    </row>
    <row r="94" spans="1:9" s="69" customFormat="1" x14ac:dyDescent="0.25">
      <c r="A94" s="199" t="s">
        <v>581</v>
      </c>
      <c r="B94" s="46">
        <v>1</v>
      </c>
      <c r="C94" s="46">
        <f t="shared" si="9"/>
        <v>86</v>
      </c>
      <c r="D94" s="46">
        <v>72</v>
      </c>
      <c r="E94" s="415">
        <v>14</v>
      </c>
      <c r="F94" s="47"/>
      <c r="G94" s="47">
        <v>3</v>
      </c>
      <c r="H94" s="410">
        <f t="shared" si="10"/>
        <v>84</v>
      </c>
      <c r="I94" s="47">
        <f t="shared" si="11"/>
        <v>104.24</v>
      </c>
    </row>
    <row r="95" spans="1:9" s="69" customFormat="1" x14ac:dyDescent="0.25">
      <c r="A95" s="198" t="s">
        <v>582</v>
      </c>
      <c r="B95" s="46">
        <v>1</v>
      </c>
      <c r="C95" s="46">
        <f t="shared" si="9"/>
        <v>166</v>
      </c>
      <c r="D95" s="46">
        <v>134</v>
      </c>
      <c r="E95" s="415">
        <v>32</v>
      </c>
      <c r="F95" s="47"/>
      <c r="G95" s="47">
        <v>3.45</v>
      </c>
      <c r="H95" s="410">
        <f t="shared" si="10"/>
        <v>220.8</v>
      </c>
      <c r="I95" s="47">
        <f t="shared" si="11"/>
        <v>273.99</v>
      </c>
    </row>
    <row r="96" spans="1:9" s="69" customFormat="1" x14ac:dyDescent="0.25">
      <c r="A96" s="198" t="s">
        <v>583</v>
      </c>
      <c r="B96" s="46">
        <v>1</v>
      </c>
      <c r="C96" s="46">
        <f t="shared" si="9"/>
        <v>170.5</v>
      </c>
      <c r="D96" s="46">
        <v>158</v>
      </c>
      <c r="E96" s="415">
        <v>12.5</v>
      </c>
      <c r="F96" s="47"/>
      <c r="G96" s="47">
        <v>3.45</v>
      </c>
      <c r="H96" s="410">
        <f t="shared" si="10"/>
        <v>86.25</v>
      </c>
      <c r="I96" s="47">
        <f t="shared" si="11"/>
        <v>107.03</v>
      </c>
    </row>
    <row r="97" spans="1:9" s="69" customFormat="1" x14ac:dyDescent="0.25">
      <c r="A97" s="200" t="s">
        <v>584</v>
      </c>
      <c r="B97" s="46">
        <v>1</v>
      </c>
      <c r="C97" s="46">
        <f t="shared" si="9"/>
        <v>84</v>
      </c>
      <c r="D97" s="46">
        <v>62</v>
      </c>
      <c r="E97" s="415">
        <v>22</v>
      </c>
      <c r="F97" s="47"/>
      <c r="G97" s="47">
        <v>3.45</v>
      </c>
      <c r="H97" s="410">
        <f t="shared" si="10"/>
        <v>151.80000000000001</v>
      </c>
      <c r="I97" s="47">
        <f>ROUND(H97*1.2131,2)</f>
        <v>184.15</v>
      </c>
    </row>
    <row r="98" spans="1:9" s="69" customFormat="1" x14ac:dyDescent="0.25">
      <c r="A98" s="200" t="s">
        <v>585</v>
      </c>
      <c r="B98" s="46">
        <v>1</v>
      </c>
      <c r="C98" s="46">
        <f t="shared" si="9"/>
        <v>102</v>
      </c>
      <c r="D98" s="46">
        <v>78</v>
      </c>
      <c r="E98" s="415">
        <v>24</v>
      </c>
      <c r="F98" s="47"/>
      <c r="G98" s="47">
        <v>3.45</v>
      </c>
      <c r="H98" s="410">
        <f t="shared" si="10"/>
        <v>165.6</v>
      </c>
      <c r="I98" s="47">
        <f t="shared" si="11"/>
        <v>205.49</v>
      </c>
    </row>
    <row r="99" spans="1:9" s="69" customFormat="1" x14ac:dyDescent="0.25">
      <c r="A99" s="200" t="s">
        <v>586</v>
      </c>
      <c r="B99" s="46">
        <v>1</v>
      </c>
      <c r="C99" s="46">
        <f t="shared" si="9"/>
        <v>81</v>
      </c>
      <c r="D99" s="46">
        <v>54</v>
      </c>
      <c r="E99" s="415">
        <v>27</v>
      </c>
      <c r="F99" s="47"/>
      <c r="G99" s="47">
        <v>3.45</v>
      </c>
      <c r="H99" s="410">
        <f t="shared" si="10"/>
        <v>186.3</v>
      </c>
      <c r="I99" s="47">
        <f t="shared" si="11"/>
        <v>231.18</v>
      </c>
    </row>
    <row r="100" spans="1:9" s="69" customFormat="1" x14ac:dyDescent="0.25">
      <c r="A100" s="200" t="s">
        <v>587</v>
      </c>
      <c r="B100" s="46">
        <v>1</v>
      </c>
      <c r="C100" s="46">
        <f t="shared" si="9"/>
        <v>163</v>
      </c>
      <c r="D100" s="46">
        <v>158</v>
      </c>
      <c r="E100" s="415">
        <v>5</v>
      </c>
      <c r="F100" s="47"/>
      <c r="G100" s="47">
        <v>3.45</v>
      </c>
      <c r="H100" s="410">
        <f t="shared" si="10"/>
        <v>34.5</v>
      </c>
      <c r="I100" s="47">
        <f t="shared" si="11"/>
        <v>42.81</v>
      </c>
    </row>
    <row r="101" spans="1:9" s="69" customFormat="1" x14ac:dyDescent="0.25">
      <c r="A101" s="200" t="s">
        <v>588</v>
      </c>
      <c r="B101" s="46">
        <v>1</v>
      </c>
      <c r="C101" s="46">
        <f t="shared" si="9"/>
        <v>108</v>
      </c>
      <c r="D101" s="46">
        <v>102</v>
      </c>
      <c r="E101" s="415">
        <v>6</v>
      </c>
      <c r="F101" s="47"/>
      <c r="G101" s="47">
        <v>3.45</v>
      </c>
      <c r="H101" s="410">
        <f t="shared" si="10"/>
        <v>41.4</v>
      </c>
      <c r="I101" s="47">
        <f>ROUND(H101*1.2131,2)</f>
        <v>50.22</v>
      </c>
    </row>
    <row r="102" spans="1:9" s="69" customFormat="1" x14ac:dyDescent="0.25">
      <c r="A102" s="200" t="s">
        <v>589</v>
      </c>
      <c r="B102" s="46">
        <v>1</v>
      </c>
      <c r="C102" s="46">
        <f t="shared" si="9"/>
        <v>140</v>
      </c>
      <c r="D102" s="46">
        <v>134</v>
      </c>
      <c r="E102" s="415">
        <v>6</v>
      </c>
      <c r="F102" s="47"/>
      <c r="G102" s="47">
        <v>3.45</v>
      </c>
      <c r="H102" s="410">
        <f t="shared" si="10"/>
        <v>41.4</v>
      </c>
      <c r="I102" s="47">
        <f t="shared" si="11"/>
        <v>51.37</v>
      </c>
    </row>
    <row r="103" spans="1:9" s="69" customFormat="1" x14ac:dyDescent="0.25">
      <c r="A103" s="200" t="s">
        <v>590</v>
      </c>
      <c r="B103" s="46">
        <v>1</v>
      </c>
      <c r="C103" s="46">
        <f t="shared" si="9"/>
        <v>162</v>
      </c>
      <c r="D103" s="46">
        <v>150</v>
      </c>
      <c r="E103" s="415">
        <v>12</v>
      </c>
      <c r="F103" s="47"/>
      <c r="G103" s="47">
        <v>3.45</v>
      </c>
      <c r="H103" s="410">
        <f t="shared" si="10"/>
        <v>82.8</v>
      </c>
      <c r="I103" s="47">
        <f t="shared" si="11"/>
        <v>102.75</v>
      </c>
    </row>
    <row r="104" spans="1:9" s="69" customFormat="1" x14ac:dyDescent="0.25">
      <c r="A104" s="200" t="s">
        <v>591</v>
      </c>
      <c r="B104" s="46">
        <v>1</v>
      </c>
      <c r="C104" s="46">
        <f t="shared" si="9"/>
        <v>58</v>
      </c>
      <c r="D104" s="46">
        <v>46</v>
      </c>
      <c r="E104" s="415">
        <v>12</v>
      </c>
      <c r="F104" s="47"/>
      <c r="G104" s="47">
        <v>2.93</v>
      </c>
      <c r="H104" s="410">
        <f t="shared" si="10"/>
        <v>70.319999999999993</v>
      </c>
      <c r="I104" s="47">
        <f t="shared" si="11"/>
        <v>87.26</v>
      </c>
    </row>
    <row r="105" spans="1:9" s="69" customFormat="1" x14ac:dyDescent="0.25"/>
    <row r="106" spans="1:9" s="69" customFormat="1" x14ac:dyDescent="0.25">
      <c r="A106" s="201" t="s">
        <v>1</v>
      </c>
      <c r="B106" s="73"/>
      <c r="C106" s="73"/>
      <c r="D106" s="73"/>
      <c r="E106" s="73"/>
      <c r="F106" s="73"/>
      <c r="G106" s="73"/>
      <c r="H106" s="73"/>
      <c r="I106" s="73"/>
    </row>
    <row r="107" spans="1:9" s="69" customFormat="1" ht="36" customHeight="1" x14ac:dyDescent="0.25">
      <c r="A107" s="684" t="s">
        <v>3</v>
      </c>
      <c r="B107" s="684"/>
      <c r="C107" s="684"/>
      <c r="D107" s="684"/>
      <c r="E107" s="684"/>
      <c r="F107" s="684"/>
      <c r="G107" s="684"/>
      <c r="H107" s="684"/>
      <c r="I107" s="684"/>
    </row>
    <row r="108" spans="1:9" s="69" customFormat="1" ht="18" customHeight="1" x14ac:dyDescent="0.25">
      <c r="A108" s="202" t="s">
        <v>5</v>
      </c>
      <c r="D108" s="73"/>
      <c r="E108" s="73"/>
      <c r="F108" s="73"/>
      <c r="G108" s="73"/>
      <c r="H108" s="73"/>
      <c r="I108" s="73"/>
    </row>
    <row r="109" spans="1:9" s="69" customFormat="1" ht="18" customHeight="1" x14ac:dyDescent="0.25">
      <c r="A109" s="73" t="s">
        <v>16</v>
      </c>
      <c r="B109" s="202"/>
      <c r="C109" s="202"/>
      <c r="D109" s="73"/>
      <c r="E109" s="73"/>
      <c r="F109" s="73"/>
      <c r="G109" s="73"/>
      <c r="H109" s="73"/>
      <c r="I109" s="73"/>
    </row>
    <row r="110" spans="1:9" s="69" customFormat="1" ht="18" customHeight="1" x14ac:dyDescent="0.25">
      <c r="A110" s="73" t="s">
        <v>17</v>
      </c>
      <c r="B110" s="202"/>
      <c r="C110" s="202"/>
      <c r="D110" s="73"/>
      <c r="E110" s="73"/>
      <c r="F110" s="73"/>
      <c r="G110" s="73"/>
      <c r="H110" s="73"/>
      <c r="I110" s="73"/>
    </row>
    <row r="111" spans="1:9" s="69" customFormat="1" ht="18" customHeight="1" x14ac:dyDescent="0.25">
      <c r="A111" s="73"/>
      <c r="B111" s="202"/>
      <c r="C111" s="202"/>
      <c r="D111" s="73"/>
      <c r="E111" s="73"/>
      <c r="F111" s="73"/>
      <c r="G111" s="73"/>
      <c r="H111" s="73"/>
      <c r="I111" s="73"/>
    </row>
    <row r="112" spans="1:9" s="69" customFormat="1" ht="18" customHeight="1" x14ac:dyDescent="0.3">
      <c r="A112" s="73" t="s">
        <v>14</v>
      </c>
      <c r="B112" s="202"/>
      <c r="C112" s="202"/>
      <c r="D112" s="73"/>
      <c r="E112" s="73"/>
      <c r="F112" s="73"/>
      <c r="G112" s="73"/>
      <c r="H112" s="73"/>
      <c r="I112" s="73"/>
    </row>
    <row r="113" spans="1:9" s="203" customFormat="1" ht="18" customHeight="1" x14ac:dyDescent="0.3">
      <c r="A113" s="203" t="s">
        <v>592</v>
      </c>
      <c r="B113" s="204"/>
      <c r="C113" s="204"/>
    </row>
    <row r="114" spans="1:9" s="69" customFormat="1" ht="18" customHeight="1" x14ac:dyDescent="0.25">
      <c r="A114" s="73"/>
      <c r="B114" s="202"/>
      <c r="C114" s="202"/>
      <c r="D114" s="73"/>
      <c r="E114" s="73"/>
      <c r="F114" s="73"/>
      <c r="G114" s="73"/>
      <c r="H114" s="73"/>
      <c r="I114" s="73"/>
    </row>
    <row r="115" spans="1:9" s="420" customFormat="1" ht="18" customHeight="1" x14ac:dyDescent="0.25">
      <c r="A115" s="418" t="s">
        <v>20</v>
      </c>
      <c r="B115" s="419"/>
      <c r="C115" s="419"/>
      <c r="D115" s="418"/>
      <c r="E115" s="418"/>
      <c r="F115" s="418"/>
      <c r="G115" s="418"/>
      <c r="H115" s="418"/>
      <c r="I115" s="418"/>
    </row>
    <row r="116" spans="1:9" s="420" customFormat="1" ht="37.5" customHeight="1" x14ac:dyDescent="0.25">
      <c r="A116" s="685" t="s">
        <v>7</v>
      </c>
      <c r="B116" s="685"/>
      <c r="C116" s="685"/>
      <c r="D116" s="685"/>
      <c r="E116" s="685"/>
      <c r="F116" s="685"/>
      <c r="G116" s="685"/>
      <c r="H116" s="685"/>
      <c r="I116" s="685"/>
    </row>
    <row r="117" spans="1:9" s="420" customFormat="1" ht="18" customHeight="1" x14ac:dyDescent="0.25">
      <c r="A117" s="686" t="s">
        <v>9</v>
      </c>
      <c r="B117" s="686"/>
      <c r="C117" s="686"/>
      <c r="D117" s="686"/>
      <c r="E117" s="686"/>
      <c r="F117" s="686"/>
      <c r="G117" s="686"/>
      <c r="H117" s="686"/>
      <c r="I117" s="686"/>
    </row>
    <row r="118" spans="1:9" s="69" customFormat="1" x14ac:dyDescent="0.25">
      <c r="A118" s="74"/>
      <c r="B118" s="74"/>
      <c r="C118" s="74"/>
      <c r="D118" s="74"/>
      <c r="E118" s="74"/>
      <c r="F118" s="74"/>
      <c r="G118" s="74"/>
      <c r="H118" s="74"/>
      <c r="I118" s="74"/>
    </row>
    <row r="119" spans="1:9" s="69" customFormat="1" x14ac:dyDescent="0.25"/>
    <row r="120" spans="1:9" x14ac:dyDescent="0.25">
      <c r="A120" s="40" t="s">
        <v>593</v>
      </c>
      <c r="B120" s="205"/>
      <c r="I120" s="206"/>
    </row>
    <row r="121" spans="1:9" x14ac:dyDescent="0.25">
      <c r="A121" s="40"/>
      <c r="B121" s="205"/>
      <c r="I121" s="206"/>
    </row>
    <row r="122" spans="1:9" x14ac:dyDescent="0.25">
      <c r="A122" s="40"/>
      <c r="B122" s="205"/>
      <c r="I122" s="206"/>
    </row>
    <row r="123" spans="1:9" x14ac:dyDescent="0.25">
      <c r="A123" s="40"/>
      <c r="B123" s="205"/>
      <c r="I123" s="206"/>
    </row>
    <row r="124" spans="1:9" x14ac:dyDescent="0.25">
      <c r="A124" s="40"/>
      <c r="B124" s="205"/>
      <c r="I124" s="206"/>
    </row>
    <row r="125" spans="1:9" x14ac:dyDescent="0.25">
      <c r="A125" s="40" t="s">
        <v>594</v>
      </c>
      <c r="B125" s="205"/>
      <c r="I125" s="206"/>
    </row>
    <row r="126" spans="1:9" x14ac:dyDescent="0.25">
      <c r="A126" s="40"/>
      <c r="B126" s="205"/>
      <c r="I126" s="206"/>
    </row>
    <row r="127" spans="1:9" x14ac:dyDescent="0.25">
      <c r="A127" s="40"/>
      <c r="B127" s="205"/>
      <c r="I127" s="206"/>
    </row>
    <row r="128" spans="1:9" x14ac:dyDescent="0.25">
      <c r="A128" s="40" t="s">
        <v>595</v>
      </c>
      <c r="B128" s="205"/>
      <c r="I128" s="206"/>
    </row>
    <row r="129" spans="1:9" x14ac:dyDescent="0.25">
      <c r="A129" s="40" t="s">
        <v>596</v>
      </c>
      <c r="B129" s="205"/>
      <c r="I129" s="206"/>
    </row>
    <row r="130" spans="1:9" x14ac:dyDescent="0.25">
      <c r="A130" s="45"/>
      <c r="I130" s="206"/>
    </row>
    <row r="131" spans="1:9" x14ac:dyDescent="0.25">
      <c r="A131" s="45"/>
      <c r="I131" s="206"/>
    </row>
    <row r="132" spans="1:9" x14ac:dyDescent="0.25">
      <c r="A132" s="45"/>
      <c r="I132" s="206"/>
    </row>
    <row r="133" spans="1:9" x14ac:dyDescent="0.25">
      <c r="A133" s="45"/>
      <c r="I133" s="206"/>
    </row>
  </sheetData>
  <mergeCells count="16">
    <mergeCell ref="G1:I1"/>
    <mergeCell ref="A107:I107"/>
    <mergeCell ref="A116:I116"/>
    <mergeCell ref="A117:I117"/>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1" fitToHeight="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31"/>
  <sheetViews>
    <sheetView zoomScale="80" zoomScaleNormal="80" workbookViewId="0">
      <selection activeCell="M5" sqref="M5"/>
    </sheetView>
  </sheetViews>
  <sheetFormatPr defaultRowHeight="16.5" x14ac:dyDescent="0.25"/>
  <cols>
    <col min="1" max="1" width="42" style="2" customWidth="1"/>
    <col min="2" max="2" width="12.5703125" style="2" customWidth="1"/>
    <col min="3" max="3" width="10.42578125" style="2" customWidth="1"/>
    <col min="4" max="4" width="10.5703125" style="2" customWidth="1"/>
    <col min="5" max="5" width="14" style="55" customWidth="1"/>
    <col min="6" max="6" width="11.5703125" style="55" customWidth="1"/>
    <col min="7" max="7" width="13.85546875" style="55" customWidth="1"/>
    <col min="8" max="8" width="16.140625" style="55" customWidth="1"/>
    <col min="9" max="9" width="17.85546875" style="55" customWidth="1"/>
    <col min="10" max="16384" width="9.140625" style="2"/>
  </cols>
  <sheetData>
    <row r="1" spans="1:9" s="426" customFormat="1" ht="65.25" customHeight="1" x14ac:dyDescent="0.25">
      <c r="E1" s="55"/>
      <c r="F1" s="55"/>
      <c r="G1" s="687" t="s">
        <v>1603</v>
      </c>
      <c r="H1" s="688"/>
      <c r="I1" s="688"/>
    </row>
    <row r="2" spans="1:9" s="426" customFormat="1" x14ac:dyDescent="0.25">
      <c r="E2" s="55"/>
      <c r="F2" s="55"/>
      <c r="G2" s="55"/>
      <c r="H2" s="55"/>
      <c r="I2" s="55"/>
    </row>
    <row r="3" spans="1:9" s="1" customFormat="1" ht="39.75" customHeight="1" x14ac:dyDescent="0.25">
      <c r="A3" s="593" t="s">
        <v>18</v>
      </c>
      <c r="B3" s="593"/>
      <c r="C3" s="593"/>
      <c r="D3" s="593"/>
      <c r="E3" s="593"/>
      <c r="F3" s="593"/>
      <c r="G3" s="593"/>
      <c r="H3" s="593"/>
      <c r="I3" s="593"/>
    </row>
    <row r="5" spans="1:9" x14ac:dyDescent="0.25">
      <c r="A5" s="2" t="s">
        <v>1468</v>
      </c>
    </row>
    <row r="6" spans="1:9" x14ac:dyDescent="0.25">
      <c r="A6" s="2" t="s">
        <v>1568</v>
      </c>
    </row>
    <row r="7" spans="1:9" x14ac:dyDescent="0.25">
      <c r="E7" s="56"/>
      <c r="H7" s="57"/>
    </row>
    <row r="8" spans="1:9" ht="45.75" customHeight="1" x14ac:dyDescent="0.25">
      <c r="A8" s="603"/>
      <c r="B8" s="603" t="s">
        <v>8</v>
      </c>
      <c r="C8" s="604" t="s">
        <v>10</v>
      </c>
      <c r="D8" s="604"/>
      <c r="E8" s="604"/>
      <c r="F8" s="689" t="s">
        <v>6</v>
      </c>
      <c r="G8" s="689" t="s">
        <v>93</v>
      </c>
      <c r="H8" s="690" t="s">
        <v>11</v>
      </c>
      <c r="I8" s="691" t="s">
        <v>4</v>
      </c>
    </row>
    <row r="9" spans="1:9" ht="24" customHeight="1" x14ac:dyDescent="0.25">
      <c r="A9" s="603"/>
      <c r="B9" s="603"/>
      <c r="C9" s="607" t="s">
        <v>19</v>
      </c>
      <c r="D9" s="607" t="s">
        <v>94</v>
      </c>
      <c r="E9" s="689" t="s">
        <v>374</v>
      </c>
      <c r="F9" s="689"/>
      <c r="G9" s="689"/>
      <c r="H9" s="690"/>
      <c r="I9" s="691"/>
    </row>
    <row r="10" spans="1:9" ht="115.5" customHeight="1" x14ac:dyDescent="0.25">
      <c r="A10" s="603"/>
      <c r="B10" s="603"/>
      <c r="C10" s="608"/>
      <c r="D10" s="608"/>
      <c r="E10" s="689"/>
      <c r="F10" s="689"/>
      <c r="G10" s="689"/>
      <c r="H10" s="690"/>
      <c r="I10" s="691"/>
    </row>
    <row r="11" spans="1:9" ht="19.5" customHeight="1" x14ac:dyDescent="0.25">
      <c r="A11" s="58">
        <v>1</v>
      </c>
      <c r="B11" s="58">
        <v>6</v>
      </c>
      <c r="C11" s="58" t="s">
        <v>12</v>
      </c>
      <c r="D11" s="58">
        <v>8</v>
      </c>
      <c r="E11" s="59">
        <v>9</v>
      </c>
      <c r="F11" s="59">
        <v>11</v>
      </c>
      <c r="G11" s="59">
        <v>12</v>
      </c>
      <c r="H11" s="59">
        <v>13</v>
      </c>
      <c r="I11" s="59" t="s">
        <v>13</v>
      </c>
    </row>
    <row r="12" spans="1:9" s="1" customFormat="1" x14ac:dyDescent="0.25">
      <c r="A12" s="3" t="s">
        <v>0</v>
      </c>
      <c r="B12" s="404">
        <f>B13+B24+B64+B80</f>
        <v>95</v>
      </c>
      <c r="C12" s="404"/>
      <c r="D12" s="404"/>
      <c r="E12" s="404">
        <f>E13+E24+E64+E80</f>
        <v>2796.7166666666662</v>
      </c>
      <c r="F12" s="404"/>
      <c r="G12" s="404"/>
      <c r="H12" s="405">
        <f>H13+H24+H64+H80</f>
        <v>28405.550000000003</v>
      </c>
      <c r="I12" s="405">
        <f>I13+I24+I64+I80</f>
        <v>35248.399999999994</v>
      </c>
    </row>
    <row r="13" spans="1:9" ht="31.5" x14ac:dyDescent="0.25">
      <c r="A13" s="60" t="s">
        <v>23</v>
      </c>
      <c r="B13" s="284">
        <f>SUM(B14:B23)</f>
        <v>10</v>
      </c>
      <c r="C13" s="284"/>
      <c r="D13" s="284"/>
      <c r="E13" s="287">
        <f t="shared" ref="E13:I13" si="0">SUM(E14:E23)</f>
        <v>255.38333333333333</v>
      </c>
      <c r="F13" s="284"/>
      <c r="G13" s="284"/>
      <c r="H13" s="285">
        <f t="shared" si="0"/>
        <v>4485.6499999999996</v>
      </c>
      <c r="I13" s="285">
        <f t="shared" si="0"/>
        <v>5566.23</v>
      </c>
    </row>
    <row r="14" spans="1:9" x14ac:dyDescent="0.25">
      <c r="A14" s="19" t="s">
        <v>131</v>
      </c>
      <c r="B14" s="421">
        <v>1</v>
      </c>
      <c r="C14" s="421">
        <f>D14+E14</f>
        <v>169.08333333333334</v>
      </c>
      <c r="D14" s="421">
        <v>159</v>
      </c>
      <c r="E14" s="406">
        <f>13.75/30*22</f>
        <v>10.083333333333332</v>
      </c>
      <c r="F14" s="283">
        <v>1358</v>
      </c>
      <c r="G14" s="433">
        <f>F14/D14</f>
        <v>8.5408805031446544</v>
      </c>
      <c r="H14" s="283">
        <f t="shared" ref="H14:H63" si="1">ROUND(E14*G14*2,2)</f>
        <v>172.24</v>
      </c>
      <c r="I14" s="283">
        <f t="shared" ref="I14:I63" si="2">ROUND(H14*1.2409,2)</f>
        <v>213.73</v>
      </c>
    </row>
    <row r="15" spans="1:9" x14ac:dyDescent="0.25">
      <c r="A15" s="19" t="s">
        <v>132</v>
      </c>
      <c r="B15" s="421">
        <v>1</v>
      </c>
      <c r="C15" s="421">
        <f t="shared" ref="C15:C63" si="3">D15+E15</f>
        <v>206.66666666666666</v>
      </c>
      <c r="D15" s="421">
        <v>159</v>
      </c>
      <c r="E15" s="406">
        <f>65/30*22</f>
        <v>47.666666666666664</v>
      </c>
      <c r="F15" s="283"/>
      <c r="G15" s="283">
        <v>8.18</v>
      </c>
      <c r="H15" s="283">
        <f t="shared" si="1"/>
        <v>779.83</v>
      </c>
      <c r="I15" s="283">
        <f t="shared" si="2"/>
        <v>967.69</v>
      </c>
    </row>
    <row r="16" spans="1:9" x14ac:dyDescent="0.25">
      <c r="A16" s="19" t="s">
        <v>133</v>
      </c>
      <c r="B16" s="421">
        <v>1</v>
      </c>
      <c r="C16" s="421">
        <f t="shared" si="3"/>
        <v>165.05</v>
      </c>
      <c r="D16" s="421">
        <v>159</v>
      </c>
      <c r="E16" s="406">
        <f>8.25/30*22</f>
        <v>6.0500000000000007</v>
      </c>
      <c r="F16" s="283"/>
      <c r="G16" s="283">
        <v>7.59</v>
      </c>
      <c r="H16" s="283">
        <f t="shared" si="1"/>
        <v>91.84</v>
      </c>
      <c r="I16" s="283">
        <f t="shared" si="2"/>
        <v>113.96</v>
      </c>
    </row>
    <row r="17" spans="1:9" x14ac:dyDescent="0.25">
      <c r="A17" s="19" t="s">
        <v>133</v>
      </c>
      <c r="B17" s="421">
        <v>1</v>
      </c>
      <c r="C17" s="421">
        <f t="shared" si="3"/>
        <v>165.05</v>
      </c>
      <c r="D17" s="421">
        <v>159</v>
      </c>
      <c r="E17" s="406">
        <f>8.25/30*22</f>
        <v>6.0500000000000007</v>
      </c>
      <c r="F17" s="283"/>
      <c r="G17" s="283">
        <v>7.59</v>
      </c>
      <c r="H17" s="283">
        <f t="shared" si="1"/>
        <v>91.84</v>
      </c>
      <c r="I17" s="283">
        <f t="shared" si="2"/>
        <v>113.96</v>
      </c>
    </row>
    <row r="18" spans="1:9" x14ac:dyDescent="0.25">
      <c r="A18" s="19" t="s">
        <v>133</v>
      </c>
      <c r="B18" s="421">
        <v>1</v>
      </c>
      <c r="C18" s="421">
        <f t="shared" si="3"/>
        <v>189.06666666666666</v>
      </c>
      <c r="D18" s="421">
        <v>159</v>
      </c>
      <c r="E18" s="406">
        <f>41/30*22</f>
        <v>30.066666666666666</v>
      </c>
      <c r="F18" s="283"/>
      <c r="G18" s="283">
        <v>7.59</v>
      </c>
      <c r="H18" s="283">
        <f t="shared" si="1"/>
        <v>456.41</v>
      </c>
      <c r="I18" s="283">
        <f t="shared" si="2"/>
        <v>566.36</v>
      </c>
    </row>
    <row r="19" spans="1:9" ht="33" x14ac:dyDescent="0.25">
      <c r="A19" s="19" t="s">
        <v>134</v>
      </c>
      <c r="B19" s="421">
        <v>1</v>
      </c>
      <c r="C19" s="421">
        <f t="shared" si="3"/>
        <v>180.81666666666666</v>
      </c>
      <c r="D19" s="421">
        <v>159</v>
      </c>
      <c r="E19" s="406">
        <f>29.75/30*22</f>
        <v>21.816666666666666</v>
      </c>
      <c r="F19" s="283"/>
      <c r="G19" s="283">
        <v>10.57</v>
      </c>
      <c r="H19" s="283">
        <f t="shared" si="1"/>
        <v>461.2</v>
      </c>
      <c r="I19" s="283">
        <f t="shared" si="2"/>
        <v>572.29999999999995</v>
      </c>
    </row>
    <row r="20" spans="1:9" ht="33" x14ac:dyDescent="0.25">
      <c r="A20" s="19" t="s">
        <v>134</v>
      </c>
      <c r="B20" s="421">
        <v>1</v>
      </c>
      <c r="C20" s="421">
        <f t="shared" si="3"/>
        <v>231.23333333333335</v>
      </c>
      <c r="D20" s="421">
        <v>159</v>
      </c>
      <c r="E20" s="406">
        <f>98.5/30*22</f>
        <v>72.233333333333334</v>
      </c>
      <c r="F20" s="283"/>
      <c r="G20" s="283">
        <v>10.57</v>
      </c>
      <c r="H20" s="283">
        <f t="shared" si="1"/>
        <v>1527.01</v>
      </c>
      <c r="I20" s="283">
        <f t="shared" si="2"/>
        <v>1894.87</v>
      </c>
    </row>
    <row r="21" spans="1:9" x14ac:dyDescent="0.25">
      <c r="A21" s="19" t="s">
        <v>135</v>
      </c>
      <c r="B21" s="421">
        <v>1</v>
      </c>
      <c r="C21" s="421">
        <f t="shared" si="3"/>
        <v>182.65</v>
      </c>
      <c r="D21" s="421">
        <v>159</v>
      </c>
      <c r="E21" s="406">
        <f>32.25/30*22</f>
        <v>23.65</v>
      </c>
      <c r="F21" s="283"/>
      <c r="G21" s="283">
        <v>7.37</v>
      </c>
      <c r="H21" s="283">
        <f t="shared" si="1"/>
        <v>348.6</v>
      </c>
      <c r="I21" s="283">
        <f t="shared" si="2"/>
        <v>432.58</v>
      </c>
    </row>
    <row r="22" spans="1:9" x14ac:dyDescent="0.25">
      <c r="A22" s="19" t="s">
        <v>135</v>
      </c>
      <c r="B22" s="421">
        <v>1</v>
      </c>
      <c r="C22" s="421">
        <f t="shared" si="3"/>
        <v>165.05</v>
      </c>
      <c r="D22" s="421">
        <v>159</v>
      </c>
      <c r="E22" s="406">
        <f>8.25/30*22</f>
        <v>6.0500000000000007</v>
      </c>
      <c r="F22" s="283"/>
      <c r="G22" s="283">
        <v>7.37</v>
      </c>
      <c r="H22" s="283">
        <f t="shared" si="1"/>
        <v>89.18</v>
      </c>
      <c r="I22" s="283">
        <f t="shared" si="2"/>
        <v>110.66</v>
      </c>
    </row>
    <row r="23" spans="1:9" x14ac:dyDescent="0.25">
      <c r="A23" s="19" t="s">
        <v>136</v>
      </c>
      <c r="B23" s="421">
        <v>1</v>
      </c>
      <c r="C23" s="421">
        <f t="shared" si="3"/>
        <v>190.71666666666667</v>
      </c>
      <c r="D23" s="421">
        <v>159</v>
      </c>
      <c r="E23" s="406">
        <f>43.25/30*22</f>
        <v>31.716666666666665</v>
      </c>
      <c r="F23" s="283"/>
      <c r="G23" s="283">
        <v>7.37</v>
      </c>
      <c r="H23" s="283">
        <f t="shared" si="1"/>
        <v>467.5</v>
      </c>
      <c r="I23" s="283">
        <f t="shared" si="2"/>
        <v>580.12</v>
      </c>
    </row>
    <row r="24" spans="1:9" ht="47.25" x14ac:dyDescent="0.25">
      <c r="A24" s="60" t="s">
        <v>24</v>
      </c>
      <c r="B24" s="284">
        <f>SUM(B25:B63)</f>
        <v>39</v>
      </c>
      <c r="C24" s="284"/>
      <c r="D24" s="284"/>
      <c r="E24" s="287">
        <f>SUM(E25:E63)</f>
        <v>1471.1999999999998</v>
      </c>
      <c r="F24" s="284"/>
      <c r="G24" s="284"/>
      <c r="H24" s="285">
        <f>SUM(H25:H63)</f>
        <v>15643.830000000005</v>
      </c>
      <c r="I24" s="285">
        <f>SUM(I25:I63)</f>
        <v>19412.429999999997</v>
      </c>
    </row>
    <row r="25" spans="1:9" x14ac:dyDescent="0.25">
      <c r="A25" s="61" t="s">
        <v>137</v>
      </c>
      <c r="B25" s="421">
        <v>1</v>
      </c>
      <c r="C25" s="421">
        <f t="shared" si="3"/>
        <v>200.06666666666666</v>
      </c>
      <c r="D25" s="421">
        <v>159</v>
      </c>
      <c r="E25" s="406">
        <f>56/30*22</f>
        <v>41.06666666666667</v>
      </c>
      <c r="F25" s="283"/>
      <c r="G25" s="283">
        <v>5.1100000000000003</v>
      </c>
      <c r="H25" s="283">
        <f t="shared" si="1"/>
        <v>419.7</v>
      </c>
      <c r="I25" s="283">
        <f t="shared" si="2"/>
        <v>520.80999999999995</v>
      </c>
    </row>
    <row r="26" spans="1:9" x14ac:dyDescent="0.25">
      <c r="A26" s="61" t="s">
        <v>137</v>
      </c>
      <c r="B26" s="421">
        <v>1</v>
      </c>
      <c r="C26" s="421">
        <f t="shared" si="3"/>
        <v>228.66666666666666</v>
      </c>
      <c r="D26" s="421">
        <v>159</v>
      </c>
      <c r="E26" s="406">
        <f>95/30*22</f>
        <v>69.666666666666657</v>
      </c>
      <c r="F26" s="283"/>
      <c r="G26" s="283">
        <v>5.1100000000000003</v>
      </c>
      <c r="H26" s="283">
        <f t="shared" si="1"/>
        <v>711.99</v>
      </c>
      <c r="I26" s="283">
        <f t="shared" si="2"/>
        <v>883.51</v>
      </c>
    </row>
    <row r="27" spans="1:9" x14ac:dyDescent="0.25">
      <c r="A27" s="61" t="s">
        <v>137</v>
      </c>
      <c r="B27" s="421">
        <v>1</v>
      </c>
      <c r="C27" s="421">
        <f t="shared" si="3"/>
        <v>205.93333333333334</v>
      </c>
      <c r="D27" s="421">
        <v>159</v>
      </c>
      <c r="E27" s="406">
        <f>64/30*22</f>
        <v>46.93333333333333</v>
      </c>
      <c r="F27" s="283"/>
      <c r="G27" s="283">
        <v>5.1100000000000003</v>
      </c>
      <c r="H27" s="283">
        <f t="shared" si="1"/>
        <v>479.66</v>
      </c>
      <c r="I27" s="283">
        <f t="shared" si="2"/>
        <v>595.21</v>
      </c>
    </row>
    <row r="28" spans="1:9" x14ac:dyDescent="0.25">
      <c r="A28" s="61" t="s">
        <v>137</v>
      </c>
      <c r="B28" s="421">
        <v>1</v>
      </c>
      <c r="C28" s="421">
        <f t="shared" si="3"/>
        <v>225.73333333333335</v>
      </c>
      <c r="D28" s="421">
        <v>159</v>
      </c>
      <c r="E28" s="406">
        <f>91/30*22</f>
        <v>66.733333333333334</v>
      </c>
      <c r="F28" s="283"/>
      <c r="G28" s="283">
        <v>5.1100000000000003</v>
      </c>
      <c r="H28" s="283">
        <f t="shared" si="1"/>
        <v>682.01</v>
      </c>
      <c r="I28" s="283">
        <f t="shared" si="2"/>
        <v>846.31</v>
      </c>
    </row>
    <row r="29" spans="1:9" x14ac:dyDescent="0.25">
      <c r="A29" s="61" t="s">
        <v>137</v>
      </c>
      <c r="B29" s="421">
        <v>1</v>
      </c>
      <c r="C29" s="421">
        <f t="shared" si="3"/>
        <v>176.6</v>
      </c>
      <c r="D29" s="421">
        <v>159</v>
      </c>
      <c r="E29" s="406">
        <f>24/30*22</f>
        <v>17.600000000000001</v>
      </c>
      <c r="F29" s="283"/>
      <c r="G29" s="283">
        <v>5.1100000000000003</v>
      </c>
      <c r="H29" s="283">
        <f t="shared" si="1"/>
        <v>179.87</v>
      </c>
      <c r="I29" s="283">
        <f t="shared" si="2"/>
        <v>223.2</v>
      </c>
    </row>
    <row r="30" spans="1:9" x14ac:dyDescent="0.25">
      <c r="A30" s="61" t="s">
        <v>137</v>
      </c>
      <c r="B30" s="421">
        <v>1</v>
      </c>
      <c r="C30" s="421">
        <f t="shared" si="3"/>
        <v>165.6</v>
      </c>
      <c r="D30" s="421">
        <v>159</v>
      </c>
      <c r="E30" s="406">
        <f>9/30*22</f>
        <v>6.6</v>
      </c>
      <c r="F30" s="283"/>
      <c r="G30" s="283">
        <v>4.63</v>
      </c>
      <c r="H30" s="283">
        <f t="shared" si="1"/>
        <v>61.12</v>
      </c>
      <c r="I30" s="283">
        <f t="shared" si="2"/>
        <v>75.84</v>
      </c>
    </row>
    <row r="31" spans="1:9" x14ac:dyDescent="0.25">
      <c r="A31" s="61" t="s">
        <v>137</v>
      </c>
      <c r="B31" s="421">
        <v>1</v>
      </c>
      <c r="C31" s="421">
        <f t="shared" si="3"/>
        <v>194.2</v>
      </c>
      <c r="D31" s="421">
        <v>159</v>
      </c>
      <c r="E31" s="406">
        <f>48/30*22</f>
        <v>35.200000000000003</v>
      </c>
      <c r="F31" s="283"/>
      <c r="G31" s="283">
        <v>4.63</v>
      </c>
      <c r="H31" s="283">
        <f t="shared" si="1"/>
        <v>325.95</v>
      </c>
      <c r="I31" s="283">
        <f t="shared" si="2"/>
        <v>404.47</v>
      </c>
    </row>
    <row r="32" spans="1:9" x14ac:dyDescent="0.25">
      <c r="A32" s="61" t="s">
        <v>137</v>
      </c>
      <c r="B32" s="421">
        <v>1</v>
      </c>
      <c r="C32" s="421">
        <f t="shared" si="3"/>
        <v>208</v>
      </c>
      <c r="D32" s="421">
        <v>159</v>
      </c>
      <c r="E32" s="406">
        <v>49</v>
      </c>
      <c r="F32" s="283"/>
      <c r="G32" s="283">
        <v>4.87</v>
      </c>
      <c r="H32" s="283">
        <f t="shared" si="1"/>
        <v>477.26</v>
      </c>
      <c r="I32" s="283">
        <f t="shared" si="2"/>
        <v>592.23</v>
      </c>
    </row>
    <row r="33" spans="1:9" x14ac:dyDescent="0.25">
      <c r="A33" s="61" t="s">
        <v>137</v>
      </c>
      <c r="B33" s="421">
        <v>1</v>
      </c>
      <c r="C33" s="421">
        <f t="shared" si="3"/>
        <v>183.2</v>
      </c>
      <c r="D33" s="421">
        <v>159</v>
      </c>
      <c r="E33" s="406">
        <f>33/30*22</f>
        <v>24.200000000000003</v>
      </c>
      <c r="F33" s="283"/>
      <c r="G33" s="283">
        <v>4.87</v>
      </c>
      <c r="H33" s="283">
        <f t="shared" si="1"/>
        <v>235.71</v>
      </c>
      <c r="I33" s="283">
        <f t="shared" si="2"/>
        <v>292.49</v>
      </c>
    </row>
    <row r="34" spans="1:9" x14ac:dyDescent="0.25">
      <c r="A34" s="61" t="s">
        <v>138</v>
      </c>
      <c r="B34" s="421">
        <v>1</v>
      </c>
      <c r="C34" s="421">
        <f t="shared" si="3"/>
        <v>183.2</v>
      </c>
      <c r="D34" s="421">
        <v>159</v>
      </c>
      <c r="E34" s="406">
        <f>33/30*22</f>
        <v>24.200000000000003</v>
      </c>
      <c r="F34" s="283"/>
      <c r="G34" s="283">
        <v>5.31</v>
      </c>
      <c r="H34" s="283">
        <f t="shared" si="1"/>
        <v>257</v>
      </c>
      <c r="I34" s="283">
        <f t="shared" si="2"/>
        <v>318.91000000000003</v>
      </c>
    </row>
    <row r="35" spans="1:9" x14ac:dyDescent="0.25">
      <c r="A35" s="61" t="s">
        <v>138</v>
      </c>
      <c r="B35" s="421">
        <v>1</v>
      </c>
      <c r="C35" s="421">
        <f t="shared" si="3"/>
        <v>183.2</v>
      </c>
      <c r="D35" s="421">
        <v>159</v>
      </c>
      <c r="E35" s="406">
        <f>33/30*22</f>
        <v>24.200000000000003</v>
      </c>
      <c r="F35" s="283"/>
      <c r="G35" s="283">
        <v>5.31</v>
      </c>
      <c r="H35" s="283">
        <f t="shared" si="1"/>
        <v>257</v>
      </c>
      <c r="I35" s="283">
        <f t="shared" si="2"/>
        <v>318.91000000000003</v>
      </c>
    </row>
    <row r="36" spans="1:9" x14ac:dyDescent="0.25">
      <c r="A36" s="61" t="s">
        <v>138</v>
      </c>
      <c r="B36" s="421">
        <v>1</v>
      </c>
      <c r="C36" s="421">
        <f t="shared" si="3"/>
        <v>230.86666666666667</v>
      </c>
      <c r="D36" s="421">
        <v>159</v>
      </c>
      <c r="E36" s="406">
        <f>98/30*22</f>
        <v>71.86666666666666</v>
      </c>
      <c r="F36" s="283"/>
      <c r="G36" s="283">
        <v>5.31</v>
      </c>
      <c r="H36" s="283">
        <f t="shared" si="1"/>
        <v>763.22</v>
      </c>
      <c r="I36" s="283">
        <f t="shared" si="2"/>
        <v>947.08</v>
      </c>
    </row>
    <row r="37" spans="1:9" x14ac:dyDescent="0.25">
      <c r="A37" s="61" t="s">
        <v>138</v>
      </c>
      <c r="B37" s="421">
        <v>1</v>
      </c>
      <c r="C37" s="421">
        <f t="shared" si="3"/>
        <v>165.05</v>
      </c>
      <c r="D37" s="421">
        <v>159</v>
      </c>
      <c r="E37" s="406">
        <f>8.25/30*22</f>
        <v>6.0500000000000007</v>
      </c>
      <c r="F37" s="283"/>
      <c r="G37" s="283">
        <v>5.31</v>
      </c>
      <c r="H37" s="283">
        <f t="shared" si="1"/>
        <v>64.25</v>
      </c>
      <c r="I37" s="283">
        <f t="shared" si="2"/>
        <v>79.73</v>
      </c>
    </row>
    <row r="38" spans="1:9" x14ac:dyDescent="0.25">
      <c r="A38" s="61" t="s">
        <v>138</v>
      </c>
      <c r="B38" s="421">
        <v>1</v>
      </c>
      <c r="C38" s="421">
        <f t="shared" si="3"/>
        <v>223.53333333333333</v>
      </c>
      <c r="D38" s="421">
        <v>159</v>
      </c>
      <c r="E38" s="406">
        <f>88/30*22</f>
        <v>64.533333333333331</v>
      </c>
      <c r="F38" s="283"/>
      <c r="G38" s="283">
        <v>5.31</v>
      </c>
      <c r="H38" s="283">
        <f t="shared" si="1"/>
        <v>685.34</v>
      </c>
      <c r="I38" s="283">
        <f t="shared" si="2"/>
        <v>850.44</v>
      </c>
    </row>
    <row r="39" spans="1:9" x14ac:dyDescent="0.25">
      <c r="A39" s="61" t="s">
        <v>138</v>
      </c>
      <c r="B39" s="421">
        <v>1</v>
      </c>
      <c r="C39" s="421">
        <f t="shared" si="3"/>
        <v>189.8</v>
      </c>
      <c r="D39" s="421">
        <v>159</v>
      </c>
      <c r="E39" s="406">
        <f>42/30*22</f>
        <v>30.799999999999997</v>
      </c>
      <c r="F39" s="283"/>
      <c r="G39" s="283">
        <v>5.31</v>
      </c>
      <c r="H39" s="283">
        <f t="shared" si="1"/>
        <v>327.10000000000002</v>
      </c>
      <c r="I39" s="283">
        <f t="shared" si="2"/>
        <v>405.9</v>
      </c>
    </row>
    <row r="40" spans="1:9" x14ac:dyDescent="0.25">
      <c r="A40" s="61" t="s">
        <v>138</v>
      </c>
      <c r="B40" s="421">
        <v>1</v>
      </c>
      <c r="C40" s="421">
        <f t="shared" si="3"/>
        <v>170.73333333333332</v>
      </c>
      <c r="D40" s="421">
        <v>159</v>
      </c>
      <c r="E40" s="406">
        <f>16/30*22</f>
        <v>11.733333333333333</v>
      </c>
      <c r="F40" s="283"/>
      <c r="G40" s="283">
        <v>5.54</v>
      </c>
      <c r="H40" s="283">
        <f t="shared" si="1"/>
        <v>130.01</v>
      </c>
      <c r="I40" s="283">
        <f t="shared" si="2"/>
        <v>161.33000000000001</v>
      </c>
    </row>
    <row r="41" spans="1:9" x14ac:dyDescent="0.25">
      <c r="A41" s="61" t="s">
        <v>138</v>
      </c>
      <c r="B41" s="402">
        <v>1</v>
      </c>
      <c r="C41" s="421">
        <f t="shared" si="3"/>
        <v>183.2</v>
      </c>
      <c r="D41" s="421">
        <v>159</v>
      </c>
      <c r="E41" s="406">
        <f>33/30*22</f>
        <v>24.200000000000003</v>
      </c>
      <c r="F41" s="408"/>
      <c r="G41" s="408">
        <v>5.54</v>
      </c>
      <c r="H41" s="283">
        <f t="shared" si="1"/>
        <v>268.14</v>
      </c>
      <c r="I41" s="283">
        <f t="shared" si="2"/>
        <v>332.73</v>
      </c>
    </row>
    <row r="42" spans="1:9" x14ac:dyDescent="0.25">
      <c r="A42" s="61" t="s">
        <v>139</v>
      </c>
      <c r="B42" s="421">
        <v>1</v>
      </c>
      <c r="C42" s="421">
        <f t="shared" si="3"/>
        <v>183.2</v>
      </c>
      <c r="D42" s="421">
        <v>159</v>
      </c>
      <c r="E42" s="406">
        <f>33/30*22</f>
        <v>24.200000000000003</v>
      </c>
      <c r="F42" s="283"/>
      <c r="G42" s="283">
        <v>5.0599999999999996</v>
      </c>
      <c r="H42" s="283">
        <f t="shared" si="1"/>
        <v>244.9</v>
      </c>
      <c r="I42" s="283">
        <f t="shared" si="2"/>
        <v>303.89999999999998</v>
      </c>
    </row>
    <row r="43" spans="1:9" x14ac:dyDescent="0.25">
      <c r="A43" s="61" t="s">
        <v>139</v>
      </c>
      <c r="B43" s="421">
        <v>1</v>
      </c>
      <c r="C43" s="421">
        <f t="shared" si="3"/>
        <v>250.66666666666669</v>
      </c>
      <c r="D43" s="421">
        <v>159</v>
      </c>
      <c r="E43" s="406">
        <f>125/30*22</f>
        <v>91.666666666666671</v>
      </c>
      <c r="F43" s="283"/>
      <c r="G43" s="283">
        <v>5.54</v>
      </c>
      <c r="H43" s="283">
        <f t="shared" si="1"/>
        <v>1015.67</v>
      </c>
      <c r="I43" s="283">
        <f t="shared" si="2"/>
        <v>1260.3399999999999</v>
      </c>
    </row>
    <row r="44" spans="1:9" x14ac:dyDescent="0.25">
      <c r="A44" s="61" t="s">
        <v>139</v>
      </c>
      <c r="B44" s="421">
        <v>1</v>
      </c>
      <c r="C44" s="421">
        <f t="shared" si="3"/>
        <v>218.4</v>
      </c>
      <c r="D44" s="421">
        <v>159</v>
      </c>
      <c r="E44" s="406">
        <f>81/30*22</f>
        <v>59.400000000000006</v>
      </c>
      <c r="F44" s="283"/>
      <c r="G44" s="283">
        <v>5.31</v>
      </c>
      <c r="H44" s="283">
        <f t="shared" si="1"/>
        <v>630.83000000000004</v>
      </c>
      <c r="I44" s="283">
        <f t="shared" si="2"/>
        <v>782.8</v>
      </c>
    </row>
    <row r="45" spans="1:9" x14ac:dyDescent="0.25">
      <c r="A45" s="61" t="s">
        <v>140</v>
      </c>
      <c r="B45" s="421">
        <v>1</v>
      </c>
      <c r="C45" s="421">
        <f t="shared" si="3"/>
        <v>177.33333333333334</v>
      </c>
      <c r="D45" s="421">
        <v>159</v>
      </c>
      <c r="E45" s="406">
        <f>25/30*22</f>
        <v>18.333333333333336</v>
      </c>
      <c r="F45" s="283"/>
      <c r="G45" s="283">
        <v>4.87</v>
      </c>
      <c r="H45" s="283">
        <f t="shared" si="1"/>
        <v>178.57</v>
      </c>
      <c r="I45" s="283">
        <f t="shared" si="2"/>
        <v>221.59</v>
      </c>
    </row>
    <row r="46" spans="1:9" x14ac:dyDescent="0.25">
      <c r="A46" s="61" t="s">
        <v>140</v>
      </c>
      <c r="B46" s="421">
        <v>1</v>
      </c>
      <c r="C46" s="421">
        <f t="shared" si="3"/>
        <v>194.93333333333334</v>
      </c>
      <c r="D46" s="421">
        <v>159</v>
      </c>
      <c r="E46" s="406">
        <f>49/30*22</f>
        <v>35.93333333333333</v>
      </c>
      <c r="F46" s="283"/>
      <c r="G46" s="283">
        <v>4.87</v>
      </c>
      <c r="H46" s="283">
        <f t="shared" si="1"/>
        <v>349.99</v>
      </c>
      <c r="I46" s="283">
        <f t="shared" si="2"/>
        <v>434.3</v>
      </c>
    </row>
    <row r="47" spans="1:9" x14ac:dyDescent="0.25">
      <c r="A47" s="61" t="s">
        <v>140</v>
      </c>
      <c r="B47" s="421">
        <v>1</v>
      </c>
      <c r="C47" s="421">
        <f t="shared" si="3"/>
        <v>171.46666666666667</v>
      </c>
      <c r="D47" s="421">
        <v>159</v>
      </c>
      <c r="E47" s="406">
        <f>17/30*22</f>
        <v>12.466666666666667</v>
      </c>
      <c r="F47" s="283"/>
      <c r="G47" s="283">
        <v>4.87</v>
      </c>
      <c r="H47" s="283">
        <f t="shared" si="1"/>
        <v>121.43</v>
      </c>
      <c r="I47" s="283">
        <f t="shared" si="2"/>
        <v>150.68</v>
      </c>
    </row>
    <row r="48" spans="1:9" x14ac:dyDescent="0.25">
      <c r="A48" s="61" t="s">
        <v>140</v>
      </c>
      <c r="B48" s="421">
        <v>1</v>
      </c>
      <c r="C48" s="421">
        <f t="shared" si="3"/>
        <v>201.53333333333333</v>
      </c>
      <c r="D48" s="421">
        <v>159</v>
      </c>
      <c r="E48" s="406">
        <f>58/30*22</f>
        <v>42.533333333333331</v>
      </c>
      <c r="F48" s="283"/>
      <c r="G48" s="283">
        <v>4.87</v>
      </c>
      <c r="H48" s="283">
        <f t="shared" si="1"/>
        <v>414.27</v>
      </c>
      <c r="I48" s="283">
        <f t="shared" si="2"/>
        <v>514.07000000000005</v>
      </c>
    </row>
    <row r="49" spans="1:9" x14ac:dyDescent="0.25">
      <c r="A49" s="61" t="s">
        <v>140</v>
      </c>
      <c r="B49" s="421">
        <v>1</v>
      </c>
      <c r="C49" s="421">
        <f t="shared" si="3"/>
        <v>259.4666666666667</v>
      </c>
      <c r="D49" s="421">
        <v>159</v>
      </c>
      <c r="E49" s="406">
        <f>137/30*22</f>
        <v>100.46666666666667</v>
      </c>
      <c r="F49" s="283"/>
      <c r="G49" s="283">
        <v>4.63</v>
      </c>
      <c r="H49" s="283">
        <f t="shared" si="1"/>
        <v>930.32</v>
      </c>
      <c r="I49" s="283">
        <f t="shared" si="2"/>
        <v>1154.43</v>
      </c>
    </row>
    <row r="50" spans="1:9" x14ac:dyDescent="0.25">
      <c r="A50" s="62" t="s">
        <v>141</v>
      </c>
      <c r="B50" s="421">
        <v>1</v>
      </c>
      <c r="C50" s="421">
        <f t="shared" si="3"/>
        <v>210.13333333333333</v>
      </c>
      <c r="D50" s="421">
        <v>139</v>
      </c>
      <c r="E50" s="406">
        <f>97/30*22</f>
        <v>71.13333333333334</v>
      </c>
      <c r="F50" s="283"/>
      <c r="G50" s="283">
        <v>6.34</v>
      </c>
      <c r="H50" s="283">
        <f t="shared" si="1"/>
        <v>901.97</v>
      </c>
      <c r="I50" s="283">
        <f t="shared" si="2"/>
        <v>1119.25</v>
      </c>
    </row>
    <row r="51" spans="1:9" x14ac:dyDescent="0.25">
      <c r="A51" s="62" t="s">
        <v>141</v>
      </c>
      <c r="B51" s="421">
        <v>1</v>
      </c>
      <c r="C51" s="421">
        <f t="shared" si="3"/>
        <v>147.80000000000001</v>
      </c>
      <c r="D51" s="421">
        <v>139</v>
      </c>
      <c r="E51" s="406">
        <f>12/30*22</f>
        <v>8.8000000000000007</v>
      </c>
      <c r="F51" s="283"/>
      <c r="G51" s="283">
        <v>6.34</v>
      </c>
      <c r="H51" s="283">
        <f t="shared" si="1"/>
        <v>111.58</v>
      </c>
      <c r="I51" s="283">
        <f t="shared" si="2"/>
        <v>138.46</v>
      </c>
    </row>
    <row r="52" spans="1:9" x14ac:dyDescent="0.25">
      <c r="A52" s="61" t="s">
        <v>142</v>
      </c>
      <c r="B52" s="421">
        <v>1</v>
      </c>
      <c r="C52" s="421">
        <f t="shared" si="3"/>
        <v>171.1</v>
      </c>
      <c r="D52" s="421">
        <v>159</v>
      </c>
      <c r="E52" s="406">
        <f>16.5/30*22</f>
        <v>12.100000000000001</v>
      </c>
      <c r="F52" s="283"/>
      <c r="G52" s="283">
        <v>4.87</v>
      </c>
      <c r="H52" s="283">
        <f t="shared" si="1"/>
        <v>117.85</v>
      </c>
      <c r="I52" s="283">
        <f t="shared" si="2"/>
        <v>146.24</v>
      </c>
    </row>
    <row r="53" spans="1:9" x14ac:dyDescent="0.25">
      <c r="A53" s="61" t="s">
        <v>142</v>
      </c>
      <c r="B53" s="421">
        <v>1</v>
      </c>
      <c r="C53" s="421">
        <f t="shared" si="3"/>
        <v>248</v>
      </c>
      <c r="D53" s="421">
        <v>159</v>
      </c>
      <c r="E53" s="406">
        <v>89</v>
      </c>
      <c r="F53" s="283"/>
      <c r="G53" s="283">
        <v>4.87</v>
      </c>
      <c r="H53" s="283">
        <f t="shared" si="1"/>
        <v>866.86</v>
      </c>
      <c r="I53" s="283">
        <f t="shared" si="2"/>
        <v>1075.69</v>
      </c>
    </row>
    <row r="54" spans="1:9" x14ac:dyDescent="0.25">
      <c r="A54" s="61" t="s">
        <v>143</v>
      </c>
      <c r="B54" s="421">
        <v>1</v>
      </c>
      <c r="C54" s="421">
        <f t="shared" si="3"/>
        <v>200.8</v>
      </c>
      <c r="D54" s="421">
        <v>159</v>
      </c>
      <c r="E54" s="406">
        <f>57/30*22</f>
        <v>41.8</v>
      </c>
      <c r="F54" s="283"/>
      <c r="G54" s="283">
        <v>6.36</v>
      </c>
      <c r="H54" s="283">
        <f t="shared" si="1"/>
        <v>531.70000000000005</v>
      </c>
      <c r="I54" s="283">
        <f t="shared" si="2"/>
        <v>659.79</v>
      </c>
    </row>
    <row r="55" spans="1:9" x14ac:dyDescent="0.25">
      <c r="A55" s="61" t="s">
        <v>143</v>
      </c>
      <c r="B55" s="421">
        <v>1</v>
      </c>
      <c r="C55" s="421">
        <f t="shared" si="3"/>
        <v>236</v>
      </c>
      <c r="D55" s="421">
        <v>159</v>
      </c>
      <c r="E55" s="406">
        <f>105/30*22</f>
        <v>77</v>
      </c>
      <c r="F55" s="283"/>
      <c r="G55" s="283">
        <v>6.36</v>
      </c>
      <c r="H55" s="283">
        <f t="shared" si="1"/>
        <v>979.44</v>
      </c>
      <c r="I55" s="283">
        <f t="shared" si="2"/>
        <v>1215.3900000000001</v>
      </c>
    </row>
    <row r="56" spans="1:9" x14ac:dyDescent="0.25">
      <c r="A56" s="61" t="s">
        <v>143</v>
      </c>
      <c r="B56" s="421">
        <v>1</v>
      </c>
      <c r="C56" s="421">
        <f t="shared" si="3"/>
        <v>164.86666666666667</v>
      </c>
      <c r="D56" s="421">
        <v>159</v>
      </c>
      <c r="E56" s="406">
        <f>8/30*22</f>
        <v>5.8666666666666663</v>
      </c>
      <c r="F56" s="283"/>
      <c r="G56" s="283">
        <v>6.36</v>
      </c>
      <c r="H56" s="283">
        <f t="shared" si="1"/>
        <v>74.62</v>
      </c>
      <c r="I56" s="283">
        <f t="shared" si="2"/>
        <v>92.6</v>
      </c>
    </row>
    <row r="57" spans="1:9" x14ac:dyDescent="0.25">
      <c r="A57" s="61" t="s">
        <v>143</v>
      </c>
      <c r="B57" s="421">
        <v>1</v>
      </c>
      <c r="C57" s="421">
        <f t="shared" si="3"/>
        <v>183.2</v>
      </c>
      <c r="D57" s="421">
        <v>159</v>
      </c>
      <c r="E57" s="406">
        <f>33/30*22</f>
        <v>24.200000000000003</v>
      </c>
      <c r="F57" s="283"/>
      <c r="G57" s="283">
        <v>6.36</v>
      </c>
      <c r="H57" s="283">
        <f t="shared" si="1"/>
        <v>307.82</v>
      </c>
      <c r="I57" s="283">
        <f t="shared" si="2"/>
        <v>381.97</v>
      </c>
    </row>
    <row r="58" spans="1:9" x14ac:dyDescent="0.25">
      <c r="A58" s="61" t="s">
        <v>143</v>
      </c>
      <c r="B58" s="421">
        <v>1</v>
      </c>
      <c r="C58" s="421">
        <f t="shared" si="3"/>
        <v>178.25</v>
      </c>
      <c r="D58" s="421">
        <v>159</v>
      </c>
      <c r="E58" s="406">
        <f>26.25/30*22</f>
        <v>19.25</v>
      </c>
      <c r="F58" s="283"/>
      <c r="G58" s="283">
        <v>6.6</v>
      </c>
      <c r="H58" s="283">
        <f t="shared" si="1"/>
        <v>254.1</v>
      </c>
      <c r="I58" s="283">
        <f t="shared" si="2"/>
        <v>315.31</v>
      </c>
    </row>
    <row r="59" spans="1:9" x14ac:dyDescent="0.25">
      <c r="A59" s="61" t="s">
        <v>144</v>
      </c>
      <c r="B59" s="421">
        <v>1</v>
      </c>
      <c r="C59" s="421">
        <f t="shared" si="3"/>
        <v>189.8</v>
      </c>
      <c r="D59" s="421">
        <v>159</v>
      </c>
      <c r="E59" s="406">
        <f>42/30*22</f>
        <v>30.799999999999997</v>
      </c>
      <c r="F59" s="283"/>
      <c r="G59" s="283">
        <v>5.31</v>
      </c>
      <c r="H59" s="283">
        <f t="shared" si="1"/>
        <v>327.10000000000002</v>
      </c>
      <c r="I59" s="283">
        <f t="shared" si="2"/>
        <v>405.9</v>
      </c>
    </row>
    <row r="60" spans="1:9" x14ac:dyDescent="0.25">
      <c r="A60" s="61" t="s">
        <v>144</v>
      </c>
      <c r="B60" s="421">
        <v>1</v>
      </c>
      <c r="C60" s="421">
        <f t="shared" si="3"/>
        <v>217.66666666666666</v>
      </c>
      <c r="D60" s="421">
        <v>159</v>
      </c>
      <c r="E60" s="406">
        <f>80/30*22</f>
        <v>58.666666666666664</v>
      </c>
      <c r="F60" s="283"/>
      <c r="G60" s="283">
        <v>5.54</v>
      </c>
      <c r="H60" s="283">
        <f t="shared" si="1"/>
        <v>650.03</v>
      </c>
      <c r="I60" s="283">
        <f t="shared" si="2"/>
        <v>806.62</v>
      </c>
    </row>
    <row r="61" spans="1:9" x14ac:dyDescent="0.25">
      <c r="A61" s="61" t="s">
        <v>145</v>
      </c>
      <c r="B61" s="421">
        <v>1</v>
      </c>
      <c r="C61" s="421">
        <f t="shared" si="3"/>
        <v>159.73333333333332</v>
      </c>
      <c r="D61" s="421">
        <v>159</v>
      </c>
      <c r="E61" s="406">
        <f>1/30*22</f>
        <v>0.73333333333333328</v>
      </c>
      <c r="F61" s="283"/>
      <c r="G61" s="283">
        <v>4.63</v>
      </c>
      <c r="H61" s="283">
        <f t="shared" si="1"/>
        <v>6.79</v>
      </c>
      <c r="I61" s="283">
        <f t="shared" si="2"/>
        <v>8.43</v>
      </c>
    </row>
    <row r="62" spans="1:9" x14ac:dyDescent="0.25">
      <c r="A62" s="61" t="s">
        <v>145</v>
      </c>
      <c r="B62" s="421">
        <v>1</v>
      </c>
      <c r="C62" s="421">
        <f t="shared" si="3"/>
        <v>183.2</v>
      </c>
      <c r="D62" s="421">
        <v>159</v>
      </c>
      <c r="E62" s="406">
        <f>33/30*22</f>
        <v>24.200000000000003</v>
      </c>
      <c r="F62" s="283"/>
      <c r="G62" s="283">
        <v>4.63</v>
      </c>
      <c r="H62" s="283">
        <f t="shared" si="1"/>
        <v>224.09</v>
      </c>
      <c r="I62" s="283">
        <f t="shared" si="2"/>
        <v>278.07</v>
      </c>
    </row>
    <row r="63" spans="1:9" x14ac:dyDescent="0.25">
      <c r="A63" s="61" t="s">
        <v>145</v>
      </c>
      <c r="B63" s="421">
        <v>1</v>
      </c>
      <c r="C63" s="421">
        <f t="shared" si="3"/>
        <v>167.06666666666666</v>
      </c>
      <c r="D63" s="421">
        <v>159</v>
      </c>
      <c r="E63" s="406">
        <f>11/30*22</f>
        <v>8.0666666666666664</v>
      </c>
      <c r="F63" s="283"/>
      <c r="G63" s="283">
        <v>4.87</v>
      </c>
      <c r="H63" s="283">
        <f t="shared" si="1"/>
        <v>78.569999999999993</v>
      </c>
      <c r="I63" s="283">
        <f t="shared" si="2"/>
        <v>97.5</v>
      </c>
    </row>
    <row r="64" spans="1:9" ht="47.25" x14ac:dyDescent="0.25">
      <c r="A64" s="60" t="s">
        <v>25</v>
      </c>
      <c r="B64" s="284">
        <f>SUM(B65:B79)</f>
        <v>15</v>
      </c>
      <c r="C64" s="284"/>
      <c r="D64" s="284"/>
      <c r="E64" s="287">
        <f>SUM(E65:E79)</f>
        <v>422.66666666666663</v>
      </c>
      <c r="F64" s="284"/>
      <c r="G64" s="284"/>
      <c r="H64" s="285">
        <f>SUM(H65:H79)</f>
        <v>3246.1</v>
      </c>
      <c r="I64" s="285">
        <f>SUM(I65:I79)</f>
        <v>4028.0600000000004</v>
      </c>
    </row>
    <row r="65" spans="1:9" x14ac:dyDescent="0.25">
      <c r="A65" s="19" t="s">
        <v>146</v>
      </c>
      <c r="B65" s="421">
        <v>1</v>
      </c>
      <c r="C65" s="421">
        <f t="shared" ref="C65:C111" si="4">D65+E65</f>
        <v>248</v>
      </c>
      <c r="D65" s="421">
        <v>159</v>
      </c>
      <c r="E65" s="406">
        <v>89</v>
      </c>
      <c r="F65" s="283"/>
      <c r="G65" s="283">
        <v>3.84</v>
      </c>
      <c r="H65" s="283">
        <f t="shared" ref="H65:H111" si="5">ROUND(E65*G65*2,2)</f>
        <v>683.52</v>
      </c>
      <c r="I65" s="283">
        <f t="shared" ref="I65:I111" si="6">ROUND(H65*1.2409,2)</f>
        <v>848.18</v>
      </c>
    </row>
    <row r="66" spans="1:9" x14ac:dyDescent="0.25">
      <c r="A66" s="19" t="s">
        <v>146</v>
      </c>
      <c r="B66" s="421">
        <v>1</v>
      </c>
      <c r="C66" s="421">
        <f t="shared" si="4"/>
        <v>183.2</v>
      </c>
      <c r="D66" s="421">
        <v>159</v>
      </c>
      <c r="E66" s="406">
        <f>33/30*22</f>
        <v>24.200000000000003</v>
      </c>
      <c r="F66" s="283"/>
      <c r="G66" s="283">
        <v>3.84</v>
      </c>
      <c r="H66" s="283">
        <f t="shared" si="5"/>
        <v>185.86</v>
      </c>
      <c r="I66" s="283">
        <f t="shared" si="6"/>
        <v>230.63</v>
      </c>
    </row>
    <row r="67" spans="1:9" x14ac:dyDescent="0.25">
      <c r="A67" s="19" t="s">
        <v>146</v>
      </c>
      <c r="B67" s="421">
        <v>1</v>
      </c>
      <c r="C67" s="421">
        <f t="shared" si="4"/>
        <v>165.6</v>
      </c>
      <c r="D67" s="421">
        <v>159</v>
      </c>
      <c r="E67" s="406">
        <f>9/30*22</f>
        <v>6.6</v>
      </c>
      <c r="F67" s="283"/>
      <c r="G67" s="283">
        <v>3.84</v>
      </c>
      <c r="H67" s="283">
        <f t="shared" si="5"/>
        <v>50.69</v>
      </c>
      <c r="I67" s="283">
        <f t="shared" si="6"/>
        <v>62.9</v>
      </c>
    </row>
    <row r="68" spans="1:9" x14ac:dyDescent="0.25">
      <c r="A68" s="19" t="s">
        <v>146</v>
      </c>
      <c r="B68" s="421">
        <v>1</v>
      </c>
      <c r="C68" s="421">
        <f t="shared" si="4"/>
        <v>199.33333333333331</v>
      </c>
      <c r="D68" s="421">
        <v>159</v>
      </c>
      <c r="E68" s="406">
        <f>55/30*22</f>
        <v>40.333333333333329</v>
      </c>
      <c r="F68" s="283"/>
      <c r="G68" s="283">
        <v>3.84</v>
      </c>
      <c r="H68" s="283">
        <f t="shared" si="5"/>
        <v>309.76</v>
      </c>
      <c r="I68" s="283">
        <f t="shared" si="6"/>
        <v>384.38</v>
      </c>
    </row>
    <row r="69" spans="1:9" x14ac:dyDescent="0.25">
      <c r="A69" s="19" t="s">
        <v>146</v>
      </c>
      <c r="B69" s="421">
        <v>1</v>
      </c>
      <c r="C69" s="421">
        <f t="shared" si="4"/>
        <v>164.86666666666667</v>
      </c>
      <c r="D69" s="421">
        <v>159</v>
      </c>
      <c r="E69" s="406">
        <f>8/30*22</f>
        <v>5.8666666666666663</v>
      </c>
      <c r="F69" s="283"/>
      <c r="G69" s="283">
        <v>3.84</v>
      </c>
      <c r="H69" s="283">
        <f t="shared" si="5"/>
        <v>45.06</v>
      </c>
      <c r="I69" s="283">
        <f t="shared" si="6"/>
        <v>55.91</v>
      </c>
    </row>
    <row r="70" spans="1:9" x14ac:dyDescent="0.25">
      <c r="A70" s="19" t="s">
        <v>146</v>
      </c>
      <c r="B70" s="421">
        <v>1</v>
      </c>
      <c r="C70" s="421">
        <f t="shared" si="4"/>
        <v>177.33333333333334</v>
      </c>
      <c r="D70" s="421">
        <v>159</v>
      </c>
      <c r="E70" s="406">
        <f>25/30*22</f>
        <v>18.333333333333336</v>
      </c>
      <c r="F70" s="283"/>
      <c r="G70" s="283">
        <v>3.84</v>
      </c>
      <c r="H70" s="283">
        <f t="shared" si="5"/>
        <v>140.80000000000001</v>
      </c>
      <c r="I70" s="283">
        <f t="shared" si="6"/>
        <v>174.72</v>
      </c>
    </row>
    <row r="71" spans="1:9" x14ac:dyDescent="0.25">
      <c r="A71" s="19" t="s">
        <v>146</v>
      </c>
      <c r="B71" s="421">
        <v>1</v>
      </c>
      <c r="C71" s="421">
        <f t="shared" si="4"/>
        <v>165.6</v>
      </c>
      <c r="D71" s="421">
        <v>159</v>
      </c>
      <c r="E71" s="406">
        <f>9/30*22</f>
        <v>6.6</v>
      </c>
      <c r="F71" s="283"/>
      <c r="G71" s="283">
        <v>3.84</v>
      </c>
      <c r="H71" s="283">
        <f t="shared" si="5"/>
        <v>50.69</v>
      </c>
      <c r="I71" s="283">
        <f t="shared" si="6"/>
        <v>62.9</v>
      </c>
    </row>
    <row r="72" spans="1:9" x14ac:dyDescent="0.25">
      <c r="A72" s="19" t="s">
        <v>146</v>
      </c>
      <c r="B72" s="421">
        <v>1</v>
      </c>
      <c r="C72" s="421">
        <f t="shared" si="4"/>
        <v>171.46666666666667</v>
      </c>
      <c r="D72" s="421">
        <v>159</v>
      </c>
      <c r="E72" s="406">
        <f>17/30*22</f>
        <v>12.466666666666667</v>
      </c>
      <c r="F72" s="283"/>
      <c r="G72" s="283">
        <v>3.84</v>
      </c>
      <c r="H72" s="283">
        <f t="shared" si="5"/>
        <v>95.74</v>
      </c>
      <c r="I72" s="283">
        <f t="shared" si="6"/>
        <v>118.8</v>
      </c>
    </row>
    <row r="73" spans="1:9" x14ac:dyDescent="0.25">
      <c r="A73" s="19" t="s">
        <v>146</v>
      </c>
      <c r="B73" s="421">
        <v>1</v>
      </c>
      <c r="C73" s="421">
        <f t="shared" si="4"/>
        <v>218.4</v>
      </c>
      <c r="D73" s="421">
        <v>159</v>
      </c>
      <c r="E73" s="406">
        <f>81/30*22</f>
        <v>59.400000000000006</v>
      </c>
      <c r="F73" s="283"/>
      <c r="G73" s="283">
        <v>3.84</v>
      </c>
      <c r="H73" s="283">
        <f t="shared" si="5"/>
        <v>456.19</v>
      </c>
      <c r="I73" s="283">
        <f t="shared" si="6"/>
        <v>566.09</v>
      </c>
    </row>
    <row r="74" spans="1:9" x14ac:dyDescent="0.25">
      <c r="A74" s="19" t="s">
        <v>147</v>
      </c>
      <c r="B74" s="421">
        <v>1</v>
      </c>
      <c r="C74" s="421">
        <f t="shared" si="4"/>
        <v>186.86666666666667</v>
      </c>
      <c r="D74" s="421">
        <v>159</v>
      </c>
      <c r="E74" s="406">
        <f>38/30*22</f>
        <v>27.866666666666667</v>
      </c>
      <c r="F74" s="283"/>
      <c r="G74" s="283">
        <v>3.84</v>
      </c>
      <c r="H74" s="283">
        <f t="shared" si="5"/>
        <v>214.02</v>
      </c>
      <c r="I74" s="283">
        <f t="shared" si="6"/>
        <v>265.58</v>
      </c>
    </row>
    <row r="75" spans="1:9" x14ac:dyDescent="0.25">
      <c r="A75" s="19" t="s">
        <v>148</v>
      </c>
      <c r="B75" s="421">
        <v>1</v>
      </c>
      <c r="C75" s="421">
        <f t="shared" si="4"/>
        <v>183.2</v>
      </c>
      <c r="D75" s="421">
        <v>159</v>
      </c>
      <c r="E75" s="406">
        <f>33/30*22</f>
        <v>24.200000000000003</v>
      </c>
      <c r="F75" s="283"/>
      <c r="G75" s="283">
        <v>3.84</v>
      </c>
      <c r="H75" s="283">
        <f t="shared" si="5"/>
        <v>185.86</v>
      </c>
      <c r="I75" s="283">
        <f t="shared" si="6"/>
        <v>230.63</v>
      </c>
    </row>
    <row r="76" spans="1:9" x14ac:dyDescent="0.25">
      <c r="A76" s="19" t="s">
        <v>149</v>
      </c>
      <c r="B76" s="421">
        <v>1</v>
      </c>
      <c r="C76" s="421">
        <f t="shared" si="4"/>
        <v>194.2</v>
      </c>
      <c r="D76" s="421">
        <v>159</v>
      </c>
      <c r="E76" s="406">
        <f>48/30*22</f>
        <v>35.200000000000003</v>
      </c>
      <c r="F76" s="283"/>
      <c r="G76" s="283">
        <v>3.84</v>
      </c>
      <c r="H76" s="283">
        <f t="shared" si="5"/>
        <v>270.33999999999997</v>
      </c>
      <c r="I76" s="283">
        <f t="shared" si="6"/>
        <v>335.46</v>
      </c>
    </row>
    <row r="77" spans="1:9" x14ac:dyDescent="0.25">
      <c r="A77" s="19" t="s">
        <v>150</v>
      </c>
      <c r="B77" s="421">
        <v>1</v>
      </c>
      <c r="C77" s="421">
        <f t="shared" si="4"/>
        <v>171.46666666666667</v>
      </c>
      <c r="D77" s="421">
        <v>159</v>
      </c>
      <c r="E77" s="406">
        <f>17/30*22</f>
        <v>12.466666666666667</v>
      </c>
      <c r="F77" s="283"/>
      <c r="G77" s="283">
        <v>3.84</v>
      </c>
      <c r="H77" s="283">
        <f t="shared" si="5"/>
        <v>95.74</v>
      </c>
      <c r="I77" s="283">
        <f t="shared" si="6"/>
        <v>118.8</v>
      </c>
    </row>
    <row r="78" spans="1:9" x14ac:dyDescent="0.25">
      <c r="A78" s="19" t="s">
        <v>151</v>
      </c>
      <c r="B78" s="421">
        <v>1</v>
      </c>
      <c r="C78" s="421">
        <f t="shared" si="4"/>
        <v>194.93333333333334</v>
      </c>
      <c r="D78" s="421">
        <v>159</v>
      </c>
      <c r="E78" s="406">
        <f>49/30*22</f>
        <v>35.93333333333333</v>
      </c>
      <c r="F78" s="283"/>
      <c r="G78" s="283">
        <v>3.84</v>
      </c>
      <c r="H78" s="283">
        <f t="shared" si="5"/>
        <v>275.97000000000003</v>
      </c>
      <c r="I78" s="283">
        <f t="shared" si="6"/>
        <v>342.45</v>
      </c>
    </row>
    <row r="79" spans="1:9" x14ac:dyDescent="0.25">
      <c r="A79" s="19" t="s">
        <v>151</v>
      </c>
      <c r="B79" s="421">
        <v>1</v>
      </c>
      <c r="C79" s="421">
        <f t="shared" si="4"/>
        <v>183.2</v>
      </c>
      <c r="D79" s="421">
        <v>159</v>
      </c>
      <c r="E79" s="406">
        <f>33/30*22</f>
        <v>24.200000000000003</v>
      </c>
      <c r="F79" s="283"/>
      <c r="G79" s="283">
        <v>3.84</v>
      </c>
      <c r="H79" s="283">
        <f t="shared" si="5"/>
        <v>185.86</v>
      </c>
      <c r="I79" s="283">
        <f t="shared" si="6"/>
        <v>230.63</v>
      </c>
    </row>
    <row r="80" spans="1:9" ht="31.5" x14ac:dyDescent="0.25">
      <c r="A80" s="60" t="s">
        <v>26</v>
      </c>
      <c r="B80" s="284">
        <f>SUM(B81:B111)</f>
        <v>31</v>
      </c>
      <c r="C80" s="284"/>
      <c r="D80" s="284"/>
      <c r="E80" s="287">
        <f>SUM(E81:E111)</f>
        <v>647.46666666666681</v>
      </c>
      <c r="F80" s="284"/>
      <c r="G80" s="284"/>
      <c r="H80" s="285">
        <f>SUM(H81:H111)</f>
        <v>5029.97</v>
      </c>
      <c r="I80" s="285">
        <f>SUM(I81:I111)</f>
        <v>6241.6799999999994</v>
      </c>
    </row>
    <row r="81" spans="1:9" ht="18" customHeight="1" x14ac:dyDescent="0.25">
      <c r="A81" s="43" t="s">
        <v>152</v>
      </c>
      <c r="B81" s="421">
        <v>1</v>
      </c>
      <c r="C81" s="421">
        <f t="shared" si="4"/>
        <v>177.33333333333334</v>
      </c>
      <c r="D81" s="421">
        <v>159</v>
      </c>
      <c r="E81" s="406">
        <f>25/30*22</f>
        <v>18.333333333333336</v>
      </c>
      <c r="F81" s="283"/>
      <c r="G81" s="283">
        <v>4.42</v>
      </c>
      <c r="H81" s="283">
        <f t="shared" si="5"/>
        <v>162.07</v>
      </c>
      <c r="I81" s="283">
        <f t="shared" si="6"/>
        <v>201.11</v>
      </c>
    </row>
    <row r="82" spans="1:9" ht="17.25" customHeight="1" x14ac:dyDescent="0.25">
      <c r="A82" s="43" t="s">
        <v>152</v>
      </c>
      <c r="B82" s="421">
        <v>1</v>
      </c>
      <c r="C82" s="421">
        <f t="shared" si="4"/>
        <v>192.73333333333335</v>
      </c>
      <c r="D82" s="421">
        <v>159</v>
      </c>
      <c r="E82" s="406">
        <f>46/30*22</f>
        <v>33.733333333333334</v>
      </c>
      <c r="F82" s="283"/>
      <c r="G82" s="283">
        <v>4.42</v>
      </c>
      <c r="H82" s="283">
        <f t="shared" si="5"/>
        <v>298.2</v>
      </c>
      <c r="I82" s="283">
        <f t="shared" si="6"/>
        <v>370.04</v>
      </c>
    </row>
    <row r="83" spans="1:9" ht="15.75" customHeight="1" x14ac:dyDescent="0.25">
      <c r="A83" s="43" t="s">
        <v>152</v>
      </c>
      <c r="B83" s="421">
        <v>1</v>
      </c>
      <c r="C83" s="421">
        <f t="shared" si="4"/>
        <v>167.8</v>
      </c>
      <c r="D83" s="421">
        <v>159</v>
      </c>
      <c r="E83" s="406">
        <f>12/30*22</f>
        <v>8.8000000000000007</v>
      </c>
      <c r="F83" s="283"/>
      <c r="G83" s="283">
        <v>4.42</v>
      </c>
      <c r="H83" s="283">
        <f t="shared" si="5"/>
        <v>77.790000000000006</v>
      </c>
      <c r="I83" s="283">
        <f t="shared" si="6"/>
        <v>96.53</v>
      </c>
    </row>
    <row r="84" spans="1:9" x14ac:dyDescent="0.25">
      <c r="A84" s="19" t="s">
        <v>153</v>
      </c>
      <c r="B84" s="421">
        <v>1</v>
      </c>
      <c r="C84" s="421">
        <f t="shared" si="4"/>
        <v>160</v>
      </c>
      <c r="D84" s="421">
        <v>159</v>
      </c>
      <c r="E84" s="406">
        <v>1</v>
      </c>
      <c r="F84" s="283"/>
      <c r="G84" s="283">
        <v>3.67</v>
      </c>
      <c r="H84" s="283">
        <f t="shared" si="5"/>
        <v>7.34</v>
      </c>
      <c r="I84" s="283">
        <f t="shared" si="6"/>
        <v>9.11</v>
      </c>
    </row>
    <row r="85" spans="1:9" x14ac:dyDescent="0.25">
      <c r="A85" s="19" t="s">
        <v>153</v>
      </c>
      <c r="B85" s="421">
        <v>1</v>
      </c>
      <c r="C85" s="421">
        <f t="shared" si="4"/>
        <v>183.2</v>
      </c>
      <c r="D85" s="421">
        <v>159</v>
      </c>
      <c r="E85" s="406">
        <f>33/30*22</f>
        <v>24.200000000000003</v>
      </c>
      <c r="F85" s="283"/>
      <c r="G85" s="283">
        <v>3.67</v>
      </c>
      <c r="H85" s="283">
        <f t="shared" si="5"/>
        <v>177.63</v>
      </c>
      <c r="I85" s="283">
        <f t="shared" si="6"/>
        <v>220.42</v>
      </c>
    </row>
    <row r="86" spans="1:9" x14ac:dyDescent="0.25">
      <c r="A86" s="19" t="s">
        <v>153</v>
      </c>
      <c r="B86" s="421">
        <v>1</v>
      </c>
      <c r="C86" s="421">
        <f t="shared" si="4"/>
        <v>172.2</v>
      </c>
      <c r="D86" s="421">
        <v>159</v>
      </c>
      <c r="E86" s="406">
        <f>18/30*22</f>
        <v>13.2</v>
      </c>
      <c r="F86" s="283"/>
      <c r="G86" s="283">
        <v>3.67</v>
      </c>
      <c r="H86" s="283">
        <f t="shared" si="5"/>
        <v>96.89</v>
      </c>
      <c r="I86" s="283">
        <f t="shared" si="6"/>
        <v>120.23</v>
      </c>
    </row>
    <row r="87" spans="1:9" x14ac:dyDescent="0.25">
      <c r="A87" s="19" t="s">
        <v>153</v>
      </c>
      <c r="B87" s="421">
        <v>1</v>
      </c>
      <c r="C87" s="421">
        <f t="shared" si="4"/>
        <v>165.6</v>
      </c>
      <c r="D87" s="421">
        <v>159</v>
      </c>
      <c r="E87" s="406">
        <f>9/30*22</f>
        <v>6.6</v>
      </c>
      <c r="F87" s="283"/>
      <c r="G87" s="283">
        <v>3.67</v>
      </c>
      <c r="H87" s="283">
        <f t="shared" si="5"/>
        <v>48.44</v>
      </c>
      <c r="I87" s="283">
        <f t="shared" si="6"/>
        <v>60.11</v>
      </c>
    </row>
    <row r="88" spans="1:9" x14ac:dyDescent="0.25">
      <c r="A88" s="19" t="s">
        <v>154</v>
      </c>
      <c r="B88" s="421">
        <v>1</v>
      </c>
      <c r="C88" s="421">
        <f t="shared" si="4"/>
        <v>167.8</v>
      </c>
      <c r="D88" s="421">
        <v>159</v>
      </c>
      <c r="E88" s="406">
        <f>12/30*22</f>
        <v>8.8000000000000007</v>
      </c>
      <c r="F88" s="283"/>
      <c r="G88" s="283">
        <v>3.67</v>
      </c>
      <c r="H88" s="283">
        <f t="shared" si="5"/>
        <v>64.59</v>
      </c>
      <c r="I88" s="283">
        <f t="shared" si="6"/>
        <v>80.150000000000006</v>
      </c>
    </row>
    <row r="89" spans="1:9" x14ac:dyDescent="0.25">
      <c r="A89" s="19" t="s">
        <v>154</v>
      </c>
      <c r="B89" s="421">
        <v>1</v>
      </c>
      <c r="C89" s="421">
        <f t="shared" si="4"/>
        <v>199</v>
      </c>
      <c r="D89" s="421">
        <v>159</v>
      </c>
      <c r="E89" s="406">
        <v>40</v>
      </c>
      <c r="F89" s="283"/>
      <c r="G89" s="283">
        <v>3.67</v>
      </c>
      <c r="H89" s="283">
        <f t="shared" si="5"/>
        <v>293.60000000000002</v>
      </c>
      <c r="I89" s="283">
        <f t="shared" si="6"/>
        <v>364.33</v>
      </c>
    </row>
    <row r="90" spans="1:9" x14ac:dyDescent="0.25">
      <c r="A90" s="19" t="s">
        <v>154</v>
      </c>
      <c r="B90" s="421">
        <v>1</v>
      </c>
      <c r="C90" s="421">
        <f t="shared" si="4"/>
        <v>160.46666666666667</v>
      </c>
      <c r="D90" s="421">
        <v>159</v>
      </c>
      <c r="E90" s="406">
        <f>2/30*22</f>
        <v>1.4666666666666666</v>
      </c>
      <c r="F90" s="283">
        <v>623</v>
      </c>
      <c r="G90" s="283">
        <f>F90/D90</f>
        <v>3.9182389937106916</v>
      </c>
      <c r="H90" s="283">
        <f t="shared" si="5"/>
        <v>11.49</v>
      </c>
      <c r="I90" s="283">
        <f t="shared" si="6"/>
        <v>14.26</v>
      </c>
    </row>
    <row r="91" spans="1:9" x14ac:dyDescent="0.25">
      <c r="A91" s="19" t="s">
        <v>154</v>
      </c>
      <c r="B91" s="421">
        <v>1</v>
      </c>
      <c r="C91" s="421">
        <f t="shared" si="4"/>
        <v>196.4</v>
      </c>
      <c r="D91" s="421">
        <v>159</v>
      </c>
      <c r="E91" s="406">
        <f>51/30*22</f>
        <v>37.4</v>
      </c>
      <c r="F91" s="283">
        <v>623</v>
      </c>
      <c r="G91" s="283">
        <f>F91/D91</f>
        <v>3.9182389937106916</v>
      </c>
      <c r="H91" s="283">
        <f t="shared" si="5"/>
        <v>293.08</v>
      </c>
      <c r="I91" s="283">
        <f t="shared" si="6"/>
        <v>363.68</v>
      </c>
    </row>
    <row r="92" spans="1:9" x14ac:dyDescent="0.25">
      <c r="A92" s="19" t="s">
        <v>154</v>
      </c>
      <c r="B92" s="421">
        <v>1</v>
      </c>
      <c r="C92" s="421">
        <f t="shared" si="4"/>
        <v>196.4</v>
      </c>
      <c r="D92" s="421">
        <v>159</v>
      </c>
      <c r="E92" s="406">
        <f>51/30*22</f>
        <v>37.4</v>
      </c>
      <c r="F92" s="283">
        <v>623</v>
      </c>
      <c r="G92" s="283">
        <f>F92/D92</f>
        <v>3.9182389937106916</v>
      </c>
      <c r="H92" s="283">
        <f t="shared" si="5"/>
        <v>293.08</v>
      </c>
      <c r="I92" s="283">
        <f t="shared" si="6"/>
        <v>363.68</v>
      </c>
    </row>
    <row r="93" spans="1:9" x14ac:dyDescent="0.25">
      <c r="A93" s="19" t="s">
        <v>155</v>
      </c>
      <c r="B93" s="421">
        <v>1</v>
      </c>
      <c r="C93" s="421">
        <f t="shared" si="4"/>
        <v>194.93333333333334</v>
      </c>
      <c r="D93" s="421">
        <v>159</v>
      </c>
      <c r="E93" s="406">
        <f>49/30*22</f>
        <v>35.93333333333333</v>
      </c>
      <c r="F93" s="283"/>
      <c r="G93" s="283">
        <v>3.67</v>
      </c>
      <c r="H93" s="283">
        <f t="shared" si="5"/>
        <v>263.75</v>
      </c>
      <c r="I93" s="283">
        <f t="shared" si="6"/>
        <v>327.29000000000002</v>
      </c>
    </row>
    <row r="94" spans="1:9" x14ac:dyDescent="0.25">
      <c r="A94" s="19" t="s">
        <v>155</v>
      </c>
      <c r="B94" s="421">
        <v>1</v>
      </c>
      <c r="C94" s="421">
        <f t="shared" si="4"/>
        <v>205.93333333333334</v>
      </c>
      <c r="D94" s="421">
        <v>159</v>
      </c>
      <c r="E94" s="406">
        <f>64/30*22</f>
        <v>46.93333333333333</v>
      </c>
      <c r="F94" s="283"/>
      <c r="G94" s="283">
        <v>3.67</v>
      </c>
      <c r="H94" s="283">
        <f t="shared" si="5"/>
        <v>344.49</v>
      </c>
      <c r="I94" s="283">
        <f t="shared" si="6"/>
        <v>427.48</v>
      </c>
    </row>
    <row r="95" spans="1:9" x14ac:dyDescent="0.25">
      <c r="A95" s="19" t="s">
        <v>155</v>
      </c>
      <c r="B95" s="421">
        <v>1</v>
      </c>
      <c r="C95" s="421">
        <f t="shared" si="4"/>
        <v>200.8</v>
      </c>
      <c r="D95" s="421">
        <v>159</v>
      </c>
      <c r="E95" s="406">
        <f>57/30*22</f>
        <v>41.8</v>
      </c>
      <c r="F95" s="283"/>
      <c r="G95" s="283">
        <v>3.67</v>
      </c>
      <c r="H95" s="283">
        <f t="shared" si="5"/>
        <v>306.81</v>
      </c>
      <c r="I95" s="283">
        <f t="shared" si="6"/>
        <v>380.72</v>
      </c>
    </row>
    <row r="96" spans="1:9" s="40" customFormat="1" x14ac:dyDescent="0.25">
      <c r="A96" s="19" t="s">
        <v>155</v>
      </c>
      <c r="B96" s="422">
        <v>1</v>
      </c>
      <c r="C96" s="422">
        <f t="shared" si="4"/>
        <v>205.93333333333334</v>
      </c>
      <c r="D96" s="422">
        <v>159</v>
      </c>
      <c r="E96" s="424">
        <f>64/30*22</f>
        <v>46.93333333333333</v>
      </c>
      <c r="F96" s="423"/>
      <c r="G96" s="423">
        <v>3.67</v>
      </c>
      <c r="H96" s="423">
        <f t="shared" si="5"/>
        <v>344.49</v>
      </c>
      <c r="I96" s="423">
        <f t="shared" si="6"/>
        <v>427.48</v>
      </c>
    </row>
    <row r="97" spans="1:9" x14ac:dyDescent="0.25">
      <c r="A97" s="19" t="s">
        <v>157</v>
      </c>
      <c r="B97" s="421">
        <v>1</v>
      </c>
      <c r="C97" s="421">
        <f t="shared" si="4"/>
        <v>176.6</v>
      </c>
      <c r="D97" s="421">
        <v>159</v>
      </c>
      <c r="E97" s="406">
        <f>24/30*22</f>
        <v>17.600000000000001</v>
      </c>
      <c r="F97" s="283"/>
      <c r="G97" s="283">
        <v>3.67</v>
      </c>
      <c r="H97" s="283">
        <f t="shared" si="5"/>
        <v>129.18</v>
      </c>
      <c r="I97" s="283">
        <f t="shared" si="6"/>
        <v>160.30000000000001</v>
      </c>
    </row>
    <row r="98" spans="1:9" x14ac:dyDescent="0.25">
      <c r="A98" s="19" t="s">
        <v>159</v>
      </c>
      <c r="B98" s="421">
        <v>1</v>
      </c>
      <c r="C98" s="421">
        <f t="shared" si="4"/>
        <v>190.53333333333333</v>
      </c>
      <c r="D98" s="421">
        <v>159</v>
      </c>
      <c r="E98" s="406">
        <f>43/30*22</f>
        <v>31.533333333333335</v>
      </c>
      <c r="F98" s="283">
        <v>623</v>
      </c>
      <c r="G98" s="283">
        <f>F98/D98</f>
        <v>3.9182389937106916</v>
      </c>
      <c r="H98" s="283">
        <f t="shared" si="5"/>
        <v>247.11</v>
      </c>
      <c r="I98" s="283">
        <f t="shared" si="6"/>
        <v>306.64</v>
      </c>
    </row>
    <row r="99" spans="1:9" x14ac:dyDescent="0.25">
      <c r="A99" s="19" t="s">
        <v>160</v>
      </c>
      <c r="B99" s="421">
        <v>1</v>
      </c>
      <c r="C99" s="421">
        <f t="shared" si="4"/>
        <v>164.13333333333333</v>
      </c>
      <c r="D99" s="421">
        <v>159</v>
      </c>
      <c r="E99" s="406">
        <f>7/30*22</f>
        <v>5.1333333333333337</v>
      </c>
      <c r="F99" s="283"/>
      <c r="G99" s="283">
        <v>3.59</v>
      </c>
      <c r="H99" s="283">
        <f t="shared" si="5"/>
        <v>36.86</v>
      </c>
      <c r="I99" s="283">
        <f t="shared" si="6"/>
        <v>45.74</v>
      </c>
    </row>
    <row r="100" spans="1:9" x14ac:dyDescent="0.25">
      <c r="A100" s="19" t="s">
        <v>160</v>
      </c>
      <c r="B100" s="421">
        <v>1</v>
      </c>
      <c r="C100" s="421">
        <f t="shared" si="4"/>
        <v>167.06666666666666</v>
      </c>
      <c r="D100" s="421">
        <v>159</v>
      </c>
      <c r="E100" s="406">
        <f>11/30*22</f>
        <v>8.0666666666666664</v>
      </c>
      <c r="F100" s="283"/>
      <c r="G100" s="283">
        <v>3.59</v>
      </c>
      <c r="H100" s="283">
        <f t="shared" si="5"/>
        <v>57.92</v>
      </c>
      <c r="I100" s="283">
        <f t="shared" si="6"/>
        <v>71.87</v>
      </c>
    </row>
    <row r="101" spans="1:9" x14ac:dyDescent="0.25">
      <c r="A101" s="19" t="s">
        <v>160</v>
      </c>
      <c r="B101" s="421">
        <v>1</v>
      </c>
      <c r="C101" s="421">
        <f t="shared" si="4"/>
        <v>181.73333333333335</v>
      </c>
      <c r="D101" s="421">
        <v>159</v>
      </c>
      <c r="E101" s="406">
        <f>31/30*22</f>
        <v>22.733333333333334</v>
      </c>
      <c r="F101" s="283"/>
      <c r="G101" s="283">
        <v>3.59</v>
      </c>
      <c r="H101" s="283">
        <f t="shared" si="5"/>
        <v>163.22999999999999</v>
      </c>
      <c r="I101" s="283">
        <f t="shared" si="6"/>
        <v>202.55</v>
      </c>
    </row>
    <row r="102" spans="1:9" x14ac:dyDescent="0.25">
      <c r="A102" s="19" t="s">
        <v>160</v>
      </c>
      <c r="B102" s="421">
        <v>1</v>
      </c>
      <c r="C102" s="421">
        <f t="shared" si="4"/>
        <v>167.06666666666666</v>
      </c>
      <c r="D102" s="421">
        <v>159</v>
      </c>
      <c r="E102" s="406">
        <f>11/30*22</f>
        <v>8.0666666666666664</v>
      </c>
      <c r="F102" s="283"/>
      <c r="G102" s="283">
        <v>3.59</v>
      </c>
      <c r="H102" s="283">
        <f t="shared" si="5"/>
        <v>57.92</v>
      </c>
      <c r="I102" s="283">
        <f t="shared" si="6"/>
        <v>71.87</v>
      </c>
    </row>
    <row r="103" spans="1:9" x14ac:dyDescent="0.25">
      <c r="A103" s="19" t="s">
        <v>160</v>
      </c>
      <c r="B103" s="421">
        <v>1</v>
      </c>
      <c r="C103" s="421">
        <f t="shared" si="4"/>
        <v>167.06666666666666</v>
      </c>
      <c r="D103" s="421">
        <v>159</v>
      </c>
      <c r="E103" s="406">
        <f t="shared" ref="E103:E104" si="7">11/30*22</f>
        <v>8.0666666666666664</v>
      </c>
      <c r="F103" s="283"/>
      <c r="G103" s="283">
        <v>3.59</v>
      </c>
      <c r="H103" s="283">
        <f t="shared" si="5"/>
        <v>57.92</v>
      </c>
      <c r="I103" s="283">
        <f t="shared" si="6"/>
        <v>71.87</v>
      </c>
    </row>
    <row r="104" spans="1:9" x14ac:dyDescent="0.25">
      <c r="A104" s="19" t="s">
        <v>160</v>
      </c>
      <c r="B104" s="421">
        <v>1</v>
      </c>
      <c r="C104" s="421">
        <f t="shared" si="4"/>
        <v>167.06666666666666</v>
      </c>
      <c r="D104" s="421">
        <v>159</v>
      </c>
      <c r="E104" s="406">
        <f t="shared" si="7"/>
        <v>8.0666666666666664</v>
      </c>
      <c r="F104" s="283"/>
      <c r="G104" s="283">
        <v>3.59</v>
      </c>
      <c r="H104" s="283">
        <f t="shared" si="5"/>
        <v>57.92</v>
      </c>
      <c r="I104" s="283">
        <f t="shared" si="6"/>
        <v>71.87</v>
      </c>
    </row>
    <row r="105" spans="1:9" x14ac:dyDescent="0.25">
      <c r="A105" s="19" t="s">
        <v>160</v>
      </c>
      <c r="B105" s="421">
        <v>1</v>
      </c>
      <c r="C105" s="421">
        <f t="shared" si="4"/>
        <v>184.66666666666666</v>
      </c>
      <c r="D105" s="421">
        <v>159</v>
      </c>
      <c r="E105" s="406">
        <f>35/30*22</f>
        <v>25.666666666666668</v>
      </c>
      <c r="F105" s="283"/>
      <c r="G105" s="283">
        <v>3.59</v>
      </c>
      <c r="H105" s="283">
        <f t="shared" si="5"/>
        <v>184.29</v>
      </c>
      <c r="I105" s="283">
        <f t="shared" si="6"/>
        <v>228.69</v>
      </c>
    </row>
    <row r="106" spans="1:9" x14ac:dyDescent="0.25">
      <c r="A106" s="19" t="s">
        <v>161</v>
      </c>
      <c r="B106" s="421">
        <v>1</v>
      </c>
      <c r="C106" s="421">
        <f t="shared" si="4"/>
        <v>183.2</v>
      </c>
      <c r="D106" s="421">
        <v>159</v>
      </c>
      <c r="E106" s="406">
        <f>33/30*22</f>
        <v>24.200000000000003</v>
      </c>
      <c r="F106" s="283"/>
      <c r="G106" s="283">
        <v>4.7699999999999996</v>
      </c>
      <c r="H106" s="283">
        <f t="shared" si="5"/>
        <v>230.87</v>
      </c>
      <c r="I106" s="283">
        <f t="shared" si="6"/>
        <v>286.49</v>
      </c>
    </row>
    <row r="107" spans="1:9" x14ac:dyDescent="0.25">
      <c r="A107" s="19" t="s">
        <v>162</v>
      </c>
      <c r="B107" s="421">
        <v>1</v>
      </c>
      <c r="C107" s="421">
        <f t="shared" si="4"/>
        <v>183.2</v>
      </c>
      <c r="D107" s="421">
        <v>159</v>
      </c>
      <c r="E107" s="406">
        <f>33/30*22</f>
        <v>24.200000000000003</v>
      </c>
      <c r="F107" s="283"/>
      <c r="G107" s="283">
        <v>5.13</v>
      </c>
      <c r="H107" s="283">
        <f t="shared" si="5"/>
        <v>248.29</v>
      </c>
      <c r="I107" s="283">
        <f t="shared" si="6"/>
        <v>308.10000000000002</v>
      </c>
    </row>
    <row r="108" spans="1:9" x14ac:dyDescent="0.25">
      <c r="A108" s="19" t="s">
        <v>162</v>
      </c>
      <c r="B108" s="421">
        <v>1</v>
      </c>
      <c r="C108" s="421">
        <f t="shared" si="4"/>
        <v>165.6</v>
      </c>
      <c r="D108" s="421">
        <v>159</v>
      </c>
      <c r="E108" s="406">
        <f>9/30*22</f>
        <v>6.6</v>
      </c>
      <c r="F108" s="283"/>
      <c r="G108" s="283">
        <v>5.13</v>
      </c>
      <c r="H108" s="283">
        <f t="shared" si="5"/>
        <v>67.72</v>
      </c>
      <c r="I108" s="283">
        <f t="shared" si="6"/>
        <v>84.03</v>
      </c>
    </row>
    <row r="109" spans="1:9" x14ac:dyDescent="0.25">
      <c r="A109" s="19" t="s">
        <v>163</v>
      </c>
      <c r="B109" s="421">
        <v>1</v>
      </c>
      <c r="C109" s="421">
        <f t="shared" si="4"/>
        <v>174.4</v>
      </c>
      <c r="D109" s="421">
        <v>159</v>
      </c>
      <c r="E109" s="406">
        <f>21/30*22</f>
        <v>15.399999999999999</v>
      </c>
      <c r="F109" s="283"/>
      <c r="G109" s="283">
        <v>3.7</v>
      </c>
      <c r="H109" s="283">
        <f t="shared" si="5"/>
        <v>113.96</v>
      </c>
      <c r="I109" s="283">
        <f t="shared" si="6"/>
        <v>141.41</v>
      </c>
    </row>
    <row r="110" spans="1:9" x14ac:dyDescent="0.25">
      <c r="A110" s="19" t="s">
        <v>163</v>
      </c>
      <c r="B110" s="421">
        <v>1</v>
      </c>
      <c r="C110" s="421">
        <f t="shared" si="4"/>
        <v>174.4</v>
      </c>
      <c r="D110" s="421">
        <v>159</v>
      </c>
      <c r="E110" s="406">
        <f>21/30*22</f>
        <v>15.399999999999999</v>
      </c>
      <c r="F110" s="283"/>
      <c r="G110" s="283">
        <v>3.7</v>
      </c>
      <c r="H110" s="283">
        <f t="shared" si="5"/>
        <v>113.96</v>
      </c>
      <c r="I110" s="283">
        <f t="shared" si="6"/>
        <v>141.41</v>
      </c>
    </row>
    <row r="111" spans="1:9" x14ac:dyDescent="0.25">
      <c r="A111" s="19" t="s">
        <v>164</v>
      </c>
      <c r="B111" s="421">
        <v>1</v>
      </c>
      <c r="C111" s="421">
        <f t="shared" si="4"/>
        <v>183.2</v>
      </c>
      <c r="D111" s="421">
        <v>159</v>
      </c>
      <c r="E111" s="406">
        <f>33/30*22</f>
        <v>24.200000000000003</v>
      </c>
      <c r="F111" s="283"/>
      <c r="G111" s="283">
        <v>3.7</v>
      </c>
      <c r="H111" s="283">
        <f t="shared" si="5"/>
        <v>179.08</v>
      </c>
      <c r="I111" s="283">
        <f t="shared" si="6"/>
        <v>222.22</v>
      </c>
    </row>
    <row r="112" spans="1:9" ht="22.5" customHeight="1" x14ac:dyDescent="0.25">
      <c r="A112" s="694" t="s">
        <v>1469</v>
      </c>
      <c r="B112" s="694"/>
      <c r="C112" s="694"/>
      <c r="D112" s="694"/>
      <c r="E112" s="694"/>
      <c r="F112" s="694"/>
      <c r="G112" s="694"/>
      <c r="H112" s="694"/>
      <c r="I112" s="694"/>
    </row>
    <row r="113" spans="1:9" x14ac:dyDescent="0.25">
      <c r="A113" s="63"/>
      <c r="B113" s="64"/>
      <c r="C113" s="64"/>
      <c r="D113" s="64"/>
      <c r="E113" s="65"/>
      <c r="F113" s="66"/>
      <c r="G113" s="66"/>
      <c r="H113" s="67"/>
      <c r="I113" s="67"/>
    </row>
    <row r="114" spans="1:9" x14ac:dyDescent="0.25">
      <c r="A114" s="11" t="s">
        <v>1</v>
      </c>
      <c r="B114" s="12"/>
      <c r="C114" s="12"/>
      <c r="D114" s="12"/>
      <c r="E114" s="68"/>
      <c r="F114" s="68"/>
      <c r="G114" s="68"/>
      <c r="H114" s="68"/>
      <c r="I114" s="68"/>
    </row>
    <row r="115" spans="1:9" ht="45.75" customHeight="1" x14ac:dyDescent="0.25">
      <c r="A115" s="609" t="s">
        <v>3</v>
      </c>
      <c r="B115" s="609"/>
      <c r="C115" s="609"/>
      <c r="D115" s="609"/>
      <c r="E115" s="609"/>
      <c r="F115" s="609"/>
      <c r="G115" s="609"/>
      <c r="H115" s="609"/>
      <c r="I115" s="609"/>
    </row>
    <row r="116" spans="1:9" ht="18" customHeight="1" x14ac:dyDescent="0.25">
      <c r="A116" s="18" t="s">
        <v>5</v>
      </c>
      <c r="D116" s="12"/>
      <c r="E116" s="68"/>
      <c r="F116" s="68"/>
      <c r="G116" s="68"/>
      <c r="H116" s="68"/>
      <c r="I116" s="68"/>
    </row>
    <row r="117" spans="1:9" ht="18" customHeight="1" x14ac:dyDescent="0.25">
      <c r="A117" s="12" t="s">
        <v>16</v>
      </c>
      <c r="B117" s="18"/>
      <c r="C117" s="18"/>
      <c r="D117" s="12"/>
      <c r="E117" s="68"/>
      <c r="F117" s="68"/>
      <c r="G117" s="68"/>
      <c r="H117" s="68"/>
      <c r="I117" s="68"/>
    </row>
    <row r="118" spans="1:9" ht="18" customHeight="1" x14ac:dyDescent="0.25">
      <c r="A118" s="12" t="s">
        <v>17</v>
      </c>
      <c r="B118" s="18"/>
      <c r="C118" s="18"/>
      <c r="D118" s="12"/>
      <c r="E118" s="68"/>
      <c r="F118" s="68"/>
      <c r="G118" s="68"/>
      <c r="H118" s="68"/>
      <c r="I118" s="68"/>
    </row>
    <row r="119" spans="1:9" ht="18" customHeight="1" x14ac:dyDescent="0.25">
      <c r="A119" s="12"/>
      <c r="B119" s="18"/>
      <c r="C119" s="18"/>
      <c r="D119" s="12"/>
      <c r="E119" s="68"/>
      <c r="F119" s="68"/>
      <c r="G119" s="68"/>
      <c r="H119" s="68"/>
      <c r="I119" s="68"/>
    </row>
    <row r="120" spans="1:9" ht="54.75" customHeight="1" x14ac:dyDescent="0.25">
      <c r="A120" s="692" t="s">
        <v>165</v>
      </c>
      <c r="B120" s="692"/>
      <c r="C120" s="692"/>
      <c r="D120" s="692"/>
      <c r="E120" s="692"/>
      <c r="F120" s="692"/>
      <c r="G120" s="692"/>
      <c r="H120" s="692"/>
      <c r="I120" s="692"/>
    </row>
    <row r="121" spans="1:9" ht="18" customHeight="1" x14ac:dyDescent="0.25">
      <c r="A121" s="12"/>
      <c r="B121" s="18"/>
      <c r="C121" s="18"/>
      <c r="D121" s="12"/>
      <c r="E121" s="68"/>
      <c r="F121" s="68"/>
      <c r="G121" s="68"/>
      <c r="H121" s="68"/>
      <c r="I121" s="68"/>
    </row>
    <row r="122" spans="1:9" ht="50.25" customHeight="1" x14ac:dyDescent="0.25">
      <c r="A122" s="693" t="s">
        <v>20</v>
      </c>
      <c r="B122" s="693"/>
      <c r="C122" s="693"/>
      <c r="D122" s="693"/>
      <c r="E122" s="693"/>
      <c r="F122" s="693"/>
      <c r="G122" s="693"/>
      <c r="H122" s="693"/>
      <c r="I122" s="693"/>
    </row>
    <row r="123" spans="1:9" ht="37.5" customHeight="1" x14ac:dyDescent="0.25">
      <c r="A123" s="611" t="s">
        <v>7</v>
      </c>
      <c r="B123" s="611"/>
      <c r="C123" s="611"/>
      <c r="D123" s="611"/>
      <c r="E123" s="611"/>
      <c r="F123" s="611"/>
      <c r="G123" s="611"/>
      <c r="H123" s="611"/>
      <c r="I123" s="611"/>
    </row>
    <row r="124" spans="1:9" ht="38.25" customHeight="1" x14ac:dyDescent="0.25">
      <c r="A124" s="616" t="s">
        <v>9</v>
      </c>
      <c r="B124" s="616"/>
      <c r="C124" s="616"/>
      <c r="D124" s="616"/>
      <c r="E124" s="616"/>
      <c r="F124" s="616"/>
      <c r="G124" s="616"/>
      <c r="H124" s="616"/>
      <c r="I124" s="616"/>
    </row>
    <row r="127" spans="1:9" x14ac:dyDescent="0.25">
      <c r="A127" s="2" t="s">
        <v>166</v>
      </c>
    </row>
    <row r="128" spans="1:9" ht="18" customHeight="1" x14ac:dyDescent="0.25"/>
    <row r="129" spans="1:1" x14ac:dyDescent="0.25">
      <c r="A129" s="2" t="s">
        <v>167</v>
      </c>
    </row>
    <row r="130" spans="1:1" x14ac:dyDescent="0.25">
      <c r="A130" s="2" t="s">
        <v>168</v>
      </c>
    </row>
    <row r="131" spans="1:1" x14ac:dyDescent="0.25">
      <c r="A131" s="2" t="s">
        <v>169</v>
      </c>
    </row>
  </sheetData>
  <mergeCells count="18">
    <mergeCell ref="A120:I120"/>
    <mergeCell ref="A122:I122"/>
    <mergeCell ref="A123:I123"/>
    <mergeCell ref="A112:I112"/>
    <mergeCell ref="A124:I124"/>
    <mergeCell ref="A115:I115"/>
    <mergeCell ref="G1:I1"/>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37"/>
  <sheetViews>
    <sheetView zoomScale="80" zoomScaleNormal="80" workbookViewId="0">
      <selection activeCell="L10" sqref="L10"/>
    </sheetView>
  </sheetViews>
  <sheetFormatPr defaultRowHeight="16.5" x14ac:dyDescent="0.25"/>
  <cols>
    <col min="1" max="1" width="39.42578125" style="2" customWidth="1"/>
    <col min="2" max="2" width="13.140625" style="2" customWidth="1"/>
    <col min="3" max="3" width="11.42578125" style="2" bestFit="1" customWidth="1"/>
    <col min="4" max="4" width="11.42578125" style="2" customWidth="1"/>
    <col min="5" max="5" width="16.140625" style="69" customWidth="1"/>
    <col min="6" max="6" width="13.5703125" style="2" customWidth="1"/>
    <col min="7" max="7" width="18.85546875" style="2" customWidth="1"/>
    <col min="8" max="8" width="18.5703125" style="2" customWidth="1"/>
    <col min="9" max="9" width="19.28515625" style="2" customWidth="1"/>
    <col min="10" max="16384" width="9.140625" style="2"/>
  </cols>
  <sheetData>
    <row r="1" spans="1:9" s="426" customFormat="1" ht="58.5" customHeight="1" x14ac:dyDescent="0.25">
      <c r="E1" s="69"/>
      <c r="G1" s="600" t="s">
        <v>1604</v>
      </c>
      <c r="H1" s="601"/>
      <c r="I1" s="601"/>
    </row>
    <row r="2" spans="1:9" s="426" customFormat="1" x14ac:dyDescent="0.25">
      <c r="E2" s="69"/>
    </row>
    <row r="3" spans="1:9" s="1" customFormat="1" ht="39.75" customHeight="1" x14ac:dyDescent="0.25">
      <c r="A3" s="593" t="s">
        <v>170</v>
      </c>
      <c r="B3" s="593"/>
      <c r="C3" s="593"/>
      <c r="D3" s="593"/>
      <c r="E3" s="593"/>
      <c r="F3" s="593"/>
      <c r="G3" s="593"/>
      <c r="H3" s="593"/>
      <c r="I3" s="593"/>
    </row>
    <row r="5" spans="1:9" x14ac:dyDescent="0.25">
      <c r="A5" s="2" t="s">
        <v>1470</v>
      </c>
    </row>
    <row r="6" spans="1:9" x14ac:dyDescent="0.25">
      <c r="A6" s="2" t="s">
        <v>1569</v>
      </c>
    </row>
    <row r="8" spans="1:9" ht="34.5" customHeight="1" x14ac:dyDescent="0.25">
      <c r="A8" s="603"/>
      <c r="B8" s="603" t="s">
        <v>8</v>
      </c>
      <c r="C8" s="604" t="s">
        <v>10</v>
      </c>
      <c r="D8" s="604"/>
      <c r="E8" s="604"/>
      <c r="F8" s="604" t="s">
        <v>6</v>
      </c>
      <c r="G8" s="604" t="s">
        <v>93</v>
      </c>
      <c r="H8" s="605" t="s">
        <v>11</v>
      </c>
      <c r="I8" s="606" t="s">
        <v>4</v>
      </c>
    </row>
    <row r="9" spans="1:9" ht="24" customHeight="1" x14ac:dyDescent="0.25">
      <c r="A9" s="603"/>
      <c r="B9" s="603"/>
      <c r="C9" s="607" t="s">
        <v>19</v>
      </c>
      <c r="D9" s="607" t="s">
        <v>94</v>
      </c>
      <c r="E9" s="604" t="s">
        <v>15</v>
      </c>
      <c r="F9" s="604"/>
      <c r="G9" s="604"/>
      <c r="H9" s="605"/>
      <c r="I9" s="606"/>
    </row>
    <row r="10" spans="1:9" ht="60.75" customHeight="1" x14ac:dyDescent="0.25">
      <c r="A10" s="603"/>
      <c r="B10" s="603"/>
      <c r="C10" s="608"/>
      <c r="D10" s="608"/>
      <c r="E10" s="604"/>
      <c r="F10" s="604"/>
      <c r="G10" s="604"/>
      <c r="H10" s="605"/>
      <c r="I10" s="606"/>
    </row>
    <row r="11" spans="1:9" ht="23.25" customHeight="1" x14ac:dyDescent="0.25">
      <c r="A11" s="58">
        <v>1</v>
      </c>
      <c r="B11" s="58">
        <v>6</v>
      </c>
      <c r="C11" s="58" t="s">
        <v>12</v>
      </c>
      <c r="D11" s="58">
        <v>8</v>
      </c>
      <c r="E11" s="70">
        <v>9</v>
      </c>
      <c r="F11" s="58">
        <v>11</v>
      </c>
      <c r="G11" s="58">
        <v>12</v>
      </c>
      <c r="H11" s="58">
        <v>13</v>
      </c>
      <c r="I11" s="58" t="s">
        <v>13</v>
      </c>
    </row>
    <row r="12" spans="1:9" s="1" customFormat="1" ht="26.25" customHeight="1" x14ac:dyDescent="0.25">
      <c r="A12" s="3" t="s">
        <v>0</v>
      </c>
      <c r="B12" s="404">
        <f>B13+B24+B65+B82</f>
        <v>102</v>
      </c>
      <c r="C12" s="404"/>
      <c r="D12" s="404"/>
      <c r="E12" s="404">
        <f>E13+E24+E65+E82</f>
        <v>4165.75</v>
      </c>
      <c r="F12" s="404"/>
      <c r="G12" s="404"/>
      <c r="H12" s="425">
        <f>H13+H24+H65+H82</f>
        <v>42320.99</v>
      </c>
      <c r="I12" s="425">
        <f>I13+I24+I65+I82</f>
        <v>52516.090000000011</v>
      </c>
    </row>
    <row r="13" spans="1:9" ht="33" x14ac:dyDescent="0.25">
      <c r="A13" s="54" t="s">
        <v>23</v>
      </c>
      <c r="B13" s="284">
        <f>SUM(B14:B23)</f>
        <v>10</v>
      </c>
      <c r="C13" s="284"/>
      <c r="D13" s="284"/>
      <c r="E13" s="284">
        <f t="shared" ref="E13:I13" si="0">SUM(E14:E23)</f>
        <v>333</v>
      </c>
      <c r="F13" s="284"/>
      <c r="G13" s="284"/>
      <c r="H13" s="285">
        <f t="shared" si="0"/>
        <v>5725.5399999999991</v>
      </c>
      <c r="I13" s="285">
        <f t="shared" si="0"/>
        <v>7104.8099999999995</v>
      </c>
    </row>
    <row r="14" spans="1:9" x14ac:dyDescent="0.25">
      <c r="A14" s="19" t="s">
        <v>131</v>
      </c>
      <c r="B14" s="421">
        <v>1</v>
      </c>
      <c r="C14" s="421">
        <f>D14+E14</f>
        <v>169.5</v>
      </c>
      <c r="D14" s="421">
        <v>158</v>
      </c>
      <c r="E14" s="459">
        <v>11.5</v>
      </c>
      <c r="F14" s="282">
        <v>1358</v>
      </c>
      <c r="G14" s="282">
        <f>F14/D14</f>
        <v>8.5949367088607591</v>
      </c>
      <c r="H14" s="282">
        <f t="shared" ref="H14:H64" si="1">ROUND(E14*G14*2,2)</f>
        <v>197.68</v>
      </c>
      <c r="I14" s="282">
        <f t="shared" ref="I14:I64" si="2">ROUND(H14*1.2409,2)</f>
        <v>245.3</v>
      </c>
    </row>
    <row r="15" spans="1:9" x14ac:dyDescent="0.25">
      <c r="A15" s="19" t="s">
        <v>132</v>
      </c>
      <c r="B15" s="421">
        <v>1</v>
      </c>
      <c r="C15" s="421">
        <f t="shared" ref="C15:C64" si="3">D15+E15</f>
        <v>179.5</v>
      </c>
      <c r="D15" s="421">
        <v>158</v>
      </c>
      <c r="E15" s="459">
        <v>21.5</v>
      </c>
      <c r="F15" s="282"/>
      <c r="G15" s="282">
        <v>8.18</v>
      </c>
      <c r="H15" s="282">
        <f t="shared" si="1"/>
        <v>351.74</v>
      </c>
      <c r="I15" s="282">
        <f t="shared" si="2"/>
        <v>436.47</v>
      </c>
    </row>
    <row r="16" spans="1:9" x14ac:dyDescent="0.25">
      <c r="A16" s="19" t="s">
        <v>132</v>
      </c>
      <c r="B16" s="421">
        <v>1</v>
      </c>
      <c r="C16" s="421">
        <f t="shared" si="3"/>
        <v>224</v>
      </c>
      <c r="D16" s="421">
        <v>158</v>
      </c>
      <c r="E16" s="459">
        <v>66</v>
      </c>
      <c r="F16" s="282"/>
      <c r="G16" s="282">
        <v>8.18</v>
      </c>
      <c r="H16" s="282">
        <f t="shared" si="1"/>
        <v>1079.76</v>
      </c>
      <c r="I16" s="282">
        <f t="shared" si="2"/>
        <v>1339.87</v>
      </c>
    </row>
    <row r="17" spans="1:9" x14ac:dyDescent="0.25">
      <c r="A17" s="19" t="s">
        <v>133</v>
      </c>
      <c r="B17" s="421">
        <v>1</v>
      </c>
      <c r="C17" s="421">
        <f t="shared" si="3"/>
        <v>158.5</v>
      </c>
      <c r="D17" s="421">
        <v>158</v>
      </c>
      <c r="E17" s="459">
        <v>0.5</v>
      </c>
      <c r="F17" s="282"/>
      <c r="G17" s="282">
        <v>7.59</v>
      </c>
      <c r="H17" s="282">
        <f t="shared" si="1"/>
        <v>7.59</v>
      </c>
      <c r="I17" s="282">
        <f t="shared" si="2"/>
        <v>9.42</v>
      </c>
    </row>
    <row r="18" spans="1:9" x14ac:dyDescent="0.25">
      <c r="A18" s="19" t="s">
        <v>133</v>
      </c>
      <c r="B18" s="421">
        <v>1</v>
      </c>
      <c r="C18" s="421">
        <f t="shared" si="3"/>
        <v>207.5</v>
      </c>
      <c r="D18" s="421">
        <v>158</v>
      </c>
      <c r="E18" s="459">
        <v>49.5</v>
      </c>
      <c r="F18" s="282"/>
      <c r="G18" s="282">
        <v>7.59</v>
      </c>
      <c r="H18" s="282">
        <f t="shared" si="1"/>
        <v>751.41</v>
      </c>
      <c r="I18" s="282">
        <f t="shared" si="2"/>
        <v>932.42</v>
      </c>
    </row>
    <row r="19" spans="1:9" x14ac:dyDescent="0.25">
      <c r="A19" s="19" t="s">
        <v>133</v>
      </c>
      <c r="B19" s="421">
        <v>1</v>
      </c>
      <c r="C19" s="421">
        <f t="shared" si="3"/>
        <v>168</v>
      </c>
      <c r="D19" s="421">
        <v>158</v>
      </c>
      <c r="E19" s="459">
        <v>10</v>
      </c>
      <c r="F19" s="282"/>
      <c r="G19" s="282">
        <v>7.59</v>
      </c>
      <c r="H19" s="282">
        <f t="shared" si="1"/>
        <v>151.80000000000001</v>
      </c>
      <c r="I19" s="282">
        <f t="shared" si="2"/>
        <v>188.37</v>
      </c>
    </row>
    <row r="20" spans="1:9" ht="33" x14ac:dyDescent="0.25">
      <c r="A20" s="19" t="s">
        <v>134</v>
      </c>
      <c r="B20" s="421">
        <v>1</v>
      </c>
      <c r="C20" s="421">
        <f t="shared" si="3"/>
        <v>255</v>
      </c>
      <c r="D20" s="421">
        <v>158</v>
      </c>
      <c r="E20" s="459">
        <v>97</v>
      </c>
      <c r="F20" s="282"/>
      <c r="G20" s="282">
        <v>10.57</v>
      </c>
      <c r="H20" s="282">
        <f t="shared" si="1"/>
        <v>2050.58</v>
      </c>
      <c r="I20" s="282">
        <f t="shared" si="2"/>
        <v>2544.56</v>
      </c>
    </row>
    <row r="21" spans="1:9" x14ac:dyDescent="0.25">
      <c r="A21" s="19" t="s">
        <v>135</v>
      </c>
      <c r="B21" s="421">
        <v>1</v>
      </c>
      <c r="C21" s="421">
        <f t="shared" si="3"/>
        <v>167.5</v>
      </c>
      <c r="D21" s="421">
        <v>158</v>
      </c>
      <c r="E21" s="459">
        <v>9.5</v>
      </c>
      <c r="F21" s="282"/>
      <c r="G21" s="282">
        <v>7.37</v>
      </c>
      <c r="H21" s="282">
        <f t="shared" si="1"/>
        <v>140.03</v>
      </c>
      <c r="I21" s="282">
        <f t="shared" si="2"/>
        <v>173.76</v>
      </c>
    </row>
    <row r="22" spans="1:9" x14ac:dyDescent="0.25">
      <c r="A22" s="19" t="s">
        <v>135</v>
      </c>
      <c r="B22" s="421">
        <v>1</v>
      </c>
      <c r="C22" s="421">
        <f t="shared" si="3"/>
        <v>176</v>
      </c>
      <c r="D22" s="421">
        <v>158</v>
      </c>
      <c r="E22" s="459">
        <v>18</v>
      </c>
      <c r="F22" s="282"/>
      <c r="G22" s="282">
        <v>7.37</v>
      </c>
      <c r="H22" s="282">
        <f t="shared" si="1"/>
        <v>265.32</v>
      </c>
      <c r="I22" s="282">
        <f t="shared" si="2"/>
        <v>329.24</v>
      </c>
    </row>
    <row r="23" spans="1:9" x14ac:dyDescent="0.25">
      <c r="A23" s="19" t="s">
        <v>136</v>
      </c>
      <c r="B23" s="421">
        <v>1</v>
      </c>
      <c r="C23" s="421">
        <f t="shared" si="3"/>
        <v>208.5</v>
      </c>
      <c r="D23" s="421">
        <v>159</v>
      </c>
      <c r="E23" s="459">
        <v>49.5</v>
      </c>
      <c r="F23" s="282"/>
      <c r="G23" s="282">
        <v>7.37</v>
      </c>
      <c r="H23" s="282">
        <f t="shared" si="1"/>
        <v>729.63</v>
      </c>
      <c r="I23" s="282">
        <f t="shared" si="2"/>
        <v>905.4</v>
      </c>
    </row>
    <row r="24" spans="1:9" ht="66" x14ac:dyDescent="0.25">
      <c r="A24" s="54" t="s">
        <v>24</v>
      </c>
      <c r="B24" s="284">
        <f>SUM(B25:B64)</f>
        <v>40</v>
      </c>
      <c r="C24" s="284"/>
      <c r="D24" s="284"/>
      <c r="E24" s="284">
        <f t="shared" ref="E24:I24" si="4">SUM(E25:E64)</f>
        <v>2175.75</v>
      </c>
      <c r="F24" s="284"/>
      <c r="G24" s="284"/>
      <c r="H24" s="411">
        <f t="shared" si="4"/>
        <v>23444.609999999993</v>
      </c>
      <c r="I24" s="411">
        <f t="shared" si="4"/>
        <v>29092.400000000005</v>
      </c>
    </row>
    <row r="25" spans="1:9" x14ac:dyDescent="0.25">
      <c r="A25" s="61" t="s">
        <v>137</v>
      </c>
      <c r="B25" s="421">
        <v>1</v>
      </c>
      <c r="C25" s="421">
        <f t="shared" si="3"/>
        <v>248</v>
      </c>
      <c r="D25" s="421">
        <v>158</v>
      </c>
      <c r="E25" s="459">
        <v>90</v>
      </c>
      <c r="F25" s="282"/>
      <c r="G25" s="282">
        <v>5.1100000000000003</v>
      </c>
      <c r="H25" s="282">
        <f t="shared" si="1"/>
        <v>919.8</v>
      </c>
      <c r="I25" s="282">
        <f t="shared" si="2"/>
        <v>1141.3800000000001</v>
      </c>
    </row>
    <row r="26" spans="1:9" x14ac:dyDescent="0.25">
      <c r="A26" s="61" t="s">
        <v>137</v>
      </c>
      <c r="B26" s="421">
        <v>1</v>
      </c>
      <c r="C26" s="421">
        <f t="shared" si="3"/>
        <v>207</v>
      </c>
      <c r="D26" s="421">
        <v>158</v>
      </c>
      <c r="E26" s="459">
        <v>49</v>
      </c>
      <c r="F26" s="282"/>
      <c r="G26" s="282">
        <v>5.1100000000000003</v>
      </c>
      <c r="H26" s="282">
        <f t="shared" si="1"/>
        <v>500.78</v>
      </c>
      <c r="I26" s="282">
        <f t="shared" si="2"/>
        <v>621.41999999999996</v>
      </c>
    </row>
    <row r="27" spans="1:9" x14ac:dyDescent="0.25">
      <c r="A27" s="61" t="s">
        <v>137</v>
      </c>
      <c r="B27" s="421">
        <v>1</v>
      </c>
      <c r="C27" s="421">
        <f t="shared" si="3"/>
        <v>240</v>
      </c>
      <c r="D27" s="421">
        <v>158</v>
      </c>
      <c r="E27" s="459">
        <v>82</v>
      </c>
      <c r="F27" s="282"/>
      <c r="G27" s="282">
        <v>5.1100000000000003</v>
      </c>
      <c r="H27" s="282">
        <f t="shared" si="1"/>
        <v>838.04</v>
      </c>
      <c r="I27" s="282">
        <f t="shared" si="2"/>
        <v>1039.92</v>
      </c>
    </row>
    <row r="28" spans="1:9" x14ac:dyDescent="0.25">
      <c r="A28" s="61" t="s">
        <v>137</v>
      </c>
      <c r="B28" s="421">
        <v>1</v>
      </c>
      <c r="C28" s="421">
        <f t="shared" si="3"/>
        <v>306</v>
      </c>
      <c r="D28" s="421">
        <v>158</v>
      </c>
      <c r="E28" s="459">
        <v>148</v>
      </c>
      <c r="F28" s="282"/>
      <c r="G28" s="282">
        <v>5.1100000000000003</v>
      </c>
      <c r="H28" s="282">
        <f t="shared" si="1"/>
        <v>1512.56</v>
      </c>
      <c r="I28" s="282">
        <f t="shared" si="2"/>
        <v>1876.94</v>
      </c>
    </row>
    <row r="29" spans="1:9" x14ac:dyDescent="0.25">
      <c r="A29" s="61" t="s">
        <v>137</v>
      </c>
      <c r="B29" s="421">
        <v>1</v>
      </c>
      <c r="C29" s="421">
        <f t="shared" si="3"/>
        <v>207</v>
      </c>
      <c r="D29" s="421">
        <v>158</v>
      </c>
      <c r="E29" s="459">
        <v>49</v>
      </c>
      <c r="F29" s="282"/>
      <c r="G29" s="282">
        <v>4.63</v>
      </c>
      <c r="H29" s="282">
        <f t="shared" si="1"/>
        <v>453.74</v>
      </c>
      <c r="I29" s="282">
        <f t="shared" si="2"/>
        <v>563.04999999999995</v>
      </c>
    </row>
    <row r="30" spans="1:9" x14ac:dyDescent="0.25">
      <c r="A30" s="61" t="s">
        <v>137</v>
      </c>
      <c r="B30" s="421">
        <v>1</v>
      </c>
      <c r="C30" s="421">
        <f t="shared" si="3"/>
        <v>201</v>
      </c>
      <c r="D30" s="421">
        <v>158</v>
      </c>
      <c r="E30" s="459">
        <v>43</v>
      </c>
      <c r="F30" s="282"/>
      <c r="G30" s="282">
        <v>4.63</v>
      </c>
      <c r="H30" s="282">
        <f t="shared" si="1"/>
        <v>398.18</v>
      </c>
      <c r="I30" s="282">
        <f t="shared" si="2"/>
        <v>494.1</v>
      </c>
    </row>
    <row r="31" spans="1:9" x14ac:dyDescent="0.25">
      <c r="A31" s="61" t="s">
        <v>137</v>
      </c>
      <c r="B31" s="421">
        <v>1</v>
      </c>
      <c r="C31" s="421">
        <f t="shared" si="3"/>
        <v>158</v>
      </c>
      <c r="D31" s="421">
        <v>158</v>
      </c>
      <c r="E31" s="459">
        <v>0</v>
      </c>
      <c r="F31" s="282"/>
      <c r="G31" s="282">
        <v>4.87</v>
      </c>
      <c r="H31" s="282">
        <f t="shared" si="1"/>
        <v>0</v>
      </c>
      <c r="I31" s="282">
        <f t="shared" si="2"/>
        <v>0</v>
      </c>
    </row>
    <row r="32" spans="1:9" x14ac:dyDescent="0.25">
      <c r="A32" s="61" t="s">
        <v>137</v>
      </c>
      <c r="B32" s="421">
        <v>1</v>
      </c>
      <c r="C32" s="421">
        <f t="shared" si="3"/>
        <v>192</v>
      </c>
      <c r="D32" s="421">
        <v>158</v>
      </c>
      <c r="E32" s="459">
        <v>34</v>
      </c>
      <c r="F32" s="282"/>
      <c r="G32" s="282">
        <v>4.87</v>
      </c>
      <c r="H32" s="282">
        <f t="shared" si="1"/>
        <v>331.16</v>
      </c>
      <c r="I32" s="282">
        <f t="shared" si="2"/>
        <v>410.94</v>
      </c>
    </row>
    <row r="33" spans="1:9" x14ac:dyDescent="0.25">
      <c r="A33" s="61" t="s">
        <v>138</v>
      </c>
      <c r="B33" s="421">
        <v>1</v>
      </c>
      <c r="C33" s="421">
        <f t="shared" si="3"/>
        <v>199</v>
      </c>
      <c r="D33" s="421">
        <v>158</v>
      </c>
      <c r="E33" s="459">
        <v>41</v>
      </c>
      <c r="F33" s="282"/>
      <c r="G33" s="282">
        <v>5.31</v>
      </c>
      <c r="H33" s="282">
        <f t="shared" si="1"/>
        <v>435.42</v>
      </c>
      <c r="I33" s="282">
        <f t="shared" si="2"/>
        <v>540.30999999999995</v>
      </c>
    </row>
    <row r="34" spans="1:9" x14ac:dyDescent="0.25">
      <c r="A34" s="61" t="s">
        <v>138</v>
      </c>
      <c r="B34" s="421">
        <v>1</v>
      </c>
      <c r="C34" s="421">
        <f t="shared" si="3"/>
        <v>192</v>
      </c>
      <c r="D34" s="421">
        <v>158</v>
      </c>
      <c r="E34" s="459">
        <v>34</v>
      </c>
      <c r="F34" s="282"/>
      <c r="G34" s="282">
        <v>5.31</v>
      </c>
      <c r="H34" s="282">
        <f t="shared" si="1"/>
        <v>361.08</v>
      </c>
      <c r="I34" s="282">
        <f t="shared" si="2"/>
        <v>448.06</v>
      </c>
    </row>
    <row r="35" spans="1:9" x14ac:dyDescent="0.25">
      <c r="A35" s="61" t="s">
        <v>138</v>
      </c>
      <c r="B35" s="421">
        <v>1</v>
      </c>
      <c r="C35" s="421">
        <f t="shared" si="3"/>
        <v>192</v>
      </c>
      <c r="D35" s="421">
        <v>158</v>
      </c>
      <c r="E35" s="459">
        <v>34</v>
      </c>
      <c r="F35" s="282"/>
      <c r="G35" s="282">
        <v>5.31</v>
      </c>
      <c r="H35" s="282">
        <f t="shared" si="1"/>
        <v>361.08</v>
      </c>
      <c r="I35" s="282">
        <f t="shared" si="2"/>
        <v>448.06</v>
      </c>
    </row>
    <row r="36" spans="1:9" x14ac:dyDescent="0.25">
      <c r="A36" s="61" t="s">
        <v>138</v>
      </c>
      <c r="B36" s="421">
        <v>1</v>
      </c>
      <c r="C36" s="421">
        <f t="shared" si="3"/>
        <v>166.5</v>
      </c>
      <c r="D36" s="421">
        <v>158</v>
      </c>
      <c r="E36" s="459">
        <v>8.5</v>
      </c>
      <c r="F36" s="282"/>
      <c r="G36" s="282">
        <v>5.31</v>
      </c>
      <c r="H36" s="282">
        <f t="shared" si="1"/>
        <v>90.27</v>
      </c>
      <c r="I36" s="282">
        <f t="shared" si="2"/>
        <v>112.02</v>
      </c>
    </row>
    <row r="37" spans="1:9" x14ac:dyDescent="0.25">
      <c r="A37" s="61" t="s">
        <v>138</v>
      </c>
      <c r="B37" s="421">
        <v>1</v>
      </c>
      <c r="C37" s="421">
        <f t="shared" si="3"/>
        <v>192</v>
      </c>
      <c r="D37" s="421">
        <v>158</v>
      </c>
      <c r="E37" s="459">
        <v>34</v>
      </c>
      <c r="F37" s="282"/>
      <c r="G37" s="282">
        <v>5.31</v>
      </c>
      <c r="H37" s="282">
        <f t="shared" si="1"/>
        <v>361.08</v>
      </c>
      <c r="I37" s="282">
        <f t="shared" si="2"/>
        <v>448.06</v>
      </c>
    </row>
    <row r="38" spans="1:9" x14ac:dyDescent="0.25">
      <c r="A38" s="61" t="s">
        <v>138</v>
      </c>
      <c r="B38" s="421">
        <v>1</v>
      </c>
      <c r="C38" s="421">
        <f t="shared" si="3"/>
        <v>176</v>
      </c>
      <c r="D38" s="421">
        <v>158</v>
      </c>
      <c r="E38" s="459">
        <v>18</v>
      </c>
      <c r="F38" s="282"/>
      <c r="G38" s="282">
        <v>5.31</v>
      </c>
      <c r="H38" s="282">
        <f t="shared" si="1"/>
        <v>191.16</v>
      </c>
      <c r="I38" s="282">
        <f t="shared" si="2"/>
        <v>237.21</v>
      </c>
    </row>
    <row r="39" spans="1:9" x14ac:dyDescent="0.25">
      <c r="A39" s="61" t="s">
        <v>138</v>
      </c>
      <c r="B39" s="421">
        <v>1</v>
      </c>
      <c r="C39" s="421">
        <f t="shared" si="3"/>
        <v>192</v>
      </c>
      <c r="D39" s="421">
        <v>158</v>
      </c>
      <c r="E39" s="459">
        <v>34</v>
      </c>
      <c r="F39" s="282"/>
      <c r="G39" s="282">
        <v>5.54</v>
      </c>
      <c r="H39" s="282">
        <f t="shared" si="1"/>
        <v>376.72</v>
      </c>
      <c r="I39" s="282">
        <f t="shared" si="2"/>
        <v>467.47</v>
      </c>
    </row>
    <row r="40" spans="1:9" x14ac:dyDescent="0.25">
      <c r="A40" s="61" t="s">
        <v>138</v>
      </c>
      <c r="B40" s="402">
        <v>1</v>
      </c>
      <c r="C40" s="421">
        <f t="shared" si="3"/>
        <v>192</v>
      </c>
      <c r="D40" s="421">
        <v>158</v>
      </c>
      <c r="E40" s="459">
        <v>34</v>
      </c>
      <c r="F40" s="458"/>
      <c r="G40" s="402">
        <v>5.54</v>
      </c>
      <c r="H40" s="282">
        <f t="shared" si="1"/>
        <v>376.72</v>
      </c>
      <c r="I40" s="282">
        <f t="shared" si="2"/>
        <v>467.47</v>
      </c>
    </row>
    <row r="41" spans="1:9" x14ac:dyDescent="0.25">
      <c r="A41" s="61" t="s">
        <v>139</v>
      </c>
      <c r="B41" s="421">
        <v>1</v>
      </c>
      <c r="C41" s="421">
        <f t="shared" si="3"/>
        <v>264</v>
      </c>
      <c r="D41" s="421">
        <v>158</v>
      </c>
      <c r="E41" s="459">
        <v>106</v>
      </c>
      <c r="F41" s="282"/>
      <c r="G41" s="282">
        <v>5.54</v>
      </c>
      <c r="H41" s="282">
        <f t="shared" si="1"/>
        <v>1174.48</v>
      </c>
      <c r="I41" s="282">
        <f t="shared" si="2"/>
        <v>1457.41</v>
      </c>
    </row>
    <row r="42" spans="1:9" x14ac:dyDescent="0.25">
      <c r="A42" s="61" t="s">
        <v>139</v>
      </c>
      <c r="B42" s="421">
        <v>1</v>
      </c>
      <c r="C42" s="421">
        <f t="shared" si="3"/>
        <v>264</v>
      </c>
      <c r="D42" s="421">
        <v>158</v>
      </c>
      <c r="E42" s="459">
        <v>106</v>
      </c>
      <c r="F42" s="282"/>
      <c r="G42" s="282">
        <v>5.31</v>
      </c>
      <c r="H42" s="282">
        <f t="shared" si="1"/>
        <v>1125.72</v>
      </c>
      <c r="I42" s="282">
        <f t="shared" si="2"/>
        <v>1396.91</v>
      </c>
    </row>
    <row r="43" spans="1:9" x14ac:dyDescent="0.25">
      <c r="A43" s="61" t="s">
        <v>140</v>
      </c>
      <c r="B43" s="421">
        <v>1</v>
      </c>
      <c r="C43" s="421">
        <f t="shared" si="3"/>
        <v>311</v>
      </c>
      <c r="D43" s="421">
        <v>158</v>
      </c>
      <c r="E43" s="459">
        <v>153</v>
      </c>
      <c r="F43" s="282"/>
      <c r="G43" s="282">
        <v>4.87</v>
      </c>
      <c r="H43" s="282">
        <f t="shared" si="1"/>
        <v>1490.22</v>
      </c>
      <c r="I43" s="282">
        <f t="shared" si="2"/>
        <v>1849.21</v>
      </c>
    </row>
    <row r="44" spans="1:9" x14ac:dyDescent="0.25">
      <c r="A44" s="61" t="s">
        <v>140</v>
      </c>
      <c r="B44" s="421">
        <v>1</v>
      </c>
      <c r="C44" s="421">
        <f t="shared" si="3"/>
        <v>223</v>
      </c>
      <c r="D44" s="421">
        <v>158</v>
      </c>
      <c r="E44" s="459">
        <v>65</v>
      </c>
      <c r="F44" s="282"/>
      <c r="G44" s="282">
        <v>4.87</v>
      </c>
      <c r="H44" s="282">
        <f t="shared" si="1"/>
        <v>633.1</v>
      </c>
      <c r="I44" s="282">
        <f t="shared" si="2"/>
        <v>785.61</v>
      </c>
    </row>
    <row r="45" spans="1:9" x14ac:dyDescent="0.25">
      <c r="A45" s="61" t="s">
        <v>140</v>
      </c>
      <c r="B45" s="421">
        <v>1</v>
      </c>
      <c r="C45" s="421">
        <f t="shared" si="3"/>
        <v>248</v>
      </c>
      <c r="D45" s="421">
        <v>158</v>
      </c>
      <c r="E45" s="459">
        <v>90</v>
      </c>
      <c r="F45" s="282"/>
      <c r="G45" s="282">
        <v>4.87</v>
      </c>
      <c r="H45" s="282">
        <f t="shared" si="1"/>
        <v>876.6</v>
      </c>
      <c r="I45" s="282">
        <f t="shared" si="2"/>
        <v>1087.77</v>
      </c>
    </row>
    <row r="46" spans="1:9" x14ac:dyDescent="0.25">
      <c r="A46" s="61" t="s">
        <v>140</v>
      </c>
      <c r="B46" s="421">
        <v>1</v>
      </c>
      <c r="C46" s="421">
        <f t="shared" si="3"/>
        <v>224</v>
      </c>
      <c r="D46" s="421">
        <v>158</v>
      </c>
      <c r="E46" s="459">
        <v>66</v>
      </c>
      <c r="F46" s="282"/>
      <c r="G46" s="282">
        <v>4.63</v>
      </c>
      <c r="H46" s="282">
        <f t="shared" si="1"/>
        <v>611.16</v>
      </c>
      <c r="I46" s="282">
        <f t="shared" si="2"/>
        <v>758.39</v>
      </c>
    </row>
    <row r="47" spans="1:9" x14ac:dyDescent="0.25">
      <c r="A47" s="62" t="s">
        <v>141</v>
      </c>
      <c r="B47" s="421">
        <v>1</v>
      </c>
      <c r="C47" s="421">
        <f t="shared" si="3"/>
        <v>177</v>
      </c>
      <c r="D47" s="422">
        <v>138</v>
      </c>
      <c r="E47" s="459">
        <v>39</v>
      </c>
      <c r="F47" s="282"/>
      <c r="G47" s="282">
        <v>6.07</v>
      </c>
      <c r="H47" s="282">
        <f t="shared" si="1"/>
        <v>473.46</v>
      </c>
      <c r="I47" s="282">
        <f t="shared" si="2"/>
        <v>587.52</v>
      </c>
    </row>
    <row r="48" spans="1:9" x14ac:dyDescent="0.25">
      <c r="A48" s="62" t="s">
        <v>141</v>
      </c>
      <c r="B48" s="421">
        <v>1</v>
      </c>
      <c r="C48" s="421">
        <f t="shared" si="3"/>
        <v>168</v>
      </c>
      <c r="D48" s="421">
        <v>138</v>
      </c>
      <c r="E48" s="459">
        <v>30</v>
      </c>
      <c r="F48" s="282"/>
      <c r="G48" s="282">
        <v>6.34</v>
      </c>
      <c r="H48" s="282">
        <f t="shared" si="1"/>
        <v>380.4</v>
      </c>
      <c r="I48" s="282">
        <f t="shared" si="2"/>
        <v>472.04</v>
      </c>
    </row>
    <row r="49" spans="1:9" x14ac:dyDescent="0.25">
      <c r="A49" s="62" t="s">
        <v>141</v>
      </c>
      <c r="B49" s="421">
        <v>1</v>
      </c>
      <c r="C49" s="421">
        <f t="shared" si="3"/>
        <v>168</v>
      </c>
      <c r="D49" s="421">
        <v>138</v>
      </c>
      <c r="E49" s="459">
        <v>30</v>
      </c>
      <c r="F49" s="282"/>
      <c r="G49" s="282">
        <v>6.34</v>
      </c>
      <c r="H49" s="282">
        <f t="shared" si="1"/>
        <v>380.4</v>
      </c>
      <c r="I49" s="282">
        <f t="shared" si="2"/>
        <v>472.04</v>
      </c>
    </row>
    <row r="50" spans="1:9" x14ac:dyDescent="0.25">
      <c r="A50" s="61" t="s">
        <v>142</v>
      </c>
      <c r="B50" s="421">
        <v>1</v>
      </c>
      <c r="C50" s="421">
        <f t="shared" si="3"/>
        <v>199</v>
      </c>
      <c r="D50" s="421">
        <v>158</v>
      </c>
      <c r="E50" s="459">
        <v>41</v>
      </c>
      <c r="F50" s="282"/>
      <c r="G50" s="282">
        <v>4.87</v>
      </c>
      <c r="H50" s="282">
        <f t="shared" si="1"/>
        <v>399.34</v>
      </c>
      <c r="I50" s="282">
        <f t="shared" si="2"/>
        <v>495.54</v>
      </c>
    </row>
    <row r="51" spans="1:9" x14ac:dyDescent="0.25">
      <c r="A51" s="61" t="s">
        <v>142</v>
      </c>
      <c r="B51" s="421">
        <v>1</v>
      </c>
      <c r="C51" s="421">
        <f t="shared" si="3"/>
        <v>228</v>
      </c>
      <c r="D51" s="421">
        <v>158</v>
      </c>
      <c r="E51" s="459">
        <v>70</v>
      </c>
      <c r="F51" s="282"/>
      <c r="G51" s="282">
        <v>4.87</v>
      </c>
      <c r="H51" s="282">
        <f t="shared" si="1"/>
        <v>681.8</v>
      </c>
      <c r="I51" s="282">
        <f t="shared" si="2"/>
        <v>846.05</v>
      </c>
    </row>
    <row r="52" spans="1:9" x14ac:dyDescent="0.25">
      <c r="A52" s="61" t="s">
        <v>142</v>
      </c>
      <c r="B52" s="421">
        <v>1</v>
      </c>
      <c r="C52" s="421">
        <f t="shared" si="3"/>
        <v>180</v>
      </c>
      <c r="D52" s="421">
        <v>158</v>
      </c>
      <c r="E52" s="459">
        <v>22</v>
      </c>
      <c r="F52" s="282"/>
      <c r="G52" s="282">
        <v>4.87</v>
      </c>
      <c r="H52" s="282">
        <f t="shared" si="1"/>
        <v>214.28</v>
      </c>
      <c r="I52" s="282">
        <f t="shared" si="2"/>
        <v>265.89999999999998</v>
      </c>
    </row>
    <row r="53" spans="1:9" x14ac:dyDescent="0.25">
      <c r="A53" s="61" t="s">
        <v>143</v>
      </c>
      <c r="B53" s="421">
        <v>1</v>
      </c>
      <c r="C53" s="421">
        <f t="shared" si="3"/>
        <v>230</v>
      </c>
      <c r="D53" s="421">
        <v>158</v>
      </c>
      <c r="E53" s="459">
        <v>72</v>
      </c>
      <c r="F53" s="282">
        <v>1183</v>
      </c>
      <c r="G53" s="282">
        <f>F53/D53</f>
        <v>7.4873417721518987</v>
      </c>
      <c r="H53" s="282">
        <f t="shared" si="1"/>
        <v>1078.18</v>
      </c>
      <c r="I53" s="282">
        <f t="shared" si="2"/>
        <v>1337.91</v>
      </c>
    </row>
    <row r="54" spans="1:9" x14ac:dyDescent="0.25">
      <c r="A54" s="61" t="s">
        <v>143</v>
      </c>
      <c r="B54" s="421">
        <v>1</v>
      </c>
      <c r="C54" s="421">
        <f t="shared" si="3"/>
        <v>225</v>
      </c>
      <c r="D54" s="421">
        <v>158</v>
      </c>
      <c r="E54" s="459">
        <v>67</v>
      </c>
      <c r="F54" s="282"/>
      <c r="G54" s="282">
        <v>6.36</v>
      </c>
      <c r="H54" s="282">
        <f t="shared" si="1"/>
        <v>852.24</v>
      </c>
      <c r="I54" s="282">
        <f t="shared" si="2"/>
        <v>1057.54</v>
      </c>
    </row>
    <row r="55" spans="1:9" x14ac:dyDescent="0.25">
      <c r="A55" s="61" t="s">
        <v>143</v>
      </c>
      <c r="B55" s="421">
        <v>1</v>
      </c>
      <c r="C55" s="421">
        <f t="shared" si="3"/>
        <v>248</v>
      </c>
      <c r="D55" s="421">
        <v>158</v>
      </c>
      <c r="E55" s="459">
        <v>90</v>
      </c>
      <c r="F55" s="282"/>
      <c r="G55" s="282">
        <v>6.36</v>
      </c>
      <c r="H55" s="282">
        <f t="shared" si="1"/>
        <v>1144.8</v>
      </c>
      <c r="I55" s="282">
        <f t="shared" si="2"/>
        <v>1420.58</v>
      </c>
    </row>
    <row r="56" spans="1:9" x14ac:dyDescent="0.25">
      <c r="A56" s="61" t="s">
        <v>143</v>
      </c>
      <c r="B56" s="421">
        <v>1</v>
      </c>
      <c r="C56" s="421">
        <f t="shared" si="3"/>
        <v>190</v>
      </c>
      <c r="D56" s="421">
        <v>158</v>
      </c>
      <c r="E56" s="459">
        <v>32</v>
      </c>
      <c r="F56" s="282"/>
      <c r="G56" s="282">
        <v>6.36</v>
      </c>
      <c r="H56" s="282">
        <f t="shared" si="1"/>
        <v>407.04</v>
      </c>
      <c r="I56" s="282">
        <f t="shared" si="2"/>
        <v>505.1</v>
      </c>
    </row>
    <row r="57" spans="1:9" x14ac:dyDescent="0.25">
      <c r="A57" s="61" t="s">
        <v>143</v>
      </c>
      <c r="B57" s="421">
        <v>1</v>
      </c>
      <c r="C57" s="421">
        <f t="shared" si="3"/>
        <v>216</v>
      </c>
      <c r="D57" s="421">
        <v>158</v>
      </c>
      <c r="E57" s="459">
        <v>58</v>
      </c>
      <c r="F57" s="282"/>
      <c r="G57" s="282">
        <v>6.36</v>
      </c>
      <c r="H57" s="282">
        <f t="shared" si="1"/>
        <v>737.76</v>
      </c>
      <c r="I57" s="282">
        <f t="shared" si="2"/>
        <v>915.49</v>
      </c>
    </row>
    <row r="58" spans="1:9" x14ac:dyDescent="0.25">
      <c r="A58" s="61" t="s">
        <v>143</v>
      </c>
      <c r="B58" s="421">
        <v>1</v>
      </c>
      <c r="C58" s="421">
        <f t="shared" si="3"/>
        <v>171.25</v>
      </c>
      <c r="D58" s="421">
        <v>158</v>
      </c>
      <c r="E58" s="459">
        <v>13.25</v>
      </c>
      <c r="F58" s="282"/>
      <c r="G58" s="282">
        <v>6.6</v>
      </c>
      <c r="H58" s="282">
        <f t="shared" si="1"/>
        <v>174.9</v>
      </c>
      <c r="I58" s="282">
        <f t="shared" si="2"/>
        <v>217.03</v>
      </c>
    </row>
    <row r="59" spans="1:9" x14ac:dyDescent="0.25">
      <c r="A59" s="61" t="s">
        <v>144</v>
      </c>
      <c r="B59" s="421">
        <v>1</v>
      </c>
      <c r="C59" s="421">
        <f t="shared" si="3"/>
        <v>176</v>
      </c>
      <c r="D59" s="421">
        <v>158</v>
      </c>
      <c r="E59" s="459">
        <v>18</v>
      </c>
      <c r="F59" s="282"/>
      <c r="G59" s="282">
        <v>5.31</v>
      </c>
      <c r="H59" s="282">
        <f t="shared" si="1"/>
        <v>191.16</v>
      </c>
      <c r="I59" s="282">
        <f t="shared" si="2"/>
        <v>237.21</v>
      </c>
    </row>
    <row r="60" spans="1:9" x14ac:dyDescent="0.25">
      <c r="A60" s="61" t="s">
        <v>144</v>
      </c>
      <c r="B60" s="421">
        <v>1</v>
      </c>
      <c r="C60" s="421">
        <f t="shared" si="3"/>
        <v>234.5</v>
      </c>
      <c r="D60" s="421">
        <v>158</v>
      </c>
      <c r="E60" s="459">
        <v>76.5</v>
      </c>
      <c r="F60" s="282"/>
      <c r="G60" s="282">
        <v>5.54</v>
      </c>
      <c r="H60" s="282">
        <f t="shared" si="1"/>
        <v>847.62</v>
      </c>
      <c r="I60" s="282">
        <f t="shared" si="2"/>
        <v>1051.81</v>
      </c>
    </row>
    <row r="61" spans="1:9" x14ac:dyDescent="0.25">
      <c r="A61" s="61" t="s">
        <v>144</v>
      </c>
      <c r="B61" s="421">
        <v>1</v>
      </c>
      <c r="C61" s="421">
        <f t="shared" si="3"/>
        <v>280</v>
      </c>
      <c r="D61" s="421">
        <v>158</v>
      </c>
      <c r="E61" s="459">
        <v>122</v>
      </c>
      <c r="F61" s="282"/>
      <c r="G61" s="282">
        <v>5.54</v>
      </c>
      <c r="H61" s="282">
        <f t="shared" si="1"/>
        <v>1351.76</v>
      </c>
      <c r="I61" s="282">
        <f t="shared" si="2"/>
        <v>1677.4</v>
      </c>
    </row>
    <row r="62" spans="1:9" x14ac:dyDescent="0.25">
      <c r="A62" s="61" t="s">
        <v>171</v>
      </c>
      <c r="B62" s="421">
        <v>1</v>
      </c>
      <c r="C62" s="421">
        <f t="shared" si="3"/>
        <v>158.5</v>
      </c>
      <c r="D62" s="421">
        <v>158</v>
      </c>
      <c r="E62" s="459">
        <v>0.5</v>
      </c>
      <c r="F62" s="282">
        <v>1049</v>
      </c>
      <c r="G62" s="282">
        <f>F62/D62</f>
        <v>6.6392405063291138</v>
      </c>
      <c r="H62" s="282">
        <f t="shared" si="1"/>
        <v>6.64</v>
      </c>
      <c r="I62" s="282">
        <f t="shared" si="2"/>
        <v>8.24</v>
      </c>
    </row>
    <row r="63" spans="1:9" x14ac:dyDescent="0.25">
      <c r="A63" s="61" t="s">
        <v>145</v>
      </c>
      <c r="B63" s="421">
        <v>1</v>
      </c>
      <c r="C63" s="421">
        <f t="shared" si="3"/>
        <v>200</v>
      </c>
      <c r="D63" s="421">
        <v>158</v>
      </c>
      <c r="E63" s="459">
        <v>42</v>
      </c>
      <c r="F63" s="282"/>
      <c r="G63" s="282">
        <v>4.63</v>
      </c>
      <c r="H63" s="282">
        <f t="shared" si="1"/>
        <v>388.92</v>
      </c>
      <c r="I63" s="282">
        <f t="shared" si="2"/>
        <v>482.61</v>
      </c>
    </row>
    <row r="64" spans="1:9" x14ac:dyDescent="0.25">
      <c r="A64" s="61" t="s">
        <v>145</v>
      </c>
      <c r="B64" s="421">
        <v>1</v>
      </c>
      <c r="C64" s="421">
        <f t="shared" si="3"/>
        <v>192</v>
      </c>
      <c r="D64" s="421">
        <v>158</v>
      </c>
      <c r="E64" s="459">
        <v>34</v>
      </c>
      <c r="F64" s="282"/>
      <c r="G64" s="282">
        <v>4.63</v>
      </c>
      <c r="H64" s="282">
        <f t="shared" si="1"/>
        <v>314.83999999999997</v>
      </c>
      <c r="I64" s="282">
        <f t="shared" si="2"/>
        <v>390.68</v>
      </c>
    </row>
    <row r="65" spans="1:9" ht="66" x14ac:dyDescent="0.25">
      <c r="A65" s="54" t="s">
        <v>25</v>
      </c>
      <c r="B65" s="284">
        <f>SUM(B66:B81)</f>
        <v>16</v>
      </c>
      <c r="C65" s="284"/>
      <c r="D65" s="284"/>
      <c r="E65" s="284">
        <f>SUM(E66:E81)</f>
        <v>544</v>
      </c>
      <c r="F65" s="284"/>
      <c r="G65" s="284"/>
      <c r="H65" s="285">
        <f>SUM(H66:H81)</f>
        <v>4177.920000000001</v>
      </c>
      <c r="I65" s="285">
        <f>SUM(I66:I81)</f>
        <v>5184.37</v>
      </c>
    </row>
    <row r="66" spans="1:9" x14ac:dyDescent="0.25">
      <c r="A66" s="19" t="s">
        <v>146</v>
      </c>
      <c r="B66" s="421">
        <v>1</v>
      </c>
      <c r="C66" s="421">
        <f t="shared" ref="C66:C118" si="5">D66+E66</f>
        <v>207</v>
      </c>
      <c r="D66" s="421">
        <v>158</v>
      </c>
      <c r="E66" s="459">
        <v>49</v>
      </c>
      <c r="F66" s="282"/>
      <c r="G66" s="282">
        <v>3.84</v>
      </c>
      <c r="H66" s="282">
        <f t="shared" ref="H66:H118" si="6">ROUND(E66*G66*2,2)</f>
        <v>376.32</v>
      </c>
      <c r="I66" s="282">
        <f t="shared" ref="I66:I118" si="7">ROUND(H66*1.2409,2)</f>
        <v>466.98</v>
      </c>
    </row>
    <row r="67" spans="1:9" x14ac:dyDescent="0.25">
      <c r="A67" s="19" t="s">
        <v>146</v>
      </c>
      <c r="B67" s="421">
        <v>1</v>
      </c>
      <c r="C67" s="421">
        <f t="shared" si="5"/>
        <v>177</v>
      </c>
      <c r="D67" s="421">
        <v>158</v>
      </c>
      <c r="E67" s="459">
        <v>19</v>
      </c>
      <c r="F67" s="282"/>
      <c r="G67" s="282">
        <v>3.84</v>
      </c>
      <c r="H67" s="282">
        <f t="shared" si="6"/>
        <v>145.91999999999999</v>
      </c>
      <c r="I67" s="282">
        <f t="shared" si="7"/>
        <v>181.07</v>
      </c>
    </row>
    <row r="68" spans="1:9" x14ac:dyDescent="0.25">
      <c r="A68" s="19" t="s">
        <v>146</v>
      </c>
      <c r="B68" s="421">
        <v>1</v>
      </c>
      <c r="C68" s="421">
        <f t="shared" si="5"/>
        <v>168</v>
      </c>
      <c r="D68" s="421">
        <v>158</v>
      </c>
      <c r="E68" s="459">
        <v>10</v>
      </c>
      <c r="F68" s="282"/>
      <c r="G68" s="282">
        <v>3.84</v>
      </c>
      <c r="H68" s="282">
        <f t="shared" si="6"/>
        <v>76.8</v>
      </c>
      <c r="I68" s="282">
        <f t="shared" si="7"/>
        <v>95.3</v>
      </c>
    </row>
    <row r="69" spans="1:9" x14ac:dyDescent="0.25">
      <c r="A69" s="19" t="s">
        <v>146</v>
      </c>
      <c r="B69" s="421">
        <v>1</v>
      </c>
      <c r="C69" s="421">
        <f t="shared" si="5"/>
        <v>240</v>
      </c>
      <c r="D69" s="421">
        <v>158</v>
      </c>
      <c r="E69" s="459">
        <v>82</v>
      </c>
      <c r="F69" s="282"/>
      <c r="G69" s="282">
        <v>3.84</v>
      </c>
      <c r="H69" s="282">
        <f t="shared" si="6"/>
        <v>629.76</v>
      </c>
      <c r="I69" s="282">
        <f t="shared" si="7"/>
        <v>781.47</v>
      </c>
    </row>
    <row r="70" spans="1:9" x14ac:dyDescent="0.25">
      <c r="A70" s="19" t="s">
        <v>146</v>
      </c>
      <c r="B70" s="421">
        <v>1</v>
      </c>
      <c r="C70" s="421">
        <f t="shared" si="5"/>
        <v>166</v>
      </c>
      <c r="D70" s="421">
        <v>158</v>
      </c>
      <c r="E70" s="459">
        <v>8</v>
      </c>
      <c r="F70" s="282"/>
      <c r="G70" s="282">
        <v>3.84</v>
      </c>
      <c r="H70" s="282">
        <f t="shared" si="6"/>
        <v>61.44</v>
      </c>
      <c r="I70" s="282">
        <f t="shared" si="7"/>
        <v>76.239999999999995</v>
      </c>
    </row>
    <row r="71" spans="1:9" x14ac:dyDescent="0.25">
      <c r="A71" s="19" t="s">
        <v>146</v>
      </c>
      <c r="B71" s="421">
        <v>1</v>
      </c>
      <c r="C71" s="421">
        <f t="shared" si="5"/>
        <v>183</v>
      </c>
      <c r="D71" s="421">
        <v>158</v>
      </c>
      <c r="E71" s="459">
        <v>25</v>
      </c>
      <c r="F71" s="282"/>
      <c r="G71" s="282">
        <v>3.84</v>
      </c>
      <c r="H71" s="282">
        <f t="shared" si="6"/>
        <v>192</v>
      </c>
      <c r="I71" s="282">
        <f t="shared" si="7"/>
        <v>238.25</v>
      </c>
    </row>
    <row r="72" spans="1:9" x14ac:dyDescent="0.25">
      <c r="A72" s="19" t="s">
        <v>146</v>
      </c>
      <c r="B72" s="421">
        <v>1</v>
      </c>
      <c r="C72" s="421">
        <f t="shared" si="5"/>
        <v>216</v>
      </c>
      <c r="D72" s="421">
        <v>158</v>
      </c>
      <c r="E72" s="459">
        <v>58</v>
      </c>
      <c r="F72" s="282"/>
      <c r="G72" s="282">
        <v>3.84</v>
      </c>
      <c r="H72" s="282">
        <f t="shared" si="6"/>
        <v>445.44</v>
      </c>
      <c r="I72" s="282">
        <f t="shared" si="7"/>
        <v>552.75</v>
      </c>
    </row>
    <row r="73" spans="1:9" x14ac:dyDescent="0.25">
      <c r="A73" s="19" t="s">
        <v>146</v>
      </c>
      <c r="B73" s="421">
        <v>1</v>
      </c>
      <c r="C73" s="421">
        <f t="shared" si="5"/>
        <v>175</v>
      </c>
      <c r="D73" s="421">
        <v>158</v>
      </c>
      <c r="E73" s="459">
        <v>17</v>
      </c>
      <c r="F73" s="282"/>
      <c r="G73" s="282">
        <v>3.84</v>
      </c>
      <c r="H73" s="282">
        <f t="shared" si="6"/>
        <v>130.56</v>
      </c>
      <c r="I73" s="282">
        <f t="shared" si="7"/>
        <v>162.01</v>
      </c>
    </row>
    <row r="74" spans="1:9" x14ac:dyDescent="0.25">
      <c r="A74" s="19" t="s">
        <v>147</v>
      </c>
      <c r="B74" s="421">
        <v>1</v>
      </c>
      <c r="C74" s="421">
        <f t="shared" si="5"/>
        <v>180</v>
      </c>
      <c r="D74" s="421">
        <v>158</v>
      </c>
      <c r="E74" s="459">
        <v>22</v>
      </c>
      <c r="F74" s="282"/>
      <c r="G74" s="282">
        <v>3.84</v>
      </c>
      <c r="H74" s="282">
        <f t="shared" si="6"/>
        <v>168.96</v>
      </c>
      <c r="I74" s="282">
        <f t="shared" si="7"/>
        <v>209.66</v>
      </c>
    </row>
    <row r="75" spans="1:9" x14ac:dyDescent="0.25">
      <c r="A75" s="19" t="s">
        <v>148</v>
      </c>
      <c r="B75" s="421">
        <v>1</v>
      </c>
      <c r="C75" s="421">
        <f t="shared" si="5"/>
        <v>192</v>
      </c>
      <c r="D75" s="421">
        <v>158</v>
      </c>
      <c r="E75" s="459">
        <v>34</v>
      </c>
      <c r="F75" s="282"/>
      <c r="G75" s="282">
        <v>3.84</v>
      </c>
      <c r="H75" s="282">
        <f t="shared" si="6"/>
        <v>261.12</v>
      </c>
      <c r="I75" s="282">
        <f t="shared" si="7"/>
        <v>324.02</v>
      </c>
    </row>
    <row r="76" spans="1:9" x14ac:dyDescent="0.25">
      <c r="A76" s="19" t="s">
        <v>149</v>
      </c>
      <c r="B76" s="421">
        <v>1</v>
      </c>
      <c r="C76" s="421">
        <f t="shared" si="5"/>
        <v>201</v>
      </c>
      <c r="D76" s="421">
        <v>158</v>
      </c>
      <c r="E76" s="459">
        <v>43</v>
      </c>
      <c r="F76" s="282"/>
      <c r="G76" s="282">
        <v>3.84</v>
      </c>
      <c r="H76" s="282">
        <f t="shared" si="6"/>
        <v>330.24</v>
      </c>
      <c r="I76" s="282">
        <f t="shared" si="7"/>
        <v>409.79</v>
      </c>
    </row>
    <row r="77" spans="1:9" ht="20.25" customHeight="1" x14ac:dyDescent="0.25">
      <c r="A77" s="19" t="s">
        <v>150</v>
      </c>
      <c r="B77" s="421">
        <v>1</v>
      </c>
      <c r="C77" s="421">
        <f t="shared" si="5"/>
        <v>191</v>
      </c>
      <c r="D77" s="421">
        <v>158</v>
      </c>
      <c r="E77" s="459">
        <v>33</v>
      </c>
      <c r="F77" s="282"/>
      <c r="G77" s="282">
        <v>3.84</v>
      </c>
      <c r="H77" s="282">
        <f t="shared" si="6"/>
        <v>253.44</v>
      </c>
      <c r="I77" s="282">
        <f t="shared" si="7"/>
        <v>314.49</v>
      </c>
    </row>
    <row r="78" spans="1:9" ht="20.25" customHeight="1" x14ac:dyDescent="0.25">
      <c r="A78" s="19" t="s">
        <v>150</v>
      </c>
      <c r="B78" s="421">
        <v>1</v>
      </c>
      <c r="C78" s="421">
        <f t="shared" si="5"/>
        <v>224</v>
      </c>
      <c r="D78" s="421">
        <v>158</v>
      </c>
      <c r="E78" s="459">
        <v>66</v>
      </c>
      <c r="F78" s="282"/>
      <c r="G78" s="282">
        <v>3.84</v>
      </c>
      <c r="H78" s="282">
        <f t="shared" si="6"/>
        <v>506.88</v>
      </c>
      <c r="I78" s="282">
        <f t="shared" si="7"/>
        <v>628.99</v>
      </c>
    </row>
    <row r="79" spans="1:9" x14ac:dyDescent="0.25">
      <c r="A79" s="19" t="s">
        <v>151</v>
      </c>
      <c r="B79" s="421">
        <v>1</v>
      </c>
      <c r="C79" s="421">
        <f t="shared" si="5"/>
        <v>167</v>
      </c>
      <c r="D79" s="421">
        <v>158</v>
      </c>
      <c r="E79" s="459">
        <v>9</v>
      </c>
      <c r="F79" s="282"/>
      <c r="G79" s="282">
        <v>3.84</v>
      </c>
      <c r="H79" s="282">
        <f t="shared" si="6"/>
        <v>69.12</v>
      </c>
      <c r="I79" s="282">
        <f t="shared" si="7"/>
        <v>85.77</v>
      </c>
    </row>
    <row r="80" spans="1:9" x14ac:dyDescent="0.25">
      <c r="A80" s="19" t="s">
        <v>151</v>
      </c>
      <c r="B80" s="421">
        <v>1</v>
      </c>
      <c r="C80" s="421">
        <f t="shared" si="5"/>
        <v>168</v>
      </c>
      <c r="D80" s="421">
        <v>158</v>
      </c>
      <c r="E80" s="459">
        <v>10</v>
      </c>
      <c r="F80" s="282"/>
      <c r="G80" s="282">
        <v>3.84</v>
      </c>
      <c r="H80" s="282">
        <f t="shared" si="6"/>
        <v>76.8</v>
      </c>
      <c r="I80" s="282">
        <f t="shared" si="7"/>
        <v>95.3</v>
      </c>
    </row>
    <row r="81" spans="1:9" x14ac:dyDescent="0.25">
      <c r="A81" s="19" t="s">
        <v>151</v>
      </c>
      <c r="B81" s="421">
        <v>1</v>
      </c>
      <c r="C81" s="421">
        <f t="shared" si="5"/>
        <v>217</v>
      </c>
      <c r="D81" s="421">
        <v>158</v>
      </c>
      <c r="E81" s="459">
        <v>59</v>
      </c>
      <c r="F81" s="282"/>
      <c r="G81" s="282">
        <v>3.84</v>
      </c>
      <c r="H81" s="282">
        <f t="shared" si="6"/>
        <v>453.12</v>
      </c>
      <c r="I81" s="282">
        <f t="shared" si="7"/>
        <v>562.28</v>
      </c>
    </row>
    <row r="82" spans="1:9" ht="49.5" x14ac:dyDescent="0.25">
      <c r="A82" s="54" t="s">
        <v>26</v>
      </c>
      <c r="B82" s="284">
        <f>SUM(B83:B118)</f>
        <v>36</v>
      </c>
      <c r="C82" s="284"/>
      <c r="D82" s="284"/>
      <c r="E82" s="284">
        <f t="shared" ref="E82:I82" si="8">SUM(E83:E118)</f>
        <v>1113</v>
      </c>
      <c r="F82" s="284"/>
      <c r="G82" s="284"/>
      <c r="H82" s="285">
        <f t="shared" si="8"/>
        <v>8972.9200000000037</v>
      </c>
      <c r="I82" s="285">
        <f t="shared" si="8"/>
        <v>11134.509999999998</v>
      </c>
    </row>
    <row r="83" spans="1:9" ht="33" x14ac:dyDescent="0.25">
      <c r="A83" s="43" t="s">
        <v>152</v>
      </c>
      <c r="B83" s="421">
        <v>1</v>
      </c>
      <c r="C83" s="421">
        <f t="shared" si="5"/>
        <v>168</v>
      </c>
      <c r="D83" s="421">
        <v>158</v>
      </c>
      <c r="E83" s="459">
        <v>10</v>
      </c>
      <c r="F83" s="282"/>
      <c r="G83" s="282">
        <v>4.42</v>
      </c>
      <c r="H83" s="282">
        <f t="shared" si="6"/>
        <v>88.4</v>
      </c>
      <c r="I83" s="282">
        <f t="shared" si="7"/>
        <v>109.7</v>
      </c>
    </row>
    <row r="84" spans="1:9" ht="33" x14ac:dyDescent="0.25">
      <c r="A84" s="43" t="s">
        <v>152</v>
      </c>
      <c r="B84" s="421">
        <v>1</v>
      </c>
      <c r="C84" s="421">
        <f t="shared" si="5"/>
        <v>159</v>
      </c>
      <c r="D84" s="421">
        <v>158</v>
      </c>
      <c r="E84" s="459">
        <v>1</v>
      </c>
      <c r="F84" s="282"/>
      <c r="G84" s="282">
        <v>4.42</v>
      </c>
      <c r="H84" s="282">
        <f t="shared" si="6"/>
        <v>8.84</v>
      </c>
      <c r="I84" s="282">
        <f t="shared" si="7"/>
        <v>10.97</v>
      </c>
    </row>
    <row r="85" spans="1:9" ht="33" x14ac:dyDescent="0.25">
      <c r="A85" s="43" t="s">
        <v>152</v>
      </c>
      <c r="B85" s="421">
        <v>1</v>
      </c>
      <c r="C85" s="421">
        <f t="shared" si="5"/>
        <v>158</v>
      </c>
      <c r="D85" s="421">
        <v>158</v>
      </c>
      <c r="E85" s="459">
        <v>0</v>
      </c>
      <c r="F85" s="282"/>
      <c r="G85" s="282">
        <v>4.42</v>
      </c>
      <c r="H85" s="282">
        <f t="shared" si="6"/>
        <v>0</v>
      </c>
      <c r="I85" s="282">
        <f t="shared" si="7"/>
        <v>0</v>
      </c>
    </row>
    <row r="86" spans="1:9" x14ac:dyDescent="0.25">
      <c r="A86" s="19" t="s">
        <v>153</v>
      </c>
      <c r="B86" s="421">
        <v>1</v>
      </c>
      <c r="C86" s="421">
        <f t="shared" si="5"/>
        <v>183</v>
      </c>
      <c r="D86" s="421">
        <v>158</v>
      </c>
      <c r="E86" s="459">
        <v>25</v>
      </c>
      <c r="F86" s="282"/>
      <c r="G86" s="282">
        <v>3.67</v>
      </c>
      <c r="H86" s="282">
        <f t="shared" si="6"/>
        <v>183.5</v>
      </c>
      <c r="I86" s="282">
        <f t="shared" si="7"/>
        <v>227.71</v>
      </c>
    </row>
    <row r="87" spans="1:9" x14ac:dyDescent="0.25">
      <c r="A87" s="19" t="s">
        <v>153</v>
      </c>
      <c r="B87" s="421">
        <v>1</v>
      </c>
      <c r="C87" s="421">
        <f t="shared" si="5"/>
        <v>192</v>
      </c>
      <c r="D87" s="421">
        <v>158</v>
      </c>
      <c r="E87" s="459">
        <v>34</v>
      </c>
      <c r="F87" s="282"/>
      <c r="G87" s="282">
        <v>3.67</v>
      </c>
      <c r="H87" s="282">
        <f t="shared" si="6"/>
        <v>249.56</v>
      </c>
      <c r="I87" s="282">
        <f t="shared" si="7"/>
        <v>309.68</v>
      </c>
    </row>
    <row r="88" spans="1:9" x14ac:dyDescent="0.25">
      <c r="A88" s="19" t="s">
        <v>153</v>
      </c>
      <c r="B88" s="421">
        <v>1</v>
      </c>
      <c r="C88" s="421">
        <f t="shared" si="5"/>
        <v>200</v>
      </c>
      <c r="D88" s="421">
        <v>158</v>
      </c>
      <c r="E88" s="459">
        <v>42</v>
      </c>
      <c r="F88" s="282"/>
      <c r="G88" s="282">
        <v>3.67</v>
      </c>
      <c r="H88" s="282">
        <f t="shared" si="6"/>
        <v>308.27999999999997</v>
      </c>
      <c r="I88" s="282">
        <f t="shared" si="7"/>
        <v>382.54</v>
      </c>
    </row>
    <row r="89" spans="1:9" x14ac:dyDescent="0.25">
      <c r="A89" s="19" t="s">
        <v>153</v>
      </c>
      <c r="B89" s="421">
        <v>1</v>
      </c>
      <c r="C89" s="421">
        <f t="shared" si="5"/>
        <v>216</v>
      </c>
      <c r="D89" s="421">
        <v>158</v>
      </c>
      <c r="E89" s="459">
        <v>58</v>
      </c>
      <c r="F89" s="282"/>
      <c r="G89" s="282">
        <v>3.67</v>
      </c>
      <c r="H89" s="282">
        <f t="shared" si="6"/>
        <v>425.72</v>
      </c>
      <c r="I89" s="282">
        <f t="shared" si="7"/>
        <v>528.28</v>
      </c>
    </row>
    <row r="90" spans="1:9" x14ac:dyDescent="0.25">
      <c r="A90" s="19" t="s">
        <v>154</v>
      </c>
      <c r="B90" s="421">
        <v>1</v>
      </c>
      <c r="C90" s="421">
        <f t="shared" si="5"/>
        <v>200</v>
      </c>
      <c r="D90" s="421">
        <v>158</v>
      </c>
      <c r="E90" s="459">
        <v>42</v>
      </c>
      <c r="F90" s="282"/>
      <c r="G90" s="282">
        <v>3.67</v>
      </c>
      <c r="H90" s="282">
        <f t="shared" si="6"/>
        <v>308.27999999999997</v>
      </c>
      <c r="I90" s="282">
        <f t="shared" si="7"/>
        <v>382.54</v>
      </c>
    </row>
    <row r="91" spans="1:9" x14ac:dyDescent="0.25">
      <c r="A91" s="19" t="s">
        <v>154</v>
      </c>
      <c r="B91" s="421">
        <v>1</v>
      </c>
      <c r="C91" s="421">
        <f t="shared" si="5"/>
        <v>172</v>
      </c>
      <c r="D91" s="421">
        <v>158</v>
      </c>
      <c r="E91" s="459">
        <v>14</v>
      </c>
      <c r="F91" s="282"/>
      <c r="G91" s="282">
        <v>3.67</v>
      </c>
      <c r="H91" s="282">
        <f t="shared" si="6"/>
        <v>102.76</v>
      </c>
      <c r="I91" s="282">
        <f t="shared" si="7"/>
        <v>127.51</v>
      </c>
    </row>
    <row r="92" spans="1:9" x14ac:dyDescent="0.25">
      <c r="A92" s="19" t="s">
        <v>154</v>
      </c>
      <c r="B92" s="421">
        <v>1</v>
      </c>
      <c r="C92" s="421">
        <f t="shared" si="5"/>
        <v>168</v>
      </c>
      <c r="D92" s="421">
        <v>158</v>
      </c>
      <c r="E92" s="459">
        <v>10</v>
      </c>
      <c r="F92" s="282">
        <v>623</v>
      </c>
      <c r="G92" s="282">
        <f>F92/D92</f>
        <v>3.9430379746835444</v>
      </c>
      <c r="H92" s="282">
        <f t="shared" si="6"/>
        <v>78.86</v>
      </c>
      <c r="I92" s="282">
        <f t="shared" si="7"/>
        <v>97.86</v>
      </c>
    </row>
    <row r="93" spans="1:9" x14ac:dyDescent="0.25">
      <c r="A93" s="19" t="s">
        <v>154</v>
      </c>
      <c r="B93" s="421">
        <v>1</v>
      </c>
      <c r="C93" s="421">
        <f t="shared" si="5"/>
        <v>198</v>
      </c>
      <c r="D93" s="421">
        <v>158</v>
      </c>
      <c r="E93" s="459">
        <v>40</v>
      </c>
      <c r="F93" s="282">
        <v>623</v>
      </c>
      <c r="G93" s="282">
        <f>F93/D93</f>
        <v>3.9430379746835444</v>
      </c>
      <c r="H93" s="282">
        <f t="shared" si="6"/>
        <v>315.44</v>
      </c>
      <c r="I93" s="282">
        <f t="shared" si="7"/>
        <v>391.43</v>
      </c>
    </row>
    <row r="94" spans="1:9" x14ac:dyDescent="0.25">
      <c r="A94" s="19" t="s">
        <v>154</v>
      </c>
      <c r="B94" s="421">
        <v>1</v>
      </c>
      <c r="C94" s="421">
        <f t="shared" si="5"/>
        <v>168</v>
      </c>
      <c r="D94" s="421">
        <v>158</v>
      </c>
      <c r="E94" s="459">
        <v>10</v>
      </c>
      <c r="F94" s="282">
        <v>623</v>
      </c>
      <c r="G94" s="282">
        <f>F94/D94</f>
        <v>3.9430379746835444</v>
      </c>
      <c r="H94" s="282">
        <f t="shared" si="6"/>
        <v>78.86</v>
      </c>
      <c r="I94" s="282">
        <f t="shared" si="7"/>
        <v>97.86</v>
      </c>
    </row>
    <row r="95" spans="1:9" x14ac:dyDescent="0.25">
      <c r="A95" s="19" t="s">
        <v>155</v>
      </c>
      <c r="B95" s="421">
        <v>1</v>
      </c>
      <c r="C95" s="421">
        <f t="shared" si="5"/>
        <v>191</v>
      </c>
      <c r="D95" s="421">
        <v>158</v>
      </c>
      <c r="E95" s="459">
        <v>33</v>
      </c>
      <c r="F95" s="282"/>
      <c r="G95" s="282">
        <v>3.67</v>
      </c>
      <c r="H95" s="282">
        <f t="shared" si="6"/>
        <v>242.22</v>
      </c>
      <c r="I95" s="282">
        <f t="shared" si="7"/>
        <v>300.57</v>
      </c>
    </row>
    <row r="96" spans="1:9" x14ac:dyDescent="0.25">
      <c r="A96" s="19" t="s">
        <v>155</v>
      </c>
      <c r="B96" s="421">
        <v>1</v>
      </c>
      <c r="C96" s="421">
        <f t="shared" si="5"/>
        <v>160</v>
      </c>
      <c r="D96" s="421">
        <v>158</v>
      </c>
      <c r="E96" s="459">
        <v>2</v>
      </c>
      <c r="F96" s="282"/>
      <c r="G96" s="282">
        <v>3.67</v>
      </c>
      <c r="H96" s="282">
        <f t="shared" si="6"/>
        <v>14.68</v>
      </c>
      <c r="I96" s="282">
        <f t="shared" si="7"/>
        <v>18.22</v>
      </c>
    </row>
    <row r="97" spans="1:9" x14ac:dyDescent="0.25">
      <c r="A97" s="19" t="s">
        <v>155</v>
      </c>
      <c r="B97" s="421">
        <v>1</v>
      </c>
      <c r="C97" s="421">
        <f t="shared" si="5"/>
        <v>159</v>
      </c>
      <c r="D97" s="421">
        <v>158</v>
      </c>
      <c r="E97" s="459">
        <v>1</v>
      </c>
      <c r="F97" s="282"/>
      <c r="G97" s="282">
        <v>3.67</v>
      </c>
      <c r="H97" s="282">
        <f t="shared" si="6"/>
        <v>7.34</v>
      </c>
      <c r="I97" s="282">
        <f t="shared" si="7"/>
        <v>9.11</v>
      </c>
    </row>
    <row r="98" spans="1:9" x14ac:dyDescent="0.25">
      <c r="A98" s="19" t="s">
        <v>155</v>
      </c>
      <c r="B98" s="421">
        <v>1</v>
      </c>
      <c r="C98" s="421">
        <f t="shared" si="5"/>
        <v>198</v>
      </c>
      <c r="D98" s="421">
        <v>158</v>
      </c>
      <c r="E98" s="459">
        <v>40</v>
      </c>
      <c r="F98" s="282"/>
      <c r="G98" s="282">
        <v>3.67</v>
      </c>
      <c r="H98" s="282">
        <f t="shared" si="6"/>
        <v>293.60000000000002</v>
      </c>
      <c r="I98" s="282">
        <f t="shared" si="7"/>
        <v>364.33</v>
      </c>
    </row>
    <row r="99" spans="1:9" x14ac:dyDescent="0.25">
      <c r="A99" s="19" t="s">
        <v>155</v>
      </c>
      <c r="B99" s="421">
        <v>1</v>
      </c>
      <c r="C99" s="421">
        <f t="shared" si="5"/>
        <v>232</v>
      </c>
      <c r="D99" s="421">
        <v>158</v>
      </c>
      <c r="E99" s="459">
        <v>74</v>
      </c>
      <c r="F99" s="282"/>
      <c r="G99" s="282">
        <v>3.67</v>
      </c>
      <c r="H99" s="282">
        <f t="shared" si="6"/>
        <v>543.16</v>
      </c>
      <c r="I99" s="282">
        <f t="shared" si="7"/>
        <v>674.01</v>
      </c>
    </row>
    <row r="100" spans="1:9" x14ac:dyDescent="0.25">
      <c r="A100" s="19" t="s">
        <v>156</v>
      </c>
      <c r="B100" s="421">
        <v>1</v>
      </c>
      <c r="C100" s="421">
        <f t="shared" si="5"/>
        <v>168</v>
      </c>
      <c r="D100" s="421">
        <v>158</v>
      </c>
      <c r="E100" s="459">
        <v>10</v>
      </c>
      <c r="F100" s="282"/>
      <c r="G100" s="282">
        <v>3.67</v>
      </c>
      <c r="H100" s="282">
        <f t="shared" si="6"/>
        <v>73.400000000000006</v>
      </c>
      <c r="I100" s="282">
        <f t="shared" si="7"/>
        <v>91.08</v>
      </c>
    </row>
    <row r="101" spans="1:9" x14ac:dyDescent="0.25">
      <c r="A101" s="19" t="s">
        <v>157</v>
      </c>
      <c r="B101" s="421">
        <v>1</v>
      </c>
      <c r="C101" s="421">
        <f t="shared" si="5"/>
        <v>209</v>
      </c>
      <c r="D101" s="421">
        <v>158</v>
      </c>
      <c r="E101" s="459">
        <v>51</v>
      </c>
      <c r="F101" s="282"/>
      <c r="G101" s="282">
        <v>3.67</v>
      </c>
      <c r="H101" s="282">
        <f t="shared" si="6"/>
        <v>374.34</v>
      </c>
      <c r="I101" s="282">
        <f t="shared" si="7"/>
        <v>464.52</v>
      </c>
    </row>
    <row r="102" spans="1:9" x14ac:dyDescent="0.25">
      <c r="A102" s="19" t="s">
        <v>158</v>
      </c>
      <c r="B102" s="421">
        <v>1</v>
      </c>
      <c r="C102" s="421">
        <f t="shared" si="5"/>
        <v>216</v>
      </c>
      <c r="D102" s="421">
        <v>158</v>
      </c>
      <c r="E102" s="459">
        <v>58</v>
      </c>
      <c r="F102" s="282"/>
      <c r="G102" s="282">
        <v>3.67</v>
      </c>
      <c r="H102" s="282">
        <f t="shared" si="6"/>
        <v>425.72</v>
      </c>
      <c r="I102" s="282">
        <f t="shared" si="7"/>
        <v>528.28</v>
      </c>
    </row>
    <row r="103" spans="1:9" x14ac:dyDescent="0.25">
      <c r="A103" s="19" t="s">
        <v>172</v>
      </c>
      <c r="B103" s="421">
        <v>1</v>
      </c>
      <c r="C103" s="421">
        <f t="shared" si="5"/>
        <v>168</v>
      </c>
      <c r="D103" s="421">
        <v>158</v>
      </c>
      <c r="E103" s="459">
        <v>10</v>
      </c>
      <c r="F103" s="282"/>
      <c r="G103" s="282">
        <v>3.67</v>
      </c>
      <c r="H103" s="282">
        <f t="shared" si="6"/>
        <v>73.400000000000006</v>
      </c>
      <c r="I103" s="282">
        <f t="shared" si="7"/>
        <v>91.08</v>
      </c>
    </row>
    <row r="104" spans="1:9" x14ac:dyDescent="0.25">
      <c r="A104" s="19" t="s">
        <v>160</v>
      </c>
      <c r="B104" s="421">
        <v>1</v>
      </c>
      <c r="C104" s="421">
        <f t="shared" si="5"/>
        <v>178</v>
      </c>
      <c r="D104" s="421">
        <v>158</v>
      </c>
      <c r="E104" s="459">
        <v>20</v>
      </c>
      <c r="F104" s="282"/>
      <c r="G104" s="282">
        <v>3.59</v>
      </c>
      <c r="H104" s="282">
        <f t="shared" si="6"/>
        <v>143.6</v>
      </c>
      <c r="I104" s="282">
        <f t="shared" si="7"/>
        <v>178.19</v>
      </c>
    </row>
    <row r="105" spans="1:9" x14ac:dyDescent="0.25">
      <c r="A105" s="19" t="s">
        <v>160</v>
      </c>
      <c r="B105" s="421">
        <v>1</v>
      </c>
      <c r="C105" s="421">
        <f t="shared" si="5"/>
        <v>172</v>
      </c>
      <c r="D105" s="421">
        <v>158</v>
      </c>
      <c r="E105" s="459">
        <v>14</v>
      </c>
      <c r="F105" s="282"/>
      <c r="G105" s="282">
        <v>3.59</v>
      </c>
      <c r="H105" s="282">
        <f t="shared" si="6"/>
        <v>100.52</v>
      </c>
      <c r="I105" s="282">
        <f t="shared" si="7"/>
        <v>124.74</v>
      </c>
    </row>
    <row r="106" spans="1:9" x14ac:dyDescent="0.25">
      <c r="A106" s="19" t="s">
        <v>160</v>
      </c>
      <c r="B106" s="421">
        <v>1</v>
      </c>
      <c r="C106" s="421">
        <f t="shared" si="5"/>
        <v>214</v>
      </c>
      <c r="D106" s="421">
        <v>158</v>
      </c>
      <c r="E106" s="459">
        <v>56</v>
      </c>
      <c r="F106" s="282"/>
      <c r="G106" s="282">
        <v>3.59</v>
      </c>
      <c r="H106" s="282">
        <f t="shared" si="6"/>
        <v>402.08</v>
      </c>
      <c r="I106" s="282">
        <f t="shared" si="7"/>
        <v>498.94</v>
      </c>
    </row>
    <row r="107" spans="1:9" x14ac:dyDescent="0.25">
      <c r="A107" s="19" t="s">
        <v>160</v>
      </c>
      <c r="B107" s="421">
        <v>1</v>
      </c>
      <c r="C107" s="421">
        <f t="shared" si="5"/>
        <v>181</v>
      </c>
      <c r="D107" s="421">
        <v>158</v>
      </c>
      <c r="E107" s="459">
        <v>23</v>
      </c>
      <c r="F107" s="282"/>
      <c r="G107" s="282">
        <v>3.59</v>
      </c>
      <c r="H107" s="282">
        <f t="shared" si="6"/>
        <v>165.14</v>
      </c>
      <c r="I107" s="282">
        <f t="shared" si="7"/>
        <v>204.92</v>
      </c>
    </row>
    <row r="108" spans="1:9" x14ac:dyDescent="0.25">
      <c r="A108" s="19" t="s">
        <v>160</v>
      </c>
      <c r="B108" s="421">
        <v>1</v>
      </c>
      <c r="C108" s="421">
        <f t="shared" si="5"/>
        <v>196</v>
      </c>
      <c r="D108" s="421">
        <v>158</v>
      </c>
      <c r="E108" s="459">
        <v>38</v>
      </c>
      <c r="F108" s="282"/>
      <c r="G108" s="282">
        <v>3.59</v>
      </c>
      <c r="H108" s="282">
        <f t="shared" si="6"/>
        <v>272.83999999999997</v>
      </c>
      <c r="I108" s="282">
        <f t="shared" si="7"/>
        <v>338.57</v>
      </c>
    </row>
    <row r="109" spans="1:9" x14ac:dyDescent="0.25">
      <c r="A109" s="19" t="s">
        <v>160</v>
      </c>
      <c r="B109" s="421">
        <v>1</v>
      </c>
      <c r="C109" s="421">
        <f t="shared" si="5"/>
        <v>184</v>
      </c>
      <c r="D109" s="421">
        <v>158</v>
      </c>
      <c r="E109" s="459">
        <v>26</v>
      </c>
      <c r="F109" s="282"/>
      <c r="G109" s="282">
        <v>3.59</v>
      </c>
      <c r="H109" s="282">
        <f t="shared" si="6"/>
        <v>186.68</v>
      </c>
      <c r="I109" s="282">
        <f t="shared" si="7"/>
        <v>231.65</v>
      </c>
    </row>
    <row r="110" spans="1:9" x14ac:dyDescent="0.25">
      <c r="A110" s="19" t="s">
        <v>160</v>
      </c>
      <c r="B110" s="421">
        <v>1</v>
      </c>
      <c r="C110" s="421">
        <f t="shared" si="5"/>
        <v>192</v>
      </c>
      <c r="D110" s="421">
        <v>158</v>
      </c>
      <c r="E110" s="459">
        <v>34</v>
      </c>
      <c r="F110" s="282"/>
      <c r="G110" s="282">
        <v>3.59</v>
      </c>
      <c r="H110" s="282">
        <f t="shared" si="6"/>
        <v>244.12</v>
      </c>
      <c r="I110" s="282">
        <f t="shared" si="7"/>
        <v>302.93</v>
      </c>
    </row>
    <row r="111" spans="1:9" x14ac:dyDescent="0.25">
      <c r="A111" s="19" t="s">
        <v>160</v>
      </c>
      <c r="B111" s="421">
        <v>1</v>
      </c>
      <c r="C111" s="421">
        <f t="shared" si="5"/>
        <v>170</v>
      </c>
      <c r="D111" s="421">
        <v>158</v>
      </c>
      <c r="E111" s="459">
        <v>12</v>
      </c>
      <c r="F111" s="282"/>
      <c r="G111" s="282">
        <v>3.59</v>
      </c>
      <c r="H111" s="282">
        <f t="shared" si="6"/>
        <v>86.16</v>
      </c>
      <c r="I111" s="282">
        <f t="shared" si="7"/>
        <v>106.92</v>
      </c>
    </row>
    <row r="112" spans="1:9" x14ac:dyDescent="0.25">
      <c r="A112" s="19" t="s">
        <v>161</v>
      </c>
      <c r="B112" s="421">
        <v>1</v>
      </c>
      <c r="C112" s="421">
        <f t="shared" si="5"/>
        <v>228</v>
      </c>
      <c r="D112" s="421">
        <v>158</v>
      </c>
      <c r="E112" s="459">
        <v>70</v>
      </c>
      <c r="F112" s="282"/>
      <c r="G112" s="282">
        <v>4.7699999999999996</v>
      </c>
      <c r="H112" s="282">
        <f t="shared" si="6"/>
        <v>667.8</v>
      </c>
      <c r="I112" s="282">
        <f t="shared" si="7"/>
        <v>828.67</v>
      </c>
    </row>
    <row r="113" spans="1:9" x14ac:dyDescent="0.25">
      <c r="A113" s="19" t="s">
        <v>162</v>
      </c>
      <c r="B113" s="421">
        <v>1</v>
      </c>
      <c r="C113" s="421">
        <f t="shared" si="5"/>
        <v>240</v>
      </c>
      <c r="D113" s="421">
        <v>158</v>
      </c>
      <c r="E113" s="459">
        <v>82</v>
      </c>
      <c r="F113" s="282"/>
      <c r="G113" s="282">
        <v>5.13</v>
      </c>
      <c r="H113" s="282">
        <f t="shared" si="6"/>
        <v>841.32</v>
      </c>
      <c r="I113" s="282">
        <f t="shared" si="7"/>
        <v>1043.99</v>
      </c>
    </row>
    <row r="114" spans="1:9" x14ac:dyDescent="0.25">
      <c r="A114" s="19" t="s">
        <v>162</v>
      </c>
      <c r="B114" s="421">
        <v>1</v>
      </c>
      <c r="C114" s="421">
        <f t="shared" si="5"/>
        <v>293</v>
      </c>
      <c r="D114" s="421">
        <v>158</v>
      </c>
      <c r="E114" s="459">
        <v>135</v>
      </c>
      <c r="F114" s="282"/>
      <c r="G114" s="282">
        <v>5.13</v>
      </c>
      <c r="H114" s="282">
        <f t="shared" si="6"/>
        <v>1385.1</v>
      </c>
      <c r="I114" s="282">
        <f t="shared" si="7"/>
        <v>1718.77</v>
      </c>
    </row>
    <row r="115" spans="1:9" x14ac:dyDescent="0.25">
      <c r="A115" s="19" t="s">
        <v>163</v>
      </c>
      <c r="B115" s="421">
        <v>1</v>
      </c>
      <c r="C115" s="421">
        <f t="shared" si="5"/>
        <v>176</v>
      </c>
      <c r="D115" s="421">
        <v>158</v>
      </c>
      <c r="E115" s="459">
        <v>18</v>
      </c>
      <c r="F115" s="282"/>
      <c r="G115" s="282">
        <v>3.7</v>
      </c>
      <c r="H115" s="282">
        <f t="shared" si="6"/>
        <v>133.19999999999999</v>
      </c>
      <c r="I115" s="282">
        <f t="shared" si="7"/>
        <v>165.29</v>
      </c>
    </row>
    <row r="116" spans="1:9" x14ac:dyDescent="0.25">
      <c r="A116" s="19" t="s">
        <v>163</v>
      </c>
      <c r="B116" s="421">
        <v>1</v>
      </c>
      <c r="C116" s="421">
        <f t="shared" si="5"/>
        <v>166</v>
      </c>
      <c r="D116" s="421">
        <v>158</v>
      </c>
      <c r="E116" s="459">
        <v>8</v>
      </c>
      <c r="F116" s="282"/>
      <c r="G116" s="282">
        <v>3.7</v>
      </c>
      <c r="H116" s="282">
        <f t="shared" si="6"/>
        <v>59.2</v>
      </c>
      <c r="I116" s="282">
        <f t="shared" si="7"/>
        <v>73.459999999999994</v>
      </c>
    </row>
    <row r="117" spans="1:9" x14ac:dyDescent="0.25">
      <c r="A117" s="19" t="s">
        <v>164</v>
      </c>
      <c r="B117" s="421">
        <v>1</v>
      </c>
      <c r="C117" s="421">
        <f t="shared" si="5"/>
        <v>162</v>
      </c>
      <c r="D117" s="421">
        <v>158</v>
      </c>
      <c r="E117" s="459">
        <v>4</v>
      </c>
      <c r="F117" s="282"/>
      <c r="G117" s="282">
        <v>3.7</v>
      </c>
      <c r="H117" s="282">
        <f t="shared" si="6"/>
        <v>29.6</v>
      </c>
      <c r="I117" s="282">
        <f t="shared" si="7"/>
        <v>36.729999999999997</v>
      </c>
    </row>
    <row r="118" spans="1:9" x14ac:dyDescent="0.25">
      <c r="A118" s="19" t="s">
        <v>164</v>
      </c>
      <c r="B118" s="421">
        <v>1</v>
      </c>
      <c r="C118" s="421">
        <f t="shared" si="5"/>
        <v>166</v>
      </c>
      <c r="D118" s="421">
        <v>158</v>
      </c>
      <c r="E118" s="459">
        <v>8</v>
      </c>
      <c r="F118" s="282"/>
      <c r="G118" s="282">
        <v>3.7</v>
      </c>
      <c r="H118" s="282">
        <f t="shared" si="6"/>
        <v>59.2</v>
      </c>
      <c r="I118" s="282">
        <f t="shared" si="7"/>
        <v>73.459999999999994</v>
      </c>
    </row>
    <row r="119" spans="1:9" x14ac:dyDescent="0.25">
      <c r="A119" s="63"/>
      <c r="B119" s="64"/>
      <c r="C119" s="64"/>
      <c r="D119" s="64"/>
      <c r="E119" s="71"/>
      <c r="F119" s="72"/>
      <c r="G119" s="72"/>
    </row>
    <row r="120" spans="1:9" x14ac:dyDescent="0.25">
      <c r="A120" s="11" t="s">
        <v>1</v>
      </c>
      <c r="B120" s="12"/>
      <c r="C120" s="12"/>
      <c r="D120" s="12"/>
      <c r="E120" s="73"/>
      <c r="F120" s="12"/>
      <c r="G120" s="12"/>
      <c r="H120" s="12"/>
      <c r="I120" s="12"/>
    </row>
    <row r="121" spans="1:9" ht="48" customHeight="1" x14ac:dyDescent="0.25">
      <c r="A121" s="609" t="s">
        <v>3</v>
      </c>
      <c r="B121" s="609"/>
      <c r="C121" s="609"/>
      <c r="D121" s="609"/>
      <c r="E121" s="609"/>
      <c r="F121" s="609"/>
      <c r="G121" s="609"/>
      <c r="H121" s="609"/>
      <c r="I121" s="609"/>
    </row>
    <row r="122" spans="1:9" ht="21.75" customHeight="1" x14ac:dyDescent="0.25">
      <c r="A122" s="18" t="s">
        <v>5</v>
      </c>
      <c r="D122" s="12"/>
      <c r="E122" s="73"/>
      <c r="F122" s="12"/>
      <c r="G122" s="12"/>
      <c r="H122" s="12"/>
      <c r="I122" s="12"/>
    </row>
    <row r="123" spans="1:9" ht="18" customHeight="1" x14ac:dyDescent="0.25">
      <c r="A123" s="12" t="s">
        <v>16</v>
      </c>
      <c r="B123" s="18"/>
      <c r="C123" s="18"/>
      <c r="D123" s="12"/>
      <c r="E123" s="73"/>
      <c r="F123" s="12"/>
      <c r="G123" s="12"/>
      <c r="H123" s="12"/>
      <c r="I123" s="12"/>
    </row>
    <row r="124" spans="1:9" ht="18" customHeight="1" x14ac:dyDescent="0.25">
      <c r="A124" s="12" t="s">
        <v>17</v>
      </c>
      <c r="B124" s="18"/>
      <c r="C124" s="18"/>
      <c r="D124" s="12"/>
      <c r="E124" s="73"/>
      <c r="F124" s="12"/>
      <c r="G124" s="12"/>
      <c r="H124" s="12"/>
      <c r="I124" s="12"/>
    </row>
    <row r="125" spans="1:9" ht="18" customHeight="1" x14ac:dyDescent="0.25">
      <c r="A125" s="12"/>
      <c r="B125" s="18"/>
      <c r="C125" s="18"/>
      <c r="D125" s="12"/>
      <c r="E125" s="73"/>
      <c r="F125" s="12"/>
      <c r="G125" s="12"/>
      <c r="H125" s="12"/>
      <c r="I125" s="12"/>
    </row>
    <row r="126" spans="1:9" ht="18" customHeight="1" x14ac:dyDescent="0.25">
      <c r="A126" s="609" t="s">
        <v>165</v>
      </c>
      <c r="B126" s="609"/>
      <c r="C126" s="609"/>
      <c r="D126" s="609"/>
      <c r="E126" s="609"/>
      <c r="F126" s="609"/>
      <c r="G126" s="609"/>
      <c r="H126" s="609"/>
      <c r="I126" s="609"/>
    </row>
    <row r="127" spans="1:9" ht="41.25" customHeight="1" x14ac:dyDescent="0.25">
      <c r="A127" s="609"/>
      <c r="B127" s="609"/>
      <c r="C127" s="609"/>
      <c r="D127" s="609"/>
      <c r="E127" s="609"/>
      <c r="F127" s="609"/>
      <c r="G127" s="609"/>
      <c r="H127" s="609"/>
      <c r="I127" s="609"/>
    </row>
    <row r="128" spans="1:9" ht="39.75" customHeight="1" x14ac:dyDescent="0.25">
      <c r="A128" s="616" t="s">
        <v>20</v>
      </c>
      <c r="B128" s="616"/>
      <c r="C128" s="616"/>
      <c r="D128" s="616"/>
      <c r="E128" s="616"/>
      <c r="F128" s="616"/>
      <c r="G128" s="616"/>
      <c r="H128" s="616"/>
      <c r="I128" s="616"/>
    </row>
    <row r="129" spans="1:9" ht="34.5" customHeight="1" x14ac:dyDescent="0.25">
      <c r="A129" s="611" t="s">
        <v>7</v>
      </c>
      <c r="B129" s="611"/>
      <c r="C129" s="611"/>
      <c r="D129" s="611"/>
      <c r="E129" s="611"/>
      <c r="F129" s="611"/>
      <c r="G129" s="611"/>
      <c r="H129" s="611"/>
      <c r="I129" s="611"/>
    </row>
    <row r="130" spans="1:9" ht="37.5" customHeight="1" x14ac:dyDescent="0.25">
      <c r="A130" s="616" t="s">
        <v>9</v>
      </c>
      <c r="B130" s="616"/>
      <c r="C130" s="616"/>
      <c r="D130" s="616"/>
      <c r="E130" s="616"/>
      <c r="F130" s="616"/>
      <c r="G130" s="616"/>
      <c r="H130" s="616"/>
      <c r="I130" s="616"/>
    </row>
    <row r="131" spans="1:9" ht="18" customHeight="1" x14ac:dyDescent="0.25">
      <c r="A131" s="17"/>
      <c r="B131" s="17"/>
      <c r="C131" s="17"/>
      <c r="D131" s="17"/>
      <c r="E131" s="74"/>
      <c r="F131" s="17"/>
      <c r="G131" s="17"/>
      <c r="H131" s="17"/>
      <c r="I131" s="17"/>
    </row>
    <row r="133" spans="1:9" x14ac:dyDescent="0.25">
      <c r="A133" s="2" t="s">
        <v>166</v>
      </c>
    </row>
    <row r="135" spans="1:9" ht="18" customHeight="1" x14ac:dyDescent="0.25">
      <c r="A135" s="2" t="s">
        <v>167</v>
      </c>
    </row>
    <row r="136" spans="1:9" x14ac:dyDescent="0.25">
      <c r="A136" s="2" t="s">
        <v>168</v>
      </c>
    </row>
    <row r="137" spans="1:9" x14ac:dyDescent="0.25">
      <c r="A137" s="2" t="s">
        <v>169</v>
      </c>
    </row>
  </sheetData>
  <mergeCells count="17">
    <mergeCell ref="A126:I127"/>
    <mergeCell ref="A128:I128"/>
    <mergeCell ref="A129:I129"/>
    <mergeCell ref="G1:I1"/>
    <mergeCell ref="A130:I130"/>
    <mergeCell ref="A3:I3"/>
    <mergeCell ref="A8:A10"/>
    <mergeCell ref="B8:B10"/>
    <mergeCell ref="C8:E8"/>
    <mergeCell ref="F8:F10"/>
    <mergeCell ref="G8:G10"/>
    <mergeCell ref="H8:H10"/>
    <mergeCell ref="I8:I10"/>
    <mergeCell ref="C9:C10"/>
    <mergeCell ref="D9:D10"/>
    <mergeCell ref="E9:E10"/>
    <mergeCell ref="A121:I1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zoomScale="90" zoomScaleNormal="90" workbookViewId="0">
      <selection activeCell="K6" sqref="K6"/>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2.28515625" style="2" customWidth="1"/>
    <col min="7" max="7" width="15.5703125" style="2" customWidth="1"/>
    <col min="8" max="8" width="21.42578125" style="2" customWidth="1"/>
    <col min="9" max="9" width="19.28515625" style="2" customWidth="1"/>
    <col min="10" max="11" width="15.85546875" style="2" customWidth="1"/>
    <col min="12" max="16384" width="9.140625" style="2"/>
  </cols>
  <sheetData>
    <row r="1" spans="1:9" ht="52.5" customHeight="1" x14ac:dyDescent="0.25">
      <c r="G1" s="600" t="s">
        <v>1585</v>
      </c>
      <c r="H1" s="601"/>
      <c r="I1" s="601"/>
    </row>
    <row r="2" spans="1:9" s="426" customFormat="1" ht="15.75" customHeight="1" x14ac:dyDescent="0.25">
      <c r="G2" s="577"/>
      <c r="H2" s="578"/>
      <c r="I2" s="578"/>
    </row>
    <row r="3" spans="1:9" s="1" customFormat="1" ht="39.75" customHeight="1" x14ac:dyDescent="0.25">
      <c r="A3" s="593" t="s">
        <v>91</v>
      </c>
      <c r="B3" s="593"/>
      <c r="C3" s="593"/>
      <c r="D3" s="593"/>
      <c r="E3" s="593"/>
      <c r="F3" s="593"/>
      <c r="G3" s="593"/>
      <c r="H3" s="593"/>
      <c r="I3" s="593"/>
    </row>
    <row r="5" spans="1:9" x14ac:dyDescent="0.25">
      <c r="A5" s="280" t="s">
        <v>1449</v>
      </c>
    </row>
    <row r="6" spans="1:9" x14ac:dyDescent="0.25">
      <c r="A6" s="281" t="s">
        <v>1556</v>
      </c>
    </row>
    <row r="7" spans="1:9" x14ac:dyDescent="0.25">
      <c r="E7" s="14"/>
      <c r="H7" s="13"/>
    </row>
    <row r="8" spans="1:9" s="53" customFormat="1" ht="45.75" customHeight="1" x14ac:dyDescent="0.25">
      <c r="A8" s="603"/>
      <c r="B8" s="603" t="s">
        <v>8</v>
      </c>
      <c r="C8" s="604" t="s">
        <v>10</v>
      </c>
      <c r="D8" s="604"/>
      <c r="E8" s="604"/>
      <c r="F8" s="604" t="s">
        <v>6</v>
      </c>
      <c r="G8" s="604" t="s">
        <v>93</v>
      </c>
      <c r="H8" s="605" t="s">
        <v>11</v>
      </c>
      <c r="I8" s="606" t="s">
        <v>4</v>
      </c>
    </row>
    <row r="9" spans="1:9" s="53" customFormat="1" ht="24" customHeight="1" x14ac:dyDescent="0.25">
      <c r="A9" s="603"/>
      <c r="B9" s="603"/>
      <c r="C9" s="607" t="s">
        <v>19</v>
      </c>
      <c r="D9" s="607" t="s">
        <v>94</v>
      </c>
      <c r="E9" s="604" t="s">
        <v>15</v>
      </c>
      <c r="F9" s="604"/>
      <c r="G9" s="604"/>
      <c r="H9" s="605"/>
      <c r="I9" s="606"/>
    </row>
    <row r="10" spans="1:9" s="53" customFormat="1" ht="43.15" customHeight="1" x14ac:dyDescent="0.25">
      <c r="A10" s="603"/>
      <c r="B10" s="603"/>
      <c r="C10" s="608"/>
      <c r="D10" s="608"/>
      <c r="E10" s="604"/>
      <c r="F10" s="604"/>
      <c r="G10" s="604"/>
      <c r="H10" s="605"/>
      <c r="I10" s="606"/>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B13+B21+B29</f>
        <v>27</v>
      </c>
      <c r="C12" s="5"/>
      <c r="D12" s="5"/>
      <c r="E12" s="4">
        <f>E13+E21+E29</f>
        <v>438.5</v>
      </c>
      <c r="F12" s="5"/>
      <c r="G12" s="5"/>
      <c r="H12" s="5">
        <f>H13+H21+H29</f>
        <v>5351.41</v>
      </c>
      <c r="I12" s="5">
        <f>I13+I21+I29</f>
        <v>6640.5599999999995</v>
      </c>
    </row>
    <row r="13" spans="1:9" s="1" customFormat="1" ht="33" x14ac:dyDescent="0.25">
      <c r="A13" s="54" t="s">
        <v>23</v>
      </c>
      <c r="B13" s="25">
        <f>SUM(B14:B20)</f>
        <v>7</v>
      </c>
      <c r="C13" s="25"/>
      <c r="D13" s="25"/>
      <c r="E13" s="25">
        <f t="shared" ref="E13:I13" si="0">SUM(E14:E20)</f>
        <v>64</v>
      </c>
      <c r="F13" s="25"/>
      <c r="G13" s="25"/>
      <c r="H13" s="26">
        <f t="shared" si="0"/>
        <v>1020.87</v>
      </c>
      <c r="I13" s="26">
        <f t="shared" si="0"/>
        <v>1266.79</v>
      </c>
    </row>
    <row r="14" spans="1:9" x14ac:dyDescent="0.25">
      <c r="A14" s="19" t="s">
        <v>95</v>
      </c>
      <c r="B14" s="21">
        <v>1</v>
      </c>
      <c r="C14" s="21">
        <f>D14+E14</f>
        <v>135</v>
      </c>
      <c r="D14" s="21">
        <v>119</v>
      </c>
      <c r="E14" s="21">
        <v>16</v>
      </c>
      <c r="F14" s="282"/>
      <c r="G14" s="282">
        <v>8</v>
      </c>
      <c r="H14" s="282">
        <f>ROUND(E14*G14*2,2)</f>
        <v>256</v>
      </c>
      <c r="I14" s="283">
        <f>ROUND(H14*1.2409,2)</f>
        <v>317.67</v>
      </c>
    </row>
    <row r="15" spans="1:9" x14ac:dyDescent="0.25">
      <c r="A15" s="19" t="s">
        <v>95</v>
      </c>
      <c r="B15" s="21">
        <v>1</v>
      </c>
      <c r="C15" s="21">
        <f t="shared" ref="C15:C28" si="1">D15+E15</f>
        <v>122</v>
      </c>
      <c r="D15" s="21">
        <v>119</v>
      </c>
      <c r="E15" s="21">
        <v>3</v>
      </c>
      <c r="F15" s="282"/>
      <c r="G15" s="282">
        <v>8</v>
      </c>
      <c r="H15" s="282">
        <f t="shared" ref="H15:H20" si="2">ROUND(E15*G15*2,2)</f>
        <v>48</v>
      </c>
      <c r="I15" s="283">
        <f t="shared" ref="I15:I28" si="3">ROUND(H15*1.2409,2)</f>
        <v>59.56</v>
      </c>
    </row>
    <row r="16" spans="1:9" x14ac:dyDescent="0.25">
      <c r="A16" s="19" t="s">
        <v>96</v>
      </c>
      <c r="B16" s="21">
        <v>1</v>
      </c>
      <c r="C16" s="21">
        <f t="shared" si="1"/>
        <v>132.5</v>
      </c>
      <c r="D16" s="21">
        <v>119</v>
      </c>
      <c r="E16" s="21">
        <v>13.5</v>
      </c>
      <c r="F16" s="282"/>
      <c r="G16" s="282">
        <v>8.3145000000000007</v>
      </c>
      <c r="H16" s="282">
        <f>ROUND(E16*G16*2,2)</f>
        <v>224.49</v>
      </c>
      <c r="I16" s="283">
        <f t="shared" si="3"/>
        <v>278.57</v>
      </c>
    </row>
    <row r="17" spans="1:9" x14ac:dyDescent="0.25">
      <c r="A17" s="19" t="s">
        <v>96</v>
      </c>
      <c r="B17" s="21">
        <v>1</v>
      </c>
      <c r="C17" s="21">
        <f t="shared" si="1"/>
        <v>123.5</v>
      </c>
      <c r="D17" s="21">
        <v>119</v>
      </c>
      <c r="E17" s="21">
        <v>4.5</v>
      </c>
      <c r="F17" s="282"/>
      <c r="G17" s="282">
        <v>8</v>
      </c>
      <c r="H17" s="282">
        <f>ROUND(E17*G17*2,2)</f>
        <v>72</v>
      </c>
      <c r="I17" s="283">
        <f t="shared" si="3"/>
        <v>89.34</v>
      </c>
    </row>
    <row r="18" spans="1:9" x14ac:dyDescent="0.25">
      <c r="A18" s="19" t="s">
        <v>97</v>
      </c>
      <c r="B18" s="21">
        <v>1</v>
      </c>
      <c r="C18" s="21">
        <f t="shared" si="1"/>
        <v>126</v>
      </c>
      <c r="D18" s="21">
        <v>119</v>
      </c>
      <c r="E18" s="21">
        <v>7</v>
      </c>
      <c r="F18" s="282"/>
      <c r="G18" s="282">
        <v>7.1698000000000004</v>
      </c>
      <c r="H18" s="282">
        <f t="shared" si="2"/>
        <v>100.38</v>
      </c>
      <c r="I18" s="283">
        <f t="shared" si="3"/>
        <v>124.56</v>
      </c>
    </row>
    <row r="19" spans="1:9" x14ac:dyDescent="0.25">
      <c r="A19" s="19" t="s">
        <v>96</v>
      </c>
      <c r="B19" s="21">
        <v>1</v>
      </c>
      <c r="C19" s="21">
        <f t="shared" si="1"/>
        <v>131</v>
      </c>
      <c r="D19" s="21">
        <v>119</v>
      </c>
      <c r="E19" s="21">
        <v>12</v>
      </c>
      <c r="F19" s="282"/>
      <c r="G19" s="282">
        <v>8</v>
      </c>
      <c r="H19" s="282">
        <f t="shared" si="2"/>
        <v>192</v>
      </c>
      <c r="I19" s="283">
        <f t="shared" si="3"/>
        <v>238.25</v>
      </c>
    </row>
    <row r="20" spans="1:9" x14ac:dyDescent="0.25">
      <c r="A20" s="19" t="s">
        <v>96</v>
      </c>
      <c r="B20" s="21">
        <v>1</v>
      </c>
      <c r="C20" s="21">
        <f t="shared" si="1"/>
        <v>127</v>
      </c>
      <c r="D20" s="21">
        <v>119</v>
      </c>
      <c r="E20" s="21">
        <v>8</v>
      </c>
      <c r="F20" s="282"/>
      <c r="G20" s="282">
        <v>8</v>
      </c>
      <c r="H20" s="282">
        <f t="shared" si="2"/>
        <v>128</v>
      </c>
      <c r="I20" s="283">
        <f t="shared" si="3"/>
        <v>158.84</v>
      </c>
    </row>
    <row r="21" spans="1:9" s="1" customFormat="1" ht="49.5" x14ac:dyDescent="0.25">
      <c r="A21" s="54" t="s">
        <v>24</v>
      </c>
      <c r="B21" s="25">
        <f>SUM(B22:B28)</f>
        <v>7</v>
      </c>
      <c r="C21" s="25">
        <f t="shared" ref="C21:I21" si="4">SUM(C22:C28)</f>
        <v>959</v>
      </c>
      <c r="D21" s="25">
        <f t="shared" si="4"/>
        <v>833</v>
      </c>
      <c r="E21" s="25">
        <f t="shared" si="4"/>
        <v>126</v>
      </c>
      <c r="F21" s="284"/>
      <c r="G21" s="284"/>
      <c r="H21" s="285">
        <f t="shared" si="4"/>
        <v>1522.9999999999998</v>
      </c>
      <c r="I21" s="285">
        <f t="shared" si="4"/>
        <v>1889.8899999999999</v>
      </c>
    </row>
    <row r="22" spans="1:9" x14ac:dyDescent="0.25">
      <c r="A22" s="19" t="s">
        <v>98</v>
      </c>
      <c r="B22" s="21">
        <v>1</v>
      </c>
      <c r="C22" s="21">
        <f t="shared" si="1"/>
        <v>127</v>
      </c>
      <c r="D22" s="21">
        <v>119</v>
      </c>
      <c r="E22" s="21">
        <v>8</v>
      </c>
      <c r="F22" s="282"/>
      <c r="G22" s="282">
        <v>5.8554000000000004</v>
      </c>
      <c r="H22" s="282">
        <f>ROUND(E22*G22*2,2)</f>
        <v>93.69</v>
      </c>
      <c r="I22" s="283">
        <f t="shared" si="3"/>
        <v>116.26</v>
      </c>
    </row>
    <row r="23" spans="1:9" x14ac:dyDescent="0.25">
      <c r="A23" s="19" t="s">
        <v>98</v>
      </c>
      <c r="B23" s="21">
        <v>1</v>
      </c>
      <c r="C23" s="21">
        <f t="shared" si="1"/>
        <v>153</v>
      </c>
      <c r="D23" s="21">
        <v>119</v>
      </c>
      <c r="E23" s="21">
        <v>34</v>
      </c>
      <c r="F23" s="282"/>
      <c r="G23" s="282">
        <v>5.8554000000000004</v>
      </c>
      <c r="H23" s="282">
        <f t="shared" ref="H23:H28" si="5">ROUND(E23*G23*2,2)</f>
        <v>398.17</v>
      </c>
      <c r="I23" s="283">
        <f t="shared" si="3"/>
        <v>494.09</v>
      </c>
    </row>
    <row r="24" spans="1:9" x14ac:dyDescent="0.25">
      <c r="A24" s="19" t="s">
        <v>98</v>
      </c>
      <c r="B24" s="21">
        <v>1</v>
      </c>
      <c r="C24" s="21">
        <f t="shared" si="1"/>
        <v>134.5</v>
      </c>
      <c r="D24" s="21">
        <v>119</v>
      </c>
      <c r="E24" s="21">
        <v>15.5</v>
      </c>
      <c r="F24" s="282"/>
      <c r="G24" s="282">
        <v>5.8554000000000004</v>
      </c>
      <c r="H24" s="282">
        <f t="shared" si="5"/>
        <v>181.52</v>
      </c>
      <c r="I24" s="283">
        <f t="shared" si="3"/>
        <v>225.25</v>
      </c>
    </row>
    <row r="25" spans="1:9" x14ac:dyDescent="0.25">
      <c r="A25" s="19" t="s">
        <v>98</v>
      </c>
      <c r="B25" s="21">
        <v>1</v>
      </c>
      <c r="C25" s="21">
        <f t="shared" si="1"/>
        <v>150</v>
      </c>
      <c r="D25" s="21">
        <v>119</v>
      </c>
      <c r="E25" s="21">
        <v>31</v>
      </c>
      <c r="F25" s="282"/>
      <c r="G25" s="282">
        <v>5.8554000000000004</v>
      </c>
      <c r="H25" s="282">
        <f t="shared" si="5"/>
        <v>363.03</v>
      </c>
      <c r="I25" s="283">
        <f t="shared" si="3"/>
        <v>450.48</v>
      </c>
    </row>
    <row r="26" spans="1:9" x14ac:dyDescent="0.25">
      <c r="A26" s="19" t="s">
        <v>98</v>
      </c>
      <c r="B26" s="21">
        <v>1</v>
      </c>
      <c r="C26" s="21">
        <f t="shared" si="1"/>
        <v>127</v>
      </c>
      <c r="D26" s="21">
        <v>119</v>
      </c>
      <c r="E26" s="21">
        <v>8</v>
      </c>
      <c r="F26" s="282"/>
      <c r="G26" s="282">
        <v>5.8554000000000004</v>
      </c>
      <c r="H26" s="282">
        <f t="shared" si="5"/>
        <v>93.69</v>
      </c>
      <c r="I26" s="283">
        <f t="shared" si="3"/>
        <v>116.26</v>
      </c>
    </row>
    <row r="27" spans="1:9" x14ac:dyDescent="0.25">
      <c r="A27" s="19" t="s">
        <v>98</v>
      </c>
      <c r="B27" s="21">
        <v>1</v>
      </c>
      <c r="C27" s="21">
        <f t="shared" si="1"/>
        <v>139.5</v>
      </c>
      <c r="D27" s="21">
        <v>119</v>
      </c>
      <c r="E27" s="21">
        <v>20.5</v>
      </c>
      <c r="F27" s="282"/>
      <c r="G27" s="282">
        <v>5.8554000000000004</v>
      </c>
      <c r="H27" s="282">
        <f t="shared" si="5"/>
        <v>240.07</v>
      </c>
      <c r="I27" s="283">
        <f t="shared" si="3"/>
        <v>297.89999999999998</v>
      </c>
    </row>
    <row r="28" spans="1:9" x14ac:dyDescent="0.25">
      <c r="A28" s="19" t="s">
        <v>99</v>
      </c>
      <c r="B28" s="21">
        <v>1</v>
      </c>
      <c r="C28" s="21">
        <f t="shared" si="1"/>
        <v>128</v>
      </c>
      <c r="D28" s="21">
        <v>119</v>
      </c>
      <c r="E28" s="21">
        <v>9</v>
      </c>
      <c r="F28" s="282"/>
      <c r="G28" s="282">
        <v>8.4906000000000006</v>
      </c>
      <c r="H28" s="282">
        <f t="shared" si="5"/>
        <v>152.83000000000001</v>
      </c>
      <c r="I28" s="283">
        <f t="shared" si="3"/>
        <v>189.65</v>
      </c>
    </row>
    <row r="29" spans="1:9" s="1" customFormat="1" ht="49.5" x14ac:dyDescent="0.25">
      <c r="A29" s="54" t="s">
        <v>26</v>
      </c>
      <c r="B29" s="25">
        <f>SUM(B30:B42)</f>
        <v>13</v>
      </c>
      <c r="C29" s="25">
        <f t="shared" ref="C29:I29" si="6">SUM(C30:C42)</f>
        <v>1732.5</v>
      </c>
      <c r="D29" s="25">
        <f t="shared" si="6"/>
        <v>1484</v>
      </c>
      <c r="E29" s="25">
        <f t="shared" si="6"/>
        <v>248.5</v>
      </c>
      <c r="F29" s="284"/>
      <c r="G29" s="284"/>
      <c r="H29" s="285">
        <f t="shared" si="6"/>
        <v>2807.54</v>
      </c>
      <c r="I29" s="285">
        <f t="shared" si="6"/>
        <v>3483.88</v>
      </c>
    </row>
    <row r="30" spans="1:9" x14ac:dyDescent="0.25">
      <c r="A30" s="19" t="s">
        <v>100</v>
      </c>
      <c r="B30" s="21">
        <v>1</v>
      </c>
      <c r="C30" s="21">
        <f t="shared" ref="C30:C42" si="7">D30+E30</f>
        <v>143.5</v>
      </c>
      <c r="D30" s="21">
        <v>119</v>
      </c>
      <c r="E30" s="21">
        <v>24.5</v>
      </c>
      <c r="F30" s="282"/>
      <c r="G30" s="282">
        <v>3.6352000000000002</v>
      </c>
      <c r="H30" s="282">
        <f t="shared" ref="H30:H42" si="8">ROUND(E30*G30*2,2)</f>
        <v>178.12</v>
      </c>
      <c r="I30" s="283">
        <f t="shared" ref="I30:I42" si="9">ROUND(H30*1.2409,2)</f>
        <v>221.03</v>
      </c>
    </row>
    <row r="31" spans="1:9" x14ac:dyDescent="0.25">
      <c r="A31" s="19" t="s">
        <v>100</v>
      </c>
      <c r="B31" s="21">
        <v>1</v>
      </c>
      <c r="C31" s="21">
        <f t="shared" si="7"/>
        <v>125.5</v>
      </c>
      <c r="D31" s="21">
        <v>119</v>
      </c>
      <c r="E31" s="21">
        <v>6.5</v>
      </c>
      <c r="F31" s="282"/>
      <c r="G31" s="282">
        <v>3.6352000000000002</v>
      </c>
      <c r="H31" s="282">
        <f t="shared" si="8"/>
        <v>47.26</v>
      </c>
      <c r="I31" s="283">
        <f t="shared" si="9"/>
        <v>58.64</v>
      </c>
    </row>
    <row r="32" spans="1:9" x14ac:dyDescent="0.25">
      <c r="A32" s="19" t="s">
        <v>101</v>
      </c>
      <c r="B32" s="21">
        <v>1</v>
      </c>
      <c r="C32" s="21">
        <f t="shared" si="7"/>
        <v>133.75</v>
      </c>
      <c r="D32" s="21">
        <v>119</v>
      </c>
      <c r="E32" s="21">
        <v>14.75</v>
      </c>
      <c r="F32" s="282"/>
      <c r="G32" s="282">
        <v>12.5786</v>
      </c>
      <c r="H32" s="282">
        <f t="shared" si="8"/>
        <v>371.07</v>
      </c>
      <c r="I32" s="283">
        <f t="shared" si="9"/>
        <v>460.46</v>
      </c>
    </row>
    <row r="33" spans="1:9" x14ac:dyDescent="0.25">
      <c r="A33" s="19" t="s">
        <v>100</v>
      </c>
      <c r="B33" s="21">
        <v>1</v>
      </c>
      <c r="C33" s="21">
        <f t="shared" si="7"/>
        <v>151</v>
      </c>
      <c r="D33" s="21">
        <v>119</v>
      </c>
      <c r="E33" s="21">
        <v>32</v>
      </c>
      <c r="F33" s="282"/>
      <c r="G33" s="282">
        <v>3.4645999999999999</v>
      </c>
      <c r="H33" s="282">
        <f t="shared" si="8"/>
        <v>221.73</v>
      </c>
      <c r="I33" s="283">
        <f t="shared" si="9"/>
        <v>275.14</v>
      </c>
    </row>
    <row r="34" spans="1:9" x14ac:dyDescent="0.25">
      <c r="A34" s="19" t="s">
        <v>100</v>
      </c>
      <c r="B34" s="21">
        <v>1</v>
      </c>
      <c r="C34" s="21">
        <f t="shared" si="7"/>
        <v>92.5</v>
      </c>
      <c r="D34" s="21">
        <v>64</v>
      </c>
      <c r="E34" s="21">
        <v>28.5</v>
      </c>
      <c r="F34" s="282"/>
      <c r="G34" s="282">
        <v>3.6352000000000002</v>
      </c>
      <c r="H34" s="282">
        <f t="shared" si="8"/>
        <v>207.21</v>
      </c>
      <c r="I34" s="283">
        <f t="shared" si="9"/>
        <v>257.13</v>
      </c>
    </row>
    <row r="35" spans="1:9" x14ac:dyDescent="0.25">
      <c r="A35" s="19" t="s">
        <v>100</v>
      </c>
      <c r="B35" s="21">
        <v>1</v>
      </c>
      <c r="C35" s="21">
        <f t="shared" si="7"/>
        <v>137.5</v>
      </c>
      <c r="D35" s="21">
        <v>119</v>
      </c>
      <c r="E35" s="21">
        <v>18.5</v>
      </c>
      <c r="F35" s="282"/>
      <c r="G35" s="282">
        <v>3.6352000000000002</v>
      </c>
      <c r="H35" s="282">
        <f t="shared" si="8"/>
        <v>134.5</v>
      </c>
      <c r="I35" s="283">
        <f t="shared" si="9"/>
        <v>166.9</v>
      </c>
    </row>
    <row r="36" spans="1:9" x14ac:dyDescent="0.25">
      <c r="A36" s="19" t="s">
        <v>102</v>
      </c>
      <c r="B36" s="21">
        <v>1</v>
      </c>
      <c r="C36" s="21">
        <f t="shared" si="7"/>
        <v>123</v>
      </c>
      <c r="D36" s="21">
        <v>119</v>
      </c>
      <c r="E36" s="21">
        <v>4</v>
      </c>
      <c r="F36" s="282"/>
      <c r="G36" s="282">
        <v>3.5219999999999998</v>
      </c>
      <c r="H36" s="282">
        <f t="shared" si="8"/>
        <v>28.18</v>
      </c>
      <c r="I36" s="283">
        <f t="shared" si="9"/>
        <v>34.97</v>
      </c>
    </row>
    <row r="37" spans="1:9" x14ac:dyDescent="0.25">
      <c r="A37" s="19" t="s">
        <v>100</v>
      </c>
      <c r="B37" s="21">
        <v>1</v>
      </c>
      <c r="C37" s="21">
        <f t="shared" si="7"/>
        <v>151</v>
      </c>
      <c r="D37" s="21">
        <v>119</v>
      </c>
      <c r="E37" s="21">
        <v>32</v>
      </c>
      <c r="F37" s="282"/>
      <c r="G37" s="282">
        <v>3.6352000000000002</v>
      </c>
      <c r="H37" s="282">
        <f t="shared" si="8"/>
        <v>232.65</v>
      </c>
      <c r="I37" s="283">
        <f t="shared" si="9"/>
        <v>288.7</v>
      </c>
    </row>
    <row r="38" spans="1:9" x14ac:dyDescent="0.25">
      <c r="A38" s="19" t="s">
        <v>100</v>
      </c>
      <c r="B38" s="21">
        <v>1</v>
      </c>
      <c r="C38" s="21">
        <f t="shared" si="7"/>
        <v>142.5</v>
      </c>
      <c r="D38" s="21">
        <v>119</v>
      </c>
      <c r="E38" s="21">
        <v>23.5</v>
      </c>
      <c r="F38" s="282"/>
      <c r="G38" s="282">
        <v>3.6352000000000002</v>
      </c>
      <c r="H38" s="282">
        <f t="shared" si="8"/>
        <v>170.85</v>
      </c>
      <c r="I38" s="283">
        <f t="shared" si="9"/>
        <v>212.01</v>
      </c>
    </row>
    <row r="39" spans="1:9" x14ac:dyDescent="0.25">
      <c r="A39" s="19" t="s">
        <v>103</v>
      </c>
      <c r="B39" s="21">
        <v>1</v>
      </c>
      <c r="C39" s="21">
        <f t="shared" si="7"/>
        <v>131.25</v>
      </c>
      <c r="D39" s="21">
        <v>119</v>
      </c>
      <c r="E39" s="21">
        <v>12.25</v>
      </c>
      <c r="F39" s="282"/>
      <c r="G39" s="282">
        <v>8.8049999999999997</v>
      </c>
      <c r="H39" s="282">
        <f t="shared" si="8"/>
        <v>215.72</v>
      </c>
      <c r="I39" s="283">
        <f t="shared" si="9"/>
        <v>267.69</v>
      </c>
    </row>
    <row r="40" spans="1:9" x14ac:dyDescent="0.25">
      <c r="A40" s="19" t="s">
        <v>104</v>
      </c>
      <c r="B40" s="21">
        <v>1</v>
      </c>
      <c r="C40" s="21">
        <f t="shared" si="7"/>
        <v>138</v>
      </c>
      <c r="D40" s="21">
        <v>119</v>
      </c>
      <c r="E40" s="21">
        <v>19</v>
      </c>
      <c r="F40" s="282"/>
      <c r="G40" s="282">
        <v>9.9370999999999992</v>
      </c>
      <c r="H40" s="282">
        <f t="shared" si="8"/>
        <v>377.61</v>
      </c>
      <c r="I40" s="283">
        <f t="shared" si="9"/>
        <v>468.58</v>
      </c>
    </row>
    <row r="41" spans="1:9" ht="33" x14ac:dyDescent="0.25">
      <c r="A41" s="19" t="s">
        <v>105</v>
      </c>
      <c r="B41" s="21">
        <v>1</v>
      </c>
      <c r="C41" s="21">
        <f t="shared" si="7"/>
        <v>143</v>
      </c>
      <c r="D41" s="21">
        <v>119</v>
      </c>
      <c r="E41" s="21">
        <v>24</v>
      </c>
      <c r="F41" s="282"/>
      <c r="G41" s="282">
        <v>9.2453000000000003</v>
      </c>
      <c r="H41" s="282">
        <f t="shared" si="8"/>
        <v>443.77</v>
      </c>
      <c r="I41" s="283">
        <f t="shared" si="9"/>
        <v>550.66999999999996</v>
      </c>
    </row>
    <row r="42" spans="1:9" ht="33" x14ac:dyDescent="0.25">
      <c r="A42" s="19" t="s">
        <v>106</v>
      </c>
      <c r="B42" s="21">
        <v>1</v>
      </c>
      <c r="C42" s="21">
        <f t="shared" si="7"/>
        <v>120</v>
      </c>
      <c r="D42" s="21">
        <v>111</v>
      </c>
      <c r="E42" s="21">
        <v>9</v>
      </c>
      <c r="F42" s="282"/>
      <c r="G42" s="282">
        <v>9.9370999999999992</v>
      </c>
      <c r="H42" s="282">
        <f t="shared" si="8"/>
        <v>178.87</v>
      </c>
      <c r="I42" s="283">
        <f t="shared" si="9"/>
        <v>221.96</v>
      </c>
    </row>
    <row r="43" spans="1:9" x14ac:dyDescent="0.25">
      <c r="A43" s="11" t="s">
        <v>1</v>
      </c>
      <c r="B43" s="12"/>
      <c r="C43" s="12"/>
      <c r="D43" s="12"/>
      <c r="E43" s="12"/>
      <c r="F43" s="12"/>
      <c r="G43" s="12"/>
      <c r="H43" s="12"/>
      <c r="I43" s="12"/>
    </row>
    <row r="44" spans="1:9" ht="36" customHeight="1" x14ac:dyDescent="0.25">
      <c r="A44" s="609" t="s">
        <v>3</v>
      </c>
      <c r="B44" s="609"/>
      <c r="C44" s="609"/>
      <c r="D44" s="609"/>
      <c r="E44" s="609"/>
      <c r="F44" s="609"/>
      <c r="G44" s="609"/>
      <c r="H44" s="609"/>
      <c r="I44" s="609"/>
    </row>
    <row r="45" spans="1:9" ht="18" customHeight="1" x14ac:dyDescent="0.25">
      <c r="A45" s="18" t="s">
        <v>5</v>
      </c>
      <c r="D45" s="12"/>
      <c r="E45" s="12"/>
      <c r="F45" s="12"/>
      <c r="G45" s="12"/>
      <c r="H45" s="12"/>
      <c r="I45" s="12"/>
    </row>
    <row r="46" spans="1:9" ht="18" customHeight="1" x14ac:dyDescent="0.25">
      <c r="A46" s="12" t="s">
        <v>16</v>
      </c>
      <c r="B46" s="18"/>
      <c r="C46" s="18"/>
      <c r="D46" s="12"/>
      <c r="E46" s="12"/>
      <c r="F46" s="12"/>
      <c r="G46" s="12"/>
      <c r="H46" s="12"/>
      <c r="I46" s="12"/>
    </row>
    <row r="47" spans="1:9" ht="18" customHeight="1" x14ac:dyDescent="0.25">
      <c r="A47" s="12" t="s">
        <v>17</v>
      </c>
      <c r="B47" s="18"/>
      <c r="C47" s="18"/>
      <c r="D47" s="12"/>
      <c r="E47" s="12"/>
      <c r="F47" s="12"/>
      <c r="G47" s="12"/>
      <c r="H47" s="12"/>
      <c r="I47" s="12"/>
    </row>
    <row r="48" spans="1:9" ht="15.6" customHeight="1" x14ac:dyDescent="0.25">
      <c r="A48" s="12"/>
      <c r="B48" s="18"/>
      <c r="C48" s="18"/>
      <c r="D48" s="12"/>
      <c r="E48" s="12"/>
      <c r="F48" s="12"/>
      <c r="G48" s="12"/>
      <c r="H48" s="12"/>
      <c r="I48" s="12"/>
    </row>
    <row r="49" spans="1:9" ht="21.6" customHeight="1" x14ac:dyDescent="0.3">
      <c r="A49" s="12" t="s">
        <v>14</v>
      </c>
      <c r="B49" s="18"/>
      <c r="C49" s="18"/>
      <c r="D49" s="12"/>
      <c r="E49" s="12"/>
      <c r="F49" s="12"/>
      <c r="G49" s="12"/>
      <c r="H49" s="12"/>
      <c r="I49" s="12"/>
    </row>
    <row r="50" spans="1:9" ht="18" customHeight="1" x14ac:dyDescent="0.25">
      <c r="A50" s="12"/>
      <c r="B50" s="18"/>
      <c r="C50" s="18"/>
      <c r="D50" s="12"/>
      <c r="E50" s="12"/>
      <c r="F50" s="12"/>
      <c r="G50" s="12"/>
      <c r="H50" s="12"/>
      <c r="I50" s="12"/>
    </row>
    <row r="51" spans="1:9" s="40" customFormat="1" ht="35.450000000000003" customHeight="1" x14ac:dyDescent="0.25">
      <c r="A51" s="610" t="s">
        <v>20</v>
      </c>
      <c r="B51" s="610"/>
      <c r="C51" s="610"/>
      <c r="D51" s="610"/>
      <c r="E51" s="610"/>
      <c r="F51" s="610"/>
      <c r="G51" s="610"/>
      <c r="H51" s="610"/>
      <c r="I51" s="610"/>
    </row>
    <row r="52" spans="1:9" s="40" customFormat="1" ht="37.5" customHeight="1" x14ac:dyDescent="0.25">
      <c r="A52" s="611" t="s">
        <v>7</v>
      </c>
      <c r="B52" s="611"/>
      <c r="C52" s="611"/>
      <c r="D52" s="611"/>
      <c r="E52" s="611"/>
      <c r="F52" s="611"/>
      <c r="G52" s="611"/>
      <c r="H52" s="611"/>
      <c r="I52" s="611"/>
    </row>
    <row r="53" spans="1:9" s="40" customFormat="1" ht="18" customHeight="1" x14ac:dyDescent="0.25">
      <c r="A53" s="602" t="s">
        <v>9</v>
      </c>
      <c r="B53" s="602"/>
      <c r="C53" s="602"/>
      <c r="D53" s="602"/>
      <c r="E53" s="602"/>
      <c r="F53" s="602"/>
      <c r="G53" s="602"/>
      <c r="H53" s="602"/>
      <c r="I53" s="602"/>
    </row>
    <row r="54" spans="1:9" x14ac:dyDescent="0.25">
      <c r="A54" s="17"/>
      <c r="B54" s="17"/>
      <c r="C54" s="17"/>
      <c r="D54" s="17"/>
      <c r="E54" s="17"/>
      <c r="F54" s="17"/>
      <c r="G54" s="17"/>
      <c r="H54" s="17"/>
      <c r="I54" s="17"/>
    </row>
    <row r="56" spans="1:9" x14ac:dyDescent="0.25">
      <c r="A56" s="2" t="s">
        <v>46</v>
      </c>
    </row>
    <row r="57" spans="1:9" ht="18" customHeight="1" x14ac:dyDescent="0.25"/>
    <row r="58" spans="1:9" s="53" customFormat="1" ht="15" x14ac:dyDescent="0.25">
      <c r="A58" s="53" t="s">
        <v>107</v>
      </c>
    </row>
    <row r="59" spans="1:9" s="53" customFormat="1" ht="15" x14ac:dyDescent="0.25">
      <c r="A59" s="53" t="s">
        <v>108</v>
      </c>
    </row>
  </sheetData>
  <mergeCells count="16">
    <mergeCell ref="G1:I1"/>
    <mergeCell ref="A53:I53"/>
    <mergeCell ref="A3:I3"/>
    <mergeCell ref="A8:A10"/>
    <mergeCell ref="B8:B10"/>
    <mergeCell ref="C8:E8"/>
    <mergeCell ref="F8:F10"/>
    <mergeCell ref="G8:G10"/>
    <mergeCell ref="H8:H10"/>
    <mergeCell ref="I8:I10"/>
    <mergeCell ref="C9:C10"/>
    <mergeCell ref="D9:D10"/>
    <mergeCell ref="E9:E10"/>
    <mergeCell ref="A44:I44"/>
    <mergeCell ref="A51:I51"/>
    <mergeCell ref="A52:I52"/>
  </mergeCell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61"/>
  <sheetViews>
    <sheetView zoomScale="80" zoomScaleNormal="80" workbookViewId="0">
      <selection activeCell="N9" sqref="M8:N9"/>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4" customHeight="1" x14ac:dyDescent="0.25">
      <c r="G1" s="600" t="s">
        <v>1605</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369" t="s">
        <v>1471</v>
      </c>
    </row>
    <row r="6" spans="1:9" x14ac:dyDescent="0.25">
      <c r="A6" s="2" t="s">
        <v>1558</v>
      </c>
    </row>
    <row r="7" spans="1:9" s="426" customFormat="1" ht="17.25" thickBot="1" x14ac:dyDescent="0.3"/>
    <row r="8" spans="1:9" ht="45.75" customHeight="1" x14ac:dyDescent="0.25">
      <c r="A8" s="695"/>
      <c r="B8" s="697" t="s">
        <v>8</v>
      </c>
      <c r="C8" s="698" t="s">
        <v>10</v>
      </c>
      <c r="D8" s="698"/>
      <c r="E8" s="698"/>
      <c r="F8" s="698" t="s">
        <v>6</v>
      </c>
      <c r="G8" s="698" t="s">
        <v>22</v>
      </c>
      <c r="H8" s="699" t="s">
        <v>11</v>
      </c>
      <c r="I8" s="700" t="s">
        <v>4</v>
      </c>
    </row>
    <row r="9" spans="1:9" ht="24" customHeight="1" x14ac:dyDescent="0.25">
      <c r="A9" s="696"/>
      <c r="B9" s="625"/>
      <c r="C9" s="629" t="s">
        <v>19</v>
      </c>
      <c r="D9" s="629" t="s">
        <v>21</v>
      </c>
      <c r="E9" s="626" t="s">
        <v>15</v>
      </c>
      <c r="F9" s="626"/>
      <c r="G9" s="626"/>
      <c r="H9" s="627"/>
      <c r="I9" s="701"/>
    </row>
    <row r="10" spans="1:9" ht="115.5" customHeight="1" x14ac:dyDescent="0.25">
      <c r="A10" s="696"/>
      <c r="B10" s="625"/>
      <c r="C10" s="630"/>
      <c r="D10" s="630"/>
      <c r="E10" s="626"/>
      <c r="F10" s="626"/>
      <c r="G10" s="626"/>
      <c r="H10" s="627"/>
      <c r="I10" s="701"/>
    </row>
    <row r="11" spans="1:9" ht="20.25" customHeight="1" thickBot="1" x14ac:dyDescent="0.3">
      <c r="A11" s="27">
        <v>1</v>
      </c>
      <c r="B11" s="28">
        <v>6</v>
      </c>
      <c r="C11" s="28" t="s">
        <v>12</v>
      </c>
      <c r="D11" s="28">
        <v>8</v>
      </c>
      <c r="E11" s="28">
        <v>9</v>
      </c>
      <c r="F11" s="28">
        <v>11</v>
      </c>
      <c r="G11" s="28">
        <v>12</v>
      </c>
      <c r="H11" s="28">
        <v>13</v>
      </c>
      <c r="I11" s="29" t="s">
        <v>13</v>
      </c>
    </row>
    <row r="12" spans="1:9" s="1" customFormat="1" ht="26.25" customHeight="1" x14ac:dyDescent="0.25">
      <c r="A12" s="30" t="s">
        <v>0</v>
      </c>
      <c r="B12" s="31">
        <f>B13+B27+B37</f>
        <v>25</v>
      </c>
      <c r="C12" s="31"/>
      <c r="D12" s="31"/>
      <c r="E12" s="31">
        <f>SUM(E13+E27+E37)</f>
        <v>457</v>
      </c>
      <c r="F12" s="32"/>
      <c r="G12" s="32"/>
      <c r="H12" s="32">
        <f>SUM(H13+H27+H37)</f>
        <v>4409.9400000000005</v>
      </c>
      <c r="I12" s="33">
        <f>ROUND(H12*1.2409,2)</f>
        <v>5472.29</v>
      </c>
    </row>
    <row r="13" spans="1:9" ht="49.5" customHeight="1" x14ac:dyDescent="0.25">
      <c r="A13" s="460" t="s">
        <v>24</v>
      </c>
      <c r="B13" s="284">
        <f>SUM(B14:B26)</f>
        <v>13</v>
      </c>
      <c r="C13" s="284"/>
      <c r="D13" s="284"/>
      <c r="E13" s="284">
        <f>SUM(E14:E26)</f>
        <v>230</v>
      </c>
      <c r="F13" s="285"/>
      <c r="G13" s="285"/>
      <c r="H13" s="288">
        <f>SUM(H14:H26)</f>
        <v>2594.5400000000004</v>
      </c>
      <c r="I13" s="461">
        <f>SUM(I14:I26)</f>
        <v>3219.5699999999997</v>
      </c>
    </row>
    <row r="14" spans="1:9" x14ac:dyDescent="0.25">
      <c r="A14" s="34" t="s">
        <v>37</v>
      </c>
      <c r="B14" s="21">
        <v>1</v>
      </c>
      <c r="C14" s="21">
        <f t="shared" ref="C14:C26" si="0">D14+E14</f>
        <v>129</v>
      </c>
      <c r="D14" s="21">
        <v>119</v>
      </c>
      <c r="E14" s="21">
        <v>10</v>
      </c>
      <c r="F14" s="6">
        <v>976.7</v>
      </c>
      <c r="G14" s="6">
        <f>ROUND(F14/D14,2)</f>
        <v>8.2100000000000009</v>
      </c>
      <c r="H14" s="35">
        <f t="shared" ref="H14:H26" si="1">ROUND(E14*G14*2,2)</f>
        <v>164.2</v>
      </c>
      <c r="I14" s="36">
        <f t="shared" ref="I14:I42" si="2">ROUND(H14*1.2409,2)</f>
        <v>203.76</v>
      </c>
    </row>
    <row r="15" spans="1:9" x14ac:dyDescent="0.25">
      <c r="A15" s="34" t="s">
        <v>38</v>
      </c>
      <c r="B15" s="21">
        <v>1</v>
      </c>
      <c r="C15" s="21">
        <f t="shared" si="0"/>
        <v>132</v>
      </c>
      <c r="D15" s="21">
        <v>119</v>
      </c>
      <c r="E15" s="21">
        <v>13</v>
      </c>
      <c r="F15" s="6">
        <v>675.08</v>
      </c>
      <c r="G15" s="6">
        <f t="shared" ref="G15:G26" si="3">ROUND(F15/D15,2)</f>
        <v>5.67</v>
      </c>
      <c r="H15" s="35">
        <f t="shared" si="1"/>
        <v>147.41999999999999</v>
      </c>
      <c r="I15" s="36">
        <f t="shared" si="2"/>
        <v>182.93</v>
      </c>
    </row>
    <row r="16" spans="1:9" x14ac:dyDescent="0.25">
      <c r="A16" s="34" t="s">
        <v>39</v>
      </c>
      <c r="B16" s="21">
        <v>1</v>
      </c>
      <c r="C16" s="21">
        <f t="shared" si="0"/>
        <v>133</v>
      </c>
      <c r="D16" s="21">
        <v>119</v>
      </c>
      <c r="E16" s="21">
        <v>14</v>
      </c>
      <c r="F16" s="6">
        <v>639.16</v>
      </c>
      <c r="G16" s="6">
        <f t="shared" si="3"/>
        <v>5.37</v>
      </c>
      <c r="H16" s="35">
        <f t="shared" si="1"/>
        <v>150.36000000000001</v>
      </c>
      <c r="I16" s="36">
        <f t="shared" si="2"/>
        <v>186.58</v>
      </c>
    </row>
    <row r="17" spans="1:9" x14ac:dyDescent="0.25">
      <c r="A17" s="34" t="s">
        <v>40</v>
      </c>
      <c r="B17" s="21">
        <v>1</v>
      </c>
      <c r="C17" s="21">
        <f t="shared" si="0"/>
        <v>131</v>
      </c>
      <c r="D17" s="21">
        <v>119</v>
      </c>
      <c r="E17" s="21">
        <v>12</v>
      </c>
      <c r="F17" s="6">
        <v>666.1</v>
      </c>
      <c r="G17" s="6">
        <f t="shared" si="3"/>
        <v>5.6</v>
      </c>
      <c r="H17" s="35">
        <f t="shared" si="1"/>
        <v>134.4</v>
      </c>
      <c r="I17" s="36">
        <f t="shared" si="2"/>
        <v>166.78</v>
      </c>
    </row>
    <row r="18" spans="1:9" x14ac:dyDescent="0.25">
      <c r="A18" s="34" t="s">
        <v>41</v>
      </c>
      <c r="B18" s="21">
        <v>1</v>
      </c>
      <c r="C18" s="21">
        <f t="shared" si="0"/>
        <v>159</v>
      </c>
      <c r="D18" s="21">
        <v>119</v>
      </c>
      <c r="E18" s="21">
        <v>40</v>
      </c>
      <c r="F18" s="6">
        <v>648.14</v>
      </c>
      <c r="G18" s="6">
        <f t="shared" si="3"/>
        <v>5.45</v>
      </c>
      <c r="H18" s="35">
        <f t="shared" si="1"/>
        <v>436</v>
      </c>
      <c r="I18" s="36">
        <f t="shared" si="2"/>
        <v>541.03</v>
      </c>
    </row>
    <row r="19" spans="1:9" x14ac:dyDescent="0.25">
      <c r="A19" s="34" t="s">
        <v>42</v>
      </c>
      <c r="B19" s="21">
        <v>1</v>
      </c>
      <c r="C19" s="21">
        <f t="shared" si="0"/>
        <v>136</v>
      </c>
      <c r="D19" s="21">
        <v>119</v>
      </c>
      <c r="E19" s="21">
        <v>17</v>
      </c>
      <c r="F19" s="6">
        <v>648.14</v>
      </c>
      <c r="G19" s="6">
        <f t="shared" si="3"/>
        <v>5.45</v>
      </c>
      <c r="H19" s="35">
        <f t="shared" si="1"/>
        <v>185.3</v>
      </c>
      <c r="I19" s="36">
        <f t="shared" si="2"/>
        <v>229.94</v>
      </c>
    </row>
    <row r="20" spans="1:9" x14ac:dyDescent="0.25">
      <c r="A20" s="34" t="s">
        <v>42</v>
      </c>
      <c r="B20" s="21">
        <v>1</v>
      </c>
      <c r="C20" s="21">
        <f t="shared" si="0"/>
        <v>120</v>
      </c>
      <c r="D20" s="21">
        <v>119</v>
      </c>
      <c r="E20" s="21">
        <v>1</v>
      </c>
      <c r="F20" s="6">
        <v>648.14</v>
      </c>
      <c r="G20" s="6">
        <f t="shared" si="3"/>
        <v>5.45</v>
      </c>
      <c r="H20" s="35">
        <f t="shared" si="1"/>
        <v>10.9</v>
      </c>
      <c r="I20" s="36">
        <f t="shared" si="2"/>
        <v>13.53</v>
      </c>
    </row>
    <row r="21" spans="1:9" x14ac:dyDescent="0.25">
      <c r="A21" s="34" t="s">
        <v>42</v>
      </c>
      <c r="B21" s="21">
        <v>1</v>
      </c>
      <c r="C21" s="21">
        <f t="shared" si="0"/>
        <v>127</v>
      </c>
      <c r="D21" s="21">
        <v>119</v>
      </c>
      <c r="E21" s="21">
        <v>8</v>
      </c>
      <c r="F21" s="6">
        <v>648.14</v>
      </c>
      <c r="G21" s="6">
        <f t="shared" si="3"/>
        <v>5.45</v>
      </c>
      <c r="H21" s="35">
        <f t="shared" si="1"/>
        <v>87.2</v>
      </c>
      <c r="I21" s="36">
        <f t="shared" si="2"/>
        <v>108.21</v>
      </c>
    </row>
    <row r="22" spans="1:9" x14ac:dyDescent="0.25">
      <c r="A22" s="34" t="s">
        <v>42</v>
      </c>
      <c r="B22" s="21">
        <v>1</v>
      </c>
      <c r="C22" s="21">
        <f t="shared" si="0"/>
        <v>143</v>
      </c>
      <c r="D22" s="21">
        <v>119</v>
      </c>
      <c r="E22" s="21">
        <v>24</v>
      </c>
      <c r="F22" s="6">
        <v>675.08</v>
      </c>
      <c r="G22" s="6">
        <f t="shared" si="3"/>
        <v>5.67</v>
      </c>
      <c r="H22" s="35">
        <f t="shared" si="1"/>
        <v>272.16000000000003</v>
      </c>
      <c r="I22" s="36">
        <f t="shared" si="2"/>
        <v>337.72</v>
      </c>
    </row>
    <row r="23" spans="1:9" x14ac:dyDescent="0.25">
      <c r="A23" s="34" t="s">
        <v>42</v>
      </c>
      <c r="B23" s="21">
        <v>1</v>
      </c>
      <c r="C23" s="21">
        <f t="shared" si="0"/>
        <v>128</v>
      </c>
      <c r="D23" s="21">
        <v>119</v>
      </c>
      <c r="E23" s="21">
        <v>9</v>
      </c>
      <c r="F23" s="6">
        <v>648.14</v>
      </c>
      <c r="G23" s="6">
        <f t="shared" si="3"/>
        <v>5.45</v>
      </c>
      <c r="H23" s="35">
        <f t="shared" si="1"/>
        <v>98.1</v>
      </c>
      <c r="I23" s="36">
        <f t="shared" si="2"/>
        <v>121.73</v>
      </c>
    </row>
    <row r="24" spans="1:9" x14ac:dyDescent="0.25">
      <c r="A24" s="34" t="s">
        <v>42</v>
      </c>
      <c r="B24" s="21">
        <v>1</v>
      </c>
      <c r="C24" s="21">
        <f t="shared" si="0"/>
        <v>152</v>
      </c>
      <c r="D24" s="21">
        <v>119</v>
      </c>
      <c r="E24" s="21">
        <v>33</v>
      </c>
      <c r="F24" s="6">
        <v>648.14</v>
      </c>
      <c r="G24" s="6">
        <f t="shared" si="3"/>
        <v>5.45</v>
      </c>
      <c r="H24" s="35">
        <f t="shared" si="1"/>
        <v>359.7</v>
      </c>
      <c r="I24" s="36">
        <f t="shared" si="2"/>
        <v>446.35</v>
      </c>
    </row>
    <row r="25" spans="1:9" x14ac:dyDescent="0.25">
      <c r="A25" s="34" t="s">
        <v>40</v>
      </c>
      <c r="B25" s="21">
        <v>1</v>
      </c>
      <c r="C25" s="21">
        <f t="shared" si="0"/>
        <v>136</v>
      </c>
      <c r="D25" s="21">
        <v>119</v>
      </c>
      <c r="E25" s="21">
        <v>17</v>
      </c>
      <c r="F25" s="6">
        <v>666.1</v>
      </c>
      <c r="G25" s="6">
        <f t="shared" si="3"/>
        <v>5.6</v>
      </c>
      <c r="H25" s="35">
        <f t="shared" si="1"/>
        <v>190.4</v>
      </c>
      <c r="I25" s="36">
        <f t="shared" si="2"/>
        <v>236.27</v>
      </c>
    </row>
    <row r="26" spans="1:9" x14ac:dyDescent="0.25">
      <c r="A26" s="34" t="s">
        <v>40</v>
      </c>
      <c r="B26" s="21">
        <v>1</v>
      </c>
      <c r="C26" s="21">
        <f t="shared" si="0"/>
        <v>151</v>
      </c>
      <c r="D26" s="21">
        <v>119</v>
      </c>
      <c r="E26" s="21">
        <v>32</v>
      </c>
      <c r="F26" s="6">
        <v>666.1</v>
      </c>
      <c r="G26" s="6">
        <f t="shared" si="3"/>
        <v>5.6</v>
      </c>
      <c r="H26" s="35">
        <f t="shared" si="1"/>
        <v>358.4</v>
      </c>
      <c r="I26" s="36">
        <f t="shared" si="2"/>
        <v>444.74</v>
      </c>
    </row>
    <row r="27" spans="1:9" ht="49.5" x14ac:dyDescent="0.25">
      <c r="A27" s="460" t="s">
        <v>25</v>
      </c>
      <c r="B27" s="284">
        <f>SUM(B28:B36)</f>
        <v>7</v>
      </c>
      <c r="C27" s="284"/>
      <c r="D27" s="284"/>
      <c r="E27" s="284">
        <f>SUM(E28:E36)</f>
        <v>149</v>
      </c>
      <c r="F27" s="285"/>
      <c r="G27" s="285"/>
      <c r="H27" s="288">
        <f>SUM(H28:H36)</f>
        <v>1227.76</v>
      </c>
      <c r="I27" s="461">
        <f t="shared" si="2"/>
        <v>1523.53</v>
      </c>
    </row>
    <row r="28" spans="1:9" x14ac:dyDescent="0.25">
      <c r="A28" s="34" t="s">
        <v>43</v>
      </c>
      <c r="B28" s="21">
        <v>1</v>
      </c>
      <c r="C28" s="21">
        <f t="shared" ref="C28:C36" si="4">D28+E28</f>
        <v>128</v>
      </c>
      <c r="D28" s="21">
        <v>119</v>
      </c>
      <c r="E28" s="21">
        <v>9</v>
      </c>
      <c r="F28" s="6">
        <v>490.22</v>
      </c>
      <c r="G28" s="6">
        <f t="shared" ref="G28:G36" si="5">ROUND(F28/D28,2)</f>
        <v>4.12</v>
      </c>
      <c r="H28" s="35">
        <f t="shared" ref="H28:H36" si="6">ROUND(E28*G28*2,2)</f>
        <v>74.16</v>
      </c>
      <c r="I28" s="36">
        <f t="shared" si="2"/>
        <v>92.03</v>
      </c>
    </row>
    <row r="29" spans="1:9" x14ac:dyDescent="0.25">
      <c r="A29" s="34" t="s">
        <v>43</v>
      </c>
      <c r="B29" s="21">
        <v>1</v>
      </c>
      <c r="C29" s="21">
        <f t="shared" si="4"/>
        <v>145</v>
      </c>
      <c r="D29" s="21">
        <v>119</v>
      </c>
      <c r="E29" s="21">
        <v>26</v>
      </c>
      <c r="F29" s="6">
        <v>490.22</v>
      </c>
      <c r="G29" s="6">
        <f t="shared" si="5"/>
        <v>4.12</v>
      </c>
      <c r="H29" s="35">
        <f t="shared" si="6"/>
        <v>214.24</v>
      </c>
      <c r="I29" s="36">
        <f t="shared" si="2"/>
        <v>265.85000000000002</v>
      </c>
    </row>
    <row r="30" spans="1:9" x14ac:dyDescent="0.25">
      <c r="A30" s="34" t="s">
        <v>43</v>
      </c>
      <c r="B30" s="21">
        <v>1</v>
      </c>
      <c r="C30" s="21">
        <f t="shared" si="4"/>
        <v>135</v>
      </c>
      <c r="D30" s="21">
        <v>119</v>
      </c>
      <c r="E30" s="21">
        <v>16</v>
      </c>
      <c r="F30" s="6">
        <v>490.22</v>
      </c>
      <c r="G30" s="6">
        <f t="shared" si="5"/>
        <v>4.12</v>
      </c>
      <c r="H30" s="35">
        <f t="shared" si="6"/>
        <v>131.84</v>
      </c>
      <c r="I30" s="36">
        <f t="shared" si="2"/>
        <v>163.6</v>
      </c>
    </row>
    <row r="31" spans="1:9" x14ac:dyDescent="0.25">
      <c r="A31" s="34" t="s">
        <v>43</v>
      </c>
      <c r="B31" s="21">
        <v>1</v>
      </c>
      <c r="C31" s="21">
        <f t="shared" si="4"/>
        <v>143</v>
      </c>
      <c r="D31" s="21">
        <v>119</v>
      </c>
      <c r="E31" s="21">
        <v>24</v>
      </c>
      <c r="F31" s="6">
        <v>490.22</v>
      </c>
      <c r="G31" s="6">
        <f t="shared" si="5"/>
        <v>4.12</v>
      </c>
      <c r="H31" s="35">
        <f t="shared" si="6"/>
        <v>197.76</v>
      </c>
      <c r="I31" s="36">
        <f t="shared" si="2"/>
        <v>245.4</v>
      </c>
    </row>
    <row r="32" spans="1:9" x14ac:dyDescent="0.25">
      <c r="A32" s="34" t="s">
        <v>43</v>
      </c>
      <c r="B32" s="21">
        <v>1</v>
      </c>
      <c r="C32" s="21">
        <f t="shared" si="4"/>
        <v>135</v>
      </c>
      <c r="D32" s="21">
        <v>119</v>
      </c>
      <c r="E32" s="21">
        <v>16</v>
      </c>
      <c r="F32" s="6">
        <v>490.22</v>
      </c>
      <c r="G32" s="6">
        <f t="shared" si="5"/>
        <v>4.12</v>
      </c>
      <c r="H32" s="35">
        <f t="shared" si="6"/>
        <v>131.84</v>
      </c>
      <c r="I32" s="36">
        <f t="shared" si="2"/>
        <v>163.6</v>
      </c>
    </row>
    <row r="33" spans="1:9" x14ac:dyDescent="0.25">
      <c r="A33" s="34" t="s">
        <v>43</v>
      </c>
      <c r="B33" s="21">
        <v>1</v>
      </c>
      <c r="C33" s="21">
        <f t="shared" si="4"/>
        <v>128</v>
      </c>
      <c r="D33" s="21">
        <v>119</v>
      </c>
      <c r="E33" s="21">
        <v>9</v>
      </c>
      <c r="F33" s="6">
        <v>490.22</v>
      </c>
      <c r="G33" s="6">
        <f t="shared" si="5"/>
        <v>4.12</v>
      </c>
      <c r="H33" s="35">
        <f t="shared" si="6"/>
        <v>74.16</v>
      </c>
      <c r="I33" s="36">
        <f t="shared" si="2"/>
        <v>92.03</v>
      </c>
    </row>
    <row r="34" spans="1:9" x14ac:dyDescent="0.25">
      <c r="A34" s="34" t="s">
        <v>43</v>
      </c>
      <c r="B34" s="21">
        <v>1</v>
      </c>
      <c r="C34" s="21">
        <f t="shared" si="4"/>
        <v>128</v>
      </c>
      <c r="D34" s="21">
        <v>119</v>
      </c>
      <c r="E34" s="21">
        <v>9</v>
      </c>
      <c r="F34" s="6">
        <v>490.22</v>
      </c>
      <c r="G34" s="6">
        <f t="shared" si="5"/>
        <v>4.12</v>
      </c>
      <c r="H34" s="35">
        <f t="shared" si="6"/>
        <v>74.16</v>
      </c>
      <c r="I34" s="36">
        <f t="shared" si="2"/>
        <v>92.03</v>
      </c>
    </row>
    <row r="35" spans="1:9" x14ac:dyDescent="0.25">
      <c r="A35" s="34" t="s">
        <v>43</v>
      </c>
      <c r="B35" s="21"/>
      <c r="C35" s="21">
        <f t="shared" si="4"/>
        <v>143</v>
      </c>
      <c r="D35" s="21">
        <v>119</v>
      </c>
      <c r="E35" s="21">
        <v>24</v>
      </c>
      <c r="F35" s="6">
        <v>490.22</v>
      </c>
      <c r="G35" s="6">
        <f t="shared" si="5"/>
        <v>4.12</v>
      </c>
      <c r="H35" s="35">
        <f t="shared" si="6"/>
        <v>197.76</v>
      </c>
      <c r="I35" s="36">
        <f t="shared" si="2"/>
        <v>245.4</v>
      </c>
    </row>
    <row r="36" spans="1:9" x14ac:dyDescent="0.25">
      <c r="A36" s="34" t="s">
        <v>43</v>
      </c>
      <c r="B36" s="21"/>
      <c r="C36" s="21">
        <f t="shared" si="4"/>
        <v>135</v>
      </c>
      <c r="D36" s="21">
        <v>119</v>
      </c>
      <c r="E36" s="21">
        <v>16</v>
      </c>
      <c r="F36" s="6">
        <v>490.22</v>
      </c>
      <c r="G36" s="6">
        <f t="shared" si="5"/>
        <v>4.12</v>
      </c>
      <c r="H36" s="35">
        <f t="shared" si="6"/>
        <v>131.84</v>
      </c>
      <c r="I36" s="36">
        <f t="shared" si="2"/>
        <v>163.6</v>
      </c>
    </row>
    <row r="37" spans="1:9" ht="49.5" x14ac:dyDescent="0.25">
      <c r="A37" s="460" t="s">
        <v>26</v>
      </c>
      <c r="B37" s="284">
        <f>SUM(B38:B42)</f>
        <v>5</v>
      </c>
      <c r="C37" s="284"/>
      <c r="D37" s="284"/>
      <c r="E37" s="284">
        <f>SUM(E38:E42)</f>
        <v>78</v>
      </c>
      <c r="F37" s="285"/>
      <c r="G37" s="285"/>
      <c r="H37" s="288">
        <f>SUM(H38:H42)</f>
        <v>587.6400000000001</v>
      </c>
      <c r="I37" s="461">
        <f t="shared" si="2"/>
        <v>729.2</v>
      </c>
    </row>
    <row r="38" spans="1:9" x14ac:dyDescent="0.25">
      <c r="A38" s="37" t="s">
        <v>44</v>
      </c>
      <c r="B38" s="21">
        <v>1</v>
      </c>
      <c r="C38" s="21">
        <f t="shared" ref="C38:C42" si="7">D38+E38</f>
        <v>137</v>
      </c>
      <c r="D38" s="21">
        <v>119</v>
      </c>
      <c r="E38" s="21">
        <v>18</v>
      </c>
      <c r="F38" s="6">
        <v>546.35</v>
      </c>
      <c r="G38" s="6">
        <f t="shared" ref="G38:G42" si="8">ROUND(F38/D38,2)</f>
        <v>4.59</v>
      </c>
      <c r="H38" s="35">
        <f t="shared" ref="H38:H42" si="9">ROUND(E38*G38*2,2)</f>
        <v>165.24</v>
      </c>
      <c r="I38" s="36">
        <f t="shared" si="2"/>
        <v>205.05</v>
      </c>
    </row>
    <row r="39" spans="1:9" x14ac:dyDescent="0.25">
      <c r="A39" s="37" t="s">
        <v>45</v>
      </c>
      <c r="B39" s="21">
        <v>1</v>
      </c>
      <c r="C39" s="21">
        <f t="shared" si="7"/>
        <v>143</v>
      </c>
      <c r="D39" s="21">
        <v>119</v>
      </c>
      <c r="E39" s="21">
        <v>24</v>
      </c>
      <c r="F39" s="6">
        <v>419.12</v>
      </c>
      <c r="G39" s="6">
        <f t="shared" si="8"/>
        <v>3.52</v>
      </c>
      <c r="H39" s="35">
        <f t="shared" si="9"/>
        <v>168.96</v>
      </c>
      <c r="I39" s="36">
        <f t="shared" si="2"/>
        <v>209.66</v>
      </c>
    </row>
    <row r="40" spans="1:9" x14ac:dyDescent="0.25">
      <c r="A40" s="38" t="s">
        <v>45</v>
      </c>
      <c r="B40" s="21">
        <v>1</v>
      </c>
      <c r="C40" s="21">
        <f t="shared" si="7"/>
        <v>139</v>
      </c>
      <c r="D40" s="21">
        <v>119</v>
      </c>
      <c r="E40" s="21">
        <v>20</v>
      </c>
      <c r="F40" s="6">
        <v>419.12</v>
      </c>
      <c r="G40" s="6">
        <f t="shared" si="8"/>
        <v>3.52</v>
      </c>
      <c r="H40" s="35">
        <f t="shared" si="9"/>
        <v>140.80000000000001</v>
      </c>
      <c r="I40" s="36">
        <f t="shared" si="2"/>
        <v>174.72</v>
      </c>
    </row>
    <row r="41" spans="1:9" x14ac:dyDescent="0.25">
      <c r="A41" s="37" t="s">
        <v>45</v>
      </c>
      <c r="B41" s="21">
        <v>1</v>
      </c>
      <c r="C41" s="21">
        <f t="shared" si="7"/>
        <v>127</v>
      </c>
      <c r="D41" s="21">
        <v>119</v>
      </c>
      <c r="E41" s="21">
        <v>8</v>
      </c>
      <c r="F41" s="6">
        <v>419.12</v>
      </c>
      <c r="G41" s="6">
        <f t="shared" si="8"/>
        <v>3.52</v>
      </c>
      <c r="H41" s="35">
        <f t="shared" si="9"/>
        <v>56.32</v>
      </c>
      <c r="I41" s="36">
        <f t="shared" si="2"/>
        <v>69.89</v>
      </c>
    </row>
    <row r="42" spans="1:9" x14ac:dyDescent="0.25">
      <c r="A42" s="37" t="s">
        <v>45</v>
      </c>
      <c r="B42" s="21">
        <v>1</v>
      </c>
      <c r="C42" s="21">
        <f t="shared" si="7"/>
        <v>127</v>
      </c>
      <c r="D42" s="21">
        <v>119</v>
      </c>
      <c r="E42" s="21">
        <v>8</v>
      </c>
      <c r="F42" s="6">
        <v>419.12</v>
      </c>
      <c r="G42" s="6">
        <f t="shared" si="8"/>
        <v>3.52</v>
      </c>
      <c r="H42" s="35">
        <f t="shared" si="9"/>
        <v>56.32</v>
      </c>
      <c r="I42" s="36">
        <f t="shared" si="2"/>
        <v>69.89</v>
      </c>
    </row>
    <row r="43" spans="1:9" x14ac:dyDescent="0.25">
      <c r="F43" s="15"/>
      <c r="G43" s="15"/>
    </row>
    <row r="45" spans="1:9" x14ac:dyDescent="0.25">
      <c r="A45" s="11" t="s">
        <v>1</v>
      </c>
      <c r="B45" s="12"/>
      <c r="C45" s="12"/>
      <c r="D45" s="12"/>
      <c r="E45" s="12"/>
      <c r="F45" s="12"/>
      <c r="G45" s="12"/>
      <c r="H45" s="12"/>
      <c r="I45" s="12"/>
    </row>
    <row r="46" spans="1:9" ht="36" customHeight="1" x14ac:dyDescent="0.25">
      <c r="A46" s="609" t="s">
        <v>3</v>
      </c>
      <c r="B46" s="609"/>
      <c r="C46" s="609"/>
      <c r="D46" s="609"/>
      <c r="E46" s="609"/>
      <c r="F46" s="609"/>
      <c r="G46" s="609"/>
      <c r="H46" s="609"/>
      <c r="I46" s="609"/>
    </row>
    <row r="47" spans="1:9" ht="18" customHeight="1" x14ac:dyDescent="0.25">
      <c r="A47" s="18" t="s">
        <v>5</v>
      </c>
      <c r="D47" s="12"/>
      <c r="E47" s="12"/>
      <c r="F47" s="12"/>
      <c r="G47" s="12"/>
      <c r="H47" s="12"/>
      <c r="I47" s="12"/>
    </row>
    <row r="48" spans="1:9" ht="18" customHeight="1" x14ac:dyDescent="0.25">
      <c r="A48" s="12" t="s">
        <v>16</v>
      </c>
      <c r="B48" s="18"/>
      <c r="C48" s="18"/>
      <c r="D48" s="12"/>
      <c r="E48" s="12"/>
      <c r="F48" s="12"/>
      <c r="G48" s="12"/>
      <c r="H48" s="12"/>
      <c r="I48" s="12"/>
    </row>
    <row r="49" spans="1:16" ht="18" customHeight="1" x14ac:dyDescent="0.25">
      <c r="A49" s="12" t="s">
        <v>17</v>
      </c>
      <c r="B49" s="18"/>
      <c r="C49" s="18"/>
      <c r="D49" s="12"/>
      <c r="E49" s="12"/>
      <c r="F49" s="12"/>
      <c r="G49" s="12"/>
      <c r="H49" s="12"/>
      <c r="I49" s="12"/>
    </row>
    <row r="50" spans="1:16" ht="18" customHeight="1" x14ac:dyDescent="0.25">
      <c r="A50" s="12"/>
      <c r="B50" s="18"/>
      <c r="C50" s="18"/>
      <c r="D50" s="12"/>
      <c r="E50" s="12"/>
      <c r="F50" s="12"/>
      <c r="G50" s="12"/>
      <c r="H50" s="12"/>
      <c r="I50" s="12"/>
    </row>
    <row r="51" spans="1:16" ht="18" customHeight="1" x14ac:dyDescent="0.3">
      <c r="A51" s="12" t="s">
        <v>14</v>
      </c>
      <c r="B51" s="18"/>
      <c r="C51" s="18"/>
      <c r="D51" s="12"/>
      <c r="E51" s="12"/>
      <c r="F51" s="12"/>
      <c r="G51" s="12"/>
      <c r="H51" s="12"/>
      <c r="I51" s="12"/>
    </row>
    <row r="52" spans="1:16" ht="18" customHeight="1" x14ac:dyDescent="0.25">
      <c r="A52" s="12"/>
      <c r="B52" s="18"/>
      <c r="C52" s="18"/>
      <c r="D52" s="12"/>
      <c r="E52" s="12"/>
      <c r="F52" s="12"/>
      <c r="G52" s="12"/>
      <c r="H52" s="12"/>
      <c r="I52" s="12"/>
    </row>
    <row r="53" spans="1:16" ht="18" customHeight="1" x14ac:dyDescent="0.25">
      <c r="A53" s="39" t="s">
        <v>20</v>
      </c>
      <c r="B53" s="41"/>
      <c r="C53" s="41"/>
      <c r="D53" s="39"/>
      <c r="E53" s="39"/>
      <c r="F53" s="39"/>
      <c r="G53" s="39"/>
      <c r="H53" s="39"/>
      <c r="I53" s="39"/>
      <c r="J53" s="40"/>
      <c r="K53" s="40"/>
      <c r="L53" s="40"/>
      <c r="M53" s="40"/>
      <c r="N53" s="40"/>
      <c r="O53" s="40"/>
      <c r="P53" s="40"/>
    </row>
    <row r="54" spans="1:16" ht="37.5" customHeight="1" x14ac:dyDescent="0.25">
      <c r="A54" s="616" t="s">
        <v>7</v>
      </c>
      <c r="B54" s="616"/>
      <c r="C54" s="616"/>
      <c r="D54" s="616"/>
      <c r="E54" s="616"/>
      <c r="F54" s="616"/>
      <c r="G54" s="616"/>
      <c r="H54" s="616"/>
      <c r="I54" s="616"/>
      <c r="J54" s="40"/>
      <c r="K54" s="40"/>
      <c r="L54" s="40"/>
      <c r="M54" s="40"/>
      <c r="N54" s="40"/>
      <c r="O54" s="40"/>
      <c r="P54" s="40"/>
    </row>
    <row r="55" spans="1:16" ht="18" customHeight="1" x14ac:dyDescent="0.25">
      <c r="A55" s="602" t="s">
        <v>9</v>
      </c>
      <c r="B55" s="602"/>
      <c r="C55" s="602"/>
      <c r="D55" s="602"/>
      <c r="E55" s="602"/>
      <c r="F55" s="602"/>
      <c r="G55" s="602"/>
      <c r="H55" s="602"/>
      <c r="I55" s="602"/>
      <c r="J55" s="40"/>
      <c r="K55" s="40"/>
      <c r="L55" s="40"/>
      <c r="M55" s="40"/>
      <c r="N55" s="40"/>
      <c r="O55" s="40"/>
      <c r="P55" s="40"/>
    </row>
    <row r="56" spans="1:16" x14ac:dyDescent="0.25">
      <c r="A56" s="42"/>
      <c r="B56" s="42"/>
      <c r="C56" s="42"/>
      <c r="D56" s="42"/>
      <c r="E56" s="42"/>
      <c r="F56" s="42"/>
      <c r="G56" s="42"/>
      <c r="H56" s="42"/>
      <c r="I56" s="42"/>
      <c r="J56" s="40"/>
      <c r="K56" s="40"/>
      <c r="L56" s="40"/>
      <c r="M56" s="40"/>
      <c r="N56" s="40"/>
      <c r="O56" s="40"/>
      <c r="P56" s="40"/>
    </row>
    <row r="58" spans="1:16" x14ac:dyDescent="0.25">
      <c r="A58" s="2" t="s">
        <v>46</v>
      </c>
      <c r="C58" s="2" t="s">
        <v>47</v>
      </c>
    </row>
    <row r="59" spans="1:16" ht="18" customHeight="1" x14ac:dyDescent="0.25"/>
    <row r="60" spans="1:16" x14ac:dyDescent="0.25">
      <c r="A60" s="2" t="s">
        <v>48</v>
      </c>
    </row>
    <row r="61" spans="1:16" x14ac:dyDescent="0.25">
      <c r="A61" s="2" t="s">
        <v>49</v>
      </c>
    </row>
  </sheetData>
  <mergeCells count="16">
    <mergeCell ref="G1:I1"/>
    <mergeCell ref="A46:I46"/>
    <mergeCell ref="A54:I54"/>
    <mergeCell ref="A55:I55"/>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01"/>
  <sheetViews>
    <sheetView zoomScale="80" zoomScaleNormal="80" workbookViewId="0">
      <selection activeCell="O9" sqref="O9"/>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4.75" customHeight="1" x14ac:dyDescent="0.25">
      <c r="G1" s="600" t="s">
        <v>1606</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1472</v>
      </c>
    </row>
    <row r="6" spans="1:9" x14ac:dyDescent="0.25">
      <c r="A6" s="2" t="s">
        <v>1570</v>
      </c>
    </row>
    <row r="7" spans="1:9" x14ac:dyDescent="0.25">
      <c r="E7" s="14"/>
      <c r="H7" s="13"/>
      <c r="I7" s="47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B13+B16+B44+B64</f>
        <v>67</v>
      </c>
      <c r="C12" s="4"/>
      <c r="D12" s="4"/>
      <c r="E12" s="4">
        <f>E13+E16+E44+E64</f>
        <v>1933</v>
      </c>
      <c r="F12" s="5"/>
      <c r="G12" s="5"/>
      <c r="H12" s="428">
        <f>H13+H16+H44+H64</f>
        <v>17398.34</v>
      </c>
      <c r="I12" s="428">
        <f>I13+I16+I44+I64</f>
        <v>21589.66</v>
      </c>
    </row>
    <row r="13" spans="1:9" ht="37.5" customHeight="1" x14ac:dyDescent="0.25">
      <c r="A13" s="370" t="s">
        <v>23</v>
      </c>
      <c r="B13" s="284">
        <f>SUM(B14:B15)</f>
        <v>2</v>
      </c>
      <c r="C13" s="284"/>
      <c r="D13" s="284"/>
      <c r="E13" s="284">
        <f t="shared" ref="E13:H13" si="0">SUM(E14:E15)</f>
        <v>6</v>
      </c>
      <c r="F13" s="284"/>
      <c r="G13" s="284"/>
      <c r="H13" s="285">
        <f t="shared" si="0"/>
        <v>142.48000000000002</v>
      </c>
      <c r="I13" s="285">
        <f>SUM(I14:I15)</f>
        <v>176.81</v>
      </c>
    </row>
    <row r="14" spans="1:9" s="55" customFormat="1" ht="18.75" customHeight="1" x14ac:dyDescent="0.25">
      <c r="A14" s="545" t="s">
        <v>50</v>
      </c>
      <c r="B14" s="406">
        <v>1</v>
      </c>
      <c r="C14" s="406">
        <f>D14+E14</f>
        <v>122</v>
      </c>
      <c r="D14" s="406">
        <v>118</v>
      </c>
      <c r="E14" s="406">
        <v>4</v>
      </c>
      <c r="F14" s="283">
        <v>1530</v>
      </c>
      <c r="G14" s="283">
        <f>ROUND(F14/D14,2)</f>
        <v>12.97</v>
      </c>
      <c r="H14" s="283">
        <f t="shared" ref="H14:H15" si="1">ROUND(E14*G14*2,2)</f>
        <v>103.76</v>
      </c>
      <c r="I14" s="283">
        <f t="shared" ref="I14:I15" si="2">ROUND(H14*1.2409,2)</f>
        <v>128.76</v>
      </c>
    </row>
    <row r="15" spans="1:9" ht="19.5" customHeight="1" x14ac:dyDescent="0.25">
      <c r="A15" s="19" t="s">
        <v>51</v>
      </c>
      <c r="B15" s="421">
        <v>1</v>
      </c>
      <c r="C15" s="421">
        <f>D15+E15</f>
        <v>160</v>
      </c>
      <c r="D15" s="421">
        <v>158</v>
      </c>
      <c r="E15" s="421">
        <v>2</v>
      </c>
      <c r="F15" s="282">
        <v>1530</v>
      </c>
      <c r="G15" s="282">
        <f>ROUND(F15/D15,2)</f>
        <v>9.68</v>
      </c>
      <c r="H15" s="282">
        <f t="shared" si="1"/>
        <v>38.72</v>
      </c>
      <c r="I15" s="282">
        <f t="shared" si="2"/>
        <v>48.05</v>
      </c>
    </row>
    <row r="16" spans="1:9" ht="49.5" customHeight="1" x14ac:dyDescent="0.25">
      <c r="A16" s="370" t="s">
        <v>24</v>
      </c>
      <c r="B16" s="284">
        <f>SUM(B17:B43)</f>
        <v>27</v>
      </c>
      <c r="C16" s="284"/>
      <c r="D16" s="284"/>
      <c r="E16" s="284">
        <f t="shared" ref="E16:H16" si="3">SUM(E17:E43)</f>
        <v>753</v>
      </c>
      <c r="F16" s="284"/>
      <c r="G16" s="284"/>
      <c r="H16" s="285">
        <f t="shared" si="3"/>
        <v>8312.8200000000015</v>
      </c>
      <c r="I16" s="285">
        <f>SUM(I17:I43)</f>
        <v>10315.419999999998</v>
      </c>
    </row>
    <row r="17" spans="1:9" x14ac:dyDescent="0.25">
      <c r="A17" s="19" t="s">
        <v>52</v>
      </c>
      <c r="B17" s="421">
        <v>1</v>
      </c>
      <c r="C17" s="421">
        <f>D17+E17</f>
        <v>230</v>
      </c>
      <c r="D17" s="421">
        <v>158</v>
      </c>
      <c r="E17" s="421">
        <v>72</v>
      </c>
      <c r="F17" s="282">
        <v>866</v>
      </c>
      <c r="G17" s="282">
        <f>ROUND(F17/D17,2)</f>
        <v>5.48</v>
      </c>
      <c r="H17" s="282">
        <f>ROUND(E17*G17*2,2)</f>
        <v>789.12</v>
      </c>
      <c r="I17" s="282">
        <f>ROUND(H17*1.2409,2)</f>
        <v>979.22</v>
      </c>
    </row>
    <row r="18" spans="1:9" x14ac:dyDescent="0.25">
      <c r="A18" s="19" t="s">
        <v>52</v>
      </c>
      <c r="B18" s="421">
        <v>1</v>
      </c>
      <c r="C18" s="421">
        <f>D18+E18</f>
        <v>182</v>
      </c>
      <c r="D18" s="421">
        <v>158</v>
      </c>
      <c r="E18" s="421">
        <v>24</v>
      </c>
      <c r="F18" s="282">
        <v>902</v>
      </c>
      <c r="G18" s="282">
        <f>ROUND(F18/D18,2)</f>
        <v>5.71</v>
      </c>
      <c r="H18" s="282">
        <f>ROUND(E18*G18*2,2)</f>
        <v>274.08</v>
      </c>
      <c r="I18" s="282">
        <f>ROUND(H18*1.2409,2)</f>
        <v>340.11</v>
      </c>
    </row>
    <row r="19" spans="1:9" x14ac:dyDescent="0.25">
      <c r="A19" s="19" t="s">
        <v>52</v>
      </c>
      <c r="B19" s="421">
        <v>1</v>
      </c>
      <c r="C19" s="421">
        <f t="shared" ref="C19:C43" si="4">D19+E19</f>
        <v>182</v>
      </c>
      <c r="D19" s="421">
        <v>158</v>
      </c>
      <c r="E19" s="421">
        <v>24</v>
      </c>
      <c r="F19" s="282">
        <v>902</v>
      </c>
      <c r="G19" s="282">
        <f t="shared" ref="G19:G43" si="5">ROUND(F19/D19,2)</f>
        <v>5.71</v>
      </c>
      <c r="H19" s="282">
        <f t="shared" ref="H19:H43" si="6">ROUND(E19*G19*2,2)</f>
        <v>274.08</v>
      </c>
      <c r="I19" s="282">
        <f t="shared" ref="I19:I43" si="7">ROUND(H19*1.2409,2)</f>
        <v>340.11</v>
      </c>
    </row>
    <row r="20" spans="1:9" x14ac:dyDescent="0.25">
      <c r="A20" s="19" t="s">
        <v>52</v>
      </c>
      <c r="B20" s="421">
        <v>1</v>
      </c>
      <c r="C20" s="421">
        <f t="shared" si="4"/>
        <v>182</v>
      </c>
      <c r="D20" s="421">
        <v>158</v>
      </c>
      <c r="E20" s="421">
        <v>24</v>
      </c>
      <c r="F20" s="282">
        <v>902</v>
      </c>
      <c r="G20" s="282">
        <f t="shared" si="5"/>
        <v>5.71</v>
      </c>
      <c r="H20" s="282">
        <f t="shared" si="6"/>
        <v>274.08</v>
      </c>
      <c r="I20" s="282">
        <f t="shared" si="7"/>
        <v>340.11</v>
      </c>
    </row>
    <row r="21" spans="1:9" x14ac:dyDescent="0.25">
      <c r="A21" s="19" t="s">
        <v>40</v>
      </c>
      <c r="B21" s="421">
        <v>1</v>
      </c>
      <c r="C21" s="421">
        <f t="shared" si="4"/>
        <v>182</v>
      </c>
      <c r="D21" s="421">
        <v>158</v>
      </c>
      <c r="E21" s="421">
        <v>24</v>
      </c>
      <c r="F21" s="282">
        <v>854</v>
      </c>
      <c r="G21" s="282">
        <f t="shared" si="5"/>
        <v>5.41</v>
      </c>
      <c r="H21" s="282">
        <f t="shared" si="6"/>
        <v>259.68</v>
      </c>
      <c r="I21" s="282">
        <f t="shared" si="7"/>
        <v>322.24</v>
      </c>
    </row>
    <row r="22" spans="1:9" x14ac:dyDescent="0.25">
      <c r="A22" s="19" t="s">
        <v>39</v>
      </c>
      <c r="B22" s="421">
        <v>1</v>
      </c>
      <c r="C22" s="421">
        <f t="shared" si="4"/>
        <v>168</v>
      </c>
      <c r="D22" s="421">
        <v>158</v>
      </c>
      <c r="E22" s="421">
        <v>10</v>
      </c>
      <c r="F22" s="282">
        <v>890</v>
      </c>
      <c r="G22" s="282">
        <f t="shared" si="5"/>
        <v>5.63</v>
      </c>
      <c r="H22" s="282">
        <f t="shared" si="6"/>
        <v>112.6</v>
      </c>
      <c r="I22" s="282">
        <f t="shared" si="7"/>
        <v>139.72999999999999</v>
      </c>
    </row>
    <row r="23" spans="1:9" x14ac:dyDescent="0.25">
      <c r="A23" s="19" t="s">
        <v>53</v>
      </c>
      <c r="B23" s="421">
        <v>1</v>
      </c>
      <c r="C23" s="421">
        <f t="shared" si="4"/>
        <v>182</v>
      </c>
      <c r="D23" s="421">
        <v>158</v>
      </c>
      <c r="E23" s="421">
        <v>24</v>
      </c>
      <c r="F23" s="282">
        <v>902</v>
      </c>
      <c r="G23" s="282">
        <f t="shared" si="5"/>
        <v>5.71</v>
      </c>
      <c r="H23" s="282">
        <f t="shared" si="6"/>
        <v>274.08</v>
      </c>
      <c r="I23" s="282">
        <f t="shared" si="7"/>
        <v>340.11</v>
      </c>
    </row>
    <row r="24" spans="1:9" x14ac:dyDescent="0.25">
      <c r="A24" s="19" t="s">
        <v>53</v>
      </c>
      <c r="B24" s="421">
        <v>1</v>
      </c>
      <c r="C24" s="421">
        <f t="shared" si="4"/>
        <v>168</v>
      </c>
      <c r="D24" s="421">
        <v>158</v>
      </c>
      <c r="E24" s="421">
        <v>10</v>
      </c>
      <c r="F24" s="282">
        <v>902</v>
      </c>
      <c r="G24" s="282">
        <f t="shared" si="5"/>
        <v>5.71</v>
      </c>
      <c r="H24" s="282">
        <f t="shared" si="6"/>
        <v>114.2</v>
      </c>
      <c r="I24" s="282">
        <f t="shared" si="7"/>
        <v>141.71</v>
      </c>
    </row>
    <row r="25" spans="1:9" x14ac:dyDescent="0.25">
      <c r="A25" s="19" t="s">
        <v>39</v>
      </c>
      <c r="B25" s="421">
        <v>1</v>
      </c>
      <c r="C25" s="421">
        <f t="shared" si="4"/>
        <v>170</v>
      </c>
      <c r="D25" s="421">
        <v>158</v>
      </c>
      <c r="E25" s="421">
        <v>12</v>
      </c>
      <c r="F25" s="282">
        <v>812</v>
      </c>
      <c r="G25" s="282">
        <f t="shared" si="5"/>
        <v>5.14</v>
      </c>
      <c r="H25" s="282">
        <f t="shared" si="6"/>
        <v>123.36</v>
      </c>
      <c r="I25" s="282">
        <f t="shared" si="7"/>
        <v>153.08000000000001</v>
      </c>
    </row>
    <row r="26" spans="1:9" x14ac:dyDescent="0.25">
      <c r="A26" s="19" t="s">
        <v>39</v>
      </c>
      <c r="B26" s="421">
        <v>1</v>
      </c>
      <c r="C26" s="421">
        <f t="shared" si="4"/>
        <v>175</v>
      </c>
      <c r="D26" s="421">
        <v>158</v>
      </c>
      <c r="E26" s="421">
        <v>17</v>
      </c>
      <c r="F26" s="282">
        <v>890</v>
      </c>
      <c r="G26" s="282">
        <f t="shared" si="5"/>
        <v>5.63</v>
      </c>
      <c r="H26" s="282">
        <f t="shared" si="6"/>
        <v>191.42</v>
      </c>
      <c r="I26" s="282">
        <f t="shared" si="7"/>
        <v>237.53</v>
      </c>
    </row>
    <row r="27" spans="1:9" x14ac:dyDescent="0.25">
      <c r="A27" s="19" t="s">
        <v>54</v>
      </c>
      <c r="B27" s="421">
        <v>1</v>
      </c>
      <c r="C27" s="421">
        <f t="shared" si="4"/>
        <v>182</v>
      </c>
      <c r="D27" s="421">
        <v>158</v>
      </c>
      <c r="E27" s="421">
        <v>24</v>
      </c>
      <c r="F27" s="282">
        <v>866</v>
      </c>
      <c r="G27" s="282">
        <f t="shared" si="5"/>
        <v>5.48</v>
      </c>
      <c r="H27" s="282">
        <f t="shared" si="6"/>
        <v>263.04000000000002</v>
      </c>
      <c r="I27" s="282">
        <f t="shared" si="7"/>
        <v>326.41000000000003</v>
      </c>
    </row>
    <row r="28" spans="1:9" x14ac:dyDescent="0.25">
      <c r="A28" s="19" t="s">
        <v>54</v>
      </c>
      <c r="B28" s="421">
        <v>1</v>
      </c>
      <c r="C28" s="421">
        <f t="shared" si="4"/>
        <v>182</v>
      </c>
      <c r="D28" s="421">
        <v>158</v>
      </c>
      <c r="E28" s="421">
        <v>24</v>
      </c>
      <c r="F28" s="282">
        <v>866</v>
      </c>
      <c r="G28" s="282">
        <f t="shared" si="5"/>
        <v>5.48</v>
      </c>
      <c r="H28" s="282">
        <f t="shared" si="6"/>
        <v>263.04000000000002</v>
      </c>
      <c r="I28" s="282">
        <f t="shared" si="7"/>
        <v>326.41000000000003</v>
      </c>
    </row>
    <row r="29" spans="1:9" x14ac:dyDescent="0.25">
      <c r="A29" s="19" t="s">
        <v>40</v>
      </c>
      <c r="B29" s="421">
        <v>1</v>
      </c>
      <c r="C29" s="421">
        <f t="shared" si="4"/>
        <v>184</v>
      </c>
      <c r="D29" s="421">
        <v>158</v>
      </c>
      <c r="E29" s="421">
        <v>26</v>
      </c>
      <c r="F29" s="282">
        <v>854</v>
      </c>
      <c r="G29" s="282">
        <f t="shared" si="5"/>
        <v>5.41</v>
      </c>
      <c r="H29" s="282">
        <f t="shared" si="6"/>
        <v>281.32</v>
      </c>
      <c r="I29" s="282">
        <f t="shared" si="7"/>
        <v>349.09</v>
      </c>
    </row>
    <row r="30" spans="1:9" x14ac:dyDescent="0.25">
      <c r="A30" s="19" t="s">
        <v>38</v>
      </c>
      <c r="B30" s="421">
        <v>1</v>
      </c>
      <c r="C30" s="421">
        <f t="shared" si="4"/>
        <v>168</v>
      </c>
      <c r="D30" s="421">
        <v>158</v>
      </c>
      <c r="E30" s="421">
        <v>10</v>
      </c>
      <c r="F30" s="282">
        <v>866</v>
      </c>
      <c r="G30" s="282">
        <f t="shared" si="5"/>
        <v>5.48</v>
      </c>
      <c r="H30" s="282">
        <f t="shared" si="6"/>
        <v>109.6</v>
      </c>
      <c r="I30" s="282">
        <f t="shared" si="7"/>
        <v>136</v>
      </c>
    </row>
    <row r="31" spans="1:9" x14ac:dyDescent="0.25">
      <c r="A31" s="19" t="s">
        <v>38</v>
      </c>
      <c r="B31" s="421">
        <v>1</v>
      </c>
      <c r="C31" s="421">
        <f t="shared" si="4"/>
        <v>162</v>
      </c>
      <c r="D31" s="421">
        <v>158</v>
      </c>
      <c r="E31" s="421">
        <v>4</v>
      </c>
      <c r="F31" s="282">
        <v>866</v>
      </c>
      <c r="G31" s="282">
        <f t="shared" si="5"/>
        <v>5.48</v>
      </c>
      <c r="H31" s="282">
        <f t="shared" si="6"/>
        <v>43.84</v>
      </c>
      <c r="I31" s="282">
        <f t="shared" si="7"/>
        <v>54.4</v>
      </c>
    </row>
    <row r="32" spans="1:9" x14ac:dyDescent="0.25">
      <c r="A32" s="19" t="s">
        <v>38</v>
      </c>
      <c r="B32" s="421">
        <v>1</v>
      </c>
      <c r="C32" s="421">
        <f t="shared" si="4"/>
        <v>182</v>
      </c>
      <c r="D32" s="421">
        <v>158</v>
      </c>
      <c r="E32" s="421">
        <v>24</v>
      </c>
      <c r="F32" s="282">
        <v>902</v>
      </c>
      <c r="G32" s="282">
        <f t="shared" si="5"/>
        <v>5.71</v>
      </c>
      <c r="H32" s="282">
        <f t="shared" si="6"/>
        <v>274.08</v>
      </c>
      <c r="I32" s="282">
        <f t="shared" si="7"/>
        <v>340.11</v>
      </c>
    </row>
    <row r="33" spans="1:9" x14ac:dyDescent="0.25">
      <c r="A33" s="19" t="s">
        <v>55</v>
      </c>
      <c r="B33" s="421">
        <v>1</v>
      </c>
      <c r="C33" s="421">
        <f t="shared" si="4"/>
        <v>182</v>
      </c>
      <c r="D33" s="421">
        <v>158</v>
      </c>
      <c r="E33" s="421">
        <v>24</v>
      </c>
      <c r="F33" s="282">
        <v>854</v>
      </c>
      <c r="G33" s="282">
        <f t="shared" si="5"/>
        <v>5.41</v>
      </c>
      <c r="H33" s="282">
        <f t="shared" si="6"/>
        <v>259.68</v>
      </c>
      <c r="I33" s="282">
        <f t="shared" si="7"/>
        <v>322.24</v>
      </c>
    </row>
    <row r="34" spans="1:9" x14ac:dyDescent="0.25">
      <c r="A34" s="19" t="s">
        <v>55</v>
      </c>
      <c r="B34" s="421">
        <v>1</v>
      </c>
      <c r="C34" s="421">
        <f t="shared" si="4"/>
        <v>182</v>
      </c>
      <c r="D34" s="421">
        <v>158</v>
      </c>
      <c r="E34" s="421">
        <v>24</v>
      </c>
      <c r="F34" s="282">
        <v>890</v>
      </c>
      <c r="G34" s="282">
        <f t="shared" si="5"/>
        <v>5.63</v>
      </c>
      <c r="H34" s="282">
        <f t="shared" si="6"/>
        <v>270.24</v>
      </c>
      <c r="I34" s="282">
        <f t="shared" si="7"/>
        <v>335.34</v>
      </c>
    </row>
    <row r="35" spans="1:9" x14ac:dyDescent="0.25">
      <c r="A35" s="19" t="s">
        <v>55</v>
      </c>
      <c r="B35" s="421">
        <v>1</v>
      </c>
      <c r="C35" s="421">
        <f t="shared" si="4"/>
        <v>192</v>
      </c>
      <c r="D35" s="421">
        <v>158</v>
      </c>
      <c r="E35" s="421">
        <v>34</v>
      </c>
      <c r="F35" s="282">
        <v>854</v>
      </c>
      <c r="G35" s="282">
        <f t="shared" si="5"/>
        <v>5.41</v>
      </c>
      <c r="H35" s="282">
        <f t="shared" si="6"/>
        <v>367.88</v>
      </c>
      <c r="I35" s="282">
        <f t="shared" si="7"/>
        <v>456.5</v>
      </c>
    </row>
    <row r="36" spans="1:9" x14ac:dyDescent="0.25">
      <c r="A36" s="19" t="s">
        <v>55</v>
      </c>
      <c r="B36" s="421">
        <v>1</v>
      </c>
      <c r="C36" s="421">
        <f t="shared" si="4"/>
        <v>222</v>
      </c>
      <c r="D36" s="421">
        <v>158</v>
      </c>
      <c r="E36" s="421">
        <v>64</v>
      </c>
      <c r="F36" s="282">
        <v>890</v>
      </c>
      <c r="G36" s="282">
        <f t="shared" si="5"/>
        <v>5.63</v>
      </c>
      <c r="H36" s="282">
        <f t="shared" si="6"/>
        <v>720.64</v>
      </c>
      <c r="I36" s="282">
        <f t="shared" si="7"/>
        <v>894.24</v>
      </c>
    </row>
    <row r="37" spans="1:9" x14ac:dyDescent="0.25">
      <c r="A37" s="19" t="s">
        <v>56</v>
      </c>
      <c r="B37" s="421">
        <v>1</v>
      </c>
      <c r="C37" s="421">
        <f t="shared" si="4"/>
        <v>246</v>
      </c>
      <c r="D37" s="421">
        <v>158</v>
      </c>
      <c r="E37" s="421">
        <v>88</v>
      </c>
      <c r="F37" s="282">
        <v>854</v>
      </c>
      <c r="G37" s="282">
        <f t="shared" si="5"/>
        <v>5.41</v>
      </c>
      <c r="H37" s="282">
        <f t="shared" si="6"/>
        <v>952.16</v>
      </c>
      <c r="I37" s="282">
        <f t="shared" si="7"/>
        <v>1181.54</v>
      </c>
    </row>
    <row r="38" spans="1:9" x14ac:dyDescent="0.25">
      <c r="A38" s="19" t="s">
        <v>56</v>
      </c>
      <c r="B38" s="421">
        <v>1</v>
      </c>
      <c r="C38" s="421">
        <f t="shared" si="4"/>
        <v>204</v>
      </c>
      <c r="D38" s="421">
        <v>158</v>
      </c>
      <c r="E38" s="421">
        <v>46</v>
      </c>
      <c r="F38" s="282">
        <v>854</v>
      </c>
      <c r="G38" s="282">
        <f t="shared" si="5"/>
        <v>5.41</v>
      </c>
      <c r="H38" s="282">
        <f t="shared" si="6"/>
        <v>497.72</v>
      </c>
      <c r="I38" s="282">
        <f t="shared" si="7"/>
        <v>617.62</v>
      </c>
    </row>
    <row r="39" spans="1:9" x14ac:dyDescent="0.25">
      <c r="A39" s="19" t="s">
        <v>56</v>
      </c>
      <c r="B39" s="421">
        <v>1</v>
      </c>
      <c r="C39" s="421">
        <f t="shared" si="4"/>
        <v>182</v>
      </c>
      <c r="D39" s="421">
        <v>158</v>
      </c>
      <c r="E39" s="421">
        <v>24</v>
      </c>
      <c r="F39" s="282">
        <v>854</v>
      </c>
      <c r="G39" s="282">
        <f t="shared" si="5"/>
        <v>5.41</v>
      </c>
      <c r="H39" s="282">
        <f t="shared" si="6"/>
        <v>259.68</v>
      </c>
      <c r="I39" s="282">
        <f t="shared" si="7"/>
        <v>322.24</v>
      </c>
    </row>
    <row r="40" spans="1:9" x14ac:dyDescent="0.25">
      <c r="A40" s="19" t="s">
        <v>54</v>
      </c>
      <c r="B40" s="421">
        <v>1</v>
      </c>
      <c r="C40" s="421">
        <f t="shared" si="4"/>
        <v>182</v>
      </c>
      <c r="D40" s="421">
        <v>158</v>
      </c>
      <c r="E40" s="421">
        <v>24</v>
      </c>
      <c r="F40" s="282">
        <v>866</v>
      </c>
      <c r="G40" s="282">
        <f t="shared" si="5"/>
        <v>5.48</v>
      </c>
      <c r="H40" s="282">
        <f t="shared" si="6"/>
        <v>263.04000000000002</v>
      </c>
      <c r="I40" s="282">
        <f t="shared" si="7"/>
        <v>326.41000000000003</v>
      </c>
    </row>
    <row r="41" spans="1:9" x14ac:dyDescent="0.25">
      <c r="A41" s="19" t="s">
        <v>40</v>
      </c>
      <c r="B41" s="421">
        <v>1</v>
      </c>
      <c r="C41" s="421">
        <f t="shared" si="4"/>
        <v>182</v>
      </c>
      <c r="D41" s="421">
        <v>158</v>
      </c>
      <c r="E41" s="421">
        <v>24</v>
      </c>
      <c r="F41" s="282">
        <v>854</v>
      </c>
      <c r="G41" s="282">
        <f t="shared" si="5"/>
        <v>5.41</v>
      </c>
      <c r="H41" s="282">
        <f t="shared" si="6"/>
        <v>259.68</v>
      </c>
      <c r="I41" s="282">
        <f t="shared" si="7"/>
        <v>322.24</v>
      </c>
    </row>
    <row r="42" spans="1:9" x14ac:dyDescent="0.25">
      <c r="A42" s="19" t="s">
        <v>40</v>
      </c>
      <c r="B42" s="421">
        <v>1</v>
      </c>
      <c r="C42" s="421">
        <f t="shared" si="4"/>
        <v>182</v>
      </c>
      <c r="D42" s="421">
        <v>158</v>
      </c>
      <c r="E42" s="421">
        <v>24</v>
      </c>
      <c r="F42" s="282">
        <v>890</v>
      </c>
      <c r="G42" s="282">
        <f t="shared" si="5"/>
        <v>5.63</v>
      </c>
      <c r="H42" s="282">
        <f t="shared" si="6"/>
        <v>270.24</v>
      </c>
      <c r="I42" s="282">
        <f t="shared" si="7"/>
        <v>335.34</v>
      </c>
    </row>
    <row r="43" spans="1:9" x14ac:dyDescent="0.25">
      <c r="A43" s="19" t="s">
        <v>57</v>
      </c>
      <c r="B43" s="421">
        <v>1</v>
      </c>
      <c r="C43" s="421">
        <f t="shared" si="4"/>
        <v>182</v>
      </c>
      <c r="D43" s="421">
        <v>158</v>
      </c>
      <c r="E43" s="421">
        <v>24</v>
      </c>
      <c r="F43" s="282">
        <v>890</v>
      </c>
      <c r="G43" s="282">
        <f t="shared" si="5"/>
        <v>5.63</v>
      </c>
      <c r="H43" s="282">
        <f t="shared" si="6"/>
        <v>270.24</v>
      </c>
      <c r="I43" s="282">
        <f t="shared" si="7"/>
        <v>335.34</v>
      </c>
    </row>
    <row r="44" spans="1:9" ht="49.5" x14ac:dyDescent="0.25">
      <c r="A44" s="370" t="s">
        <v>25</v>
      </c>
      <c r="B44" s="284">
        <f>SUM(B45:B63)</f>
        <v>19</v>
      </c>
      <c r="C44" s="284"/>
      <c r="D44" s="284"/>
      <c r="E44" s="284">
        <f t="shared" ref="E44:H44" si="8">SUM(E45:E63)</f>
        <v>536</v>
      </c>
      <c r="F44" s="284"/>
      <c r="G44" s="284"/>
      <c r="H44" s="285">
        <f t="shared" si="8"/>
        <v>4448.7999999999993</v>
      </c>
      <c r="I44" s="285">
        <f>SUM(I45:I63)</f>
        <v>5520.53</v>
      </c>
    </row>
    <row r="45" spans="1:9" x14ac:dyDescent="0.25">
      <c r="A45" s="19" t="s">
        <v>58</v>
      </c>
      <c r="B45" s="421">
        <v>1</v>
      </c>
      <c r="C45" s="421">
        <f t="shared" ref="C45:C83" si="9">D45+E45</f>
        <v>202</v>
      </c>
      <c r="D45" s="421">
        <v>158</v>
      </c>
      <c r="E45" s="421">
        <v>44</v>
      </c>
      <c r="F45" s="282">
        <v>655</v>
      </c>
      <c r="G45" s="282">
        <f t="shared" ref="G45:G83" si="10">ROUND(F45/D45,2)</f>
        <v>4.1500000000000004</v>
      </c>
      <c r="H45" s="282">
        <f t="shared" ref="H45:H83" si="11">ROUND(E45*G45*2,2)</f>
        <v>365.2</v>
      </c>
      <c r="I45" s="282">
        <f t="shared" ref="I45:I83" si="12">ROUND(H45*1.2409,2)</f>
        <v>453.18</v>
      </c>
    </row>
    <row r="46" spans="1:9" x14ac:dyDescent="0.25">
      <c r="A46" s="19" t="s">
        <v>58</v>
      </c>
      <c r="B46" s="421">
        <v>1</v>
      </c>
      <c r="C46" s="421">
        <f t="shared" si="9"/>
        <v>166</v>
      </c>
      <c r="D46" s="421">
        <v>158</v>
      </c>
      <c r="E46" s="421">
        <v>8</v>
      </c>
      <c r="F46" s="282">
        <v>655</v>
      </c>
      <c r="G46" s="282">
        <f t="shared" si="10"/>
        <v>4.1500000000000004</v>
      </c>
      <c r="H46" s="282">
        <f t="shared" si="11"/>
        <v>66.400000000000006</v>
      </c>
      <c r="I46" s="282">
        <f t="shared" si="12"/>
        <v>82.4</v>
      </c>
    </row>
    <row r="47" spans="1:9" x14ac:dyDescent="0.25">
      <c r="A47" s="19" t="s">
        <v>58</v>
      </c>
      <c r="B47" s="421">
        <v>1</v>
      </c>
      <c r="C47" s="421">
        <f t="shared" si="9"/>
        <v>182</v>
      </c>
      <c r="D47" s="421">
        <v>158</v>
      </c>
      <c r="E47" s="421">
        <v>24</v>
      </c>
      <c r="F47" s="282">
        <v>655</v>
      </c>
      <c r="G47" s="282">
        <f t="shared" si="10"/>
        <v>4.1500000000000004</v>
      </c>
      <c r="H47" s="282">
        <f t="shared" si="11"/>
        <v>199.2</v>
      </c>
      <c r="I47" s="282">
        <f t="shared" si="12"/>
        <v>247.19</v>
      </c>
    </row>
    <row r="48" spans="1:9" x14ac:dyDescent="0.25">
      <c r="A48" s="19" t="s">
        <v>58</v>
      </c>
      <c r="B48" s="421">
        <v>1</v>
      </c>
      <c r="C48" s="421">
        <f t="shared" si="9"/>
        <v>182</v>
      </c>
      <c r="D48" s="421">
        <v>158</v>
      </c>
      <c r="E48" s="421">
        <v>24</v>
      </c>
      <c r="F48" s="282">
        <v>655</v>
      </c>
      <c r="G48" s="282">
        <f t="shared" si="10"/>
        <v>4.1500000000000004</v>
      </c>
      <c r="H48" s="282">
        <f t="shared" si="11"/>
        <v>199.2</v>
      </c>
      <c r="I48" s="282">
        <f t="shared" si="12"/>
        <v>247.19</v>
      </c>
    </row>
    <row r="49" spans="1:9" x14ac:dyDescent="0.25">
      <c r="A49" s="19" t="s">
        <v>58</v>
      </c>
      <c r="B49" s="421">
        <v>1</v>
      </c>
      <c r="C49" s="421">
        <f t="shared" si="9"/>
        <v>200</v>
      </c>
      <c r="D49" s="421">
        <v>158</v>
      </c>
      <c r="E49" s="421">
        <v>42</v>
      </c>
      <c r="F49" s="282">
        <v>655</v>
      </c>
      <c r="G49" s="282">
        <f t="shared" si="10"/>
        <v>4.1500000000000004</v>
      </c>
      <c r="H49" s="282">
        <f t="shared" si="11"/>
        <v>348.6</v>
      </c>
      <c r="I49" s="282">
        <f t="shared" si="12"/>
        <v>432.58</v>
      </c>
    </row>
    <row r="50" spans="1:9" x14ac:dyDescent="0.25">
      <c r="A50" s="19" t="s">
        <v>58</v>
      </c>
      <c r="B50" s="421">
        <v>1</v>
      </c>
      <c r="C50" s="421">
        <f t="shared" si="9"/>
        <v>182</v>
      </c>
      <c r="D50" s="421">
        <v>158</v>
      </c>
      <c r="E50" s="421">
        <v>24</v>
      </c>
      <c r="F50" s="282">
        <v>655</v>
      </c>
      <c r="G50" s="282">
        <f t="shared" si="10"/>
        <v>4.1500000000000004</v>
      </c>
      <c r="H50" s="282">
        <f t="shared" si="11"/>
        <v>199.2</v>
      </c>
      <c r="I50" s="282">
        <f t="shared" si="12"/>
        <v>247.19</v>
      </c>
    </row>
    <row r="51" spans="1:9" x14ac:dyDescent="0.25">
      <c r="A51" s="19" t="s">
        <v>58</v>
      </c>
      <c r="B51" s="421">
        <v>1</v>
      </c>
      <c r="C51" s="421">
        <f t="shared" si="9"/>
        <v>168</v>
      </c>
      <c r="D51" s="421">
        <v>158</v>
      </c>
      <c r="E51" s="421">
        <v>10</v>
      </c>
      <c r="F51" s="282">
        <v>655</v>
      </c>
      <c r="G51" s="282">
        <f t="shared" si="10"/>
        <v>4.1500000000000004</v>
      </c>
      <c r="H51" s="282">
        <f t="shared" si="11"/>
        <v>83</v>
      </c>
      <c r="I51" s="282">
        <f t="shared" si="12"/>
        <v>102.99</v>
      </c>
    </row>
    <row r="52" spans="1:9" x14ac:dyDescent="0.25">
      <c r="A52" s="19" t="s">
        <v>58</v>
      </c>
      <c r="B52" s="421">
        <v>1</v>
      </c>
      <c r="C52" s="421">
        <f t="shared" si="9"/>
        <v>182</v>
      </c>
      <c r="D52" s="421">
        <v>158</v>
      </c>
      <c r="E52" s="421">
        <v>24</v>
      </c>
      <c r="F52" s="282">
        <v>655</v>
      </c>
      <c r="G52" s="282">
        <f t="shared" si="10"/>
        <v>4.1500000000000004</v>
      </c>
      <c r="H52" s="282">
        <f t="shared" si="11"/>
        <v>199.2</v>
      </c>
      <c r="I52" s="282">
        <f t="shared" si="12"/>
        <v>247.19</v>
      </c>
    </row>
    <row r="53" spans="1:9" x14ac:dyDescent="0.25">
      <c r="A53" s="19" t="s">
        <v>58</v>
      </c>
      <c r="B53" s="421">
        <v>1</v>
      </c>
      <c r="C53" s="421">
        <f t="shared" si="9"/>
        <v>190</v>
      </c>
      <c r="D53" s="421">
        <v>158</v>
      </c>
      <c r="E53" s="421">
        <v>32</v>
      </c>
      <c r="F53" s="282">
        <v>655</v>
      </c>
      <c r="G53" s="282">
        <f t="shared" si="10"/>
        <v>4.1500000000000004</v>
      </c>
      <c r="H53" s="282">
        <f t="shared" si="11"/>
        <v>265.60000000000002</v>
      </c>
      <c r="I53" s="282">
        <f t="shared" si="12"/>
        <v>329.58</v>
      </c>
    </row>
    <row r="54" spans="1:9" x14ac:dyDescent="0.25">
      <c r="A54" s="19" t="s">
        <v>58</v>
      </c>
      <c r="B54" s="421">
        <v>1</v>
      </c>
      <c r="C54" s="421">
        <f t="shared" si="9"/>
        <v>182</v>
      </c>
      <c r="D54" s="421">
        <v>158</v>
      </c>
      <c r="E54" s="421">
        <v>24</v>
      </c>
      <c r="F54" s="282">
        <v>655</v>
      </c>
      <c r="G54" s="282">
        <f t="shared" si="10"/>
        <v>4.1500000000000004</v>
      </c>
      <c r="H54" s="282">
        <f t="shared" si="11"/>
        <v>199.2</v>
      </c>
      <c r="I54" s="282">
        <f t="shared" si="12"/>
        <v>247.19</v>
      </c>
    </row>
    <row r="55" spans="1:9" x14ac:dyDescent="0.25">
      <c r="A55" s="19" t="s">
        <v>58</v>
      </c>
      <c r="B55" s="421">
        <v>1</v>
      </c>
      <c r="C55" s="421">
        <f t="shared" si="9"/>
        <v>166</v>
      </c>
      <c r="D55" s="421">
        <v>158</v>
      </c>
      <c r="E55" s="421">
        <v>8</v>
      </c>
      <c r="F55" s="282">
        <v>655</v>
      </c>
      <c r="G55" s="282">
        <f t="shared" si="10"/>
        <v>4.1500000000000004</v>
      </c>
      <c r="H55" s="282">
        <f t="shared" si="11"/>
        <v>66.400000000000006</v>
      </c>
      <c r="I55" s="282">
        <f t="shared" si="12"/>
        <v>82.4</v>
      </c>
    </row>
    <row r="56" spans="1:9" x14ac:dyDescent="0.25">
      <c r="A56" s="19" t="s">
        <v>58</v>
      </c>
      <c r="B56" s="421">
        <v>1</v>
      </c>
      <c r="C56" s="421">
        <f t="shared" si="9"/>
        <v>182</v>
      </c>
      <c r="D56" s="421">
        <v>158</v>
      </c>
      <c r="E56" s="421">
        <v>24</v>
      </c>
      <c r="F56" s="282">
        <v>655</v>
      </c>
      <c r="G56" s="282">
        <f t="shared" si="10"/>
        <v>4.1500000000000004</v>
      </c>
      <c r="H56" s="282">
        <f t="shared" si="11"/>
        <v>199.2</v>
      </c>
      <c r="I56" s="282">
        <f t="shared" si="12"/>
        <v>247.19</v>
      </c>
    </row>
    <row r="57" spans="1:9" x14ac:dyDescent="0.25">
      <c r="A57" s="19" t="s">
        <v>58</v>
      </c>
      <c r="B57" s="421">
        <v>1</v>
      </c>
      <c r="C57" s="421">
        <f t="shared" si="9"/>
        <v>182</v>
      </c>
      <c r="D57" s="421">
        <v>158</v>
      </c>
      <c r="E57" s="421">
        <v>24</v>
      </c>
      <c r="F57" s="282">
        <v>655</v>
      </c>
      <c r="G57" s="282">
        <f t="shared" si="10"/>
        <v>4.1500000000000004</v>
      </c>
      <c r="H57" s="282">
        <f t="shared" si="11"/>
        <v>199.2</v>
      </c>
      <c r="I57" s="282">
        <f t="shared" si="12"/>
        <v>247.19</v>
      </c>
    </row>
    <row r="58" spans="1:9" x14ac:dyDescent="0.25">
      <c r="A58" s="19" t="s">
        <v>58</v>
      </c>
      <c r="B58" s="421">
        <v>1</v>
      </c>
      <c r="C58" s="421">
        <f t="shared" si="9"/>
        <v>168</v>
      </c>
      <c r="D58" s="421">
        <v>158</v>
      </c>
      <c r="E58" s="421">
        <v>10</v>
      </c>
      <c r="F58" s="282">
        <v>655</v>
      </c>
      <c r="G58" s="282">
        <f t="shared" si="10"/>
        <v>4.1500000000000004</v>
      </c>
      <c r="H58" s="282">
        <f t="shared" si="11"/>
        <v>83</v>
      </c>
      <c r="I58" s="282">
        <f t="shared" si="12"/>
        <v>102.99</v>
      </c>
    </row>
    <row r="59" spans="1:9" x14ac:dyDescent="0.25">
      <c r="A59" s="19" t="s">
        <v>58</v>
      </c>
      <c r="B59" s="421">
        <v>1</v>
      </c>
      <c r="C59" s="421">
        <f t="shared" si="9"/>
        <v>182</v>
      </c>
      <c r="D59" s="421">
        <v>158</v>
      </c>
      <c r="E59" s="421">
        <v>24</v>
      </c>
      <c r="F59" s="282">
        <v>655</v>
      </c>
      <c r="G59" s="282">
        <f t="shared" si="10"/>
        <v>4.1500000000000004</v>
      </c>
      <c r="H59" s="282">
        <f t="shared" si="11"/>
        <v>199.2</v>
      </c>
      <c r="I59" s="282">
        <f t="shared" si="12"/>
        <v>247.19</v>
      </c>
    </row>
    <row r="60" spans="1:9" x14ac:dyDescent="0.25">
      <c r="A60" s="19" t="s">
        <v>58</v>
      </c>
      <c r="B60" s="421">
        <v>1</v>
      </c>
      <c r="C60" s="421">
        <f t="shared" si="9"/>
        <v>206</v>
      </c>
      <c r="D60" s="421">
        <v>158</v>
      </c>
      <c r="E60" s="421">
        <v>48</v>
      </c>
      <c r="F60" s="282">
        <v>655</v>
      </c>
      <c r="G60" s="282">
        <f t="shared" si="10"/>
        <v>4.1500000000000004</v>
      </c>
      <c r="H60" s="282">
        <f t="shared" si="11"/>
        <v>398.4</v>
      </c>
      <c r="I60" s="282">
        <f t="shared" si="12"/>
        <v>494.37</v>
      </c>
    </row>
    <row r="61" spans="1:9" x14ac:dyDescent="0.25">
      <c r="A61" s="19" t="s">
        <v>58</v>
      </c>
      <c r="B61" s="421">
        <v>1</v>
      </c>
      <c r="C61" s="421">
        <f t="shared" si="9"/>
        <v>204</v>
      </c>
      <c r="D61" s="421">
        <v>158</v>
      </c>
      <c r="E61" s="421">
        <v>46</v>
      </c>
      <c r="F61" s="282">
        <v>655</v>
      </c>
      <c r="G61" s="282">
        <f t="shared" si="10"/>
        <v>4.1500000000000004</v>
      </c>
      <c r="H61" s="282">
        <f t="shared" si="11"/>
        <v>381.8</v>
      </c>
      <c r="I61" s="282">
        <f t="shared" si="12"/>
        <v>473.78</v>
      </c>
    </row>
    <row r="62" spans="1:9" x14ac:dyDescent="0.25">
      <c r="A62" s="19" t="s">
        <v>58</v>
      </c>
      <c r="B62" s="421">
        <v>1</v>
      </c>
      <c r="C62" s="421">
        <f t="shared" si="9"/>
        <v>206</v>
      </c>
      <c r="D62" s="421">
        <v>158</v>
      </c>
      <c r="E62" s="421">
        <v>48</v>
      </c>
      <c r="F62" s="282">
        <v>655</v>
      </c>
      <c r="G62" s="282">
        <f t="shared" si="10"/>
        <v>4.1500000000000004</v>
      </c>
      <c r="H62" s="282">
        <f t="shared" si="11"/>
        <v>398.4</v>
      </c>
      <c r="I62" s="282">
        <f t="shared" si="12"/>
        <v>494.37</v>
      </c>
    </row>
    <row r="63" spans="1:9" x14ac:dyDescent="0.25">
      <c r="A63" s="19" t="s">
        <v>58</v>
      </c>
      <c r="B63" s="421">
        <v>1</v>
      </c>
      <c r="C63" s="421">
        <f t="shared" si="9"/>
        <v>206</v>
      </c>
      <c r="D63" s="421">
        <v>158</v>
      </c>
      <c r="E63" s="421">
        <v>48</v>
      </c>
      <c r="F63" s="282">
        <v>655</v>
      </c>
      <c r="G63" s="282">
        <f t="shared" si="10"/>
        <v>4.1500000000000004</v>
      </c>
      <c r="H63" s="282">
        <f t="shared" si="11"/>
        <v>398.4</v>
      </c>
      <c r="I63" s="282">
        <f t="shared" si="12"/>
        <v>494.37</v>
      </c>
    </row>
    <row r="64" spans="1:9" ht="36" customHeight="1" x14ac:dyDescent="0.25">
      <c r="A64" s="370" t="s">
        <v>26</v>
      </c>
      <c r="B64" s="284">
        <f>SUM(B65:B83)</f>
        <v>19</v>
      </c>
      <c r="C64" s="284"/>
      <c r="D64" s="284"/>
      <c r="E64" s="284">
        <f t="shared" ref="E64:H64" si="13">SUM(E65:E83)</f>
        <v>638</v>
      </c>
      <c r="F64" s="284"/>
      <c r="G64" s="284"/>
      <c r="H64" s="285">
        <f t="shared" si="13"/>
        <v>4494.24</v>
      </c>
      <c r="I64" s="285">
        <f>SUM(I65:I83)</f>
        <v>5576.9000000000005</v>
      </c>
    </row>
    <row r="65" spans="1:9" x14ac:dyDescent="0.25">
      <c r="A65" s="43" t="s">
        <v>59</v>
      </c>
      <c r="B65" s="421">
        <v>1</v>
      </c>
      <c r="C65" s="421">
        <f t="shared" si="9"/>
        <v>182</v>
      </c>
      <c r="D65" s="421">
        <v>158</v>
      </c>
      <c r="E65" s="421">
        <v>24</v>
      </c>
      <c r="F65" s="282">
        <v>560</v>
      </c>
      <c r="G65" s="282">
        <f t="shared" si="10"/>
        <v>3.54</v>
      </c>
      <c r="H65" s="282">
        <f t="shared" si="11"/>
        <v>169.92</v>
      </c>
      <c r="I65" s="282">
        <f t="shared" si="12"/>
        <v>210.85</v>
      </c>
    </row>
    <row r="66" spans="1:9" x14ac:dyDescent="0.25">
      <c r="A66" s="44" t="s">
        <v>59</v>
      </c>
      <c r="B66" s="462">
        <v>1</v>
      </c>
      <c r="C66" s="462">
        <f t="shared" si="9"/>
        <v>160</v>
      </c>
      <c r="D66" s="462">
        <v>158</v>
      </c>
      <c r="E66" s="462">
        <v>2</v>
      </c>
      <c r="F66" s="463">
        <v>560</v>
      </c>
      <c r="G66" s="463">
        <f t="shared" si="10"/>
        <v>3.54</v>
      </c>
      <c r="H66" s="463">
        <f t="shared" si="11"/>
        <v>14.16</v>
      </c>
      <c r="I66" s="463">
        <f t="shared" si="12"/>
        <v>17.57</v>
      </c>
    </row>
    <row r="67" spans="1:9" x14ac:dyDescent="0.25">
      <c r="A67" s="44" t="s">
        <v>59</v>
      </c>
      <c r="B67" s="421">
        <v>1</v>
      </c>
      <c r="C67" s="421">
        <f t="shared" si="9"/>
        <v>192</v>
      </c>
      <c r="D67" s="421">
        <v>158</v>
      </c>
      <c r="E67" s="421">
        <v>34</v>
      </c>
      <c r="F67" s="282">
        <v>560</v>
      </c>
      <c r="G67" s="282">
        <f t="shared" si="10"/>
        <v>3.54</v>
      </c>
      <c r="H67" s="282">
        <f t="shared" si="11"/>
        <v>240.72</v>
      </c>
      <c r="I67" s="282">
        <f t="shared" si="12"/>
        <v>298.70999999999998</v>
      </c>
    </row>
    <row r="68" spans="1:9" x14ac:dyDescent="0.25">
      <c r="A68" s="44" t="s">
        <v>59</v>
      </c>
      <c r="B68" s="421">
        <v>1</v>
      </c>
      <c r="C68" s="421">
        <f t="shared" si="9"/>
        <v>182</v>
      </c>
      <c r="D68" s="421">
        <v>158</v>
      </c>
      <c r="E68" s="421">
        <v>24</v>
      </c>
      <c r="F68" s="282">
        <v>560</v>
      </c>
      <c r="G68" s="282">
        <f t="shared" si="10"/>
        <v>3.54</v>
      </c>
      <c r="H68" s="282">
        <f t="shared" si="11"/>
        <v>169.92</v>
      </c>
      <c r="I68" s="282">
        <f t="shared" si="12"/>
        <v>210.85</v>
      </c>
    </row>
    <row r="69" spans="1:9" x14ac:dyDescent="0.25">
      <c r="A69" s="44" t="s">
        <v>59</v>
      </c>
      <c r="B69" s="421">
        <v>1</v>
      </c>
      <c r="C69" s="421">
        <f t="shared" si="9"/>
        <v>194</v>
      </c>
      <c r="D69" s="421">
        <v>158</v>
      </c>
      <c r="E69" s="421">
        <v>36</v>
      </c>
      <c r="F69" s="282">
        <v>560</v>
      </c>
      <c r="G69" s="282">
        <f t="shared" si="10"/>
        <v>3.54</v>
      </c>
      <c r="H69" s="282">
        <f t="shared" si="11"/>
        <v>254.88</v>
      </c>
      <c r="I69" s="282">
        <f t="shared" si="12"/>
        <v>316.27999999999997</v>
      </c>
    </row>
    <row r="70" spans="1:9" x14ac:dyDescent="0.25">
      <c r="A70" s="44" t="s">
        <v>59</v>
      </c>
      <c r="B70" s="421">
        <v>1</v>
      </c>
      <c r="C70" s="421">
        <f t="shared" si="9"/>
        <v>168</v>
      </c>
      <c r="D70" s="421">
        <v>158</v>
      </c>
      <c r="E70" s="421">
        <v>10</v>
      </c>
      <c r="F70" s="282">
        <v>560</v>
      </c>
      <c r="G70" s="282">
        <f t="shared" si="10"/>
        <v>3.54</v>
      </c>
      <c r="H70" s="282">
        <f t="shared" si="11"/>
        <v>70.8</v>
      </c>
      <c r="I70" s="282">
        <f t="shared" si="12"/>
        <v>87.86</v>
      </c>
    </row>
    <row r="71" spans="1:9" x14ac:dyDescent="0.25">
      <c r="A71" s="44" t="s">
        <v>59</v>
      </c>
      <c r="B71" s="421">
        <v>1</v>
      </c>
      <c r="C71" s="421">
        <f t="shared" si="9"/>
        <v>202</v>
      </c>
      <c r="D71" s="421">
        <v>158</v>
      </c>
      <c r="E71" s="421">
        <v>44</v>
      </c>
      <c r="F71" s="282">
        <v>560</v>
      </c>
      <c r="G71" s="282">
        <f t="shared" si="10"/>
        <v>3.54</v>
      </c>
      <c r="H71" s="282">
        <f t="shared" si="11"/>
        <v>311.52</v>
      </c>
      <c r="I71" s="282">
        <f t="shared" si="12"/>
        <v>386.57</v>
      </c>
    </row>
    <row r="72" spans="1:9" x14ac:dyDescent="0.25">
      <c r="A72" s="44" t="s">
        <v>59</v>
      </c>
      <c r="B72" s="464">
        <v>1</v>
      </c>
      <c r="C72" s="464">
        <f t="shared" si="9"/>
        <v>174</v>
      </c>
      <c r="D72" s="464">
        <v>158</v>
      </c>
      <c r="E72" s="464">
        <v>16</v>
      </c>
      <c r="F72" s="465">
        <v>560</v>
      </c>
      <c r="G72" s="465">
        <f t="shared" si="10"/>
        <v>3.54</v>
      </c>
      <c r="H72" s="465">
        <f t="shared" si="11"/>
        <v>113.28</v>
      </c>
      <c r="I72" s="465">
        <f t="shared" si="12"/>
        <v>140.57</v>
      </c>
    </row>
    <row r="73" spans="1:9" x14ac:dyDescent="0.25">
      <c r="A73" s="44" t="s">
        <v>60</v>
      </c>
      <c r="B73" s="464">
        <v>1</v>
      </c>
      <c r="C73" s="464">
        <f t="shared" si="9"/>
        <v>172</v>
      </c>
      <c r="D73" s="464">
        <v>158</v>
      </c>
      <c r="E73" s="464">
        <v>14</v>
      </c>
      <c r="F73" s="465">
        <v>500</v>
      </c>
      <c r="G73" s="465">
        <f t="shared" si="10"/>
        <v>3.16</v>
      </c>
      <c r="H73" s="465">
        <f t="shared" si="11"/>
        <v>88.48</v>
      </c>
      <c r="I73" s="465">
        <f t="shared" si="12"/>
        <v>109.79</v>
      </c>
    </row>
    <row r="74" spans="1:9" x14ac:dyDescent="0.25">
      <c r="A74" s="44" t="s">
        <v>60</v>
      </c>
      <c r="B74" s="464">
        <v>1</v>
      </c>
      <c r="C74" s="464">
        <f t="shared" si="9"/>
        <v>174</v>
      </c>
      <c r="D74" s="464">
        <v>158</v>
      </c>
      <c r="E74" s="464">
        <v>16</v>
      </c>
      <c r="F74" s="465">
        <v>500</v>
      </c>
      <c r="G74" s="465">
        <f t="shared" si="10"/>
        <v>3.16</v>
      </c>
      <c r="H74" s="465">
        <f t="shared" si="11"/>
        <v>101.12</v>
      </c>
      <c r="I74" s="465">
        <f t="shared" si="12"/>
        <v>125.48</v>
      </c>
    </row>
    <row r="75" spans="1:9" x14ac:dyDescent="0.25">
      <c r="A75" s="44" t="s">
        <v>59</v>
      </c>
      <c r="B75" s="464">
        <v>1</v>
      </c>
      <c r="C75" s="464">
        <f t="shared" si="9"/>
        <v>162</v>
      </c>
      <c r="D75" s="464">
        <v>158</v>
      </c>
      <c r="E75" s="464">
        <v>4</v>
      </c>
      <c r="F75" s="465">
        <v>560</v>
      </c>
      <c r="G75" s="465">
        <f t="shared" si="10"/>
        <v>3.54</v>
      </c>
      <c r="H75" s="465">
        <f t="shared" si="11"/>
        <v>28.32</v>
      </c>
      <c r="I75" s="465">
        <f t="shared" si="12"/>
        <v>35.14</v>
      </c>
    </row>
    <row r="76" spans="1:9" x14ac:dyDescent="0.25">
      <c r="A76" s="43" t="s">
        <v>59</v>
      </c>
      <c r="B76" s="464">
        <v>1</v>
      </c>
      <c r="C76" s="464">
        <f t="shared" si="9"/>
        <v>168</v>
      </c>
      <c r="D76" s="464">
        <v>158</v>
      </c>
      <c r="E76" s="464">
        <v>10</v>
      </c>
      <c r="F76" s="465">
        <v>560</v>
      </c>
      <c r="G76" s="465">
        <f t="shared" si="10"/>
        <v>3.54</v>
      </c>
      <c r="H76" s="465">
        <f t="shared" si="11"/>
        <v>70.8</v>
      </c>
      <c r="I76" s="465">
        <f t="shared" si="12"/>
        <v>87.86</v>
      </c>
    </row>
    <row r="77" spans="1:9" x14ac:dyDescent="0.25">
      <c r="A77" s="43" t="s">
        <v>59</v>
      </c>
      <c r="B77" s="464">
        <v>1</v>
      </c>
      <c r="C77" s="464">
        <f t="shared" si="9"/>
        <v>278</v>
      </c>
      <c r="D77" s="464">
        <v>158</v>
      </c>
      <c r="E77" s="464">
        <v>120</v>
      </c>
      <c r="F77" s="465">
        <v>560</v>
      </c>
      <c r="G77" s="465">
        <f t="shared" si="10"/>
        <v>3.54</v>
      </c>
      <c r="H77" s="465">
        <f t="shared" si="11"/>
        <v>849.6</v>
      </c>
      <c r="I77" s="465">
        <f t="shared" si="12"/>
        <v>1054.27</v>
      </c>
    </row>
    <row r="78" spans="1:9" x14ac:dyDescent="0.25">
      <c r="A78" s="43" t="s">
        <v>59</v>
      </c>
      <c r="B78" s="464">
        <v>1</v>
      </c>
      <c r="C78" s="464">
        <f t="shared" si="9"/>
        <v>206</v>
      </c>
      <c r="D78" s="464">
        <v>158</v>
      </c>
      <c r="E78" s="464">
        <v>48</v>
      </c>
      <c r="F78" s="465">
        <v>560</v>
      </c>
      <c r="G78" s="465">
        <f t="shared" si="10"/>
        <v>3.54</v>
      </c>
      <c r="H78" s="465">
        <f t="shared" si="11"/>
        <v>339.84</v>
      </c>
      <c r="I78" s="465">
        <f t="shared" si="12"/>
        <v>421.71</v>
      </c>
    </row>
    <row r="79" spans="1:9" x14ac:dyDescent="0.25">
      <c r="A79" s="43" t="s">
        <v>59</v>
      </c>
      <c r="B79" s="464">
        <v>1</v>
      </c>
      <c r="C79" s="464">
        <f t="shared" si="9"/>
        <v>221</v>
      </c>
      <c r="D79" s="464">
        <v>158</v>
      </c>
      <c r="E79" s="464">
        <v>63</v>
      </c>
      <c r="F79" s="465">
        <v>560</v>
      </c>
      <c r="G79" s="465">
        <f t="shared" si="10"/>
        <v>3.54</v>
      </c>
      <c r="H79" s="465">
        <f t="shared" si="11"/>
        <v>446.04</v>
      </c>
      <c r="I79" s="465">
        <f t="shared" si="12"/>
        <v>553.49</v>
      </c>
    </row>
    <row r="80" spans="1:9" x14ac:dyDescent="0.25">
      <c r="A80" s="43" t="s">
        <v>59</v>
      </c>
      <c r="B80" s="464">
        <v>1</v>
      </c>
      <c r="C80" s="464">
        <f t="shared" si="9"/>
        <v>182</v>
      </c>
      <c r="D80" s="464">
        <v>158</v>
      </c>
      <c r="E80" s="464">
        <v>24</v>
      </c>
      <c r="F80" s="465">
        <v>560</v>
      </c>
      <c r="G80" s="465">
        <f t="shared" si="10"/>
        <v>3.54</v>
      </c>
      <c r="H80" s="465">
        <f t="shared" si="11"/>
        <v>169.92</v>
      </c>
      <c r="I80" s="465">
        <f t="shared" si="12"/>
        <v>210.85</v>
      </c>
    </row>
    <row r="81" spans="1:9" x14ac:dyDescent="0.25">
      <c r="A81" s="43" t="s">
        <v>59</v>
      </c>
      <c r="B81" s="464">
        <v>1</v>
      </c>
      <c r="C81" s="464">
        <f t="shared" si="9"/>
        <v>215</v>
      </c>
      <c r="D81" s="464">
        <v>158</v>
      </c>
      <c r="E81" s="464">
        <v>57</v>
      </c>
      <c r="F81" s="465">
        <v>560</v>
      </c>
      <c r="G81" s="465">
        <f>ROUND(F81/D81,2)</f>
        <v>3.54</v>
      </c>
      <c r="H81" s="465">
        <f t="shared" si="11"/>
        <v>403.56</v>
      </c>
      <c r="I81" s="465">
        <f t="shared" si="12"/>
        <v>500.78</v>
      </c>
    </row>
    <row r="82" spans="1:9" x14ac:dyDescent="0.25">
      <c r="A82" s="43" t="s">
        <v>59</v>
      </c>
      <c r="B82" s="464">
        <v>1</v>
      </c>
      <c r="C82" s="464">
        <f t="shared" si="9"/>
        <v>230</v>
      </c>
      <c r="D82" s="464">
        <v>158</v>
      </c>
      <c r="E82" s="464">
        <v>72</v>
      </c>
      <c r="F82" s="465">
        <v>560</v>
      </c>
      <c r="G82" s="465">
        <f t="shared" si="10"/>
        <v>3.54</v>
      </c>
      <c r="H82" s="465">
        <f t="shared" si="11"/>
        <v>509.76</v>
      </c>
      <c r="I82" s="465">
        <f t="shared" si="12"/>
        <v>632.55999999999995</v>
      </c>
    </row>
    <row r="83" spans="1:9" x14ac:dyDescent="0.25">
      <c r="A83" s="43" t="s">
        <v>59</v>
      </c>
      <c r="B83" s="464">
        <v>1</v>
      </c>
      <c r="C83" s="464">
        <f t="shared" si="9"/>
        <v>178</v>
      </c>
      <c r="D83" s="464">
        <v>158</v>
      </c>
      <c r="E83" s="464">
        <v>20</v>
      </c>
      <c r="F83" s="465">
        <v>560</v>
      </c>
      <c r="G83" s="465">
        <f t="shared" si="10"/>
        <v>3.54</v>
      </c>
      <c r="H83" s="465">
        <f t="shared" si="11"/>
        <v>141.6</v>
      </c>
      <c r="I83" s="465">
        <f t="shared" si="12"/>
        <v>175.71</v>
      </c>
    </row>
    <row r="85" spans="1:9" x14ac:dyDescent="0.25">
      <c r="A85" s="11" t="s">
        <v>1</v>
      </c>
      <c r="B85" s="12"/>
      <c r="C85" s="12"/>
      <c r="D85" s="12"/>
      <c r="E85" s="12"/>
      <c r="F85" s="12"/>
      <c r="G85" s="12"/>
      <c r="H85" s="12"/>
      <c r="I85" s="12"/>
    </row>
    <row r="86" spans="1:9" ht="36" customHeight="1" x14ac:dyDescent="0.25">
      <c r="A86" s="609" t="s">
        <v>3</v>
      </c>
      <c r="B86" s="609"/>
      <c r="C86" s="609"/>
      <c r="D86" s="609"/>
      <c r="E86" s="609"/>
      <c r="F86" s="609"/>
      <c r="G86" s="609"/>
      <c r="H86" s="609"/>
      <c r="I86" s="609"/>
    </row>
    <row r="87" spans="1:9" ht="18" customHeight="1" x14ac:dyDescent="0.25">
      <c r="A87" s="18" t="s">
        <v>5</v>
      </c>
      <c r="D87" s="12"/>
      <c r="E87" s="12"/>
      <c r="F87" s="12"/>
      <c r="G87" s="12"/>
      <c r="H87" s="12"/>
      <c r="I87" s="12"/>
    </row>
    <row r="88" spans="1:9" ht="18" customHeight="1" x14ac:dyDescent="0.25">
      <c r="A88" s="12" t="s">
        <v>16</v>
      </c>
      <c r="B88" s="18"/>
      <c r="C88" s="18"/>
      <c r="D88" s="12"/>
      <c r="E88" s="12"/>
      <c r="F88" s="12"/>
      <c r="G88" s="12"/>
      <c r="H88" s="12"/>
      <c r="I88" s="12"/>
    </row>
    <row r="89" spans="1:9" ht="18" customHeight="1" x14ac:dyDescent="0.25">
      <c r="A89" s="12" t="s">
        <v>17</v>
      </c>
      <c r="B89" s="18"/>
      <c r="C89" s="18"/>
      <c r="D89" s="12"/>
      <c r="E89" s="12"/>
      <c r="F89" s="12"/>
      <c r="G89" s="12"/>
      <c r="H89" s="12"/>
      <c r="I89" s="12"/>
    </row>
    <row r="90" spans="1:9" ht="18" customHeight="1" x14ac:dyDescent="0.25">
      <c r="A90" s="12"/>
      <c r="B90" s="18"/>
      <c r="C90" s="18"/>
      <c r="D90" s="12"/>
      <c r="E90" s="12"/>
      <c r="F90" s="12"/>
      <c r="G90" s="12"/>
      <c r="H90" s="12"/>
      <c r="I90" s="12"/>
    </row>
    <row r="91" spans="1:9" ht="18" customHeight="1" x14ac:dyDescent="0.3">
      <c r="A91" s="12" t="s">
        <v>14</v>
      </c>
      <c r="B91" s="18"/>
      <c r="C91" s="18"/>
      <c r="D91" s="12"/>
      <c r="E91" s="12"/>
      <c r="F91" s="12"/>
      <c r="G91" s="12"/>
      <c r="H91" s="12"/>
      <c r="I91" s="12"/>
    </row>
    <row r="92" spans="1:9" ht="18" customHeight="1" x14ac:dyDescent="0.25">
      <c r="A92" s="12"/>
      <c r="B92" s="18"/>
      <c r="C92" s="18"/>
      <c r="D92" s="12"/>
      <c r="E92" s="12"/>
      <c r="F92" s="12"/>
      <c r="G92" s="12"/>
      <c r="H92" s="12"/>
      <c r="I92" s="12"/>
    </row>
    <row r="93" spans="1:9" s="435" customFormat="1" ht="18" customHeight="1" x14ac:dyDescent="0.25">
      <c r="A93" s="434" t="s">
        <v>20</v>
      </c>
      <c r="B93" s="436"/>
      <c r="C93" s="436"/>
      <c r="D93" s="434"/>
      <c r="E93" s="434"/>
      <c r="F93" s="434"/>
      <c r="G93" s="434"/>
      <c r="H93" s="434"/>
      <c r="I93" s="434"/>
    </row>
    <row r="94" spans="1:9" s="435" customFormat="1" ht="37.5" customHeight="1" x14ac:dyDescent="0.25">
      <c r="A94" s="611" t="s">
        <v>7</v>
      </c>
      <c r="B94" s="611"/>
      <c r="C94" s="611"/>
      <c r="D94" s="611"/>
      <c r="E94" s="611"/>
      <c r="F94" s="611"/>
      <c r="G94" s="611"/>
      <c r="H94" s="611"/>
      <c r="I94" s="611"/>
    </row>
    <row r="95" spans="1:9" s="435" customFormat="1" ht="18" customHeight="1" x14ac:dyDescent="0.25">
      <c r="A95" s="602" t="s">
        <v>9</v>
      </c>
      <c r="B95" s="602"/>
      <c r="C95" s="602"/>
      <c r="D95" s="602"/>
      <c r="E95" s="602"/>
      <c r="F95" s="602"/>
      <c r="G95" s="602"/>
      <c r="H95" s="602"/>
      <c r="I95" s="602"/>
    </row>
    <row r="96" spans="1:9" x14ac:dyDescent="0.25">
      <c r="A96" s="17"/>
      <c r="B96" s="17"/>
      <c r="C96" s="17"/>
      <c r="D96" s="17"/>
      <c r="E96" s="17"/>
      <c r="F96" s="17"/>
      <c r="G96" s="17"/>
      <c r="H96" s="17"/>
      <c r="I96" s="17"/>
    </row>
    <row r="98" spans="1:1" x14ac:dyDescent="0.25">
      <c r="A98" s="2" t="s">
        <v>61</v>
      </c>
    </row>
    <row r="99" spans="1:1" ht="18" customHeight="1" x14ac:dyDescent="0.25"/>
    <row r="100" spans="1:1" x14ac:dyDescent="0.25">
      <c r="A100" s="2" t="s">
        <v>62</v>
      </c>
    </row>
    <row r="101" spans="1:1" x14ac:dyDescent="0.25">
      <c r="A101" s="2" t="s">
        <v>49</v>
      </c>
    </row>
  </sheetData>
  <mergeCells count="16">
    <mergeCell ref="G1:I1"/>
    <mergeCell ref="A86:I86"/>
    <mergeCell ref="A94:I94"/>
    <mergeCell ref="A95:I95"/>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4"/>
  <sheetViews>
    <sheetView zoomScale="80" zoomScaleNormal="80" workbookViewId="0">
      <selection activeCell="M9" sqref="M9"/>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5.85546875" style="2" customWidth="1"/>
    <col min="11" max="16384" width="9.140625" style="2"/>
  </cols>
  <sheetData>
    <row r="1" spans="1:9" s="426" customFormat="1" ht="51.75" customHeight="1" x14ac:dyDescent="0.25">
      <c r="G1" s="600" t="s">
        <v>1607</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1473</v>
      </c>
    </row>
    <row r="6" spans="1:9" x14ac:dyDescent="0.25">
      <c r="A6" s="2" t="s">
        <v>1571</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27">
        <v>20</v>
      </c>
      <c r="C12" s="427"/>
      <c r="D12" s="427"/>
      <c r="E12" s="427">
        <f>E13+E23+E32</f>
        <v>1934.5</v>
      </c>
      <c r="F12" s="5"/>
      <c r="G12" s="5"/>
      <c r="H12" s="428">
        <f>H13+H23+H32</f>
        <v>25675.56</v>
      </c>
      <c r="I12" s="428">
        <f>H12*1.2409</f>
        <v>31860.802403999998</v>
      </c>
    </row>
    <row r="13" spans="1:9" ht="37.5" customHeight="1" x14ac:dyDescent="0.25">
      <c r="A13" s="370" t="s">
        <v>23</v>
      </c>
      <c r="B13" s="284">
        <f>SUM(B14:B22)</f>
        <v>9</v>
      </c>
      <c r="C13" s="284"/>
      <c r="D13" s="284"/>
      <c r="E13" s="284">
        <f t="shared" ref="E13:I13" si="0">SUM(E14:E22)</f>
        <v>889.5</v>
      </c>
      <c r="F13" s="284"/>
      <c r="G13" s="284"/>
      <c r="H13" s="285">
        <f t="shared" si="0"/>
        <v>15678.779999999999</v>
      </c>
      <c r="I13" s="285">
        <f t="shared" si="0"/>
        <v>19455.78</v>
      </c>
    </row>
    <row r="14" spans="1:9" ht="18.75" customHeight="1" x14ac:dyDescent="0.25">
      <c r="A14" s="19" t="s">
        <v>109</v>
      </c>
      <c r="B14" s="432">
        <v>1</v>
      </c>
      <c r="C14" s="432">
        <f>D14+E14</f>
        <v>264</v>
      </c>
      <c r="D14" s="432">
        <v>245</v>
      </c>
      <c r="E14" s="432">
        <v>19</v>
      </c>
      <c r="F14" s="6"/>
      <c r="G14" s="6">
        <v>9.3699999999999992</v>
      </c>
      <c r="H14" s="439">
        <f>ROUND(G14*E14*2,2)</f>
        <v>356.06</v>
      </c>
      <c r="I14" s="283">
        <f>ROUND(H14*1.2409,2)</f>
        <v>441.83</v>
      </c>
    </row>
    <row r="15" spans="1:9" ht="18.75" customHeight="1" x14ac:dyDescent="0.25">
      <c r="A15" s="19" t="s">
        <v>110</v>
      </c>
      <c r="B15" s="432">
        <v>1</v>
      </c>
      <c r="C15" s="432">
        <f t="shared" ref="C15:C22" si="1">D15+E15</f>
        <v>336</v>
      </c>
      <c r="D15" s="432">
        <v>206</v>
      </c>
      <c r="E15" s="432">
        <v>130</v>
      </c>
      <c r="F15" s="6"/>
      <c r="G15" s="6">
        <v>9.3699999999999992</v>
      </c>
      <c r="H15" s="439">
        <f t="shared" ref="H15:H22" si="2">ROUND(G15*E15*2,2)</f>
        <v>2436.1999999999998</v>
      </c>
      <c r="I15" s="283">
        <f t="shared" ref="I15:I31" si="3">ROUND(H15*1.2409,2)</f>
        <v>3023.08</v>
      </c>
    </row>
    <row r="16" spans="1:9" ht="18.75" customHeight="1" x14ac:dyDescent="0.25">
      <c r="A16" s="19" t="s">
        <v>111</v>
      </c>
      <c r="B16" s="432">
        <v>1</v>
      </c>
      <c r="C16" s="432">
        <f t="shared" si="1"/>
        <v>120</v>
      </c>
      <c r="D16" s="432">
        <v>86</v>
      </c>
      <c r="E16" s="432">
        <v>34</v>
      </c>
      <c r="F16" s="6"/>
      <c r="G16" s="6">
        <v>9.3699999999999992</v>
      </c>
      <c r="H16" s="439">
        <f t="shared" si="2"/>
        <v>637.16</v>
      </c>
      <c r="I16" s="283">
        <f t="shared" si="3"/>
        <v>790.65</v>
      </c>
    </row>
    <row r="17" spans="1:9" ht="19.5" customHeight="1" x14ac:dyDescent="0.25">
      <c r="A17" s="19" t="s">
        <v>112</v>
      </c>
      <c r="B17" s="432">
        <v>1</v>
      </c>
      <c r="C17" s="432">
        <f t="shared" si="1"/>
        <v>72</v>
      </c>
      <c r="D17" s="432">
        <v>63</v>
      </c>
      <c r="E17" s="432">
        <v>9</v>
      </c>
      <c r="F17" s="6"/>
      <c r="G17" s="6">
        <v>9.3699999999999992</v>
      </c>
      <c r="H17" s="439">
        <f t="shared" si="2"/>
        <v>168.66</v>
      </c>
      <c r="I17" s="283">
        <f t="shared" si="3"/>
        <v>209.29</v>
      </c>
    </row>
    <row r="18" spans="1:9" ht="19.5" customHeight="1" x14ac:dyDescent="0.25">
      <c r="A18" s="19" t="s">
        <v>113</v>
      </c>
      <c r="B18" s="432">
        <v>1</v>
      </c>
      <c r="C18" s="432">
        <f t="shared" si="1"/>
        <v>324</v>
      </c>
      <c r="D18" s="432">
        <v>231</v>
      </c>
      <c r="E18" s="432">
        <v>93</v>
      </c>
      <c r="F18" s="6"/>
      <c r="G18" s="6">
        <v>8.66</v>
      </c>
      <c r="H18" s="439">
        <f t="shared" si="2"/>
        <v>1610.76</v>
      </c>
      <c r="I18" s="283">
        <f t="shared" si="3"/>
        <v>1998.79</v>
      </c>
    </row>
    <row r="19" spans="1:9" ht="19.5" customHeight="1" x14ac:dyDescent="0.25">
      <c r="A19" s="19" t="s">
        <v>114</v>
      </c>
      <c r="B19" s="432">
        <v>1</v>
      </c>
      <c r="C19" s="432">
        <f t="shared" si="1"/>
        <v>353</v>
      </c>
      <c r="D19" s="432">
        <v>277</v>
      </c>
      <c r="E19" s="432">
        <v>76</v>
      </c>
      <c r="F19" s="6"/>
      <c r="G19" s="6">
        <v>8.66</v>
      </c>
      <c r="H19" s="439">
        <f t="shared" si="2"/>
        <v>1316.32</v>
      </c>
      <c r="I19" s="283">
        <f t="shared" si="3"/>
        <v>1633.42</v>
      </c>
    </row>
    <row r="20" spans="1:9" ht="19.5" customHeight="1" x14ac:dyDescent="0.25">
      <c r="A20" s="19" t="s">
        <v>115</v>
      </c>
      <c r="B20" s="432">
        <v>1</v>
      </c>
      <c r="C20" s="432">
        <f t="shared" si="1"/>
        <v>421</v>
      </c>
      <c r="D20" s="432">
        <v>277</v>
      </c>
      <c r="E20" s="432">
        <v>144</v>
      </c>
      <c r="F20" s="6"/>
      <c r="G20" s="6">
        <v>8.66</v>
      </c>
      <c r="H20" s="439">
        <f t="shared" si="2"/>
        <v>2494.08</v>
      </c>
      <c r="I20" s="283">
        <f t="shared" si="3"/>
        <v>3094.9</v>
      </c>
    </row>
    <row r="21" spans="1:9" ht="19.5" customHeight="1" x14ac:dyDescent="0.25">
      <c r="A21" s="19" t="s">
        <v>116</v>
      </c>
      <c r="B21" s="432">
        <v>1</v>
      </c>
      <c r="C21" s="432">
        <f t="shared" si="1"/>
        <v>423.5</v>
      </c>
      <c r="D21" s="432">
        <v>269</v>
      </c>
      <c r="E21" s="432">
        <v>154.5</v>
      </c>
      <c r="F21" s="6"/>
      <c r="G21" s="6">
        <v>8.66</v>
      </c>
      <c r="H21" s="439">
        <f t="shared" si="2"/>
        <v>2675.94</v>
      </c>
      <c r="I21" s="283">
        <f t="shared" si="3"/>
        <v>3320.57</v>
      </c>
    </row>
    <row r="22" spans="1:9" ht="19.5" customHeight="1" x14ac:dyDescent="0.25">
      <c r="A22" s="19" t="s">
        <v>117</v>
      </c>
      <c r="B22" s="432">
        <v>1</v>
      </c>
      <c r="C22" s="432">
        <f t="shared" si="1"/>
        <v>507</v>
      </c>
      <c r="D22" s="432">
        <v>277</v>
      </c>
      <c r="E22" s="432">
        <v>230</v>
      </c>
      <c r="F22" s="6"/>
      <c r="G22" s="6">
        <v>8.66</v>
      </c>
      <c r="H22" s="439">
        <f t="shared" si="2"/>
        <v>3983.6</v>
      </c>
      <c r="I22" s="283">
        <f t="shared" si="3"/>
        <v>4943.25</v>
      </c>
    </row>
    <row r="23" spans="1:9" ht="49.5" customHeight="1" x14ac:dyDescent="0.25">
      <c r="A23" s="370" t="s">
        <v>24</v>
      </c>
      <c r="B23" s="284">
        <f>SUM(B24:B31)</f>
        <v>8</v>
      </c>
      <c r="C23" s="284"/>
      <c r="D23" s="284"/>
      <c r="E23" s="284">
        <f t="shared" ref="E23:I23" si="4">SUM(E24:E31)</f>
        <v>852</v>
      </c>
      <c r="F23" s="284"/>
      <c r="G23" s="284"/>
      <c r="H23" s="285">
        <f t="shared" si="4"/>
        <v>8665.08</v>
      </c>
      <c r="I23" s="285">
        <f t="shared" si="4"/>
        <v>10752.5</v>
      </c>
    </row>
    <row r="24" spans="1:9" x14ac:dyDescent="0.25">
      <c r="A24" s="19" t="s">
        <v>118</v>
      </c>
      <c r="B24" s="432">
        <v>1</v>
      </c>
      <c r="C24" s="432">
        <f t="shared" ref="C24:C31" si="5">E24+D24</f>
        <v>319.5</v>
      </c>
      <c r="D24" s="432">
        <v>199</v>
      </c>
      <c r="E24" s="432">
        <v>120.5</v>
      </c>
      <c r="F24" s="6"/>
      <c r="G24" s="6">
        <v>5.23</v>
      </c>
      <c r="H24" s="439">
        <f t="shared" ref="H24" si="6">ROUND(G24*E24*2,2)</f>
        <v>1260.43</v>
      </c>
      <c r="I24" s="283">
        <f t="shared" si="3"/>
        <v>1564.07</v>
      </c>
    </row>
    <row r="25" spans="1:9" x14ac:dyDescent="0.25">
      <c r="A25" s="19" t="s">
        <v>119</v>
      </c>
      <c r="B25" s="432">
        <v>1</v>
      </c>
      <c r="C25" s="432">
        <f t="shared" si="5"/>
        <v>404.5</v>
      </c>
      <c r="D25" s="432">
        <v>213</v>
      </c>
      <c r="E25" s="432">
        <v>191.5</v>
      </c>
      <c r="F25" s="6"/>
      <c r="G25" s="6">
        <v>5.23</v>
      </c>
      <c r="H25" s="439">
        <f t="shared" ref="H25:H31" si="7">ROUND(G25*E25*2,2)</f>
        <v>2003.09</v>
      </c>
      <c r="I25" s="283">
        <f t="shared" si="3"/>
        <v>2485.63</v>
      </c>
    </row>
    <row r="26" spans="1:9" x14ac:dyDescent="0.25">
      <c r="A26" s="19" t="s">
        <v>120</v>
      </c>
      <c r="B26" s="432">
        <v>1</v>
      </c>
      <c r="C26" s="432">
        <f t="shared" si="5"/>
        <v>296</v>
      </c>
      <c r="D26" s="432">
        <v>277</v>
      </c>
      <c r="E26" s="432">
        <v>19</v>
      </c>
      <c r="F26" s="6"/>
      <c r="G26" s="6">
        <v>5.23</v>
      </c>
      <c r="H26" s="439">
        <f t="shared" si="7"/>
        <v>198.74</v>
      </c>
      <c r="I26" s="283">
        <f t="shared" si="3"/>
        <v>246.62</v>
      </c>
    </row>
    <row r="27" spans="1:9" x14ac:dyDescent="0.25">
      <c r="A27" s="19" t="s">
        <v>121</v>
      </c>
      <c r="B27" s="432">
        <v>1</v>
      </c>
      <c r="C27" s="432">
        <f t="shared" si="5"/>
        <v>409.5</v>
      </c>
      <c r="D27" s="432">
        <v>277</v>
      </c>
      <c r="E27" s="432">
        <v>132.5</v>
      </c>
      <c r="F27" s="6"/>
      <c r="G27" s="6">
        <v>5.23</v>
      </c>
      <c r="H27" s="439">
        <f t="shared" si="7"/>
        <v>1385.95</v>
      </c>
      <c r="I27" s="283">
        <f t="shared" si="3"/>
        <v>1719.83</v>
      </c>
    </row>
    <row r="28" spans="1:9" x14ac:dyDescent="0.25">
      <c r="A28" s="19" t="s">
        <v>122</v>
      </c>
      <c r="B28" s="432">
        <v>1</v>
      </c>
      <c r="C28" s="432">
        <f t="shared" si="5"/>
        <v>295.5</v>
      </c>
      <c r="D28" s="432">
        <v>197</v>
      </c>
      <c r="E28" s="432">
        <v>98.5</v>
      </c>
      <c r="F28" s="6"/>
      <c r="G28" s="6">
        <v>5.23</v>
      </c>
      <c r="H28" s="439">
        <f t="shared" si="7"/>
        <v>1030.31</v>
      </c>
      <c r="I28" s="283">
        <f t="shared" si="3"/>
        <v>1278.51</v>
      </c>
    </row>
    <row r="29" spans="1:9" x14ac:dyDescent="0.25">
      <c r="A29" s="19" t="s">
        <v>123</v>
      </c>
      <c r="B29" s="432">
        <v>1</v>
      </c>
      <c r="C29" s="432">
        <f t="shared" si="5"/>
        <v>301</v>
      </c>
      <c r="D29" s="432">
        <v>253</v>
      </c>
      <c r="E29" s="432">
        <v>48</v>
      </c>
      <c r="F29" s="6"/>
      <c r="G29" s="6">
        <v>5.23</v>
      </c>
      <c r="H29" s="439">
        <f t="shared" si="7"/>
        <v>502.08</v>
      </c>
      <c r="I29" s="283">
        <f t="shared" si="3"/>
        <v>623.03</v>
      </c>
    </row>
    <row r="30" spans="1:9" x14ac:dyDescent="0.25">
      <c r="A30" s="19" t="s">
        <v>124</v>
      </c>
      <c r="B30" s="432">
        <v>1</v>
      </c>
      <c r="C30" s="432">
        <f t="shared" si="5"/>
        <v>401</v>
      </c>
      <c r="D30" s="432">
        <v>277</v>
      </c>
      <c r="E30" s="432">
        <v>124</v>
      </c>
      <c r="F30" s="6"/>
      <c r="G30" s="6">
        <v>4.72</v>
      </c>
      <c r="H30" s="439">
        <f t="shared" si="7"/>
        <v>1170.56</v>
      </c>
      <c r="I30" s="283">
        <f t="shared" si="3"/>
        <v>1452.55</v>
      </c>
    </row>
    <row r="31" spans="1:9" x14ac:dyDescent="0.25">
      <c r="A31" s="19" t="s">
        <v>125</v>
      </c>
      <c r="B31" s="432">
        <v>1</v>
      </c>
      <c r="C31" s="432">
        <f t="shared" si="5"/>
        <v>372</v>
      </c>
      <c r="D31" s="432">
        <v>254</v>
      </c>
      <c r="E31" s="432">
        <v>118</v>
      </c>
      <c r="F31" s="6"/>
      <c r="G31" s="6">
        <v>4.72</v>
      </c>
      <c r="H31" s="439">
        <f t="shared" si="7"/>
        <v>1113.92</v>
      </c>
      <c r="I31" s="283">
        <f t="shared" si="3"/>
        <v>1382.26</v>
      </c>
    </row>
    <row r="32" spans="1:9" ht="49.5" x14ac:dyDescent="0.25">
      <c r="A32" s="370" t="s">
        <v>25</v>
      </c>
      <c r="B32" s="284">
        <f>SUM(B33:B35)</f>
        <v>3</v>
      </c>
      <c r="C32" s="284"/>
      <c r="D32" s="284"/>
      <c r="E32" s="284">
        <f t="shared" ref="E32:I32" si="8">SUM(E33:E35)</f>
        <v>193</v>
      </c>
      <c r="F32" s="284"/>
      <c r="G32" s="284"/>
      <c r="H32" s="285">
        <f t="shared" si="8"/>
        <v>1331.7</v>
      </c>
      <c r="I32" s="285">
        <f t="shared" si="8"/>
        <v>1652.5</v>
      </c>
    </row>
    <row r="33" spans="1:9" x14ac:dyDescent="0.25">
      <c r="A33" s="19" t="s">
        <v>126</v>
      </c>
      <c r="B33" s="432">
        <v>1</v>
      </c>
      <c r="C33" s="432">
        <f>E33+D33</f>
        <v>351</v>
      </c>
      <c r="D33" s="432">
        <v>277</v>
      </c>
      <c r="E33" s="432">
        <v>74</v>
      </c>
      <c r="F33" s="6"/>
      <c r="G33" s="6">
        <v>3.45</v>
      </c>
      <c r="H33" s="439">
        <f t="shared" ref="H33" si="9">ROUND(G33*E33*2,2)</f>
        <v>510.6</v>
      </c>
      <c r="I33" s="283">
        <f t="shared" ref="I33:I35" si="10">ROUND(H33*1.2409,2)</f>
        <v>633.6</v>
      </c>
    </row>
    <row r="34" spans="1:9" x14ac:dyDescent="0.25">
      <c r="A34" s="19" t="s">
        <v>127</v>
      </c>
      <c r="B34" s="432">
        <v>1</v>
      </c>
      <c r="C34" s="432">
        <f>E34+D34</f>
        <v>329</v>
      </c>
      <c r="D34" s="432">
        <v>277</v>
      </c>
      <c r="E34" s="432">
        <v>52</v>
      </c>
      <c r="F34" s="6"/>
      <c r="G34" s="6">
        <v>3.45</v>
      </c>
      <c r="H34" s="439">
        <f t="shared" ref="H34:H35" si="11">ROUND(G34*E34*2,2)</f>
        <v>358.8</v>
      </c>
      <c r="I34" s="283">
        <f t="shared" si="10"/>
        <v>445.23</v>
      </c>
    </row>
    <row r="35" spans="1:9" x14ac:dyDescent="0.25">
      <c r="A35" s="19" t="s">
        <v>128</v>
      </c>
      <c r="B35" s="432">
        <v>1</v>
      </c>
      <c r="C35" s="432">
        <f>E35+D35</f>
        <v>177</v>
      </c>
      <c r="D35" s="432">
        <v>110</v>
      </c>
      <c r="E35" s="432">
        <v>67</v>
      </c>
      <c r="F35" s="6"/>
      <c r="G35" s="6">
        <v>3.45</v>
      </c>
      <c r="H35" s="439">
        <f t="shared" si="11"/>
        <v>462.3</v>
      </c>
      <c r="I35" s="283">
        <f t="shared" si="10"/>
        <v>573.66999999999996</v>
      </c>
    </row>
    <row r="36" spans="1:9" x14ac:dyDescent="0.25">
      <c r="F36" s="15"/>
      <c r="G36" s="15"/>
    </row>
    <row r="38" spans="1:9" x14ac:dyDescent="0.25">
      <c r="A38" s="11" t="s">
        <v>1</v>
      </c>
      <c r="B38" s="12"/>
      <c r="C38" s="12"/>
      <c r="D38" s="12"/>
      <c r="E38" s="12"/>
      <c r="F38" s="12"/>
      <c r="G38" s="12"/>
      <c r="H38" s="12"/>
      <c r="I38" s="12"/>
    </row>
    <row r="39" spans="1:9" ht="36" customHeight="1" x14ac:dyDescent="0.25">
      <c r="A39" s="609" t="s">
        <v>3</v>
      </c>
      <c r="B39" s="609"/>
      <c r="C39" s="609"/>
      <c r="D39" s="609"/>
      <c r="E39" s="609"/>
      <c r="F39" s="609"/>
      <c r="G39" s="609"/>
      <c r="H39" s="609"/>
      <c r="I39" s="609"/>
    </row>
    <row r="40" spans="1:9" ht="18" customHeight="1" x14ac:dyDescent="0.25">
      <c r="A40" s="18" t="s">
        <v>5</v>
      </c>
      <c r="D40" s="12"/>
      <c r="E40" s="12"/>
      <c r="F40" s="12"/>
      <c r="G40" s="12"/>
      <c r="H40" s="12"/>
      <c r="I40" s="12"/>
    </row>
    <row r="41" spans="1:9" ht="18" customHeight="1" x14ac:dyDescent="0.25">
      <c r="A41" s="12" t="s">
        <v>16</v>
      </c>
      <c r="B41" s="18"/>
      <c r="C41" s="18"/>
      <c r="D41" s="12"/>
      <c r="E41" s="12"/>
      <c r="F41" s="12"/>
      <c r="G41" s="12"/>
      <c r="H41" s="12"/>
      <c r="I41" s="12"/>
    </row>
    <row r="42" spans="1:9" ht="18" customHeight="1" x14ac:dyDescent="0.25">
      <c r="A42" s="12" t="s">
        <v>17</v>
      </c>
      <c r="B42" s="18"/>
      <c r="C42" s="18"/>
      <c r="D42" s="12"/>
      <c r="E42" s="12"/>
      <c r="F42" s="12"/>
      <c r="G42" s="12"/>
      <c r="H42" s="12"/>
      <c r="I42" s="12"/>
    </row>
    <row r="43" spans="1:9" ht="18" customHeight="1" x14ac:dyDescent="0.25">
      <c r="A43" s="12"/>
      <c r="B43" s="18"/>
      <c r="C43" s="18"/>
      <c r="D43" s="12"/>
      <c r="E43" s="12"/>
      <c r="F43" s="12"/>
      <c r="G43" s="12"/>
      <c r="H43" s="12"/>
      <c r="I43" s="12"/>
    </row>
    <row r="44" spans="1:9" ht="18" customHeight="1" x14ac:dyDescent="0.3">
      <c r="A44" s="12" t="s">
        <v>14</v>
      </c>
      <c r="B44" s="18"/>
      <c r="C44" s="18"/>
      <c r="D44" s="12"/>
      <c r="E44" s="12"/>
      <c r="F44" s="12"/>
      <c r="G44" s="12"/>
      <c r="H44" s="12"/>
      <c r="I44" s="12"/>
    </row>
    <row r="45" spans="1:9" ht="18" customHeight="1" x14ac:dyDescent="0.25">
      <c r="A45" s="12"/>
      <c r="B45" s="18"/>
      <c r="C45" s="18"/>
      <c r="D45" s="12"/>
      <c r="E45" s="12"/>
      <c r="F45" s="12"/>
      <c r="G45" s="12"/>
      <c r="H45" s="12"/>
      <c r="I45" s="12"/>
    </row>
    <row r="46" spans="1:9" s="435" customFormat="1" ht="18" customHeight="1" x14ac:dyDescent="0.25">
      <c r="A46" s="434" t="s">
        <v>20</v>
      </c>
      <c r="B46" s="436"/>
      <c r="C46" s="436"/>
      <c r="D46" s="434"/>
      <c r="E46" s="434"/>
      <c r="F46" s="434"/>
      <c r="G46" s="434"/>
      <c r="H46" s="434"/>
      <c r="I46" s="434"/>
    </row>
    <row r="47" spans="1:9" s="435" customFormat="1" ht="37.5" customHeight="1" x14ac:dyDescent="0.25">
      <c r="A47" s="611" t="s">
        <v>7</v>
      </c>
      <c r="B47" s="611"/>
      <c r="C47" s="611"/>
      <c r="D47" s="611"/>
      <c r="E47" s="611"/>
      <c r="F47" s="611"/>
      <c r="G47" s="611"/>
      <c r="H47" s="611"/>
      <c r="I47" s="611"/>
    </row>
    <row r="48" spans="1:9" s="435" customFormat="1" ht="18" customHeight="1" x14ac:dyDescent="0.25">
      <c r="A48" s="602" t="s">
        <v>9</v>
      </c>
      <c r="B48" s="602"/>
      <c r="C48" s="602"/>
      <c r="D48" s="602"/>
      <c r="E48" s="602"/>
      <c r="F48" s="602"/>
      <c r="G48" s="602"/>
      <c r="H48" s="602"/>
      <c r="I48" s="602"/>
    </row>
    <row r="49" spans="1:9" x14ac:dyDescent="0.25">
      <c r="A49" s="17"/>
      <c r="B49" s="17"/>
      <c r="C49" s="17"/>
      <c r="D49" s="17"/>
      <c r="E49" s="17"/>
      <c r="F49" s="17"/>
      <c r="G49" s="17"/>
      <c r="H49" s="17"/>
      <c r="I49" s="17"/>
    </row>
    <row r="51" spans="1:9" x14ac:dyDescent="0.25">
      <c r="A51" s="2" t="s">
        <v>46</v>
      </c>
    </row>
    <row r="52" spans="1:9" ht="18" customHeight="1" x14ac:dyDescent="0.25"/>
    <row r="53" spans="1:9" x14ac:dyDescent="0.25">
      <c r="A53" s="2" t="s">
        <v>129</v>
      </c>
    </row>
    <row r="54" spans="1:9" x14ac:dyDescent="0.25">
      <c r="A54" s="2" t="s">
        <v>130</v>
      </c>
    </row>
  </sheetData>
  <mergeCells count="16">
    <mergeCell ref="G1:I1"/>
    <mergeCell ref="A39:I39"/>
    <mergeCell ref="A47:I47"/>
    <mergeCell ref="A48:I48"/>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7"/>
  <sheetViews>
    <sheetView zoomScale="80" zoomScaleNormal="80" workbookViewId="0">
      <selection activeCell="M4" sqref="M4"/>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5.85546875" style="2" customWidth="1"/>
    <col min="11" max="16384" width="9.140625" style="2"/>
  </cols>
  <sheetData>
    <row r="1" spans="1:9" s="426" customFormat="1" ht="51" customHeight="1" x14ac:dyDescent="0.25">
      <c r="G1" s="600" t="s">
        <v>1608</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1474</v>
      </c>
    </row>
    <row r="6" spans="1:9" x14ac:dyDescent="0.25">
      <c r="A6" s="2" t="s">
        <v>1572</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87">
        <v>1</v>
      </c>
      <c r="B11" s="187">
        <v>6</v>
      </c>
      <c r="C11" s="187" t="s">
        <v>12</v>
      </c>
      <c r="D11" s="187">
        <v>8</v>
      </c>
      <c r="E11" s="187">
        <v>9</v>
      </c>
      <c r="F11" s="187">
        <v>11</v>
      </c>
      <c r="G11" s="187">
        <v>12</v>
      </c>
      <c r="H11" s="187">
        <v>13</v>
      </c>
      <c r="I11" s="187" t="s">
        <v>13</v>
      </c>
    </row>
    <row r="12" spans="1:9" s="1" customFormat="1" ht="26.25" customHeight="1" x14ac:dyDescent="0.25">
      <c r="A12" s="3" t="s">
        <v>0</v>
      </c>
      <c r="B12" s="466">
        <f>B13</f>
        <v>5</v>
      </c>
      <c r="C12" s="466"/>
      <c r="D12" s="466"/>
      <c r="E12" s="466">
        <f t="shared" ref="E12:I12" si="0">E13</f>
        <v>134</v>
      </c>
      <c r="F12" s="466"/>
      <c r="G12" s="466"/>
      <c r="H12" s="467">
        <f t="shared" si="0"/>
        <v>1786.4</v>
      </c>
      <c r="I12" s="467">
        <f t="shared" si="0"/>
        <v>2216.7399999999998</v>
      </c>
    </row>
    <row r="13" spans="1:9" ht="49.5" customHeight="1" x14ac:dyDescent="0.25">
      <c r="A13" s="370" t="s">
        <v>24</v>
      </c>
      <c r="B13" s="284">
        <f>SUM(B14:B18)</f>
        <v>5</v>
      </c>
      <c r="C13" s="284"/>
      <c r="D13" s="284"/>
      <c r="E13" s="284">
        <f t="shared" ref="E13:I13" si="1">SUM(E14:E18)</f>
        <v>134</v>
      </c>
      <c r="F13" s="284"/>
      <c r="G13" s="284"/>
      <c r="H13" s="285">
        <f t="shared" si="1"/>
        <v>1786.4</v>
      </c>
      <c r="I13" s="285">
        <f t="shared" si="1"/>
        <v>2216.7399999999998</v>
      </c>
    </row>
    <row r="14" spans="1:9" x14ac:dyDescent="0.25">
      <c r="A14" s="19" t="s">
        <v>181</v>
      </c>
      <c r="B14" s="21">
        <v>1</v>
      </c>
      <c r="C14" s="21">
        <v>183</v>
      </c>
      <c r="D14" s="21">
        <v>119</v>
      </c>
      <c r="E14" s="21">
        <v>64</v>
      </c>
      <c r="F14" s="6"/>
      <c r="G14" s="6">
        <v>6.3</v>
      </c>
      <c r="H14" s="35">
        <f>ROUND(E14*G14*2,2)</f>
        <v>806.4</v>
      </c>
      <c r="I14" s="6">
        <f>ROUND(H14+(H14*24.09%),2)</f>
        <v>1000.66</v>
      </c>
    </row>
    <row r="15" spans="1:9" x14ac:dyDescent="0.25">
      <c r="A15" s="19" t="s">
        <v>181</v>
      </c>
      <c r="B15" s="21">
        <v>1</v>
      </c>
      <c r="C15" s="21">
        <v>164</v>
      </c>
      <c r="D15" s="21">
        <v>119</v>
      </c>
      <c r="E15" s="21">
        <v>45</v>
      </c>
      <c r="F15" s="6"/>
      <c r="G15" s="6">
        <v>7</v>
      </c>
      <c r="H15" s="433">
        <f t="shared" ref="H15:H18" si="2">ROUND(E15*G15*2,2)</f>
        <v>630</v>
      </c>
      <c r="I15" s="429">
        <f t="shared" ref="I15:I18" si="3">ROUND(H15+(H15*24.09%),2)</f>
        <v>781.77</v>
      </c>
    </row>
    <row r="16" spans="1:9" x14ac:dyDescent="0.25">
      <c r="A16" s="19" t="s">
        <v>181</v>
      </c>
      <c r="B16" s="21">
        <v>1</v>
      </c>
      <c r="C16" s="21">
        <v>132</v>
      </c>
      <c r="D16" s="21">
        <v>119</v>
      </c>
      <c r="E16" s="21">
        <v>13</v>
      </c>
      <c r="F16" s="6"/>
      <c r="G16" s="6">
        <v>7</v>
      </c>
      <c r="H16" s="433">
        <f t="shared" si="2"/>
        <v>182</v>
      </c>
      <c r="I16" s="429">
        <f t="shared" si="3"/>
        <v>225.84</v>
      </c>
    </row>
    <row r="17" spans="1:9" x14ac:dyDescent="0.25">
      <c r="A17" s="19" t="s">
        <v>181</v>
      </c>
      <c r="B17" s="21">
        <v>1</v>
      </c>
      <c r="C17" s="21">
        <v>124</v>
      </c>
      <c r="D17" s="21">
        <v>119</v>
      </c>
      <c r="E17" s="21">
        <v>5</v>
      </c>
      <c r="F17" s="6"/>
      <c r="G17" s="6">
        <v>7</v>
      </c>
      <c r="H17" s="433">
        <f t="shared" si="2"/>
        <v>70</v>
      </c>
      <c r="I17" s="429">
        <f t="shared" si="3"/>
        <v>86.86</v>
      </c>
    </row>
    <row r="18" spans="1:9" x14ac:dyDescent="0.25">
      <c r="A18" s="19" t="s">
        <v>181</v>
      </c>
      <c r="B18" s="21">
        <v>1</v>
      </c>
      <c r="C18" s="21">
        <v>126</v>
      </c>
      <c r="D18" s="21">
        <v>119</v>
      </c>
      <c r="E18" s="21">
        <v>7</v>
      </c>
      <c r="F18" s="6"/>
      <c r="G18" s="6">
        <v>7</v>
      </c>
      <c r="H18" s="433">
        <f t="shared" si="2"/>
        <v>98</v>
      </c>
      <c r="I18" s="429">
        <f t="shared" si="3"/>
        <v>121.61</v>
      </c>
    </row>
    <row r="19" spans="1:9" x14ac:dyDescent="0.25">
      <c r="F19" s="15"/>
      <c r="G19" s="15"/>
    </row>
    <row r="21" spans="1:9" x14ac:dyDescent="0.25">
      <c r="A21" s="11" t="s">
        <v>1</v>
      </c>
      <c r="B21" s="12"/>
      <c r="C21" s="12"/>
      <c r="D21" s="12"/>
      <c r="E21" s="12"/>
      <c r="F21" s="12"/>
      <c r="G21" s="12"/>
      <c r="H21" s="12"/>
      <c r="I21" s="12"/>
    </row>
    <row r="22" spans="1:9" ht="36" customHeight="1" x14ac:dyDescent="0.25">
      <c r="A22" s="609" t="s">
        <v>3</v>
      </c>
      <c r="B22" s="609"/>
      <c r="C22" s="609"/>
      <c r="D22" s="609"/>
      <c r="E22" s="609"/>
      <c r="F22" s="609"/>
      <c r="G22" s="609"/>
      <c r="H22" s="609"/>
      <c r="I22" s="609"/>
    </row>
    <row r="23" spans="1:9" ht="18" customHeight="1" x14ac:dyDescent="0.25">
      <c r="A23" s="18" t="s">
        <v>5</v>
      </c>
      <c r="D23" s="12"/>
      <c r="E23" s="12"/>
      <c r="F23" s="12"/>
      <c r="G23" s="12"/>
      <c r="H23" s="12"/>
      <c r="I23" s="12"/>
    </row>
    <row r="24" spans="1:9" ht="18" customHeight="1" x14ac:dyDescent="0.25">
      <c r="A24" s="12" t="s">
        <v>16</v>
      </c>
      <c r="B24" s="18"/>
      <c r="C24" s="18"/>
      <c r="D24" s="12"/>
      <c r="E24" s="12"/>
      <c r="F24" s="12"/>
      <c r="G24" s="12"/>
      <c r="H24" s="12"/>
      <c r="I24" s="12"/>
    </row>
    <row r="25" spans="1:9" ht="18" customHeight="1" x14ac:dyDescent="0.25">
      <c r="A25" s="12" t="s">
        <v>17</v>
      </c>
      <c r="B25" s="18"/>
      <c r="C25" s="18"/>
      <c r="D25" s="12"/>
      <c r="E25" s="12"/>
      <c r="F25" s="12"/>
      <c r="G25" s="12"/>
      <c r="H25" s="12"/>
      <c r="I25" s="12"/>
    </row>
    <row r="26" spans="1:9" ht="18" customHeight="1" x14ac:dyDescent="0.25">
      <c r="A26" s="12"/>
      <c r="B26" s="18"/>
      <c r="C26" s="18"/>
      <c r="D26" s="12"/>
      <c r="E26" s="12"/>
      <c r="F26" s="12"/>
      <c r="G26" s="12"/>
      <c r="H26" s="12"/>
      <c r="I26" s="12"/>
    </row>
    <row r="27" spans="1:9" ht="18" customHeight="1" x14ac:dyDescent="0.3">
      <c r="A27" s="12" t="s">
        <v>14</v>
      </c>
      <c r="B27" s="18"/>
      <c r="C27" s="18"/>
      <c r="D27" s="12"/>
      <c r="E27" s="12"/>
      <c r="F27" s="12"/>
      <c r="G27" s="12"/>
      <c r="H27" s="12"/>
      <c r="I27" s="12"/>
    </row>
    <row r="28" spans="1:9" ht="18" customHeight="1" x14ac:dyDescent="0.25">
      <c r="A28" s="12"/>
      <c r="B28" s="18"/>
      <c r="C28" s="18"/>
      <c r="D28" s="12"/>
      <c r="E28" s="12"/>
      <c r="F28" s="12"/>
      <c r="G28" s="12"/>
      <c r="H28" s="12"/>
      <c r="I28" s="12"/>
    </row>
    <row r="29" spans="1:9" s="435" customFormat="1" ht="39.75" customHeight="1" x14ac:dyDescent="0.25">
      <c r="A29" s="702" t="s">
        <v>20</v>
      </c>
      <c r="B29" s="703"/>
      <c r="C29" s="703"/>
      <c r="D29" s="703"/>
      <c r="E29" s="703"/>
      <c r="F29" s="703"/>
      <c r="G29" s="703"/>
      <c r="H29" s="703"/>
      <c r="I29" s="703"/>
    </row>
    <row r="30" spans="1:9" s="435" customFormat="1" ht="37.5" customHeight="1" x14ac:dyDescent="0.25">
      <c r="A30" s="611" t="s">
        <v>7</v>
      </c>
      <c r="B30" s="611"/>
      <c r="C30" s="611"/>
      <c r="D30" s="611"/>
      <c r="E30" s="611"/>
      <c r="F30" s="611"/>
      <c r="G30" s="611"/>
      <c r="H30" s="611"/>
      <c r="I30" s="611"/>
    </row>
    <row r="31" spans="1:9" s="435" customFormat="1" ht="18" customHeight="1" x14ac:dyDescent="0.25">
      <c r="A31" s="602" t="s">
        <v>9</v>
      </c>
      <c r="B31" s="602"/>
      <c r="C31" s="602"/>
      <c r="D31" s="602"/>
      <c r="E31" s="602"/>
      <c r="F31" s="602"/>
      <c r="G31" s="602"/>
      <c r="H31" s="602"/>
      <c r="I31" s="602"/>
    </row>
    <row r="32" spans="1:9" s="435" customFormat="1" x14ac:dyDescent="0.25">
      <c r="A32" s="437"/>
      <c r="B32" s="437"/>
      <c r="C32" s="437"/>
      <c r="D32" s="437"/>
      <c r="E32" s="437"/>
      <c r="F32" s="437"/>
      <c r="G32" s="437"/>
      <c r="H32" s="437"/>
      <c r="I32" s="437"/>
    </row>
    <row r="34" spans="1:1" x14ac:dyDescent="0.25">
      <c r="A34" s="2" t="s">
        <v>426</v>
      </c>
    </row>
    <row r="35" spans="1:1" ht="18" customHeight="1" x14ac:dyDescent="0.25"/>
    <row r="36" spans="1:1" x14ac:dyDescent="0.25">
      <c r="A36" s="2" t="s">
        <v>182</v>
      </c>
    </row>
    <row r="37" spans="1:1" x14ac:dyDescent="0.25">
      <c r="A37" s="2" t="s">
        <v>183</v>
      </c>
    </row>
  </sheetData>
  <mergeCells count="17">
    <mergeCell ref="A31:I31"/>
    <mergeCell ref="H2:I2"/>
    <mergeCell ref="A3:I3"/>
    <mergeCell ref="A8:A10"/>
    <mergeCell ref="B8:B10"/>
    <mergeCell ref="C8:E8"/>
    <mergeCell ref="F8:F10"/>
    <mergeCell ref="G8:G10"/>
    <mergeCell ref="H8:H10"/>
    <mergeCell ref="I8:I10"/>
    <mergeCell ref="C9:C10"/>
    <mergeCell ref="D9:D10"/>
    <mergeCell ref="E9:E10"/>
    <mergeCell ref="A22:I22"/>
    <mergeCell ref="G1:I1"/>
    <mergeCell ref="A29:I29"/>
    <mergeCell ref="A30:I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36"/>
  <sheetViews>
    <sheetView zoomScale="80" zoomScaleNormal="80" workbookViewId="0">
      <selection activeCell="O5" sqref="O5"/>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6.5703125" style="2" customWidth="1"/>
    <col min="7" max="7" width="17.28515625" style="2" customWidth="1"/>
    <col min="8" max="8" width="19.85546875" style="2" customWidth="1"/>
    <col min="9" max="9" width="19.28515625" style="2" customWidth="1"/>
    <col min="10" max="16384" width="9.140625" style="2"/>
  </cols>
  <sheetData>
    <row r="1" spans="1:9" s="426" customFormat="1" ht="48" customHeight="1" x14ac:dyDescent="0.25">
      <c r="G1" s="600" t="s">
        <v>1609</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1474</v>
      </c>
    </row>
    <row r="6" spans="1:9" x14ac:dyDescent="0.25">
      <c r="A6" s="2" t="s">
        <v>1559</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87">
        <v>1</v>
      </c>
      <c r="B11" s="187">
        <v>6</v>
      </c>
      <c r="C11" s="187" t="s">
        <v>12</v>
      </c>
      <c r="D11" s="187">
        <v>8</v>
      </c>
      <c r="E11" s="187">
        <v>9</v>
      </c>
      <c r="F11" s="187">
        <v>11</v>
      </c>
      <c r="G11" s="187">
        <v>12</v>
      </c>
      <c r="H11" s="187">
        <v>13</v>
      </c>
      <c r="I11" s="187" t="s">
        <v>13</v>
      </c>
    </row>
    <row r="12" spans="1:9" s="1" customFormat="1" ht="26.25" customHeight="1" x14ac:dyDescent="0.25">
      <c r="A12" s="3" t="s">
        <v>0</v>
      </c>
      <c r="B12" s="466">
        <f>B13</f>
        <v>5</v>
      </c>
      <c r="C12" s="466"/>
      <c r="D12" s="466"/>
      <c r="E12" s="466">
        <f t="shared" ref="E12:I12" si="0">E13</f>
        <v>130</v>
      </c>
      <c r="F12" s="467"/>
      <c r="G12" s="467"/>
      <c r="H12" s="467">
        <f t="shared" si="0"/>
        <v>1766.8</v>
      </c>
      <c r="I12" s="467">
        <f t="shared" si="0"/>
        <v>2192.42</v>
      </c>
    </row>
    <row r="13" spans="1:9" ht="49.5" customHeight="1" x14ac:dyDescent="0.25">
      <c r="A13" s="370" t="s">
        <v>24</v>
      </c>
      <c r="B13" s="284">
        <f>SUM(B14:B18)</f>
        <v>5</v>
      </c>
      <c r="C13" s="284"/>
      <c r="D13" s="284"/>
      <c r="E13" s="284">
        <f t="shared" ref="E13:I13" si="1">SUM(E14:E18)</f>
        <v>130</v>
      </c>
      <c r="F13" s="284"/>
      <c r="G13" s="284"/>
      <c r="H13" s="285">
        <f t="shared" si="1"/>
        <v>1766.8</v>
      </c>
      <c r="I13" s="285">
        <f t="shared" si="1"/>
        <v>2192.42</v>
      </c>
    </row>
    <row r="14" spans="1:9" x14ac:dyDescent="0.25">
      <c r="A14" s="19" t="s">
        <v>181</v>
      </c>
      <c r="B14" s="21">
        <v>1</v>
      </c>
      <c r="C14" s="21">
        <v>196</v>
      </c>
      <c r="D14" s="21">
        <v>158</v>
      </c>
      <c r="E14" s="21">
        <v>38</v>
      </c>
      <c r="F14" s="6"/>
      <c r="G14" s="6">
        <v>6.3</v>
      </c>
      <c r="H14" s="35">
        <f>ROUND(E14*G14*2,2)</f>
        <v>478.8</v>
      </c>
      <c r="I14" s="6">
        <f>ROUND(H14+(H14*24.09%),2)</f>
        <v>594.14</v>
      </c>
    </row>
    <row r="15" spans="1:9" x14ac:dyDescent="0.25">
      <c r="A15" s="19" t="s">
        <v>181</v>
      </c>
      <c r="B15" s="21">
        <v>1</v>
      </c>
      <c r="C15" s="21">
        <v>167</v>
      </c>
      <c r="D15" s="21">
        <v>158</v>
      </c>
      <c r="E15" s="21">
        <v>9</v>
      </c>
      <c r="F15" s="6"/>
      <c r="G15" s="6">
        <v>7</v>
      </c>
      <c r="H15" s="35">
        <f t="shared" ref="H15:H18" si="2">ROUND(E15*G15*2,2)</f>
        <v>126</v>
      </c>
      <c r="I15" s="6">
        <f t="shared" ref="I15:I18" si="3">ROUND(H15+(H15*24.09%),2)</f>
        <v>156.35</v>
      </c>
    </row>
    <row r="16" spans="1:9" x14ac:dyDescent="0.25">
      <c r="A16" s="19" t="s">
        <v>181</v>
      </c>
      <c r="B16" s="21">
        <v>1</v>
      </c>
      <c r="C16" s="21">
        <v>168</v>
      </c>
      <c r="D16" s="21">
        <v>158</v>
      </c>
      <c r="E16" s="21">
        <v>10</v>
      </c>
      <c r="F16" s="6"/>
      <c r="G16" s="6">
        <v>7</v>
      </c>
      <c r="H16" s="35">
        <f t="shared" si="2"/>
        <v>140</v>
      </c>
      <c r="I16" s="6">
        <f t="shared" si="3"/>
        <v>173.73</v>
      </c>
    </row>
    <row r="17" spans="1:9" x14ac:dyDescent="0.25">
      <c r="A17" s="19" t="s">
        <v>181</v>
      </c>
      <c r="B17" s="21">
        <v>1</v>
      </c>
      <c r="C17" s="21">
        <v>192</v>
      </c>
      <c r="D17" s="21">
        <v>158</v>
      </c>
      <c r="E17" s="21">
        <v>34</v>
      </c>
      <c r="F17" s="6"/>
      <c r="G17" s="6">
        <v>7</v>
      </c>
      <c r="H17" s="35">
        <f t="shared" si="2"/>
        <v>476</v>
      </c>
      <c r="I17" s="6">
        <f t="shared" si="3"/>
        <v>590.66999999999996</v>
      </c>
    </row>
    <row r="18" spans="1:9" x14ac:dyDescent="0.25">
      <c r="A18" s="19" t="s">
        <v>181</v>
      </c>
      <c r="B18" s="21">
        <v>1</v>
      </c>
      <c r="C18" s="21">
        <v>197</v>
      </c>
      <c r="D18" s="21">
        <v>158</v>
      </c>
      <c r="E18" s="21">
        <v>39</v>
      </c>
      <c r="F18" s="6"/>
      <c r="G18" s="6">
        <v>7</v>
      </c>
      <c r="H18" s="35">
        <f t="shared" si="2"/>
        <v>546</v>
      </c>
      <c r="I18" s="6">
        <f t="shared" si="3"/>
        <v>677.53</v>
      </c>
    </row>
    <row r="20" spans="1:9" x14ac:dyDescent="0.25">
      <c r="A20" s="11" t="s">
        <v>1</v>
      </c>
      <c r="B20" s="12"/>
      <c r="C20" s="12"/>
      <c r="D20" s="12"/>
      <c r="E20" s="12"/>
      <c r="F20" s="12"/>
      <c r="G20" s="12"/>
      <c r="H20" s="12"/>
      <c r="I20" s="12"/>
    </row>
    <row r="21" spans="1:9" ht="36" customHeight="1" x14ac:dyDescent="0.25">
      <c r="A21" s="609" t="s">
        <v>3</v>
      </c>
      <c r="B21" s="609"/>
      <c r="C21" s="609"/>
      <c r="D21" s="609"/>
      <c r="E21" s="609"/>
      <c r="F21" s="609"/>
      <c r="G21" s="609"/>
      <c r="H21" s="609"/>
      <c r="I21" s="609"/>
    </row>
    <row r="22" spans="1:9" ht="18" customHeight="1" x14ac:dyDescent="0.25">
      <c r="A22" s="18" t="s">
        <v>5</v>
      </c>
      <c r="D22" s="12"/>
      <c r="E22" s="12"/>
      <c r="F22" s="12"/>
      <c r="G22" s="12"/>
      <c r="H22" s="12"/>
      <c r="I22" s="12"/>
    </row>
    <row r="23" spans="1:9" ht="18" customHeight="1" x14ac:dyDescent="0.25">
      <c r="A23" s="12" t="s">
        <v>16</v>
      </c>
      <c r="B23" s="18"/>
      <c r="C23" s="18"/>
      <c r="D23" s="12"/>
      <c r="E23" s="12"/>
      <c r="F23" s="12"/>
      <c r="G23" s="12"/>
      <c r="H23" s="12"/>
      <c r="I23" s="12"/>
    </row>
    <row r="24" spans="1:9" ht="18" customHeight="1" x14ac:dyDescent="0.25">
      <c r="A24" s="12" t="s">
        <v>17</v>
      </c>
      <c r="B24" s="18"/>
      <c r="C24" s="18"/>
      <c r="D24" s="12"/>
      <c r="E24" s="12"/>
      <c r="F24" s="12"/>
      <c r="G24" s="12"/>
      <c r="H24" s="12"/>
      <c r="I24" s="12"/>
    </row>
    <row r="25" spans="1:9" ht="18" customHeight="1" x14ac:dyDescent="0.25">
      <c r="A25" s="12"/>
      <c r="B25" s="18"/>
      <c r="C25" s="18"/>
      <c r="D25" s="12"/>
      <c r="E25" s="12"/>
      <c r="F25" s="12"/>
      <c r="G25" s="12"/>
      <c r="H25" s="12"/>
      <c r="I25" s="12"/>
    </row>
    <row r="26" spans="1:9" ht="18" customHeight="1" x14ac:dyDescent="0.3">
      <c r="A26" s="12" t="s">
        <v>14</v>
      </c>
      <c r="B26" s="18"/>
      <c r="C26" s="18"/>
      <c r="D26" s="12"/>
      <c r="E26" s="12"/>
      <c r="F26" s="12"/>
      <c r="G26" s="12"/>
      <c r="H26" s="12"/>
      <c r="I26" s="12"/>
    </row>
    <row r="27" spans="1:9" s="435" customFormat="1" ht="18" customHeight="1" x14ac:dyDescent="0.25">
      <c r="A27" s="434"/>
      <c r="B27" s="436"/>
      <c r="C27" s="436"/>
      <c r="D27" s="434"/>
      <c r="E27" s="434"/>
      <c r="F27" s="434"/>
      <c r="G27" s="434"/>
      <c r="H27" s="434"/>
      <c r="I27" s="434"/>
    </row>
    <row r="28" spans="1:9" s="435" customFormat="1" ht="32.25" customHeight="1" x14ac:dyDescent="0.25">
      <c r="A28" s="702" t="s">
        <v>20</v>
      </c>
      <c r="B28" s="704"/>
      <c r="C28" s="704"/>
      <c r="D28" s="704"/>
      <c r="E28" s="704"/>
      <c r="F28" s="704"/>
      <c r="G28" s="704"/>
      <c r="H28" s="704"/>
      <c r="I28" s="704"/>
    </row>
    <row r="29" spans="1:9" s="435" customFormat="1" ht="37.5" customHeight="1" x14ac:dyDescent="0.25">
      <c r="A29" s="611" t="s">
        <v>7</v>
      </c>
      <c r="B29" s="611"/>
      <c r="C29" s="611"/>
      <c r="D29" s="611"/>
      <c r="E29" s="611"/>
      <c r="F29" s="611"/>
      <c r="G29" s="611"/>
      <c r="H29" s="611"/>
      <c r="I29" s="611"/>
    </row>
    <row r="30" spans="1:9" s="435" customFormat="1" ht="18" customHeight="1" x14ac:dyDescent="0.25">
      <c r="A30" s="616" t="s">
        <v>9</v>
      </c>
      <c r="B30" s="616"/>
      <c r="C30" s="616"/>
      <c r="D30" s="616"/>
      <c r="E30" s="616"/>
      <c r="F30" s="616"/>
      <c r="G30" s="616"/>
      <c r="H30" s="616"/>
      <c r="I30" s="616"/>
    </row>
    <row r="31" spans="1:9" s="435" customFormat="1" x14ac:dyDescent="0.25">
      <c r="A31" s="437"/>
      <c r="B31" s="437"/>
      <c r="C31" s="437"/>
      <c r="D31" s="437"/>
      <c r="E31" s="437"/>
      <c r="F31" s="437"/>
      <c r="G31" s="437"/>
      <c r="H31" s="437"/>
      <c r="I31" s="437"/>
    </row>
    <row r="32" spans="1:9" s="435" customFormat="1" ht="17.25" customHeight="1" x14ac:dyDescent="0.25"/>
    <row r="33" spans="1:1" x14ac:dyDescent="0.25">
      <c r="A33" s="2" t="s">
        <v>426</v>
      </c>
    </row>
    <row r="34" spans="1:1" ht="18" customHeight="1" x14ac:dyDescent="0.25"/>
    <row r="35" spans="1:1" x14ac:dyDescent="0.25">
      <c r="A35" s="2" t="s">
        <v>182</v>
      </c>
    </row>
    <row r="36" spans="1:1" x14ac:dyDescent="0.25">
      <c r="A36" s="2" t="s">
        <v>183</v>
      </c>
    </row>
  </sheetData>
  <mergeCells count="17">
    <mergeCell ref="A30:I30"/>
    <mergeCell ref="A21:I21"/>
    <mergeCell ref="H2:I2"/>
    <mergeCell ref="A3:I3"/>
    <mergeCell ref="A8:A10"/>
    <mergeCell ref="B8:B10"/>
    <mergeCell ref="C8:E8"/>
    <mergeCell ref="F8:F10"/>
    <mergeCell ref="G8:G10"/>
    <mergeCell ref="H8:H10"/>
    <mergeCell ref="I8:I10"/>
    <mergeCell ref="C9:C10"/>
    <mergeCell ref="D9:D10"/>
    <mergeCell ref="E9:E10"/>
    <mergeCell ref="G1:I1"/>
    <mergeCell ref="A28:I28"/>
    <mergeCell ref="A29:I2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96"/>
  <sheetViews>
    <sheetView zoomScale="80" zoomScaleNormal="80" workbookViewId="0">
      <selection activeCell="N5" sqref="N5"/>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7" customHeight="1" x14ac:dyDescent="0.25">
      <c r="G1" s="600" t="s">
        <v>1610</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1475</v>
      </c>
    </row>
    <row r="6" spans="1:9" x14ac:dyDescent="0.25">
      <c r="A6" s="2" t="s">
        <v>1573</v>
      </c>
    </row>
    <row r="7" spans="1:9" x14ac:dyDescent="0.25">
      <c r="E7" s="14"/>
      <c r="H7" s="13"/>
      <c r="I7" s="472"/>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05">
        <f t="shared" ref="B12:H12" si="0">B13+B24+B52+B70</f>
        <v>61</v>
      </c>
      <c r="C12" s="405"/>
      <c r="D12" s="405"/>
      <c r="E12" s="407">
        <f t="shared" si="0"/>
        <v>1626.5</v>
      </c>
      <c r="F12" s="405"/>
      <c r="G12" s="405"/>
      <c r="H12" s="405">
        <f t="shared" si="0"/>
        <v>19944.34</v>
      </c>
      <c r="I12" s="405">
        <f>I13+I24+I52+I70</f>
        <v>24748.93</v>
      </c>
    </row>
    <row r="13" spans="1:9" ht="37.5" customHeight="1" x14ac:dyDescent="0.25">
      <c r="A13" s="370" t="s">
        <v>23</v>
      </c>
      <c r="B13" s="284">
        <f>SUM(B14:B23)</f>
        <v>10</v>
      </c>
      <c r="C13" s="284"/>
      <c r="D13" s="284"/>
      <c r="E13" s="284">
        <f>SUM(E14:E23)</f>
        <v>192.5</v>
      </c>
      <c r="F13" s="285"/>
      <c r="G13" s="285"/>
      <c r="H13" s="285">
        <f>SUM(H14:H23)</f>
        <v>3667.2000000000003</v>
      </c>
      <c r="I13" s="288">
        <f>ROUND(H13*1.2409,2)</f>
        <v>4550.63</v>
      </c>
    </row>
    <row r="14" spans="1:9" ht="18.75" customHeight="1" x14ac:dyDescent="0.25">
      <c r="A14" s="77" t="s">
        <v>184</v>
      </c>
      <c r="B14" s="21">
        <v>1</v>
      </c>
      <c r="C14" s="421">
        <f t="shared" ref="C14:C77" si="1">D14+E14</f>
        <v>245.5</v>
      </c>
      <c r="D14" s="421">
        <f>72+158</f>
        <v>230</v>
      </c>
      <c r="E14" s="421">
        <f>15.5</f>
        <v>15.5</v>
      </c>
      <c r="F14" s="282">
        <v>1460.8</v>
      </c>
      <c r="G14" s="282">
        <f>F14/158.5</f>
        <v>9.2164037854889589</v>
      </c>
      <c r="H14" s="282">
        <f t="shared" ref="H14:H77" si="2">ROUND(E14*G14*2,2)</f>
        <v>285.70999999999998</v>
      </c>
      <c r="I14" s="283">
        <f t="shared" ref="I14:I77" si="3">ROUND(H14*1.2409,2)</f>
        <v>354.54</v>
      </c>
    </row>
    <row r="15" spans="1:9" ht="18.75" customHeight="1" x14ac:dyDescent="0.25">
      <c r="A15" s="77" t="s">
        <v>185</v>
      </c>
      <c r="B15" s="432">
        <v>1</v>
      </c>
      <c r="C15" s="421">
        <f t="shared" si="1"/>
        <v>245.5</v>
      </c>
      <c r="D15" s="421">
        <f>72+158</f>
        <v>230</v>
      </c>
      <c r="E15" s="421">
        <f>15.5</f>
        <v>15.5</v>
      </c>
      <c r="F15" s="282">
        <v>1428</v>
      </c>
      <c r="G15" s="282">
        <f>F15/158.5</f>
        <v>9.0094637223974772</v>
      </c>
      <c r="H15" s="282">
        <f t="shared" si="2"/>
        <v>279.29000000000002</v>
      </c>
      <c r="I15" s="283">
        <f t="shared" si="3"/>
        <v>346.57</v>
      </c>
    </row>
    <row r="16" spans="1:9" ht="18.75" customHeight="1" x14ac:dyDescent="0.25">
      <c r="A16" s="77" t="s">
        <v>185</v>
      </c>
      <c r="B16" s="432">
        <v>1</v>
      </c>
      <c r="C16" s="421">
        <f t="shared" si="1"/>
        <v>301</v>
      </c>
      <c r="D16" s="421">
        <f>119+158</f>
        <v>277</v>
      </c>
      <c r="E16" s="421">
        <f>24</f>
        <v>24</v>
      </c>
      <c r="F16" s="282">
        <v>1528</v>
      </c>
      <c r="G16" s="282">
        <f t="shared" ref="G16:G77" si="4">F16/158.5</f>
        <v>9.6403785488958995</v>
      </c>
      <c r="H16" s="282">
        <f t="shared" si="2"/>
        <v>462.74</v>
      </c>
      <c r="I16" s="283">
        <f t="shared" si="3"/>
        <v>574.21</v>
      </c>
    </row>
    <row r="17" spans="1:9" customFormat="1" ht="18.75" customHeight="1" x14ac:dyDescent="0.3">
      <c r="A17" s="77" t="s">
        <v>186</v>
      </c>
      <c r="B17" s="432">
        <v>1</v>
      </c>
      <c r="C17" s="421">
        <f t="shared" si="1"/>
        <v>292.5</v>
      </c>
      <c r="D17" s="470">
        <f>158+119</f>
        <v>277</v>
      </c>
      <c r="E17" s="471">
        <f>15.5</f>
        <v>15.5</v>
      </c>
      <c r="F17" s="471">
        <v>1278.5899999999999</v>
      </c>
      <c r="G17" s="282">
        <f t="shared" si="4"/>
        <v>8.0668138801261833</v>
      </c>
      <c r="H17" s="282">
        <f t="shared" si="2"/>
        <v>250.07</v>
      </c>
      <c r="I17" s="283">
        <f t="shared" si="3"/>
        <v>310.31</v>
      </c>
    </row>
    <row r="18" spans="1:9" ht="18.75" customHeight="1" x14ac:dyDescent="0.25">
      <c r="A18" s="77" t="s">
        <v>187</v>
      </c>
      <c r="B18" s="432">
        <v>1</v>
      </c>
      <c r="C18" s="421">
        <f t="shared" si="1"/>
        <v>173</v>
      </c>
      <c r="D18" s="421">
        <v>158</v>
      </c>
      <c r="E18" s="421">
        <f>15</f>
        <v>15</v>
      </c>
      <c r="F18" s="282">
        <v>1425</v>
      </c>
      <c r="G18" s="282">
        <f t="shared" si="4"/>
        <v>8.9905362776025228</v>
      </c>
      <c r="H18" s="282">
        <f t="shared" si="2"/>
        <v>269.72000000000003</v>
      </c>
      <c r="I18" s="283">
        <f t="shared" si="3"/>
        <v>334.7</v>
      </c>
    </row>
    <row r="19" spans="1:9" ht="18.75" customHeight="1" x14ac:dyDescent="0.25">
      <c r="A19" s="77" t="s">
        <v>186</v>
      </c>
      <c r="B19" s="432">
        <v>1</v>
      </c>
      <c r="C19" s="421">
        <f t="shared" si="1"/>
        <v>167</v>
      </c>
      <c r="D19" s="421">
        <v>158</v>
      </c>
      <c r="E19" s="421">
        <f>9</f>
        <v>9</v>
      </c>
      <c r="F19" s="282">
        <v>1342.52</v>
      </c>
      <c r="G19" s="282">
        <f t="shared" si="4"/>
        <v>8.4701577287066243</v>
      </c>
      <c r="H19" s="282">
        <f t="shared" si="2"/>
        <v>152.46</v>
      </c>
      <c r="I19" s="283">
        <f t="shared" si="3"/>
        <v>189.19</v>
      </c>
    </row>
    <row r="20" spans="1:9" ht="18.75" customHeight="1" x14ac:dyDescent="0.25">
      <c r="A20" s="77" t="s">
        <v>186</v>
      </c>
      <c r="B20" s="432">
        <v>1</v>
      </c>
      <c r="C20" s="421">
        <f t="shared" si="1"/>
        <v>170</v>
      </c>
      <c r="D20" s="421">
        <v>158</v>
      </c>
      <c r="E20" s="421">
        <f>12</f>
        <v>12</v>
      </c>
      <c r="F20" s="282">
        <v>1342.52</v>
      </c>
      <c r="G20" s="282">
        <f t="shared" si="4"/>
        <v>8.4701577287066243</v>
      </c>
      <c r="H20" s="282">
        <f>ROUND(E20*G20*2,2)</f>
        <v>203.28</v>
      </c>
      <c r="I20" s="283">
        <f t="shared" si="3"/>
        <v>252.25</v>
      </c>
    </row>
    <row r="21" spans="1:9" ht="18.75" customHeight="1" x14ac:dyDescent="0.25">
      <c r="A21" s="77" t="s">
        <v>188</v>
      </c>
      <c r="B21" s="432">
        <v>1</v>
      </c>
      <c r="C21" s="421">
        <f t="shared" si="1"/>
        <v>317</v>
      </c>
      <c r="D21" s="421">
        <f>119+158</f>
        <v>277</v>
      </c>
      <c r="E21" s="421">
        <f>40</f>
        <v>40</v>
      </c>
      <c r="F21" s="282">
        <v>1680.43</v>
      </c>
      <c r="G21" s="282">
        <f t="shared" si="4"/>
        <v>10.602082018927446</v>
      </c>
      <c r="H21" s="282">
        <f t="shared" si="2"/>
        <v>848.17</v>
      </c>
      <c r="I21" s="283">
        <f t="shared" si="3"/>
        <v>1052.49</v>
      </c>
    </row>
    <row r="22" spans="1:9" ht="18.75" customHeight="1" x14ac:dyDescent="0.25">
      <c r="A22" s="77" t="s">
        <v>189</v>
      </c>
      <c r="B22" s="432">
        <v>1</v>
      </c>
      <c r="C22" s="421">
        <f t="shared" si="1"/>
        <v>301</v>
      </c>
      <c r="D22" s="421">
        <f>119+151</f>
        <v>270</v>
      </c>
      <c r="E22" s="421">
        <f>31</f>
        <v>31</v>
      </c>
      <c r="F22" s="282">
        <v>1528</v>
      </c>
      <c r="G22" s="282">
        <f t="shared" si="4"/>
        <v>9.6403785488958995</v>
      </c>
      <c r="H22" s="282">
        <f t="shared" si="2"/>
        <v>597.70000000000005</v>
      </c>
      <c r="I22" s="283">
        <f t="shared" si="3"/>
        <v>741.69</v>
      </c>
    </row>
    <row r="23" spans="1:9" ht="19.5" customHeight="1" x14ac:dyDescent="0.25">
      <c r="A23" s="77" t="s">
        <v>188</v>
      </c>
      <c r="B23" s="432">
        <v>1</v>
      </c>
      <c r="C23" s="421">
        <f t="shared" si="1"/>
        <v>173</v>
      </c>
      <c r="D23" s="421">
        <v>158</v>
      </c>
      <c r="E23" s="421">
        <f>15</f>
        <v>15</v>
      </c>
      <c r="F23" s="282">
        <v>1680.43</v>
      </c>
      <c r="G23" s="282">
        <f t="shared" si="4"/>
        <v>10.602082018927446</v>
      </c>
      <c r="H23" s="282">
        <f t="shared" si="2"/>
        <v>318.06</v>
      </c>
      <c r="I23" s="283">
        <f t="shared" si="3"/>
        <v>394.68</v>
      </c>
    </row>
    <row r="24" spans="1:9" ht="49.5" customHeight="1" x14ac:dyDescent="0.25">
      <c r="A24" s="370" t="s">
        <v>24</v>
      </c>
      <c r="B24" s="284">
        <f>SUM(B25:B51)</f>
        <v>27</v>
      </c>
      <c r="C24" s="284"/>
      <c r="D24" s="284"/>
      <c r="E24" s="284">
        <f>SUM(E25:E51)</f>
        <v>712</v>
      </c>
      <c r="F24" s="285"/>
      <c r="G24" s="285"/>
      <c r="H24" s="285">
        <f>SUM(H25:H51)</f>
        <v>9267.49</v>
      </c>
      <c r="I24" s="285">
        <f>SUM(I25:I51)</f>
        <v>11500.02</v>
      </c>
    </row>
    <row r="25" spans="1:9" x14ac:dyDescent="0.25">
      <c r="A25" s="19" t="s">
        <v>190</v>
      </c>
      <c r="B25" s="21">
        <v>1</v>
      </c>
      <c r="C25" s="421">
        <f t="shared" si="1"/>
        <v>297</v>
      </c>
      <c r="D25" s="421">
        <f>119+158</f>
        <v>277</v>
      </c>
      <c r="E25" s="421">
        <f>20</f>
        <v>20</v>
      </c>
      <c r="F25" s="282">
        <v>1304.71</v>
      </c>
      <c r="G25" s="282">
        <f t="shared" si="4"/>
        <v>8.2316088328075718</v>
      </c>
      <c r="H25" s="282">
        <f t="shared" si="2"/>
        <v>329.26</v>
      </c>
      <c r="I25" s="283">
        <f t="shared" si="3"/>
        <v>408.58</v>
      </c>
    </row>
    <row r="26" spans="1:9" x14ac:dyDescent="0.25">
      <c r="A26" s="19" t="s">
        <v>30</v>
      </c>
      <c r="B26" s="432">
        <v>1</v>
      </c>
      <c r="C26" s="421">
        <f t="shared" si="1"/>
        <v>257</v>
      </c>
      <c r="D26" s="421">
        <f>47+158</f>
        <v>205</v>
      </c>
      <c r="E26" s="421">
        <f>26+26</f>
        <v>52</v>
      </c>
      <c r="F26" s="282">
        <v>1151.6199999999999</v>
      </c>
      <c r="G26" s="282">
        <f t="shared" si="4"/>
        <v>7.2657413249211347</v>
      </c>
      <c r="H26" s="282">
        <f t="shared" si="2"/>
        <v>755.64</v>
      </c>
      <c r="I26" s="283">
        <f t="shared" si="3"/>
        <v>937.67</v>
      </c>
    </row>
    <row r="27" spans="1:9" x14ac:dyDescent="0.25">
      <c r="A27" s="19" t="s">
        <v>30</v>
      </c>
      <c r="B27" s="432">
        <v>1</v>
      </c>
      <c r="C27" s="421">
        <f t="shared" si="1"/>
        <v>192</v>
      </c>
      <c r="D27" s="421">
        <f>40+147</f>
        <v>187</v>
      </c>
      <c r="E27" s="421">
        <f>5</f>
        <v>5</v>
      </c>
      <c r="F27" s="282">
        <v>974.48</v>
      </c>
      <c r="G27" s="282">
        <f t="shared" si="4"/>
        <v>6.1481388012618297</v>
      </c>
      <c r="H27" s="282">
        <f t="shared" si="2"/>
        <v>61.48</v>
      </c>
      <c r="I27" s="283">
        <f t="shared" si="3"/>
        <v>76.290000000000006</v>
      </c>
    </row>
    <row r="28" spans="1:9" x14ac:dyDescent="0.25">
      <c r="A28" s="19" t="s">
        <v>30</v>
      </c>
      <c r="B28" s="432">
        <v>1</v>
      </c>
      <c r="C28" s="421">
        <f t="shared" si="1"/>
        <v>196</v>
      </c>
      <c r="D28" s="421">
        <v>158</v>
      </c>
      <c r="E28" s="421">
        <f>38</f>
        <v>38</v>
      </c>
      <c r="F28" s="282">
        <v>1103.6300000000001</v>
      </c>
      <c r="G28" s="282">
        <f t="shared" si="4"/>
        <v>6.9629652996845435</v>
      </c>
      <c r="H28" s="282">
        <f t="shared" si="2"/>
        <v>529.19000000000005</v>
      </c>
      <c r="I28" s="283">
        <f t="shared" si="3"/>
        <v>656.67</v>
      </c>
    </row>
    <row r="29" spans="1:9" x14ac:dyDescent="0.25">
      <c r="A29" s="19" t="s">
        <v>30</v>
      </c>
      <c r="B29" s="432">
        <v>1</v>
      </c>
      <c r="C29" s="421">
        <f t="shared" si="1"/>
        <v>200</v>
      </c>
      <c r="D29" s="421">
        <v>158</v>
      </c>
      <c r="E29" s="421">
        <f>24+18</f>
        <v>42</v>
      </c>
      <c r="F29" s="282">
        <v>930.18</v>
      </c>
      <c r="G29" s="282">
        <f t="shared" si="4"/>
        <v>5.868643533123028</v>
      </c>
      <c r="H29" s="282">
        <f t="shared" si="2"/>
        <v>492.97</v>
      </c>
      <c r="I29" s="283">
        <f t="shared" si="3"/>
        <v>611.73</v>
      </c>
    </row>
    <row r="30" spans="1:9" x14ac:dyDescent="0.25">
      <c r="A30" s="19" t="s">
        <v>191</v>
      </c>
      <c r="B30" s="432">
        <v>1</v>
      </c>
      <c r="C30" s="421">
        <f t="shared" si="1"/>
        <v>174</v>
      </c>
      <c r="D30" s="421">
        <v>158</v>
      </c>
      <c r="E30" s="421">
        <f>16</f>
        <v>16</v>
      </c>
      <c r="F30" s="282">
        <v>963.86</v>
      </c>
      <c r="G30" s="282">
        <f t="shared" si="4"/>
        <v>6.0811356466876969</v>
      </c>
      <c r="H30" s="282">
        <f t="shared" si="2"/>
        <v>194.6</v>
      </c>
      <c r="I30" s="283">
        <f t="shared" si="3"/>
        <v>241.48</v>
      </c>
    </row>
    <row r="31" spans="1:9" x14ac:dyDescent="0.25">
      <c r="A31" s="19" t="s">
        <v>192</v>
      </c>
      <c r="B31" s="432">
        <v>1</v>
      </c>
      <c r="C31" s="421">
        <f t="shared" si="1"/>
        <v>198</v>
      </c>
      <c r="D31" s="421">
        <v>158</v>
      </c>
      <c r="E31" s="421">
        <f>24+16</f>
        <v>40</v>
      </c>
      <c r="F31" s="282">
        <v>1029.53</v>
      </c>
      <c r="G31" s="282">
        <f t="shared" si="4"/>
        <v>6.4954574132492109</v>
      </c>
      <c r="H31" s="282">
        <f t="shared" si="2"/>
        <v>519.64</v>
      </c>
      <c r="I31" s="283">
        <f t="shared" si="3"/>
        <v>644.82000000000005</v>
      </c>
    </row>
    <row r="32" spans="1:9" x14ac:dyDescent="0.25">
      <c r="A32" s="19" t="s">
        <v>193</v>
      </c>
      <c r="B32" s="432">
        <v>1</v>
      </c>
      <c r="C32" s="421">
        <f t="shared" si="1"/>
        <v>168</v>
      </c>
      <c r="D32" s="421">
        <v>158</v>
      </c>
      <c r="E32" s="421">
        <f>10</f>
        <v>10</v>
      </c>
      <c r="F32" s="282">
        <v>976.26</v>
      </c>
      <c r="G32" s="282">
        <f t="shared" si="4"/>
        <v>6.1593690851735019</v>
      </c>
      <c r="H32" s="282">
        <f t="shared" si="2"/>
        <v>123.19</v>
      </c>
      <c r="I32" s="283">
        <f t="shared" si="3"/>
        <v>152.87</v>
      </c>
    </row>
    <row r="33" spans="1:9" x14ac:dyDescent="0.25">
      <c r="A33" s="19" t="s">
        <v>30</v>
      </c>
      <c r="B33" s="432">
        <v>1</v>
      </c>
      <c r="C33" s="421">
        <f t="shared" si="1"/>
        <v>178</v>
      </c>
      <c r="D33" s="421">
        <v>158</v>
      </c>
      <c r="E33" s="421">
        <f>20</f>
        <v>20</v>
      </c>
      <c r="F33" s="282">
        <v>930.18</v>
      </c>
      <c r="G33" s="282">
        <f t="shared" si="4"/>
        <v>5.868643533123028</v>
      </c>
      <c r="H33" s="282">
        <f t="shared" si="2"/>
        <v>234.75</v>
      </c>
      <c r="I33" s="283">
        <f t="shared" si="3"/>
        <v>291.3</v>
      </c>
    </row>
    <row r="34" spans="1:9" x14ac:dyDescent="0.25">
      <c r="A34" s="19" t="s">
        <v>191</v>
      </c>
      <c r="B34" s="432">
        <v>1</v>
      </c>
      <c r="C34" s="421">
        <f t="shared" si="1"/>
        <v>249</v>
      </c>
      <c r="D34" s="421">
        <v>158</v>
      </c>
      <c r="E34" s="421">
        <f>75+16</f>
        <v>91</v>
      </c>
      <c r="F34" s="282">
        <v>963.86</v>
      </c>
      <c r="G34" s="282">
        <f t="shared" si="4"/>
        <v>6.0811356466876969</v>
      </c>
      <c r="H34" s="282">
        <f t="shared" si="2"/>
        <v>1106.77</v>
      </c>
      <c r="I34" s="283">
        <f t="shared" si="3"/>
        <v>1373.39</v>
      </c>
    </row>
    <row r="35" spans="1:9" x14ac:dyDescent="0.25">
      <c r="A35" s="19" t="s">
        <v>29</v>
      </c>
      <c r="B35" s="432">
        <v>1</v>
      </c>
      <c r="C35" s="421">
        <f t="shared" si="1"/>
        <v>166</v>
      </c>
      <c r="D35" s="421">
        <v>158</v>
      </c>
      <c r="E35" s="421">
        <f>8</f>
        <v>8</v>
      </c>
      <c r="F35" s="282">
        <v>976.15</v>
      </c>
      <c r="G35" s="282">
        <f t="shared" si="4"/>
        <v>6.1586750788643529</v>
      </c>
      <c r="H35" s="282">
        <f t="shared" si="2"/>
        <v>98.54</v>
      </c>
      <c r="I35" s="283">
        <f t="shared" si="3"/>
        <v>122.28</v>
      </c>
    </row>
    <row r="36" spans="1:9" x14ac:dyDescent="0.25">
      <c r="A36" s="19" t="s">
        <v>30</v>
      </c>
      <c r="B36" s="432">
        <v>1</v>
      </c>
      <c r="C36" s="421">
        <f t="shared" si="1"/>
        <v>182</v>
      </c>
      <c r="D36" s="421">
        <v>158</v>
      </c>
      <c r="E36" s="421">
        <f>24</f>
        <v>24</v>
      </c>
      <c r="F36" s="282">
        <v>932.1</v>
      </c>
      <c r="G36" s="282">
        <f t="shared" si="4"/>
        <v>5.8807570977917987</v>
      </c>
      <c r="H36" s="282">
        <f t="shared" si="2"/>
        <v>282.27999999999997</v>
      </c>
      <c r="I36" s="283">
        <f t="shared" si="3"/>
        <v>350.28</v>
      </c>
    </row>
    <row r="37" spans="1:9" x14ac:dyDescent="0.25">
      <c r="A37" s="19" t="s">
        <v>30</v>
      </c>
      <c r="B37" s="432">
        <v>1</v>
      </c>
      <c r="C37" s="421">
        <f t="shared" si="1"/>
        <v>165</v>
      </c>
      <c r="D37" s="421">
        <v>158</v>
      </c>
      <c r="E37" s="421">
        <f>7</f>
        <v>7</v>
      </c>
      <c r="F37" s="282">
        <v>974.48</v>
      </c>
      <c r="G37" s="282">
        <f t="shared" si="4"/>
        <v>6.1481388012618297</v>
      </c>
      <c r="H37" s="282">
        <f t="shared" si="2"/>
        <v>86.07</v>
      </c>
      <c r="I37" s="283">
        <f t="shared" si="3"/>
        <v>106.8</v>
      </c>
    </row>
    <row r="38" spans="1:9" x14ac:dyDescent="0.25">
      <c r="A38" s="19" t="s">
        <v>191</v>
      </c>
      <c r="B38" s="432">
        <v>1</v>
      </c>
      <c r="C38" s="421">
        <f t="shared" si="1"/>
        <v>174</v>
      </c>
      <c r="D38" s="421">
        <v>158</v>
      </c>
      <c r="E38" s="421">
        <v>16</v>
      </c>
      <c r="F38" s="282">
        <v>982.74</v>
      </c>
      <c r="G38" s="282">
        <f t="shared" si="4"/>
        <v>6.2002523659305995</v>
      </c>
      <c r="H38" s="282">
        <f t="shared" si="2"/>
        <v>198.41</v>
      </c>
      <c r="I38" s="283">
        <f t="shared" si="3"/>
        <v>246.21</v>
      </c>
    </row>
    <row r="39" spans="1:9" x14ac:dyDescent="0.25">
      <c r="A39" s="19" t="s">
        <v>191</v>
      </c>
      <c r="B39" s="432">
        <v>1</v>
      </c>
      <c r="C39" s="421">
        <f t="shared" si="1"/>
        <v>182</v>
      </c>
      <c r="D39" s="421">
        <v>158</v>
      </c>
      <c r="E39" s="421">
        <f>24</f>
        <v>24</v>
      </c>
      <c r="F39" s="282">
        <v>982.74</v>
      </c>
      <c r="G39" s="282">
        <f t="shared" si="4"/>
        <v>6.2002523659305995</v>
      </c>
      <c r="H39" s="282">
        <f t="shared" si="2"/>
        <v>297.61</v>
      </c>
      <c r="I39" s="283">
        <f t="shared" si="3"/>
        <v>369.3</v>
      </c>
    </row>
    <row r="40" spans="1:9" x14ac:dyDescent="0.25">
      <c r="A40" s="19" t="s">
        <v>29</v>
      </c>
      <c r="B40" s="432">
        <v>1</v>
      </c>
      <c r="C40" s="421">
        <f t="shared" si="1"/>
        <v>264</v>
      </c>
      <c r="D40" s="421">
        <v>158</v>
      </c>
      <c r="E40" s="421">
        <f>56+50</f>
        <v>106</v>
      </c>
      <c r="F40" s="282">
        <v>976.15</v>
      </c>
      <c r="G40" s="282">
        <f t="shared" si="4"/>
        <v>6.1586750788643529</v>
      </c>
      <c r="H40" s="282">
        <f t="shared" si="2"/>
        <v>1305.6400000000001</v>
      </c>
      <c r="I40" s="283">
        <f t="shared" si="3"/>
        <v>1620.17</v>
      </c>
    </row>
    <row r="41" spans="1:9" x14ac:dyDescent="0.25">
      <c r="A41" s="19" t="s">
        <v>30</v>
      </c>
      <c r="B41" s="432">
        <v>1</v>
      </c>
      <c r="C41" s="421">
        <f t="shared" si="1"/>
        <v>166</v>
      </c>
      <c r="D41" s="421">
        <v>158</v>
      </c>
      <c r="E41" s="421">
        <f>8</f>
        <v>8</v>
      </c>
      <c r="F41" s="282">
        <v>932.1</v>
      </c>
      <c r="G41" s="282">
        <f t="shared" si="4"/>
        <v>5.8807570977917987</v>
      </c>
      <c r="H41" s="282">
        <f t="shared" si="2"/>
        <v>94.09</v>
      </c>
      <c r="I41" s="283">
        <f t="shared" si="3"/>
        <v>116.76</v>
      </c>
    </row>
    <row r="42" spans="1:9" x14ac:dyDescent="0.25">
      <c r="A42" s="19" t="s">
        <v>194</v>
      </c>
      <c r="B42" s="432">
        <v>1</v>
      </c>
      <c r="C42" s="421">
        <f t="shared" si="1"/>
        <v>167</v>
      </c>
      <c r="D42" s="421">
        <v>158</v>
      </c>
      <c r="E42" s="421">
        <f>9</f>
        <v>9</v>
      </c>
      <c r="F42" s="282">
        <v>1140.3900000000001</v>
      </c>
      <c r="G42" s="282">
        <f t="shared" si="4"/>
        <v>7.1948895899053635</v>
      </c>
      <c r="H42" s="282">
        <f t="shared" si="2"/>
        <v>129.51</v>
      </c>
      <c r="I42" s="283">
        <f t="shared" si="3"/>
        <v>160.71</v>
      </c>
    </row>
    <row r="43" spans="1:9" x14ac:dyDescent="0.25">
      <c r="A43" s="19" t="s">
        <v>194</v>
      </c>
      <c r="B43" s="432">
        <v>1</v>
      </c>
      <c r="C43" s="421">
        <f t="shared" si="1"/>
        <v>299</v>
      </c>
      <c r="D43" s="421">
        <f>119+158</f>
        <v>277</v>
      </c>
      <c r="E43" s="421">
        <v>22</v>
      </c>
      <c r="F43" s="282">
        <v>1140.3900000000001</v>
      </c>
      <c r="G43" s="282">
        <f t="shared" si="4"/>
        <v>7.1948895899053635</v>
      </c>
      <c r="H43" s="282">
        <f t="shared" si="2"/>
        <v>316.58</v>
      </c>
      <c r="I43" s="283">
        <f t="shared" si="3"/>
        <v>392.84</v>
      </c>
    </row>
    <row r="44" spans="1:9" x14ac:dyDescent="0.25">
      <c r="A44" s="19" t="s">
        <v>30</v>
      </c>
      <c r="B44" s="432">
        <v>1</v>
      </c>
      <c r="C44" s="421">
        <f t="shared" si="1"/>
        <v>182</v>
      </c>
      <c r="D44" s="421">
        <v>158</v>
      </c>
      <c r="E44" s="421">
        <f>24</f>
        <v>24</v>
      </c>
      <c r="F44" s="282">
        <v>930.18</v>
      </c>
      <c r="G44" s="282">
        <f t="shared" si="4"/>
        <v>5.868643533123028</v>
      </c>
      <c r="H44" s="282">
        <f t="shared" si="2"/>
        <v>281.69</v>
      </c>
      <c r="I44" s="283">
        <f t="shared" si="3"/>
        <v>349.55</v>
      </c>
    </row>
    <row r="45" spans="1:9" x14ac:dyDescent="0.25">
      <c r="A45" s="19" t="s">
        <v>30</v>
      </c>
      <c r="B45" s="432">
        <v>1</v>
      </c>
      <c r="C45" s="421">
        <f t="shared" si="1"/>
        <v>143</v>
      </c>
      <c r="D45" s="421">
        <v>133</v>
      </c>
      <c r="E45" s="421">
        <f>10</f>
        <v>10</v>
      </c>
      <c r="F45" s="282">
        <v>939.95</v>
      </c>
      <c r="G45" s="282">
        <f t="shared" si="4"/>
        <v>5.9302839116719248</v>
      </c>
      <c r="H45" s="282">
        <f t="shared" si="2"/>
        <v>118.61</v>
      </c>
      <c r="I45" s="283">
        <f t="shared" si="3"/>
        <v>147.18</v>
      </c>
    </row>
    <row r="46" spans="1:9" x14ac:dyDescent="0.25">
      <c r="A46" s="19" t="s">
        <v>30</v>
      </c>
      <c r="B46" s="432">
        <v>1</v>
      </c>
      <c r="C46" s="421">
        <f t="shared" si="1"/>
        <v>185</v>
      </c>
      <c r="D46" s="421">
        <v>158</v>
      </c>
      <c r="E46" s="421">
        <f>1+26</f>
        <v>27</v>
      </c>
      <c r="F46" s="282">
        <v>930.18</v>
      </c>
      <c r="G46" s="282">
        <f t="shared" si="4"/>
        <v>5.868643533123028</v>
      </c>
      <c r="H46" s="282">
        <f t="shared" si="2"/>
        <v>316.91000000000003</v>
      </c>
      <c r="I46" s="283">
        <f t="shared" si="3"/>
        <v>393.25</v>
      </c>
    </row>
    <row r="47" spans="1:9" x14ac:dyDescent="0.25">
      <c r="A47" s="19" t="s">
        <v>65</v>
      </c>
      <c r="B47" s="432">
        <v>1</v>
      </c>
      <c r="C47" s="421">
        <f t="shared" si="1"/>
        <v>206</v>
      </c>
      <c r="D47" s="421">
        <v>158</v>
      </c>
      <c r="E47" s="421">
        <f>48</f>
        <v>48</v>
      </c>
      <c r="F47" s="282">
        <v>1304.71</v>
      </c>
      <c r="G47" s="282">
        <f t="shared" si="4"/>
        <v>8.2316088328075718</v>
      </c>
      <c r="H47" s="282">
        <f t="shared" si="2"/>
        <v>790.23</v>
      </c>
      <c r="I47" s="283">
        <f t="shared" si="3"/>
        <v>980.6</v>
      </c>
    </row>
    <row r="48" spans="1:9" x14ac:dyDescent="0.25">
      <c r="A48" s="19" t="s">
        <v>193</v>
      </c>
      <c r="B48" s="432">
        <v>1</v>
      </c>
      <c r="C48" s="421">
        <f t="shared" si="1"/>
        <v>168</v>
      </c>
      <c r="D48" s="421">
        <v>158</v>
      </c>
      <c r="E48" s="421">
        <f>10</f>
        <v>10</v>
      </c>
      <c r="F48" s="282">
        <v>976.26</v>
      </c>
      <c r="G48" s="282">
        <f t="shared" si="4"/>
        <v>6.1593690851735019</v>
      </c>
      <c r="H48" s="282">
        <f t="shared" si="2"/>
        <v>123.19</v>
      </c>
      <c r="I48" s="283">
        <f t="shared" si="3"/>
        <v>152.87</v>
      </c>
    </row>
    <row r="49" spans="1:9" x14ac:dyDescent="0.25">
      <c r="A49" s="19" t="s">
        <v>65</v>
      </c>
      <c r="B49" s="432">
        <v>1</v>
      </c>
      <c r="C49" s="421">
        <f t="shared" si="1"/>
        <v>282</v>
      </c>
      <c r="D49" s="421">
        <f>119+158</f>
        <v>277</v>
      </c>
      <c r="E49" s="421">
        <f>5</f>
        <v>5</v>
      </c>
      <c r="F49" s="282">
        <v>1355.43</v>
      </c>
      <c r="G49" s="282">
        <f t="shared" si="4"/>
        <v>8.5516088328075721</v>
      </c>
      <c r="H49" s="282">
        <f t="shared" si="2"/>
        <v>85.52</v>
      </c>
      <c r="I49" s="283">
        <f t="shared" si="3"/>
        <v>106.12</v>
      </c>
    </row>
    <row r="50" spans="1:9" hidden="1" x14ac:dyDescent="0.25">
      <c r="A50" s="19" t="s">
        <v>65</v>
      </c>
      <c r="B50" s="432">
        <v>1</v>
      </c>
      <c r="C50" s="421">
        <f t="shared" si="1"/>
        <v>263</v>
      </c>
      <c r="D50" s="421">
        <f>99+158</f>
        <v>257</v>
      </c>
      <c r="E50" s="421">
        <f>6</f>
        <v>6</v>
      </c>
      <c r="F50" s="282">
        <v>1355.43</v>
      </c>
      <c r="G50" s="282">
        <f t="shared" si="4"/>
        <v>8.5516088328075721</v>
      </c>
      <c r="H50" s="283"/>
      <c r="I50" s="283"/>
    </row>
    <row r="51" spans="1:9" x14ac:dyDescent="0.25">
      <c r="A51" s="19" t="s">
        <v>65</v>
      </c>
      <c r="B51" s="432">
        <v>1</v>
      </c>
      <c r="C51" s="421">
        <f t="shared" si="1"/>
        <v>253</v>
      </c>
      <c r="D51" s="421">
        <f>71+158</f>
        <v>229</v>
      </c>
      <c r="E51" s="421">
        <f>24</f>
        <v>24</v>
      </c>
      <c r="F51" s="282">
        <v>1304.71</v>
      </c>
      <c r="G51" s="282">
        <f t="shared" si="4"/>
        <v>8.2316088328075718</v>
      </c>
      <c r="H51" s="282">
        <f t="shared" si="2"/>
        <v>395.12</v>
      </c>
      <c r="I51" s="283">
        <f t="shared" si="3"/>
        <v>490.3</v>
      </c>
    </row>
    <row r="52" spans="1:9" ht="58.5" customHeight="1" x14ac:dyDescent="0.25">
      <c r="A52" s="370" t="s">
        <v>25</v>
      </c>
      <c r="B52" s="284">
        <f>SUM(B53:B69)</f>
        <v>17</v>
      </c>
      <c r="C52" s="284"/>
      <c r="D52" s="284"/>
      <c r="E52" s="284">
        <f>SUM(E53:E69)</f>
        <v>557</v>
      </c>
      <c r="F52" s="285"/>
      <c r="G52" s="285"/>
      <c r="H52" s="285">
        <f>SUM(H53:H69)</f>
        <v>5424.7000000000007</v>
      </c>
      <c r="I52" s="285">
        <f>SUM(I53:I69)</f>
        <v>6731.5099999999993</v>
      </c>
    </row>
    <row r="53" spans="1:9" x14ac:dyDescent="0.25">
      <c r="A53" s="19" t="s">
        <v>195</v>
      </c>
      <c r="B53" s="21">
        <v>1</v>
      </c>
      <c r="C53" s="421">
        <f t="shared" si="1"/>
        <v>233</v>
      </c>
      <c r="D53" s="421">
        <f>63+158</f>
        <v>221</v>
      </c>
      <c r="E53" s="421">
        <f>12</f>
        <v>12</v>
      </c>
      <c r="F53" s="282">
        <v>889.19</v>
      </c>
      <c r="G53" s="282">
        <f t="shared" si="4"/>
        <v>5.6100315457413252</v>
      </c>
      <c r="H53" s="282">
        <f t="shared" si="2"/>
        <v>134.63999999999999</v>
      </c>
      <c r="I53" s="283">
        <f t="shared" si="3"/>
        <v>167.07</v>
      </c>
    </row>
    <row r="54" spans="1:9" x14ac:dyDescent="0.25">
      <c r="A54" s="19" t="s">
        <v>32</v>
      </c>
      <c r="B54" s="432">
        <v>1</v>
      </c>
      <c r="C54" s="421">
        <f t="shared" si="1"/>
        <v>167</v>
      </c>
      <c r="D54" s="421">
        <v>158</v>
      </c>
      <c r="E54" s="421">
        <f>9</f>
        <v>9</v>
      </c>
      <c r="F54" s="282">
        <v>666.45</v>
      </c>
      <c r="G54" s="282">
        <f t="shared" si="4"/>
        <v>4.2047318611987388</v>
      </c>
      <c r="H54" s="282">
        <f t="shared" si="2"/>
        <v>75.69</v>
      </c>
      <c r="I54" s="283">
        <f t="shared" si="3"/>
        <v>93.92</v>
      </c>
    </row>
    <row r="55" spans="1:9" x14ac:dyDescent="0.25">
      <c r="A55" s="19" t="s">
        <v>196</v>
      </c>
      <c r="B55" s="432">
        <v>1</v>
      </c>
      <c r="C55" s="421">
        <f t="shared" si="1"/>
        <v>202</v>
      </c>
      <c r="D55" s="421">
        <v>158</v>
      </c>
      <c r="E55" s="421">
        <f>44</f>
        <v>44</v>
      </c>
      <c r="F55" s="282">
        <v>804.95</v>
      </c>
      <c r="G55" s="282">
        <f t="shared" si="4"/>
        <v>5.0785488958990541</v>
      </c>
      <c r="H55" s="282">
        <f t="shared" si="2"/>
        <v>446.91</v>
      </c>
      <c r="I55" s="283">
        <f t="shared" si="3"/>
        <v>554.57000000000005</v>
      </c>
    </row>
    <row r="56" spans="1:9" x14ac:dyDescent="0.25">
      <c r="A56" s="19" t="s">
        <v>196</v>
      </c>
      <c r="B56" s="432">
        <v>1</v>
      </c>
      <c r="C56" s="421">
        <f t="shared" si="1"/>
        <v>190</v>
      </c>
      <c r="D56" s="421">
        <v>158</v>
      </c>
      <c r="E56" s="421">
        <v>32</v>
      </c>
      <c r="F56" s="282">
        <v>804.95</v>
      </c>
      <c r="G56" s="282">
        <f t="shared" si="4"/>
        <v>5.0785488958990541</v>
      </c>
      <c r="H56" s="282">
        <f t="shared" si="2"/>
        <v>325.02999999999997</v>
      </c>
      <c r="I56" s="283">
        <f t="shared" si="3"/>
        <v>403.33</v>
      </c>
    </row>
    <row r="57" spans="1:9" x14ac:dyDescent="0.25">
      <c r="A57" s="19" t="s">
        <v>196</v>
      </c>
      <c r="B57" s="432">
        <v>1</v>
      </c>
      <c r="C57" s="421">
        <f t="shared" si="1"/>
        <v>202</v>
      </c>
      <c r="D57" s="421">
        <v>158</v>
      </c>
      <c r="E57" s="421">
        <f>44</f>
        <v>44</v>
      </c>
      <c r="F57" s="282">
        <v>804.95</v>
      </c>
      <c r="G57" s="282">
        <f t="shared" si="4"/>
        <v>5.0785488958990541</v>
      </c>
      <c r="H57" s="282">
        <f t="shared" si="2"/>
        <v>446.91</v>
      </c>
      <c r="I57" s="283">
        <f t="shared" si="3"/>
        <v>554.57000000000005</v>
      </c>
    </row>
    <row r="58" spans="1:9" x14ac:dyDescent="0.25">
      <c r="A58" s="19" t="s">
        <v>196</v>
      </c>
      <c r="B58" s="432">
        <v>1</v>
      </c>
      <c r="C58" s="421">
        <f t="shared" si="1"/>
        <v>182</v>
      </c>
      <c r="D58" s="421">
        <v>128</v>
      </c>
      <c r="E58" s="421">
        <f>28+26</f>
        <v>54</v>
      </c>
      <c r="F58" s="282">
        <v>804.95</v>
      </c>
      <c r="G58" s="282">
        <f t="shared" si="4"/>
        <v>5.0785488958990541</v>
      </c>
      <c r="H58" s="282">
        <f t="shared" si="2"/>
        <v>548.48</v>
      </c>
      <c r="I58" s="283">
        <f t="shared" si="3"/>
        <v>680.61</v>
      </c>
    </row>
    <row r="59" spans="1:9" x14ac:dyDescent="0.25">
      <c r="A59" s="19" t="s">
        <v>196</v>
      </c>
      <c r="B59" s="432">
        <v>1</v>
      </c>
      <c r="C59" s="421">
        <f t="shared" si="1"/>
        <v>194</v>
      </c>
      <c r="D59" s="421">
        <v>158</v>
      </c>
      <c r="E59" s="421">
        <f>10+26</f>
        <v>36</v>
      </c>
      <c r="F59" s="282">
        <v>804.95</v>
      </c>
      <c r="G59" s="282">
        <f t="shared" si="4"/>
        <v>5.0785488958990541</v>
      </c>
      <c r="H59" s="282">
        <f t="shared" si="2"/>
        <v>365.66</v>
      </c>
      <c r="I59" s="283">
        <f t="shared" si="3"/>
        <v>453.75</v>
      </c>
    </row>
    <row r="60" spans="1:9" x14ac:dyDescent="0.25">
      <c r="A60" s="19" t="s">
        <v>196</v>
      </c>
      <c r="B60" s="432">
        <v>1</v>
      </c>
      <c r="C60" s="421">
        <f t="shared" si="1"/>
        <v>182</v>
      </c>
      <c r="D60" s="421">
        <v>158</v>
      </c>
      <c r="E60" s="421">
        <f>24</f>
        <v>24</v>
      </c>
      <c r="F60" s="282">
        <v>804.95</v>
      </c>
      <c r="G60" s="282">
        <f t="shared" si="4"/>
        <v>5.0785488958990541</v>
      </c>
      <c r="H60" s="282">
        <f t="shared" si="2"/>
        <v>243.77</v>
      </c>
      <c r="I60" s="283">
        <f t="shared" si="3"/>
        <v>302.49</v>
      </c>
    </row>
    <row r="61" spans="1:9" x14ac:dyDescent="0.25">
      <c r="A61" s="19" t="s">
        <v>32</v>
      </c>
      <c r="B61" s="432">
        <v>1</v>
      </c>
      <c r="C61" s="421">
        <f t="shared" si="1"/>
        <v>145</v>
      </c>
      <c r="D61" s="421">
        <v>104</v>
      </c>
      <c r="E61" s="421">
        <f>17+24</f>
        <v>41</v>
      </c>
      <c r="F61" s="282">
        <v>666.45</v>
      </c>
      <c r="G61" s="282">
        <f t="shared" si="4"/>
        <v>4.2047318611987388</v>
      </c>
      <c r="H61" s="282">
        <f t="shared" si="2"/>
        <v>344.79</v>
      </c>
      <c r="I61" s="283">
        <f t="shared" si="3"/>
        <v>427.85</v>
      </c>
    </row>
    <row r="62" spans="1:9" x14ac:dyDescent="0.25">
      <c r="A62" s="19" t="s">
        <v>196</v>
      </c>
      <c r="B62" s="432">
        <v>1</v>
      </c>
      <c r="C62" s="421">
        <f t="shared" si="1"/>
        <v>182</v>
      </c>
      <c r="D62" s="421">
        <v>158</v>
      </c>
      <c r="E62" s="421">
        <f>24</f>
        <v>24</v>
      </c>
      <c r="F62" s="282">
        <v>939.95</v>
      </c>
      <c r="G62" s="282">
        <f t="shared" si="4"/>
        <v>5.9302839116719248</v>
      </c>
      <c r="H62" s="282">
        <f t="shared" si="2"/>
        <v>284.64999999999998</v>
      </c>
      <c r="I62" s="283">
        <f t="shared" si="3"/>
        <v>353.22</v>
      </c>
    </row>
    <row r="63" spans="1:9" x14ac:dyDescent="0.25">
      <c r="A63" s="19" t="s">
        <v>196</v>
      </c>
      <c r="B63" s="432">
        <v>1</v>
      </c>
      <c r="C63" s="421">
        <f t="shared" si="1"/>
        <v>173</v>
      </c>
      <c r="D63" s="421">
        <v>158</v>
      </c>
      <c r="E63" s="421">
        <v>15</v>
      </c>
      <c r="F63" s="282">
        <v>833.61</v>
      </c>
      <c r="G63" s="282">
        <f t="shared" si="4"/>
        <v>5.2593690851735015</v>
      </c>
      <c r="H63" s="282">
        <f t="shared" si="2"/>
        <v>157.78</v>
      </c>
      <c r="I63" s="283">
        <f t="shared" si="3"/>
        <v>195.79</v>
      </c>
    </row>
    <row r="64" spans="1:9" x14ac:dyDescent="0.25">
      <c r="A64" s="19" t="s">
        <v>196</v>
      </c>
      <c r="B64" s="432">
        <v>1</v>
      </c>
      <c r="C64" s="421">
        <f t="shared" si="1"/>
        <v>221</v>
      </c>
      <c r="D64" s="421">
        <v>150</v>
      </c>
      <c r="E64" s="421">
        <f>17+54</f>
        <v>71</v>
      </c>
      <c r="F64" s="282">
        <v>804.95</v>
      </c>
      <c r="G64" s="282">
        <f t="shared" si="4"/>
        <v>5.0785488958990541</v>
      </c>
      <c r="H64" s="282">
        <f t="shared" si="2"/>
        <v>721.15</v>
      </c>
      <c r="I64" s="283">
        <f t="shared" si="3"/>
        <v>894.88</v>
      </c>
    </row>
    <row r="65" spans="1:9" x14ac:dyDescent="0.25">
      <c r="A65" s="19" t="s">
        <v>32</v>
      </c>
      <c r="B65" s="432">
        <v>1</v>
      </c>
      <c r="C65" s="421">
        <f t="shared" si="1"/>
        <v>155</v>
      </c>
      <c r="D65" s="421">
        <v>142</v>
      </c>
      <c r="E65" s="421">
        <f>13</f>
        <v>13</v>
      </c>
      <c r="F65" s="282">
        <v>666.45</v>
      </c>
      <c r="G65" s="282">
        <f t="shared" si="4"/>
        <v>4.2047318611987388</v>
      </c>
      <c r="H65" s="282">
        <f t="shared" si="2"/>
        <v>109.32</v>
      </c>
      <c r="I65" s="283">
        <f t="shared" si="3"/>
        <v>135.66</v>
      </c>
    </row>
    <row r="66" spans="1:9" x14ac:dyDescent="0.25">
      <c r="A66" s="19" t="s">
        <v>32</v>
      </c>
      <c r="B66" s="432">
        <v>1</v>
      </c>
      <c r="C66" s="421">
        <f t="shared" si="1"/>
        <v>175</v>
      </c>
      <c r="D66" s="421">
        <v>158</v>
      </c>
      <c r="E66" s="421">
        <f>17</f>
        <v>17</v>
      </c>
      <c r="F66" s="282">
        <v>666.45</v>
      </c>
      <c r="G66" s="282">
        <f t="shared" si="4"/>
        <v>4.2047318611987388</v>
      </c>
      <c r="H66" s="282">
        <f t="shared" si="2"/>
        <v>142.96</v>
      </c>
      <c r="I66" s="283">
        <f t="shared" si="3"/>
        <v>177.4</v>
      </c>
    </row>
    <row r="67" spans="1:9" x14ac:dyDescent="0.25">
      <c r="A67" s="19" t="s">
        <v>32</v>
      </c>
      <c r="B67" s="432">
        <v>1</v>
      </c>
      <c r="C67" s="421">
        <f t="shared" si="1"/>
        <v>211</v>
      </c>
      <c r="D67" s="421">
        <v>158</v>
      </c>
      <c r="E67" s="421">
        <f>53</f>
        <v>53</v>
      </c>
      <c r="F67" s="282">
        <v>666.45</v>
      </c>
      <c r="G67" s="282">
        <f t="shared" si="4"/>
        <v>4.2047318611987388</v>
      </c>
      <c r="H67" s="282">
        <f t="shared" si="2"/>
        <v>445.7</v>
      </c>
      <c r="I67" s="283">
        <f t="shared" si="3"/>
        <v>553.07000000000005</v>
      </c>
    </row>
    <row r="68" spans="1:9" x14ac:dyDescent="0.25">
      <c r="A68" s="19" t="s">
        <v>196</v>
      </c>
      <c r="B68" s="432">
        <v>1</v>
      </c>
      <c r="C68" s="421">
        <f t="shared" si="1"/>
        <v>192</v>
      </c>
      <c r="D68" s="421">
        <v>158</v>
      </c>
      <c r="E68" s="421">
        <f>24+10</f>
        <v>34</v>
      </c>
      <c r="F68" s="282">
        <v>804.95</v>
      </c>
      <c r="G68" s="282">
        <f t="shared" si="4"/>
        <v>5.0785488958990541</v>
      </c>
      <c r="H68" s="282">
        <f t="shared" si="2"/>
        <v>345.34</v>
      </c>
      <c r="I68" s="283">
        <f t="shared" si="3"/>
        <v>428.53</v>
      </c>
    </row>
    <row r="69" spans="1:9" x14ac:dyDescent="0.25">
      <c r="A69" s="19" t="s">
        <v>32</v>
      </c>
      <c r="B69" s="432">
        <v>1</v>
      </c>
      <c r="C69" s="421">
        <f t="shared" si="1"/>
        <v>170</v>
      </c>
      <c r="D69" s="421">
        <v>136</v>
      </c>
      <c r="E69" s="421">
        <f>34</f>
        <v>34</v>
      </c>
      <c r="F69" s="282">
        <v>666.45</v>
      </c>
      <c r="G69" s="282">
        <f t="shared" si="4"/>
        <v>4.2047318611987388</v>
      </c>
      <c r="H69" s="282">
        <f t="shared" si="2"/>
        <v>285.92</v>
      </c>
      <c r="I69" s="283">
        <f t="shared" si="3"/>
        <v>354.8</v>
      </c>
    </row>
    <row r="70" spans="1:9" ht="49.5" x14ac:dyDescent="0.25">
      <c r="A70" s="370" t="s">
        <v>26</v>
      </c>
      <c r="B70" s="284">
        <f>SUM(B71:B77)</f>
        <v>7</v>
      </c>
      <c r="C70" s="284"/>
      <c r="D70" s="284"/>
      <c r="E70" s="284">
        <f>SUM(E71:E77)</f>
        <v>165</v>
      </c>
      <c r="F70" s="285"/>
      <c r="G70" s="284"/>
      <c r="H70" s="285">
        <f>SUM(H71:H77)</f>
        <v>1584.95</v>
      </c>
      <c r="I70" s="285">
        <f>SUM(I71:I77)</f>
        <v>1966.7700000000002</v>
      </c>
    </row>
    <row r="71" spans="1:9" x14ac:dyDescent="0.25">
      <c r="A71" s="43" t="s">
        <v>161</v>
      </c>
      <c r="B71" s="21">
        <v>1</v>
      </c>
      <c r="C71" s="421">
        <f t="shared" si="1"/>
        <v>176</v>
      </c>
      <c r="D71" s="421">
        <v>158</v>
      </c>
      <c r="E71" s="421">
        <v>18</v>
      </c>
      <c r="F71" s="282">
        <v>802</v>
      </c>
      <c r="G71" s="282">
        <f t="shared" si="4"/>
        <v>5.0599369085173498</v>
      </c>
      <c r="H71" s="282">
        <f t="shared" si="2"/>
        <v>182.16</v>
      </c>
      <c r="I71" s="283">
        <f t="shared" si="3"/>
        <v>226.04</v>
      </c>
    </row>
    <row r="72" spans="1:9" x14ac:dyDescent="0.25">
      <c r="A72" s="43" t="s">
        <v>197</v>
      </c>
      <c r="B72" s="432">
        <v>1</v>
      </c>
      <c r="C72" s="421">
        <f t="shared" si="1"/>
        <v>187</v>
      </c>
      <c r="D72" s="421">
        <v>158</v>
      </c>
      <c r="E72" s="421">
        <f>29</f>
        <v>29</v>
      </c>
      <c r="F72" s="282">
        <v>843.39</v>
      </c>
      <c r="G72" s="282">
        <f t="shared" si="4"/>
        <v>5.3210725552050473</v>
      </c>
      <c r="H72" s="282">
        <f t="shared" si="2"/>
        <v>308.62</v>
      </c>
      <c r="I72" s="283">
        <f t="shared" si="3"/>
        <v>382.97</v>
      </c>
    </row>
    <row r="73" spans="1:9" x14ac:dyDescent="0.25">
      <c r="A73" s="43" t="s">
        <v>197</v>
      </c>
      <c r="B73" s="432">
        <v>1</v>
      </c>
      <c r="C73" s="421">
        <f t="shared" si="1"/>
        <v>212</v>
      </c>
      <c r="D73" s="421">
        <v>158</v>
      </c>
      <c r="E73" s="421">
        <f>35+19</f>
        <v>54</v>
      </c>
      <c r="F73" s="282">
        <v>843.39</v>
      </c>
      <c r="G73" s="282">
        <f t="shared" si="4"/>
        <v>5.3210725552050473</v>
      </c>
      <c r="H73" s="282">
        <f t="shared" si="2"/>
        <v>574.67999999999995</v>
      </c>
      <c r="I73" s="283">
        <f t="shared" si="3"/>
        <v>713.12</v>
      </c>
    </row>
    <row r="74" spans="1:9" x14ac:dyDescent="0.25">
      <c r="A74" s="43" t="s">
        <v>197</v>
      </c>
      <c r="B74" s="432">
        <v>1</v>
      </c>
      <c r="C74" s="421">
        <f t="shared" si="1"/>
        <v>141</v>
      </c>
      <c r="D74" s="421">
        <v>125</v>
      </c>
      <c r="E74" s="421">
        <f>16</f>
        <v>16</v>
      </c>
      <c r="F74" s="282">
        <v>773.11</v>
      </c>
      <c r="G74" s="282">
        <f t="shared" si="4"/>
        <v>4.8776656151419555</v>
      </c>
      <c r="H74" s="282">
        <f t="shared" si="2"/>
        <v>156.09</v>
      </c>
      <c r="I74" s="283">
        <f t="shared" si="3"/>
        <v>193.69</v>
      </c>
    </row>
    <row r="75" spans="1:9" x14ac:dyDescent="0.25">
      <c r="A75" s="43" t="s">
        <v>197</v>
      </c>
      <c r="B75" s="432">
        <v>1</v>
      </c>
      <c r="C75" s="421">
        <f t="shared" si="1"/>
        <v>168</v>
      </c>
      <c r="D75" s="421">
        <v>158</v>
      </c>
      <c r="E75" s="421">
        <f>10</f>
        <v>10</v>
      </c>
      <c r="F75" s="282">
        <v>843.39</v>
      </c>
      <c r="G75" s="282">
        <f t="shared" si="4"/>
        <v>5.3210725552050473</v>
      </c>
      <c r="H75" s="282">
        <f t="shared" si="2"/>
        <v>106.42</v>
      </c>
      <c r="I75" s="283">
        <f t="shared" si="3"/>
        <v>132.06</v>
      </c>
    </row>
    <row r="76" spans="1:9" x14ac:dyDescent="0.25">
      <c r="A76" s="43" t="s">
        <v>198</v>
      </c>
      <c r="B76" s="432">
        <v>1</v>
      </c>
      <c r="C76" s="421">
        <f t="shared" si="1"/>
        <v>191</v>
      </c>
      <c r="D76" s="421">
        <v>158</v>
      </c>
      <c r="E76" s="421">
        <f>33</f>
        <v>33</v>
      </c>
      <c r="F76" s="282">
        <v>500</v>
      </c>
      <c r="G76" s="282">
        <f t="shared" si="4"/>
        <v>3.1545741324921135</v>
      </c>
      <c r="H76" s="282">
        <f t="shared" si="2"/>
        <v>208.2</v>
      </c>
      <c r="I76" s="283">
        <f t="shared" si="3"/>
        <v>258.36</v>
      </c>
    </row>
    <row r="77" spans="1:9" x14ac:dyDescent="0.25">
      <c r="A77" s="43" t="s">
        <v>197</v>
      </c>
      <c r="B77" s="432">
        <v>1</v>
      </c>
      <c r="C77" s="421">
        <f t="shared" si="1"/>
        <v>86</v>
      </c>
      <c r="D77" s="421">
        <v>81</v>
      </c>
      <c r="E77" s="421">
        <f>5</f>
        <v>5</v>
      </c>
      <c r="F77" s="282">
        <v>773.11</v>
      </c>
      <c r="G77" s="282">
        <f t="shared" si="4"/>
        <v>4.8776656151419555</v>
      </c>
      <c r="H77" s="282">
        <f t="shared" si="2"/>
        <v>48.78</v>
      </c>
      <c r="I77" s="283">
        <f t="shared" si="3"/>
        <v>60.53</v>
      </c>
    </row>
    <row r="78" spans="1:9" x14ac:dyDescent="0.25">
      <c r="A78" s="468" t="s">
        <v>1476</v>
      </c>
      <c r="B78" s="457"/>
      <c r="C78" s="457"/>
      <c r="D78" s="457"/>
      <c r="E78" s="457"/>
      <c r="F78" s="469"/>
      <c r="G78" s="15"/>
    </row>
    <row r="80" spans="1:9" x14ac:dyDescent="0.25">
      <c r="A80" s="11" t="s">
        <v>1</v>
      </c>
      <c r="B80" s="12"/>
      <c r="C80" s="12"/>
      <c r="D80" s="12"/>
      <c r="E80" s="12"/>
      <c r="F80" s="12"/>
      <c r="G80" s="12"/>
      <c r="H80" s="12"/>
      <c r="I80" s="12"/>
    </row>
    <row r="81" spans="1:9" ht="36" customHeight="1" x14ac:dyDescent="0.25">
      <c r="A81" s="609" t="s">
        <v>3</v>
      </c>
      <c r="B81" s="609"/>
      <c r="C81" s="609"/>
      <c r="D81" s="609"/>
      <c r="E81" s="609"/>
      <c r="F81" s="609"/>
      <c r="G81" s="609"/>
      <c r="H81" s="609"/>
      <c r="I81" s="609"/>
    </row>
    <row r="82" spans="1:9" ht="18" customHeight="1" x14ac:dyDescent="0.25">
      <c r="A82" s="18" t="s">
        <v>5</v>
      </c>
      <c r="D82" s="12"/>
      <c r="E82" s="12"/>
      <c r="F82" s="12"/>
      <c r="G82" s="12"/>
      <c r="H82" s="12"/>
      <c r="I82" s="12"/>
    </row>
    <row r="83" spans="1:9" ht="18" customHeight="1" x14ac:dyDescent="0.25">
      <c r="A83" s="12" t="s">
        <v>16</v>
      </c>
      <c r="B83" s="18"/>
      <c r="C83" s="18"/>
      <c r="D83" s="12"/>
      <c r="E83" s="12"/>
      <c r="F83" s="12"/>
      <c r="G83" s="12"/>
      <c r="H83" s="12"/>
      <c r="I83" s="12"/>
    </row>
    <row r="84" spans="1:9" ht="18" customHeight="1" x14ac:dyDescent="0.25">
      <c r="A84" s="12" t="s">
        <v>17</v>
      </c>
      <c r="B84" s="18"/>
      <c r="C84" s="18"/>
      <c r="D84" s="12"/>
      <c r="E84" s="12"/>
      <c r="F84" s="12"/>
      <c r="G84" s="12"/>
      <c r="H84" s="12"/>
      <c r="I84" s="12"/>
    </row>
    <row r="85" spans="1:9" ht="18" customHeight="1" x14ac:dyDescent="0.25">
      <c r="A85" s="12"/>
      <c r="B85" s="18"/>
      <c r="C85" s="18"/>
      <c r="D85" s="12"/>
      <c r="E85" s="12"/>
      <c r="F85" s="12"/>
      <c r="G85" s="12"/>
      <c r="H85" s="12"/>
      <c r="I85" s="12"/>
    </row>
    <row r="86" spans="1:9" ht="18" customHeight="1" x14ac:dyDescent="0.3">
      <c r="A86" s="12" t="s">
        <v>14</v>
      </c>
      <c r="B86" s="18"/>
      <c r="C86" s="18"/>
      <c r="D86" s="12"/>
      <c r="E86" s="12"/>
      <c r="F86" s="12"/>
      <c r="G86" s="12"/>
      <c r="H86" s="12"/>
      <c r="I86" s="12"/>
    </row>
    <row r="87" spans="1:9" ht="18" customHeight="1" x14ac:dyDescent="0.25">
      <c r="A87" s="12"/>
      <c r="B87" s="18"/>
      <c r="C87" s="18"/>
      <c r="D87" s="12"/>
      <c r="E87" s="12"/>
      <c r="F87" s="12"/>
      <c r="G87" s="12"/>
      <c r="H87" s="12"/>
      <c r="I87" s="12"/>
    </row>
    <row r="88" spans="1:9" ht="18" customHeight="1" x14ac:dyDescent="0.25">
      <c r="A88" s="20" t="s">
        <v>20</v>
      </c>
      <c r="B88" s="18"/>
      <c r="C88" s="18"/>
      <c r="D88" s="12"/>
      <c r="E88" s="12"/>
      <c r="F88" s="12"/>
      <c r="G88" s="12"/>
      <c r="H88" s="12"/>
      <c r="I88" s="12"/>
    </row>
    <row r="89" spans="1:9" ht="37.5" customHeight="1" x14ac:dyDescent="0.25">
      <c r="A89" s="633" t="s">
        <v>7</v>
      </c>
      <c r="B89" s="633"/>
      <c r="C89" s="633"/>
      <c r="D89" s="633"/>
      <c r="E89" s="633"/>
      <c r="F89" s="633"/>
      <c r="G89" s="633"/>
      <c r="H89" s="633"/>
      <c r="I89" s="633"/>
    </row>
    <row r="90" spans="1:9" ht="18" customHeight="1" x14ac:dyDescent="0.25">
      <c r="A90" s="634" t="s">
        <v>9</v>
      </c>
      <c r="B90" s="634"/>
      <c r="C90" s="634"/>
      <c r="D90" s="634"/>
      <c r="E90" s="634"/>
      <c r="F90" s="634"/>
      <c r="G90" s="634"/>
      <c r="H90" s="634"/>
      <c r="I90" s="634"/>
    </row>
    <row r="91" spans="1:9" x14ac:dyDescent="0.25">
      <c r="A91" s="17"/>
      <c r="B91" s="17"/>
      <c r="C91" s="17"/>
      <c r="D91" s="17"/>
      <c r="E91" s="17"/>
      <c r="F91" s="17"/>
      <c r="G91" s="17"/>
      <c r="H91" s="17"/>
      <c r="I91" s="17"/>
    </row>
    <row r="93" spans="1:9" x14ac:dyDescent="0.25">
      <c r="A93" s="2" t="s">
        <v>46</v>
      </c>
    </row>
    <row r="94" spans="1:9" ht="18" customHeight="1" x14ac:dyDescent="0.25"/>
    <row r="95" spans="1:9" x14ac:dyDescent="0.25">
      <c r="A95" s="2" t="s">
        <v>429</v>
      </c>
    </row>
    <row r="96" spans="1:9" x14ac:dyDescent="0.25">
      <c r="A96" s="2" t="s">
        <v>430</v>
      </c>
    </row>
  </sheetData>
  <mergeCells count="16">
    <mergeCell ref="G1:I1"/>
    <mergeCell ref="A81:I81"/>
    <mergeCell ref="A89:I89"/>
    <mergeCell ref="A90:I90"/>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2"/>
  <sheetViews>
    <sheetView zoomScale="80" zoomScaleNormal="80" workbookViewId="0">
      <selection activeCell="O10" sqref="O10"/>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5.85546875" style="2" customWidth="1"/>
    <col min="11" max="16384" width="9.140625" style="2"/>
  </cols>
  <sheetData>
    <row r="1" spans="1:9" s="426" customFormat="1" ht="48" customHeight="1" x14ac:dyDescent="0.25">
      <c r="G1" s="600" t="s">
        <v>1611</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1477</v>
      </c>
    </row>
    <row r="6" spans="1:9" x14ac:dyDescent="0.25">
      <c r="A6" s="2" t="s">
        <v>1574</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04">
        <f>B13+B24+B31</f>
        <v>20</v>
      </c>
      <c r="C12" s="404"/>
      <c r="D12" s="404"/>
      <c r="E12" s="404">
        <f t="shared" ref="E12:H12" si="0">E13+E24+E31</f>
        <v>623.4</v>
      </c>
      <c r="F12" s="404"/>
      <c r="G12" s="404"/>
      <c r="H12" s="405">
        <f t="shared" si="0"/>
        <v>7980.880000000001</v>
      </c>
      <c r="I12" s="405">
        <f>I13+I24+I31</f>
        <v>9903.49</v>
      </c>
    </row>
    <row r="13" spans="1:9" ht="33" x14ac:dyDescent="0.25">
      <c r="A13" s="370" t="s">
        <v>23</v>
      </c>
      <c r="B13" s="474">
        <f t="shared" ref="B13:I13" si="1">SUM(B14:B23)</f>
        <v>10</v>
      </c>
      <c r="C13" s="474"/>
      <c r="D13" s="474"/>
      <c r="E13" s="474">
        <f t="shared" si="1"/>
        <v>323.39999999999998</v>
      </c>
      <c r="F13" s="475"/>
      <c r="G13" s="476"/>
      <c r="H13" s="475">
        <f t="shared" si="1"/>
        <v>5514.4800000000005</v>
      </c>
      <c r="I13" s="477">
        <f t="shared" si="1"/>
        <v>6842.9299999999994</v>
      </c>
    </row>
    <row r="14" spans="1:9" x14ac:dyDescent="0.25">
      <c r="A14" s="487" t="s">
        <v>173</v>
      </c>
      <c r="B14" s="478">
        <v>1</v>
      </c>
      <c r="C14" s="479">
        <f>D14+E14</f>
        <v>165</v>
      </c>
      <c r="D14" s="480">
        <v>79</v>
      </c>
      <c r="E14" s="478">
        <v>86</v>
      </c>
      <c r="F14" s="481">
        <v>679.4</v>
      </c>
      <c r="G14" s="482">
        <f>ROUND(F14/D14,2)</f>
        <v>8.6</v>
      </c>
      <c r="H14" s="481">
        <f>ROUND(E14*G14*2,2)</f>
        <v>1479.2</v>
      </c>
      <c r="I14" s="483">
        <f>ROUND(H14*1.2409,2)</f>
        <v>1835.54</v>
      </c>
    </row>
    <row r="15" spans="1:9" x14ac:dyDescent="0.25">
      <c r="A15" s="487" t="s">
        <v>173</v>
      </c>
      <c r="B15" s="478">
        <v>1</v>
      </c>
      <c r="C15" s="479">
        <f t="shared" ref="C15:C23" si="2">D15+E15</f>
        <v>127</v>
      </c>
      <c r="D15" s="480">
        <v>79</v>
      </c>
      <c r="E15" s="478">
        <v>48</v>
      </c>
      <c r="F15" s="481">
        <v>679.4</v>
      </c>
      <c r="G15" s="482">
        <f t="shared" ref="G15:G35" si="3">ROUND(F15/D15,2)</f>
        <v>8.6</v>
      </c>
      <c r="H15" s="481">
        <f t="shared" ref="H15:H35" si="4">ROUND(E15*G15*2,2)</f>
        <v>825.6</v>
      </c>
      <c r="I15" s="483">
        <f t="shared" ref="I15:I35" si="5">ROUND(H15*1.2409,2)</f>
        <v>1024.49</v>
      </c>
    </row>
    <row r="16" spans="1:9" x14ac:dyDescent="0.25">
      <c r="A16" s="487" t="s">
        <v>176</v>
      </c>
      <c r="B16" s="478">
        <v>1</v>
      </c>
      <c r="C16" s="479">
        <f t="shared" si="2"/>
        <v>127.80000000000001</v>
      </c>
      <c r="D16" s="480">
        <v>126.4</v>
      </c>
      <c r="E16" s="478">
        <v>1.4</v>
      </c>
      <c r="F16" s="481">
        <v>1087.04</v>
      </c>
      <c r="G16" s="482">
        <f t="shared" si="3"/>
        <v>8.6</v>
      </c>
      <c r="H16" s="481">
        <f t="shared" si="4"/>
        <v>24.08</v>
      </c>
      <c r="I16" s="483">
        <f t="shared" si="5"/>
        <v>29.88</v>
      </c>
    </row>
    <row r="17" spans="1:9" x14ac:dyDescent="0.25">
      <c r="A17" s="487" t="s">
        <v>176</v>
      </c>
      <c r="B17" s="478">
        <v>1</v>
      </c>
      <c r="C17" s="479">
        <f t="shared" si="2"/>
        <v>174</v>
      </c>
      <c r="D17" s="484">
        <v>158</v>
      </c>
      <c r="E17" s="478">
        <v>16</v>
      </c>
      <c r="F17" s="481">
        <v>1358.8</v>
      </c>
      <c r="G17" s="482">
        <f t="shared" si="3"/>
        <v>8.6</v>
      </c>
      <c r="H17" s="481">
        <f t="shared" si="4"/>
        <v>275.2</v>
      </c>
      <c r="I17" s="483">
        <f t="shared" si="5"/>
        <v>341.5</v>
      </c>
    </row>
    <row r="18" spans="1:9" x14ac:dyDescent="0.25">
      <c r="A18" s="487" t="s">
        <v>176</v>
      </c>
      <c r="B18" s="478">
        <v>1</v>
      </c>
      <c r="C18" s="479">
        <f t="shared" si="2"/>
        <v>206</v>
      </c>
      <c r="D18" s="484">
        <v>158</v>
      </c>
      <c r="E18" s="478">
        <v>48</v>
      </c>
      <c r="F18" s="481">
        <v>1358.8</v>
      </c>
      <c r="G18" s="482">
        <f t="shared" si="3"/>
        <v>8.6</v>
      </c>
      <c r="H18" s="481">
        <f t="shared" si="4"/>
        <v>825.6</v>
      </c>
      <c r="I18" s="483">
        <f t="shared" si="5"/>
        <v>1024.49</v>
      </c>
    </row>
    <row r="19" spans="1:9" x14ac:dyDescent="0.25">
      <c r="A19" s="487" t="s">
        <v>174</v>
      </c>
      <c r="B19" s="478">
        <v>1</v>
      </c>
      <c r="C19" s="479">
        <f t="shared" si="2"/>
        <v>66.2</v>
      </c>
      <c r="D19" s="484">
        <v>63.2</v>
      </c>
      <c r="E19" s="478">
        <v>3</v>
      </c>
      <c r="F19" s="481">
        <v>543.52</v>
      </c>
      <c r="G19" s="482">
        <f t="shared" si="3"/>
        <v>8.6</v>
      </c>
      <c r="H19" s="481">
        <f t="shared" si="4"/>
        <v>51.6</v>
      </c>
      <c r="I19" s="483">
        <f t="shared" si="5"/>
        <v>64.03</v>
      </c>
    </row>
    <row r="20" spans="1:9" x14ac:dyDescent="0.25">
      <c r="A20" s="487" t="s">
        <v>174</v>
      </c>
      <c r="B20" s="478">
        <v>1</v>
      </c>
      <c r="C20" s="479">
        <f t="shared" si="2"/>
        <v>117</v>
      </c>
      <c r="D20" s="484">
        <v>79</v>
      </c>
      <c r="E20" s="478">
        <v>38</v>
      </c>
      <c r="F20" s="481">
        <v>679.4</v>
      </c>
      <c r="G20" s="482">
        <f>ROUND(F20/D20,2)</f>
        <v>8.6</v>
      </c>
      <c r="H20" s="481">
        <f t="shared" si="4"/>
        <v>653.6</v>
      </c>
      <c r="I20" s="483">
        <f t="shared" si="5"/>
        <v>811.05</v>
      </c>
    </row>
    <row r="21" spans="1:9" x14ac:dyDescent="0.25">
      <c r="A21" s="487" t="s">
        <v>175</v>
      </c>
      <c r="B21" s="478">
        <v>1</v>
      </c>
      <c r="C21" s="479">
        <f t="shared" si="2"/>
        <v>45.6</v>
      </c>
      <c r="D21" s="484">
        <v>31.6</v>
      </c>
      <c r="E21" s="478">
        <v>14</v>
      </c>
      <c r="F21" s="481">
        <v>271.76</v>
      </c>
      <c r="G21" s="482">
        <f t="shared" si="3"/>
        <v>8.6</v>
      </c>
      <c r="H21" s="481">
        <f t="shared" si="4"/>
        <v>240.8</v>
      </c>
      <c r="I21" s="483">
        <f t="shared" si="5"/>
        <v>298.81</v>
      </c>
    </row>
    <row r="22" spans="1:9" x14ac:dyDescent="0.25">
      <c r="A22" s="487" t="s">
        <v>174</v>
      </c>
      <c r="B22" s="478">
        <v>1</v>
      </c>
      <c r="C22" s="479">
        <f t="shared" si="2"/>
        <v>148.5</v>
      </c>
      <c r="D22" s="484">
        <v>118.5</v>
      </c>
      <c r="E22" s="478">
        <v>30</v>
      </c>
      <c r="F22" s="481">
        <v>924.3</v>
      </c>
      <c r="G22" s="482">
        <f t="shared" si="3"/>
        <v>7.8</v>
      </c>
      <c r="H22" s="481">
        <f t="shared" si="4"/>
        <v>468</v>
      </c>
      <c r="I22" s="483">
        <f t="shared" si="5"/>
        <v>580.74</v>
      </c>
    </row>
    <row r="23" spans="1:9" x14ac:dyDescent="0.25">
      <c r="A23" s="487" t="s">
        <v>174</v>
      </c>
      <c r="B23" s="478">
        <v>1</v>
      </c>
      <c r="C23" s="479">
        <f t="shared" si="2"/>
        <v>98.25</v>
      </c>
      <c r="D23" s="484">
        <v>59.25</v>
      </c>
      <c r="E23" s="478">
        <v>39</v>
      </c>
      <c r="F23" s="481">
        <v>509.54999999999995</v>
      </c>
      <c r="G23" s="482">
        <f t="shared" si="3"/>
        <v>8.6</v>
      </c>
      <c r="H23" s="481">
        <f t="shared" si="4"/>
        <v>670.8</v>
      </c>
      <c r="I23" s="483">
        <f t="shared" si="5"/>
        <v>832.4</v>
      </c>
    </row>
    <row r="24" spans="1:9" ht="49.5" x14ac:dyDescent="0.25">
      <c r="A24" s="370" t="s">
        <v>24</v>
      </c>
      <c r="B24" s="284">
        <f>SUM(B25:B30)</f>
        <v>6</v>
      </c>
      <c r="C24" s="284"/>
      <c r="D24" s="284"/>
      <c r="E24" s="284">
        <f t="shared" ref="E24:I24" si="6">SUM(E25:E30)</f>
        <v>100</v>
      </c>
      <c r="F24" s="284"/>
      <c r="G24" s="284"/>
      <c r="H24" s="285">
        <f t="shared" si="6"/>
        <v>1026.4000000000001</v>
      </c>
      <c r="I24" s="285">
        <f t="shared" si="6"/>
        <v>1273.67</v>
      </c>
    </row>
    <row r="25" spans="1:9" x14ac:dyDescent="0.25">
      <c r="A25" s="488" t="s">
        <v>39</v>
      </c>
      <c r="B25" s="421">
        <v>1</v>
      </c>
      <c r="C25" s="421">
        <f>D25+E25</f>
        <v>162</v>
      </c>
      <c r="D25" s="421">
        <v>158</v>
      </c>
      <c r="E25" s="485">
        <v>4</v>
      </c>
      <c r="F25" s="486">
        <v>742.6</v>
      </c>
      <c r="G25" s="482">
        <f t="shared" si="3"/>
        <v>4.7</v>
      </c>
      <c r="H25" s="481">
        <f t="shared" si="4"/>
        <v>37.6</v>
      </c>
      <c r="I25" s="483">
        <f t="shared" si="5"/>
        <v>46.66</v>
      </c>
    </row>
    <row r="26" spans="1:9" x14ac:dyDescent="0.25">
      <c r="A26" s="488" t="s">
        <v>39</v>
      </c>
      <c r="B26" s="421">
        <v>1</v>
      </c>
      <c r="C26" s="421">
        <f t="shared" ref="C26:C30" si="7">D26+E26</f>
        <v>168</v>
      </c>
      <c r="D26" s="421">
        <v>158</v>
      </c>
      <c r="E26" s="485">
        <v>10</v>
      </c>
      <c r="F26" s="486">
        <v>869</v>
      </c>
      <c r="G26" s="482">
        <f t="shared" si="3"/>
        <v>5.5</v>
      </c>
      <c r="H26" s="481">
        <f t="shared" si="4"/>
        <v>110</v>
      </c>
      <c r="I26" s="483">
        <f t="shared" si="5"/>
        <v>136.5</v>
      </c>
    </row>
    <row r="27" spans="1:9" x14ac:dyDescent="0.25">
      <c r="A27" s="488" t="s">
        <v>39</v>
      </c>
      <c r="B27" s="421">
        <v>1</v>
      </c>
      <c r="C27" s="421">
        <f t="shared" si="7"/>
        <v>166</v>
      </c>
      <c r="D27" s="421">
        <v>158</v>
      </c>
      <c r="E27" s="485">
        <v>8</v>
      </c>
      <c r="F27" s="486">
        <v>869</v>
      </c>
      <c r="G27" s="482">
        <f t="shared" si="3"/>
        <v>5.5</v>
      </c>
      <c r="H27" s="481">
        <f t="shared" si="4"/>
        <v>88</v>
      </c>
      <c r="I27" s="483">
        <f t="shared" si="5"/>
        <v>109.2</v>
      </c>
    </row>
    <row r="28" spans="1:9" x14ac:dyDescent="0.25">
      <c r="A28" s="488" t="s">
        <v>39</v>
      </c>
      <c r="B28" s="421">
        <v>1</v>
      </c>
      <c r="C28" s="421">
        <f t="shared" si="7"/>
        <v>160</v>
      </c>
      <c r="D28" s="421">
        <v>158</v>
      </c>
      <c r="E28" s="485">
        <v>2</v>
      </c>
      <c r="F28" s="486">
        <v>869</v>
      </c>
      <c r="G28" s="482">
        <f t="shared" si="3"/>
        <v>5.5</v>
      </c>
      <c r="H28" s="481">
        <f t="shared" si="4"/>
        <v>22</v>
      </c>
      <c r="I28" s="483">
        <f t="shared" si="5"/>
        <v>27.3</v>
      </c>
    </row>
    <row r="29" spans="1:9" x14ac:dyDescent="0.25">
      <c r="A29" s="488" t="s">
        <v>39</v>
      </c>
      <c r="B29" s="421">
        <v>1</v>
      </c>
      <c r="C29" s="421">
        <f t="shared" si="7"/>
        <v>200</v>
      </c>
      <c r="D29" s="421">
        <v>158</v>
      </c>
      <c r="E29" s="485">
        <v>42</v>
      </c>
      <c r="F29" s="486">
        <v>742.6</v>
      </c>
      <c r="G29" s="482">
        <f t="shared" si="3"/>
        <v>4.7</v>
      </c>
      <c r="H29" s="481">
        <f t="shared" si="4"/>
        <v>394.8</v>
      </c>
      <c r="I29" s="483">
        <f t="shared" si="5"/>
        <v>489.91</v>
      </c>
    </row>
    <row r="30" spans="1:9" x14ac:dyDescent="0.25">
      <c r="A30" s="488" t="s">
        <v>39</v>
      </c>
      <c r="B30" s="421">
        <v>1</v>
      </c>
      <c r="C30" s="421">
        <f t="shared" si="7"/>
        <v>192</v>
      </c>
      <c r="D30" s="421">
        <v>158</v>
      </c>
      <c r="E30" s="485">
        <v>34</v>
      </c>
      <c r="F30" s="486">
        <v>869</v>
      </c>
      <c r="G30" s="482">
        <f t="shared" si="3"/>
        <v>5.5</v>
      </c>
      <c r="H30" s="481">
        <f t="shared" si="4"/>
        <v>374</v>
      </c>
      <c r="I30" s="483">
        <f t="shared" si="5"/>
        <v>464.1</v>
      </c>
    </row>
    <row r="31" spans="1:9" ht="49.5" x14ac:dyDescent="0.25">
      <c r="A31" s="370" t="s">
        <v>25</v>
      </c>
      <c r="B31" s="284">
        <f>SUM(B32:B35)</f>
        <v>4</v>
      </c>
      <c r="C31" s="284"/>
      <c r="D31" s="284"/>
      <c r="E31" s="284">
        <f t="shared" ref="E31:I31" si="8">SUM(E32:E35)</f>
        <v>200</v>
      </c>
      <c r="F31" s="284"/>
      <c r="G31" s="284"/>
      <c r="H31" s="285">
        <f t="shared" si="8"/>
        <v>1440</v>
      </c>
      <c r="I31" s="285">
        <f t="shared" si="8"/>
        <v>1786.89</v>
      </c>
    </row>
    <row r="32" spans="1:9" x14ac:dyDescent="0.25">
      <c r="A32" s="488" t="s">
        <v>177</v>
      </c>
      <c r="B32" s="421">
        <v>1</v>
      </c>
      <c r="C32" s="421">
        <f>D32+E32</f>
        <v>168.5</v>
      </c>
      <c r="D32" s="421">
        <v>118.5</v>
      </c>
      <c r="E32" s="485">
        <v>50</v>
      </c>
      <c r="F32" s="486">
        <v>426.6</v>
      </c>
      <c r="G32" s="482">
        <f t="shared" si="3"/>
        <v>3.6</v>
      </c>
      <c r="H32" s="481">
        <f>ROUND(E32*G32*2,2)</f>
        <v>360</v>
      </c>
      <c r="I32" s="483">
        <f t="shared" si="5"/>
        <v>446.72</v>
      </c>
    </row>
    <row r="33" spans="1:9" x14ac:dyDescent="0.25">
      <c r="A33" s="488" t="s">
        <v>177</v>
      </c>
      <c r="B33" s="421">
        <v>1</v>
      </c>
      <c r="C33" s="421">
        <f t="shared" ref="C33:C35" si="9">D33+E33</f>
        <v>216</v>
      </c>
      <c r="D33" s="421">
        <v>158</v>
      </c>
      <c r="E33" s="485">
        <v>58</v>
      </c>
      <c r="F33" s="486">
        <v>568.80000000000007</v>
      </c>
      <c r="G33" s="482">
        <f t="shared" si="3"/>
        <v>3.6</v>
      </c>
      <c r="H33" s="481">
        <f t="shared" si="4"/>
        <v>417.6</v>
      </c>
      <c r="I33" s="483">
        <f t="shared" si="5"/>
        <v>518.20000000000005</v>
      </c>
    </row>
    <row r="34" spans="1:9" x14ac:dyDescent="0.25">
      <c r="A34" s="488" t="s">
        <v>177</v>
      </c>
      <c r="B34" s="421">
        <v>1</v>
      </c>
      <c r="C34" s="421">
        <f t="shared" si="9"/>
        <v>192</v>
      </c>
      <c r="D34" s="421">
        <v>158</v>
      </c>
      <c r="E34" s="485">
        <v>34</v>
      </c>
      <c r="F34" s="486">
        <v>568.80000000000007</v>
      </c>
      <c r="G34" s="482">
        <f t="shared" si="3"/>
        <v>3.6</v>
      </c>
      <c r="H34" s="481">
        <f t="shared" si="4"/>
        <v>244.8</v>
      </c>
      <c r="I34" s="483">
        <f t="shared" si="5"/>
        <v>303.77</v>
      </c>
    </row>
    <row r="35" spans="1:9" x14ac:dyDescent="0.25">
      <c r="A35" s="19" t="s">
        <v>177</v>
      </c>
      <c r="B35" s="421">
        <v>1</v>
      </c>
      <c r="C35" s="421">
        <f t="shared" si="9"/>
        <v>216</v>
      </c>
      <c r="D35" s="421">
        <v>158</v>
      </c>
      <c r="E35" s="485">
        <v>58</v>
      </c>
      <c r="F35" s="486">
        <v>568.80000000000007</v>
      </c>
      <c r="G35" s="482">
        <f t="shared" si="3"/>
        <v>3.6</v>
      </c>
      <c r="H35" s="481">
        <f t="shared" si="4"/>
        <v>417.6</v>
      </c>
      <c r="I35" s="483">
        <f t="shared" si="5"/>
        <v>518.20000000000005</v>
      </c>
    </row>
    <row r="37" spans="1:9" x14ac:dyDescent="0.25">
      <c r="A37" s="11" t="s">
        <v>1</v>
      </c>
      <c r="B37" s="12"/>
      <c r="C37" s="12"/>
      <c r="D37" s="12"/>
      <c r="E37" s="12"/>
      <c r="F37" s="12"/>
      <c r="G37" s="12"/>
      <c r="H37" s="12"/>
      <c r="I37" s="12"/>
    </row>
    <row r="38" spans="1:9" ht="36" customHeight="1" x14ac:dyDescent="0.25">
      <c r="A38" s="609" t="s">
        <v>3</v>
      </c>
      <c r="B38" s="609"/>
      <c r="C38" s="609"/>
      <c r="D38" s="609"/>
      <c r="E38" s="609"/>
      <c r="F38" s="609"/>
      <c r="G38" s="609"/>
      <c r="H38" s="609"/>
      <c r="I38" s="609"/>
    </row>
    <row r="39" spans="1:9" ht="18" customHeight="1" x14ac:dyDescent="0.25">
      <c r="A39" s="18" t="s">
        <v>5</v>
      </c>
      <c r="D39" s="12"/>
      <c r="E39" s="12"/>
      <c r="F39" s="12"/>
      <c r="G39" s="12"/>
      <c r="H39" s="12"/>
      <c r="I39" s="12"/>
    </row>
    <row r="40" spans="1:9" ht="18" customHeight="1" x14ac:dyDescent="0.25">
      <c r="A40" s="12" t="s">
        <v>16</v>
      </c>
      <c r="B40" s="18"/>
      <c r="C40" s="18"/>
      <c r="D40" s="12"/>
      <c r="E40" s="12"/>
      <c r="F40" s="12"/>
      <c r="G40" s="12"/>
      <c r="H40" s="12"/>
      <c r="I40" s="12"/>
    </row>
    <row r="41" spans="1:9" ht="18" customHeight="1" x14ac:dyDescent="0.25">
      <c r="A41" s="12" t="s">
        <v>17</v>
      </c>
      <c r="B41" s="18"/>
      <c r="C41" s="18"/>
      <c r="D41" s="12"/>
      <c r="E41" s="12"/>
      <c r="F41" s="12"/>
      <c r="G41" s="12"/>
      <c r="H41" s="12"/>
      <c r="I41" s="12"/>
    </row>
    <row r="42" spans="1:9" ht="18" customHeight="1" x14ac:dyDescent="0.25">
      <c r="A42" s="12"/>
      <c r="B42" s="18"/>
      <c r="C42" s="18"/>
      <c r="D42" s="12"/>
      <c r="E42" s="12"/>
      <c r="F42" s="12"/>
      <c r="G42" s="12"/>
      <c r="H42" s="12"/>
      <c r="I42" s="12"/>
    </row>
    <row r="43" spans="1:9" ht="18" customHeight="1" x14ac:dyDescent="0.3">
      <c r="A43" s="12" t="s">
        <v>14</v>
      </c>
      <c r="B43" s="18"/>
      <c r="C43" s="18"/>
      <c r="D43" s="12"/>
      <c r="E43" s="12"/>
      <c r="F43" s="12"/>
      <c r="G43" s="12"/>
      <c r="H43" s="12"/>
      <c r="I43" s="12"/>
    </row>
    <row r="44" spans="1:9" ht="18" customHeight="1" x14ac:dyDescent="0.25">
      <c r="A44" s="12"/>
      <c r="B44" s="18"/>
      <c r="C44" s="18"/>
      <c r="D44" s="12"/>
      <c r="E44" s="12"/>
      <c r="F44" s="12"/>
      <c r="G44" s="12"/>
      <c r="H44" s="12"/>
      <c r="I44" s="12"/>
    </row>
    <row r="45" spans="1:9" s="435" customFormat="1" ht="18" customHeight="1" x14ac:dyDescent="0.25">
      <c r="A45" s="434" t="s">
        <v>20</v>
      </c>
      <c r="B45" s="436"/>
      <c r="C45" s="436"/>
      <c r="D45" s="434"/>
      <c r="E45" s="434"/>
      <c r="F45" s="434"/>
      <c r="G45" s="434"/>
      <c r="H45" s="434"/>
      <c r="I45" s="434"/>
    </row>
    <row r="46" spans="1:9" s="435" customFormat="1" ht="37.5" customHeight="1" x14ac:dyDescent="0.25">
      <c r="A46" s="611" t="s">
        <v>7</v>
      </c>
      <c r="B46" s="611"/>
      <c r="C46" s="611"/>
      <c r="D46" s="611"/>
      <c r="E46" s="611"/>
      <c r="F46" s="611"/>
      <c r="G46" s="611"/>
      <c r="H46" s="611"/>
      <c r="I46" s="611"/>
    </row>
    <row r="47" spans="1:9" s="435" customFormat="1" ht="18" customHeight="1" x14ac:dyDescent="0.25">
      <c r="A47" s="602" t="s">
        <v>9</v>
      </c>
      <c r="B47" s="602"/>
      <c r="C47" s="602"/>
      <c r="D47" s="602"/>
      <c r="E47" s="602"/>
      <c r="F47" s="602"/>
      <c r="G47" s="602"/>
      <c r="H47" s="602"/>
      <c r="I47" s="602"/>
    </row>
    <row r="49" spans="1:1" x14ac:dyDescent="0.25">
      <c r="A49" s="2" t="s">
        <v>178</v>
      </c>
    </row>
    <row r="50" spans="1:1" ht="18" customHeight="1" x14ac:dyDescent="0.25"/>
    <row r="51" spans="1:1" x14ac:dyDescent="0.25">
      <c r="A51" s="2" t="s">
        <v>180</v>
      </c>
    </row>
    <row r="52" spans="1:1" x14ac:dyDescent="0.25">
      <c r="A52" s="2" t="s">
        <v>179</v>
      </c>
    </row>
  </sheetData>
  <mergeCells count="16">
    <mergeCell ref="A38:I38"/>
    <mergeCell ref="A46:I46"/>
    <mergeCell ref="A47:I47"/>
    <mergeCell ref="C8:E8"/>
    <mergeCell ref="F8:F10"/>
    <mergeCell ref="G8:G10"/>
    <mergeCell ref="H8:H10"/>
    <mergeCell ref="I8:I10"/>
    <mergeCell ref="C9:C10"/>
    <mergeCell ref="D9:D10"/>
    <mergeCell ref="E9:E10"/>
    <mergeCell ref="G1:I1"/>
    <mergeCell ref="H2:I2"/>
    <mergeCell ref="A3:I3"/>
    <mergeCell ref="A8:A10"/>
    <mergeCell ref="B8:B10"/>
  </mergeCells>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78"/>
  <sheetViews>
    <sheetView zoomScale="80" zoomScaleNormal="80" workbookViewId="0">
      <selection activeCell="N2" sqref="N2"/>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580" customFormat="1" ht="48.75" customHeight="1" x14ac:dyDescent="0.25">
      <c r="G1" s="600" t="s">
        <v>1612</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27</v>
      </c>
    </row>
    <row r="6" spans="1:9" x14ac:dyDescent="0.25">
      <c r="A6" s="2" t="s">
        <v>1559</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B13+B22+B48+B56</f>
        <v>43</v>
      </c>
      <c r="C12" s="4"/>
      <c r="D12" s="4"/>
      <c r="E12" s="4">
        <f>E13+E22+E48+E56</f>
        <v>2050</v>
      </c>
      <c r="F12" s="5"/>
      <c r="G12" s="5"/>
      <c r="H12" s="5">
        <f>H13+H22+H48+H56</f>
        <v>20472.830000000002</v>
      </c>
      <c r="I12" s="5">
        <f>I13+I22+I48+I56</f>
        <v>25404.749999999996</v>
      </c>
    </row>
    <row r="13" spans="1:9" ht="37.5" customHeight="1" x14ac:dyDescent="0.25">
      <c r="A13" s="370" t="s">
        <v>23</v>
      </c>
      <c r="B13" s="25">
        <f>SUM(B14:B21)</f>
        <v>8</v>
      </c>
      <c r="C13" s="25"/>
      <c r="D13" s="25"/>
      <c r="E13" s="25">
        <f t="shared" ref="E13:I13" si="0">SUM(E14:E21)</f>
        <v>360</v>
      </c>
      <c r="F13" s="25"/>
      <c r="G13" s="25"/>
      <c r="H13" s="26">
        <f>SUM(H14:H21)</f>
        <v>5812.8</v>
      </c>
      <c r="I13" s="26">
        <f t="shared" si="0"/>
        <v>7213.1099999999988</v>
      </c>
    </row>
    <row r="14" spans="1:9" ht="17.25" customHeight="1" x14ac:dyDescent="0.25">
      <c r="A14" s="24" t="s">
        <v>28</v>
      </c>
      <c r="B14" s="21">
        <v>1</v>
      </c>
      <c r="C14" s="21">
        <f>D14+E14</f>
        <v>143</v>
      </c>
      <c r="D14" s="21">
        <v>71</v>
      </c>
      <c r="E14" s="21">
        <v>72</v>
      </c>
      <c r="F14" s="6"/>
      <c r="G14" s="6">
        <v>8.1999999999999993</v>
      </c>
      <c r="H14" s="6">
        <f>ROUND(E14*G14*2,2)</f>
        <v>1180.8</v>
      </c>
      <c r="I14" s="6">
        <f>ROUND(H14*1.2409,2)</f>
        <v>1465.25</v>
      </c>
    </row>
    <row r="15" spans="1:9" ht="17.25" customHeight="1" x14ac:dyDescent="0.25">
      <c r="A15" s="24" t="s">
        <v>28</v>
      </c>
      <c r="B15" s="21">
        <v>1</v>
      </c>
      <c r="C15" s="21">
        <f t="shared" ref="C15:C21" si="1">D15+E15</f>
        <v>206</v>
      </c>
      <c r="D15" s="21">
        <v>158</v>
      </c>
      <c r="E15" s="21">
        <v>48</v>
      </c>
      <c r="F15" s="6"/>
      <c r="G15" s="6">
        <v>8.1999999999999993</v>
      </c>
      <c r="H15" s="6">
        <f t="shared" ref="H15:H21" si="2">ROUND(E15*G15*2,2)</f>
        <v>787.2</v>
      </c>
      <c r="I15" s="6">
        <f t="shared" ref="I15:I55" si="3">ROUND(H15*1.2409,2)</f>
        <v>976.84</v>
      </c>
    </row>
    <row r="16" spans="1:9" ht="17.25" customHeight="1" x14ac:dyDescent="0.25">
      <c r="A16" s="24" t="s">
        <v>28</v>
      </c>
      <c r="B16" s="21">
        <v>1</v>
      </c>
      <c r="C16" s="21">
        <f t="shared" si="1"/>
        <v>151</v>
      </c>
      <c r="D16" s="21">
        <v>103</v>
      </c>
      <c r="E16" s="21">
        <v>48</v>
      </c>
      <c r="F16" s="6"/>
      <c r="G16" s="6">
        <v>8.35</v>
      </c>
      <c r="H16" s="6">
        <f t="shared" si="2"/>
        <v>801.6</v>
      </c>
      <c r="I16" s="6">
        <f t="shared" si="3"/>
        <v>994.71</v>
      </c>
    </row>
    <row r="17" spans="1:9" ht="17.25" customHeight="1" x14ac:dyDescent="0.25">
      <c r="A17" s="24" t="s">
        <v>28</v>
      </c>
      <c r="B17" s="21">
        <v>1</v>
      </c>
      <c r="C17" s="21">
        <f t="shared" si="1"/>
        <v>254</v>
      </c>
      <c r="D17" s="21">
        <v>158</v>
      </c>
      <c r="E17" s="21">
        <v>96</v>
      </c>
      <c r="F17" s="6"/>
      <c r="G17" s="6">
        <v>8.35</v>
      </c>
      <c r="H17" s="6">
        <f t="shared" si="2"/>
        <v>1603.2</v>
      </c>
      <c r="I17" s="6">
        <f t="shared" si="3"/>
        <v>1989.41</v>
      </c>
    </row>
    <row r="18" spans="1:9" ht="17.25" customHeight="1" x14ac:dyDescent="0.25">
      <c r="A18" s="24" t="s">
        <v>28</v>
      </c>
      <c r="B18" s="21">
        <v>1</v>
      </c>
      <c r="C18" s="21">
        <f t="shared" si="1"/>
        <v>192</v>
      </c>
      <c r="D18" s="21">
        <v>158</v>
      </c>
      <c r="E18" s="21">
        <v>34</v>
      </c>
      <c r="F18" s="6"/>
      <c r="G18" s="6">
        <v>7.5</v>
      </c>
      <c r="H18" s="6">
        <f t="shared" si="2"/>
        <v>510</v>
      </c>
      <c r="I18" s="6">
        <f t="shared" si="3"/>
        <v>632.86</v>
      </c>
    </row>
    <row r="19" spans="1:9" ht="17.25" customHeight="1" x14ac:dyDescent="0.25">
      <c r="A19" s="24" t="s">
        <v>28</v>
      </c>
      <c r="B19" s="21">
        <v>1</v>
      </c>
      <c r="C19" s="21">
        <f t="shared" si="1"/>
        <v>174</v>
      </c>
      <c r="D19" s="21">
        <v>158</v>
      </c>
      <c r="E19" s="21">
        <v>16</v>
      </c>
      <c r="F19" s="6"/>
      <c r="G19" s="6">
        <v>7.5</v>
      </c>
      <c r="H19" s="6">
        <f t="shared" si="2"/>
        <v>240</v>
      </c>
      <c r="I19" s="6">
        <f t="shared" si="3"/>
        <v>297.82</v>
      </c>
    </row>
    <row r="20" spans="1:9" ht="17.25" customHeight="1" x14ac:dyDescent="0.25">
      <c r="A20" s="24" t="s">
        <v>28</v>
      </c>
      <c r="B20" s="21">
        <v>1</v>
      </c>
      <c r="C20" s="21">
        <f t="shared" ref="C20" si="4">D20+E20</f>
        <v>91</v>
      </c>
      <c r="D20" s="21">
        <v>79</v>
      </c>
      <c r="E20" s="21">
        <v>12</v>
      </c>
      <c r="F20" s="6"/>
      <c r="G20" s="6">
        <v>7.5</v>
      </c>
      <c r="H20" s="6">
        <f t="shared" ref="H20" si="5">ROUND(E20*G20*2,2)</f>
        <v>180</v>
      </c>
      <c r="I20" s="6">
        <f t="shared" ref="I20" si="6">ROUND(H20*1.2409,2)</f>
        <v>223.36</v>
      </c>
    </row>
    <row r="21" spans="1:9" ht="17.25" customHeight="1" x14ac:dyDescent="0.25">
      <c r="A21" s="24" t="s">
        <v>28</v>
      </c>
      <c r="B21" s="21">
        <v>1</v>
      </c>
      <c r="C21" s="21">
        <f t="shared" si="1"/>
        <v>192</v>
      </c>
      <c r="D21" s="21">
        <v>158</v>
      </c>
      <c r="E21" s="21">
        <v>34</v>
      </c>
      <c r="F21" s="6"/>
      <c r="G21" s="6">
        <v>7.5</v>
      </c>
      <c r="H21" s="6">
        <f t="shared" si="2"/>
        <v>510</v>
      </c>
      <c r="I21" s="6">
        <f t="shared" si="3"/>
        <v>632.86</v>
      </c>
    </row>
    <row r="22" spans="1:9" ht="49.5" customHeight="1" x14ac:dyDescent="0.25">
      <c r="A22" s="370" t="s">
        <v>24</v>
      </c>
      <c r="B22" s="25">
        <f>SUM(B23:B47)</f>
        <v>25</v>
      </c>
      <c r="C22" s="25"/>
      <c r="D22" s="25"/>
      <c r="E22" s="25">
        <f>SUM(E23:E47)</f>
        <v>1349</v>
      </c>
      <c r="F22" s="25"/>
      <c r="G22" s="25"/>
      <c r="H22" s="26">
        <f>SUM(H23:H47)</f>
        <v>12621.700000000003</v>
      </c>
      <c r="I22" s="26">
        <f>SUM(I23:I47)</f>
        <v>15662.269999999999</v>
      </c>
    </row>
    <row r="23" spans="1:9" x14ac:dyDescent="0.25">
      <c r="A23" s="19" t="s">
        <v>29</v>
      </c>
      <c r="B23" s="21">
        <v>1</v>
      </c>
      <c r="C23" s="21">
        <f t="shared" ref="C23" si="7">D23+E23</f>
        <v>221</v>
      </c>
      <c r="D23" s="21">
        <v>158</v>
      </c>
      <c r="E23" s="21">
        <v>63</v>
      </c>
      <c r="F23" s="6"/>
      <c r="G23" s="6">
        <v>4.7200000000000006</v>
      </c>
      <c r="H23" s="6">
        <f t="shared" ref="H23" si="8">ROUND(E23*G23*2,2)</f>
        <v>594.72</v>
      </c>
      <c r="I23" s="6">
        <f t="shared" si="3"/>
        <v>737.99</v>
      </c>
    </row>
    <row r="24" spans="1:9" x14ac:dyDescent="0.25">
      <c r="A24" s="19" t="s">
        <v>30</v>
      </c>
      <c r="B24" s="21">
        <v>1</v>
      </c>
      <c r="C24" s="21">
        <f t="shared" ref="C24" si="9">D24+E24</f>
        <v>202</v>
      </c>
      <c r="D24" s="21">
        <v>158</v>
      </c>
      <c r="E24" s="21">
        <v>44</v>
      </c>
      <c r="F24" s="6"/>
      <c r="G24" s="6">
        <v>4.7200000000000006</v>
      </c>
      <c r="H24" s="6">
        <f t="shared" ref="H24" si="10">ROUND(E24*G24*2,2)</f>
        <v>415.36</v>
      </c>
      <c r="I24" s="6">
        <f t="shared" si="3"/>
        <v>515.41999999999996</v>
      </c>
    </row>
    <row r="25" spans="1:9" x14ac:dyDescent="0.25">
      <c r="A25" s="19" t="s">
        <v>30</v>
      </c>
      <c r="B25" s="21">
        <v>1</v>
      </c>
      <c r="C25" s="21">
        <f t="shared" ref="C25:C32" si="11">D25+E25</f>
        <v>202</v>
      </c>
      <c r="D25" s="21">
        <v>158</v>
      </c>
      <c r="E25" s="21">
        <v>44</v>
      </c>
      <c r="F25" s="6"/>
      <c r="G25" s="6">
        <v>4.7200000000000006</v>
      </c>
      <c r="H25" s="6">
        <f t="shared" ref="H25:H32" si="12">ROUND(E25*G25*2,2)</f>
        <v>415.36</v>
      </c>
      <c r="I25" s="6">
        <f t="shared" si="3"/>
        <v>515.41999999999996</v>
      </c>
    </row>
    <row r="26" spans="1:9" x14ac:dyDescent="0.25">
      <c r="A26" s="19" t="s">
        <v>30</v>
      </c>
      <c r="B26" s="21">
        <v>1</v>
      </c>
      <c r="C26" s="21">
        <f t="shared" si="11"/>
        <v>171</v>
      </c>
      <c r="D26" s="21">
        <v>158</v>
      </c>
      <c r="E26" s="21">
        <v>13</v>
      </c>
      <c r="F26" s="6"/>
      <c r="G26" s="6">
        <v>4.7200000000000006</v>
      </c>
      <c r="H26" s="6">
        <f t="shared" si="12"/>
        <v>122.72</v>
      </c>
      <c r="I26" s="6">
        <f t="shared" si="3"/>
        <v>152.28</v>
      </c>
    </row>
    <row r="27" spans="1:9" x14ac:dyDescent="0.25">
      <c r="A27" s="19" t="s">
        <v>30</v>
      </c>
      <c r="B27" s="21">
        <v>1</v>
      </c>
      <c r="C27" s="21">
        <f t="shared" si="11"/>
        <v>202</v>
      </c>
      <c r="D27" s="21">
        <v>158</v>
      </c>
      <c r="E27" s="21">
        <v>44</v>
      </c>
      <c r="F27" s="6"/>
      <c r="G27" s="6">
        <v>4.7200000000000006</v>
      </c>
      <c r="H27" s="6">
        <f t="shared" si="12"/>
        <v>415.36</v>
      </c>
      <c r="I27" s="6">
        <f t="shared" si="3"/>
        <v>515.41999999999996</v>
      </c>
    </row>
    <row r="28" spans="1:9" x14ac:dyDescent="0.25">
      <c r="A28" s="19" t="s">
        <v>30</v>
      </c>
      <c r="B28" s="21">
        <v>1</v>
      </c>
      <c r="C28" s="21">
        <f t="shared" si="11"/>
        <v>161</v>
      </c>
      <c r="D28" s="21">
        <v>158</v>
      </c>
      <c r="E28" s="21">
        <v>3</v>
      </c>
      <c r="F28" s="6"/>
      <c r="G28" s="6">
        <v>4.7200000000000006</v>
      </c>
      <c r="H28" s="6">
        <f t="shared" si="12"/>
        <v>28.32</v>
      </c>
      <c r="I28" s="6">
        <f t="shared" si="3"/>
        <v>35.14</v>
      </c>
    </row>
    <row r="29" spans="1:9" x14ac:dyDescent="0.25">
      <c r="A29" s="19" t="s">
        <v>30</v>
      </c>
      <c r="B29" s="21">
        <v>1</v>
      </c>
      <c r="C29" s="21">
        <f t="shared" si="11"/>
        <v>93</v>
      </c>
      <c r="D29" s="21">
        <v>55</v>
      </c>
      <c r="E29" s="21">
        <v>38</v>
      </c>
      <c r="F29" s="6"/>
      <c r="G29" s="6">
        <v>4.7200000000000006</v>
      </c>
      <c r="H29" s="6">
        <f t="shared" si="12"/>
        <v>358.72</v>
      </c>
      <c r="I29" s="6">
        <f t="shared" si="3"/>
        <v>445.14</v>
      </c>
    </row>
    <row r="30" spans="1:9" x14ac:dyDescent="0.25">
      <c r="A30" s="19" t="s">
        <v>30</v>
      </c>
      <c r="B30" s="21">
        <v>1</v>
      </c>
      <c r="C30" s="21">
        <f t="shared" si="11"/>
        <v>240</v>
      </c>
      <c r="D30" s="21">
        <v>158</v>
      </c>
      <c r="E30" s="21">
        <v>82</v>
      </c>
      <c r="F30" s="6"/>
      <c r="G30" s="6">
        <v>4.7200000000000006</v>
      </c>
      <c r="H30" s="6">
        <f t="shared" si="12"/>
        <v>774.08</v>
      </c>
      <c r="I30" s="6">
        <f t="shared" si="3"/>
        <v>960.56</v>
      </c>
    </row>
    <row r="31" spans="1:9" x14ac:dyDescent="0.25">
      <c r="A31" s="19" t="s">
        <v>30</v>
      </c>
      <c r="B31" s="21">
        <v>1</v>
      </c>
      <c r="C31" s="21">
        <f t="shared" si="11"/>
        <v>319</v>
      </c>
      <c r="D31" s="21">
        <v>158</v>
      </c>
      <c r="E31" s="21">
        <v>161</v>
      </c>
      <c r="F31" s="6"/>
      <c r="G31" s="6">
        <v>4.7200000000000006</v>
      </c>
      <c r="H31" s="6">
        <f t="shared" si="12"/>
        <v>1519.84</v>
      </c>
      <c r="I31" s="6">
        <f t="shared" si="3"/>
        <v>1885.97</v>
      </c>
    </row>
    <row r="32" spans="1:9" x14ac:dyDescent="0.25">
      <c r="A32" s="19" t="s">
        <v>30</v>
      </c>
      <c r="B32" s="21">
        <v>1</v>
      </c>
      <c r="C32" s="21">
        <f t="shared" si="11"/>
        <v>109</v>
      </c>
      <c r="D32" s="21">
        <v>55</v>
      </c>
      <c r="E32" s="21">
        <v>54</v>
      </c>
      <c r="F32" s="6"/>
      <c r="G32" s="6">
        <v>4.7200000000000006</v>
      </c>
      <c r="H32" s="6">
        <f t="shared" si="12"/>
        <v>509.76</v>
      </c>
      <c r="I32" s="6">
        <f t="shared" si="3"/>
        <v>632.55999999999995</v>
      </c>
    </row>
    <row r="33" spans="1:9" x14ac:dyDescent="0.25">
      <c r="A33" s="19" t="s">
        <v>30</v>
      </c>
      <c r="B33" s="21">
        <v>1</v>
      </c>
      <c r="C33" s="21">
        <f t="shared" ref="C33:C36" si="13">D33+E33</f>
        <v>96</v>
      </c>
      <c r="D33" s="21">
        <v>40</v>
      </c>
      <c r="E33" s="21">
        <v>56</v>
      </c>
      <c r="F33" s="6"/>
      <c r="G33" s="6">
        <v>4.1500000000000004</v>
      </c>
      <c r="H33" s="6">
        <f t="shared" ref="H33:H36" si="14">ROUND(E33*G33*2,2)</f>
        <v>464.8</v>
      </c>
      <c r="I33" s="6">
        <f t="shared" si="3"/>
        <v>576.77</v>
      </c>
    </row>
    <row r="34" spans="1:9" x14ac:dyDescent="0.25">
      <c r="A34" s="19" t="s">
        <v>30</v>
      </c>
      <c r="B34" s="21">
        <v>1</v>
      </c>
      <c r="C34" s="21">
        <f t="shared" si="13"/>
        <v>264</v>
      </c>
      <c r="D34" s="21">
        <v>158</v>
      </c>
      <c r="E34" s="21">
        <v>106</v>
      </c>
      <c r="F34" s="6"/>
      <c r="G34" s="6">
        <v>4.7200000000000006</v>
      </c>
      <c r="H34" s="6">
        <f t="shared" si="14"/>
        <v>1000.64</v>
      </c>
      <c r="I34" s="6">
        <f t="shared" si="3"/>
        <v>1241.69</v>
      </c>
    </row>
    <row r="35" spans="1:9" x14ac:dyDescent="0.25">
      <c r="A35" s="19" t="s">
        <v>30</v>
      </c>
      <c r="B35" s="21">
        <v>1</v>
      </c>
      <c r="C35" s="21">
        <f t="shared" si="13"/>
        <v>137</v>
      </c>
      <c r="D35" s="21">
        <v>103</v>
      </c>
      <c r="E35" s="21">
        <v>34</v>
      </c>
      <c r="F35" s="6"/>
      <c r="G35" s="6">
        <v>4.7200000000000006</v>
      </c>
      <c r="H35" s="6">
        <f t="shared" si="14"/>
        <v>320.95999999999998</v>
      </c>
      <c r="I35" s="6">
        <f t="shared" si="3"/>
        <v>398.28</v>
      </c>
    </row>
    <row r="36" spans="1:9" x14ac:dyDescent="0.25">
      <c r="A36" s="19" t="s">
        <v>30</v>
      </c>
      <c r="B36" s="21">
        <v>1</v>
      </c>
      <c r="C36" s="21">
        <f t="shared" si="13"/>
        <v>126</v>
      </c>
      <c r="D36" s="21">
        <v>79</v>
      </c>
      <c r="E36" s="21">
        <v>47</v>
      </c>
      <c r="F36" s="6"/>
      <c r="G36" s="6">
        <v>4.7200000000000006</v>
      </c>
      <c r="H36" s="6">
        <f t="shared" si="14"/>
        <v>443.68</v>
      </c>
      <c r="I36" s="6">
        <f t="shared" si="3"/>
        <v>550.55999999999995</v>
      </c>
    </row>
    <row r="37" spans="1:9" x14ac:dyDescent="0.25">
      <c r="A37" s="19" t="s">
        <v>30</v>
      </c>
      <c r="B37" s="21">
        <v>1</v>
      </c>
      <c r="C37" s="21">
        <f t="shared" ref="C37:C47" si="15">D37+E37</f>
        <v>72</v>
      </c>
      <c r="D37" s="21">
        <v>40</v>
      </c>
      <c r="E37" s="21">
        <v>32</v>
      </c>
      <c r="F37" s="6"/>
      <c r="G37" s="6">
        <v>4.7200000000000006</v>
      </c>
      <c r="H37" s="6">
        <f t="shared" ref="H37:H40" si="16">ROUND(E37*G37*2,2)</f>
        <v>302.08</v>
      </c>
      <c r="I37" s="6">
        <f t="shared" si="3"/>
        <v>374.85</v>
      </c>
    </row>
    <row r="38" spans="1:9" x14ac:dyDescent="0.25">
      <c r="A38" s="19" t="s">
        <v>30</v>
      </c>
      <c r="B38" s="21">
        <v>1</v>
      </c>
      <c r="C38" s="21">
        <f t="shared" si="15"/>
        <v>120</v>
      </c>
      <c r="D38" s="21">
        <v>87</v>
      </c>
      <c r="E38" s="21">
        <v>33</v>
      </c>
      <c r="F38" s="6"/>
      <c r="G38" s="6">
        <v>4.1500000000000004</v>
      </c>
      <c r="H38" s="6">
        <f t="shared" si="16"/>
        <v>273.89999999999998</v>
      </c>
      <c r="I38" s="6">
        <f t="shared" si="3"/>
        <v>339.88</v>
      </c>
    </row>
    <row r="39" spans="1:9" x14ac:dyDescent="0.25">
      <c r="A39" s="19" t="s">
        <v>30</v>
      </c>
      <c r="B39" s="21">
        <v>1</v>
      </c>
      <c r="C39" s="21">
        <f t="shared" si="15"/>
        <v>192</v>
      </c>
      <c r="D39" s="21">
        <v>71</v>
      </c>
      <c r="E39" s="21">
        <v>121</v>
      </c>
      <c r="F39" s="6"/>
      <c r="G39" s="6">
        <v>4.7200000000000006</v>
      </c>
      <c r="H39" s="6">
        <f t="shared" si="16"/>
        <v>1142.24</v>
      </c>
      <c r="I39" s="6">
        <f t="shared" si="3"/>
        <v>1417.41</v>
      </c>
    </row>
    <row r="40" spans="1:9" x14ac:dyDescent="0.25">
      <c r="A40" s="19" t="s">
        <v>30</v>
      </c>
      <c r="B40" s="21">
        <v>1</v>
      </c>
      <c r="C40" s="21">
        <f t="shared" si="15"/>
        <v>209</v>
      </c>
      <c r="D40" s="21">
        <v>158</v>
      </c>
      <c r="E40" s="21">
        <v>51</v>
      </c>
      <c r="F40" s="6"/>
      <c r="G40" s="6">
        <v>4.7200000000000006</v>
      </c>
      <c r="H40" s="6">
        <f t="shared" si="16"/>
        <v>481.44</v>
      </c>
      <c r="I40" s="6">
        <f t="shared" si="3"/>
        <v>597.41999999999996</v>
      </c>
    </row>
    <row r="41" spans="1:9" x14ac:dyDescent="0.25">
      <c r="A41" s="19" t="s">
        <v>30</v>
      </c>
      <c r="B41" s="21">
        <v>1</v>
      </c>
      <c r="C41" s="21">
        <f t="shared" si="15"/>
        <v>168</v>
      </c>
      <c r="D41" s="21">
        <v>158</v>
      </c>
      <c r="E41" s="21">
        <v>10</v>
      </c>
      <c r="F41" s="6"/>
      <c r="G41" s="6">
        <v>4.1500000000000004</v>
      </c>
      <c r="H41" s="6">
        <f t="shared" ref="H41:H47" si="17">ROUND(E41*G41*2,2)</f>
        <v>83</v>
      </c>
      <c r="I41" s="6">
        <f t="shared" si="3"/>
        <v>102.99</v>
      </c>
    </row>
    <row r="42" spans="1:9" x14ac:dyDescent="0.25">
      <c r="A42" s="19" t="s">
        <v>30</v>
      </c>
      <c r="B42" s="21">
        <v>1</v>
      </c>
      <c r="C42" s="21">
        <f t="shared" si="15"/>
        <v>144</v>
      </c>
      <c r="D42" s="21">
        <v>63</v>
      </c>
      <c r="E42" s="21">
        <v>81</v>
      </c>
      <c r="F42" s="6"/>
      <c r="G42" s="6">
        <v>4.7200000000000006</v>
      </c>
      <c r="H42" s="6">
        <f t="shared" si="17"/>
        <v>764.64</v>
      </c>
      <c r="I42" s="6">
        <f t="shared" si="3"/>
        <v>948.84</v>
      </c>
    </row>
    <row r="43" spans="1:9" x14ac:dyDescent="0.25">
      <c r="A43" s="19" t="s">
        <v>30</v>
      </c>
      <c r="B43" s="21">
        <v>1</v>
      </c>
      <c r="C43" s="21">
        <f t="shared" ref="C43" si="18">D43+E43</f>
        <v>144</v>
      </c>
      <c r="D43" s="21">
        <v>111</v>
      </c>
      <c r="E43" s="21">
        <v>33</v>
      </c>
      <c r="F43" s="6"/>
      <c r="G43" s="6">
        <v>4.7200000000000006</v>
      </c>
      <c r="H43" s="6">
        <f t="shared" ref="H43" si="19">ROUND(E43*G43*2,2)</f>
        <v>311.52</v>
      </c>
      <c r="I43" s="6">
        <f t="shared" ref="I43" si="20">ROUND(H43*1.2409,2)</f>
        <v>386.57</v>
      </c>
    </row>
    <row r="44" spans="1:9" x14ac:dyDescent="0.25">
      <c r="A44" s="19" t="s">
        <v>30</v>
      </c>
      <c r="B44" s="21">
        <v>1</v>
      </c>
      <c r="C44" s="21">
        <f t="shared" ref="C44:C46" si="21">D44+E44</f>
        <v>72</v>
      </c>
      <c r="D44" s="21">
        <v>71</v>
      </c>
      <c r="E44" s="21">
        <v>1</v>
      </c>
      <c r="F44" s="6"/>
      <c r="G44" s="6">
        <v>4.7200000000000006</v>
      </c>
      <c r="H44" s="6">
        <f t="shared" ref="H44:H46" si="22">ROUND(E44*G44*2,2)</f>
        <v>9.44</v>
      </c>
      <c r="I44" s="6">
        <f t="shared" ref="I44:I46" si="23">ROUND(H44*1.2409,2)</f>
        <v>11.71</v>
      </c>
    </row>
    <row r="45" spans="1:9" x14ac:dyDescent="0.25">
      <c r="A45" s="19" t="s">
        <v>30</v>
      </c>
      <c r="B45" s="21">
        <v>1</v>
      </c>
      <c r="C45" s="21">
        <f t="shared" si="21"/>
        <v>240</v>
      </c>
      <c r="D45" s="21">
        <v>158</v>
      </c>
      <c r="E45" s="21">
        <v>82</v>
      </c>
      <c r="F45" s="6"/>
      <c r="G45" s="6">
        <v>4.7200000000000006</v>
      </c>
      <c r="H45" s="6">
        <f t="shared" si="22"/>
        <v>774.08</v>
      </c>
      <c r="I45" s="6">
        <f t="shared" si="23"/>
        <v>960.56</v>
      </c>
    </row>
    <row r="46" spans="1:9" x14ac:dyDescent="0.25">
      <c r="A46" s="19" t="s">
        <v>30</v>
      </c>
      <c r="B46" s="21">
        <v>1</v>
      </c>
      <c r="C46" s="21">
        <f t="shared" si="21"/>
        <v>216</v>
      </c>
      <c r="D46" s="21">
        <v>158</v>
      </c>
      <c r="E46" s="21">
        <v>58</v>
      </c>
      <c r="F46" s="6"/>
      <c r="G46" s="6">
        <v>4.7200000000000006</v>
      </c>
      <c r="H46" s="6">
        <f t="shared" si="22"/>
        <v>547.52</v>
      </c>
      <c r="I46" s="6">
        <f t="shared" si="23"/>
        <v>679.42</v>
      </c>
    </row>
    <row r="47" spans="1:9" x14ac:dyDescent="0.25">
      <c r="A47" s="19" t="s">
        <v>30</v>
      </c>
      <c r="B47" s="21">
        <v>1</v>
      </c>
      <c r="C47" s="21">
        <f t="shared" si="15"/>
        <v>216</v>
      </c>
      <c r="D47" s="21">
        <v>158</v>
      </c>
      <c r="E47" s="21">
        <v>58</v>
      </c>
      <c r="F47" s="6"/>
      <c r="G47" s="6">
        <v>4.7200000000000006</v>
      </c>
      <c r="H47" s="6">
        <f t="shared" si="17"/>
        <v>547.52</v>
      </c>
      <c r="I47" s="6">
        <f t="shared" si="3"/>
        <v>679.42</v>
      </c>
    </row>
    <row r="48" spans="1:9" ht="49.5" x14ac:dyDescent="0.25">
      <c r="A48" s="370" t="s">
        <v>25</v>
      </c>
      <c r="B48" s="25">
        <f>SUM(B49:B55)</f>
        <v>7</v>
      </c>
      <c r="C48" s="25"/>
      <c r="D48" s="25"/>
      <c r="E48" s="25">
        <f t="shared" ref="E48" si="24">SUM(E49:E55)</f>
        <v>137</v>
      </c>
      <c r="F48" s="25"/>
      <c r="G48" s="25"/>
      <c r="H48" s="26">
        <f>SUM(H49:H55)</f>
        <v>945.29999999999984</v>
      </c>
      <c r="I48" s="26">
        <f t="shared" ref="I48" si="25">SUM(I49:I55)</f>
        <v>1173.0299999999997</v>
      </c>
    </row>
    <row r="49" spans="1:9" x14ac:dyDescent="0.25">
      <c r="A49" s="19" t="s">
        <v>31</v>
      </c>
      <c r="B49" s="21">
        <v>1</v>
      </c>
      <c r="C49" s="21">
        <f t="shared" ref="C49" si="26">D49+E49</f>
        <v>168</v>
      </c>
      <c r="D49" s="21">
        <v>142</v>
      </c>
      <c r="E49" s="21">
        <v>26</v>
      </c>
      <c r="F49" s="6"/>
      <c r="G49" s="6">
        <v>3.45</v>
      </c>
      <c r="H49" s="6">
        <f t="shared" ref="H49" si="27">ROUND(E49*G49*2,2)</f>
        <v>179.4</v>
      </c>
      <c r="I49" s="6">
        <f t="shared" si="3"/>
        <v>222.62</v>
      </c>
    </row>
    <row r="50" spans="1:9" x14ac:dyDescent="0.25">
      <c r="A50" s="19" t="s">
        <v>31</v>
      </c>
      <c r="B50" s="21">
        <v>1</v>
      </c>
      <c r="C50" s="21">
        <f t="shared" ref="C50:C55" si="28">D50+E50</f>
        <v>96</v>
      </c>
      <c r="D50" s="21">
        <v>71</v>
      </c>
      <c r="E50" s="21">
        <v>25</v>
      </c>
      <c r="F50" s="6"/>
      <c r="G50" s="6">
        <v>3.45</v>
      </c>
      <c r="H50" s="6">
        <f t="shared" ref="H50:H55" si="29">ROUND(E50*G50*2,2)</f>
        <v>172.5</v>
      </c>
      <c r="I50" s="6">
        <f t="shared" si="3"/>
        <v>214.06</v>
      </c>
    </row>
    <row r="51" spans="1:9" x14ac:dyDescent="0.25">
      <c r="A51" s="19" t="s">
        <v>31</v>
      </c>
      <c r="B51" s="21">
        <v>1</v>
      </c>
      <c r="C51" s="21">
        <f t="shared" si="28"/>
        <v>48</v>
      </c>
      <c r="D51" s="21">
        <v>40</v>
      </c>
      <c r="E51" s="21">
        <v>8</v>
      </c>
      <c r="F51" s="6"/>
      <c r="G51" s="6">
        <v>3.45</v>
      </c>
      <c r="H51" s="6">
        <f t="shared" si="29"/>
        <v>55.2</v>
      </c>
      <c r="I51" s="6">
        <f t="shared" si="3"/>
        <v>68.5</v>
      </c>
    </row>
    <row r="52" spans="1:9" x14ac:dyDescent="0.25">
      <c r="A52" s="19" t="s">
        <v>31</v>
      </c>
      <c r="B52" s="21">
        <v>1</v>
      </c>
      <c r="C52" s="21">
        <f t="shared" si="28"/>
        <v>113</v>
      </c>
      <c r="D52" s="21">
        <v>79</v>
      </c>
      <c r="E52" s="21">
        <v>34</v>
      </c>
      <c r="F52" s="6"/>
      <c r="G52" s="6">
        <v>3.45</v>
      </c>
      <c r="H52" s="6">
        <f t="shared" si="29"/>
        <v>234.6</v>
      </c>
      <c r="I52" s="6">
        <f t="shared" si="3"/>
        <v>291.12</v>
      </c>
    </row>
    <row r="53" spans="1:9" x14ac:dyDescent="0.25">
      <c r="A53" s="19" t="s">
        <v>31</v>
      </c>
      <c r="B53" s="21">
        <v>1</v>
      </c>
      <c r="C53" s="21">
        <f t="shared" si="28"/>
        <v>120</v>
      </c>
      <c r="D53" s="21">
        <v>87</v>
      </c>
      <c r="E53" s="21">
        <v>33</v>
      </c>
      <c r="F53" s="6"/>
      <c r="G53" s="6">
        <v>3.45</v>
      </c>
      <c r="H53" s="6">
        <f t="shared" si="29"/>
        <v>227.7</v>
      </c>
      <c r="I53" s="6">
        <f t="shared" si="3"/>
        <v>282.55</v>
      </c>
    </row>
    <row r="54" spans="1:9" x14ac:dyDescent="0.25">
      <c r="A54" s="19" t="s">
        <v>31</v>
      </c>
      <c r="B54" s="21">
        <v>1</v>
      </c>
      <c r="C54" s="21">
        <f t="shared" si="28"/>
        <v>128</v>
      </c>
      <c r="D54" s="21">
        <v>126</v>
      </c>
      <c r="E54" s="21">
        <v>2</v>
      </c>
      <c r="F54" s="6"/>
      <c r="G54" s="6">
        <v>3.45</v>
      </c>
      <c r="H54" s="6">
        <f t="shared" si="29"/>
        <v>13.8</v>
      </c>
      <c r="I54" s="6">
        <f t="shared" si="3"/>
        <v>17.12</v>
      </c>
    </row>
    <row r="55" spans="1:9" x14ac:dyDescent="0.25">
      <c r="A55" s="19" t="s">
        <v>31</v>
      </c>
      <c r="B55" s="21">
        <v>1</v>
      </c>
      <c r="C55" s="21">
        <f t="shared" si="28"/>
        <v>72</v>
      </c>
      <c r="D55" s="21">
        <v>63</v>
      </c>
      <c r="E55" s="21">
        <v>9</v>
      </c>
      <c r="F55" s="6"/>
      <c r="G55" s="6">
        <v>3.45</v>
      </c>
      <c r="H55" s="6">
        <f t="shared" si="29"/>
        <v>62.1</v>
      </c>
      <c r="I55" s="6">
        <f t="shared" si="3"/>
        <v>77.06</v>
      </c>
    </row>
    <row r="56" spans="1:9" ht="49.5" x14ac:dyDescent="0.25">
      <c r="A56" s="370" t="s">
        <v>26</v>
      </c>
      <c r="B56" s="25">
        <f>SUM(B57:B59)</f>
        <v>3</v>
      </c>
      <c r="C56" s="25"/>
      <c r="D56" s="25"/>
      <c r="E56" s="25">
        <f t="shared" ref="E56" si="30">SUM(E57:E59)</f>
        <v>204</v>
      </c>
      <c r="F56" s="25"/>
      <c r="G56" s="25"/>
      <c r="H56" s="26">
        <f t="shared" ref="H56:I56" si="31">SUM(H57:H59)</f>
        <v>1093.03</v>
      </c>
      <c r="I56" s="26">
        <f t="shared" si="31"/>
        <v>1356.3400000000001</v>
      </c>
    </row>
    <row r="57" spans="1:9" x14ac:dyDescent="0.25">
      <c r="A57" s="19" t="s">
        <v>32</v>
      </c>
      <c r="B57" s="21">
        <v>1</v>
      </c>
      <c r="C57" s="21">
        <f t="shared" ref="C57" si="32">D57+E57</f>
        <v>128</v>
      </c>
      <c r="D57" s="21">
        <v>87</v>
      </c>
      <c r="E57" s="21">
        <v>41</v>
      </c>
      <c r="F57" s="6"/>
      <c r="G57" s="6">
        <v>2.6789880952380951</v>
      </c>
      <c r="H57" s="6">
        <f t="shared" ref="H57" si="33">ROUND(E57*G57*2,2)</f>
        <v>219.68</v>
      </c>
      <c r="I57" s="6">
        <f t="shared" ref="I57:I59" si="34">ROUND(H57*1.2409,2)</f>
        <v>272.60000000000002</v>
      </c>
    </row>
    <row r="58" spans="1:9" x14ac:dyDescent="0.25">
      <c r="A58" s="19" t="s">
        <v>32</v>
      </c>
      <c r="B58" s="21">
        <v>1</v>
      </c>
      <c r="C58" s="21">
        <f t="shared" ref="C58:C59" si="35">D58+E58</f>
        <v>280</v>
      </c>
      <c r="D58" s="21">
        <v>158</v>
      </c>
      <c r="E58" s="21">
        <v>122</v>
      </c>
      <c r="F58" s="6"/>
      <c r="G58" s="6">
        <v>2.6789880952380951</v>
      </c>
      <c r="H58" s="6">
        <f t="shared" ref="H58:H59" si="36">ROUND(E58*G58*2,2)</f>
        <v>653.66999999999996</v>
      </c>
      <c r="I58" s="6">
        <f t="shared" si="34"/>
        <v>811.14</v>
      </c>
    </row>
    <row r="59" spans="1:9" x14ac:dyDescent="0.25">
      <c r="A59" s="19" t="s">
        <v>32</v>
      </c>
      <c r="B59" s="21">
        <v>1</v>
      </c>
      <c r="C59" s="21">
        <f t="shared" si="35"/>
        <v>120</v>
      </c>
      <c r="D59" s="21">
        <v>79</v>
      </c>
      <c r="E59" s="21">
        <v>41</v>
      </c>
      <c r="F59" s="6"/>
      <c r="G59" s="6">
        <v>2.6789880952380951</v>
      </c>
      <c r="H59" s="6">
        <f t="shared" si="36"/>
        <v>219.68</v>
      </c>
      <c r="I59" s="6">
        <f t="shared" si="34"/>
        <v>272.60000000000002</v>
      </c>
    </row>
    <row r="60" spans="1:9" x14ac:dyDescent="0.25">
      <c r="F60" s="15"/>
      <c r="G60" s="15"/>
    </row>
    <row r="62" spans="1:9" x14ac:dyDescent="0.25">
      <c r="A62" s="11" t="s">
        <v>1</v>
      </c>
      <c r="B62" s="12"/>
      <c r="C62" s="12"/>
      <c r="D62" s="12"/>
      <c r="E62" s="12"/>
      <c r="F62" s="12"/>
      <c r="G62" s="12"/>
      <c r="H62" s="12"/>
      <c r="I62" s="12"/>
    </row>
    <row r="63" spans="1:9" ht="36" customHeight="1" x14ac:dyDescent="0.25">
      <c r="A63" s="609" t="s">
        <v>3</v>
      </c>
      <c r="B63" s="609"/>
      <c r="C63" s="609"/>
      <c r="D63" s="609"/>
      <c r="E63" s="609"/>
      <c r="F63" s="609"/>
      <c r="G63" s="609"/>
      <c r="H63" s="609"/>
      <c r="I63" s="609"/>
    </row>
    <row r="64" spans="1:9" ht="18" customHeight="1" x14ac:dyDescent="0.25">
      <c r="A64" s="18" t="s">
        <v>5</v>
      </c>
      <c r="D64" s="12"/>
      <c r="E64" s="12"/>
      <c r="F64" s="12"/>
      <c r="G64" s="12"/>
      <c r="H64" s="12"/>
      <c r="I64" s="12"/>
    </row>
    <row r="65" spans="1:9" ht="18" customHeight="1" x14ac:dyDescent="0.25">
      <c r="A65" s="12" t="s">
        <v>16</v>
      </c>
      <c r="B65" s="16"/>
      <c r="C65" s="16"/>
      <c r="D65" s="12"/>
      <c r="E65" s="12"/>
      <c r="F65" s="12"/>
      <c r="G65" s="12"/>
      <c r="H65" s="12"/>
      <c r="I65" s="12"/>
    </row>
    <row r="66" spans="1:9" ht="18" customHeight="1" x14ac:dyDescent="0.25">
      <c r="A66" s="12" t="s">
        <v>17</v>
      </c>
      <c r="B66" s="16"/>
      <c r="C66" s="16"/>
      <c r="D66" s="12"/>
      <c r="E66" s="12"/>
      <c r="F66" s="12"/>
      <c r="G66" s="12"/>
      <c r="H66" s="12"/>
      <c r="I66" s="12"/>
    </row>
    <row r="67" spans="1:9" ht="18" customHeight="1" x14ac:dyDescent="0.25">
      <c r="A67" s="12"/>
      <c r="B67" s="18"/>
      <c r="C67" s="18"/>
      <c r="D67" s="12"/>
      <c r="E67" s="12"/>
      <c r="F67" s="12"/>
      <c r="G67" s="12"/>
      <c r="H67" s="12"/>
      <c r="I67" s="12"/>
    </row>
    <row r="68" spans="1:9" ht="18" customHeight="1" x14ac:dyDescent="0.3">
      <c r="A68" s="12" t="s">
        <v>14</v>
      </c>
      <c r="B68" s="18"/>
      <c r="C68" s="18"/>
      <c r="D68" s="12"/>
      <c r="E68" s="12"/>
      <c r="F68" s="12"/>
      <c r="G68" s="12"/>
      <c r="H68" s="12"/>
      <c r="I68" s="12"/>
    </row>
    <row r="69" spans="1:9" ht="18" customHeight="1" x14ac:dyDescent="0.25">
      <c r="A69" s="12"/>
      <c r="B69" s="18"/>
      <c r="C69" s="18"/>
      <c r="D69" s="12"/>
      <c r="E69" s="12"/>
      <c r="F69" s="12"/>
      <c r="G69" s="12"/>
      <c r="H69" s="12"/>
      <c r="I69" s="12"/>
    </row>
    <row r="70" spans="1:9" ht="18" customHeight="1" x14ac:dyDescent="0.25">
      <c r="A70" s="20" t="s">
        <v>20</v>
      </c>
      <c r="B70" s="18"/>
      <c r="C70" s="18"/>
      <c r="D70" s="12"/>
      <c r="E70" s="12"/>
      <c r="F70" s="12"/>
      <c r="G70" s="12"/>
      <c r="H70" s="12"/>
      <c r="I70" s="12"/>
    </row>
    <row r="71" spans="1:9" ht="37.5" customHeight="1" x14ac:dyDescent="0.25">
      <c r="A71" s="633" t="s">
        <v>7</v>
      </c>
      <c r="B71" s="633"/>
      <c r="C71" s="633"/>
      <c r="D71" s="633"/>
      <c r="E71" s="633"/>
      <c r="F71" s="633"/>
      <c r="G71" s="633"/>
      <c r="H71" s="633"/>
      <c r="I71" s="633"/>
    </row>
    <row r="72" spans="1:9" ht="18" customHeight="1" x14ac:dyDescent="0.25">
      <c r="A72" s="634" t="s">
        <v>9</v>
      </c>
      <c r="B72" s="634"/>
      <c r="C72" s="634"/>
      <c r="D72" s="634"/>
      <c r="E72" s="634"/>
      <c r="F72" s="634"/>
      <c r="G72" s="634"/>
      <c r="H72" s="634"/>
      <c r="I72" s="634"/>
    </row>
    <row r="73" spans="1:9" x14ac:dyDescent="0.25">
      <c r="A73" s="17"/>
      <c r="B73" s="17"/>
      <c r="C73" s="17"/>
      <c r="D73" s="17"/>
      <c r="E73" s="17"/>
      <c r="F73" s="17"/>
      <c r="G73" s="17"/>
      <c r="H73" s="17"/>
      <c r="I73" s="17"/>
    </row>
    <row r="75" spans="1:9" x14ac:dyDescent="0.25">
      <c r="A75" s="2" t="s">
        <v>33</v>
      </c>
    </row>
    <row r="76" spans="1:9" ht="18" customHeight="1" x14ac:dyDescent="0.25"/>
    <row r="77" spans="1:9" x14ac:dyDescent="0.25">
      <c r="A77" s="2" t="s">
        <v>34</v>
      </c>
    </row>
    <row r="78" spans="1:9" x14ac:dyDescent="0.25">
      <c r="A78" s="2" t="s">
        <v>35</v>
      </c>
    </row>
  </sheetData>
  <mergeCells count="16">
    <mergeCell ref="G1:I1"/>
    <mergeCell ref="H8:H10"/>
    <mergeCell ref="A71:I71"/>
    <mergeCell ref="A72:I72"/>
    <mergeCell ref="A3:I3"/>
    <mergeCell ref="H2:I2"/>
    <mergeCell ref="B8:B10"/>
    <mergeCell ref="C8:E8"/>
    <mergeCell ref="I8:I10"/>
    <mergeCell ref="C9:C10"/>
    <mergeCell ref="D9:D10"/>
    <mergeCell ref="E9:E10"/>
    <mergeCell ref="A8:A10"/>
    <mergeCell ref="F8:F10"/>
    <mergeCell ref="G8:G10"/>
    <mergeCell ref="A63:I63"/>
  </mergeCells>
  <pageMargins left="0.31496062992125984" right="0.31496062992125984" top="0.55118110236220474" bottom="0.35433070866141736" header="0.31496062992125984" footer="0.31496062992125984"/>
  <pageSetup paperSize="9" scale="3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2"/>
  <sheetViews>
    <sheetView zoomScale="80" zoomScaleNormal="80" workbookViewId="0">
      <selection activeCell="J8" sqref="J8"/>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1" width="15.85546875" style="2" customWidth="1"/>
    <col min="12" max="16384" width="9.140625" style="2"/>
  </cols>
  <sheetData>
    <row r="1" spans="1:9" s="426" customFormat="1" ht="53.25" customHeight="1" x14ac:dyDescent="0.25">
      <c r="G1" s="600" t="s">
        <v>1613</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1478</v>
      </c>
    </row>
    <row r="6" spans="1:9" x14ac:dyDescent="0.25">
      <c r="A6" s="2" t="s">
        <v>1570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250">
        <v>1</v>
      </c>
      <c r="B11" s="250">
        <v>6</v>
      </c>
      <c r="C11" s="250" t="s">
        <v>12</v>
      </c>
      <c r="D11" s="250">
        <v>8</v>
      </c>
      <c r="E11" s="250">
        <v>9</v>
      </c>
      <c r="F11" s="250">
        <v>11</v>
      </c>
      <c r="G11" s="250">
        <v>12</v>
      </c>
      <c r="H11" s="250">
        <v>13</v>
      </c>
      <c r="I11" s="250" t="s">
        <v>13</v>
      </c>
    </row>
    <row r="12" spans="1:9" s="1" customFormat="1" ht="26.25" customHeight="1" x14ac:dyDescent="0.25">
      <c r="A12" s="3" t="s">
        <v>0</v>
      </c>
      <c r="B12" s="4">
        <f>B20+B16+B13</f>
        <v>9</v>
      </c>
      <c r="C12" s="4"/>
      <c r="D12" s="4"/>
      <c r="E12" s="4">
        <f>E20+E16+E13</f>
        <v>304</v>
      </c>
      <c r="F12" s="4"/>
      <c r="G12" s="4"/>
      <c r="H12" s="428">
        <f>H20+H16+H13</f>
        <v>3007.84</v>
      </c>
      <c r="I12" s="428">
        <f>I20+I16+I13</f>
        <v>3732.44</v>
      </c>
    </row>
    <row r="13" spans="1:9" ht="37.5" customHeight="1" x14ac:dyDescent="0.25">
      <c r="A13" s="370" t="s">
        <v>23</v>
      </c>
      <c r="B13" s="284">
        <f>B15+B14</f>
        <v>2</v>
      </c>
      <c r="C13" s="284"/>
      <c r="D13" s="284"/>
      <c r="E13" s="284">
        <f t="shared" ref="E13:I13" si="0">E15+E14</f>
        <v>68</v>
      </c>
      <c r="F13" s="284"/>
      <c r="G13" s="284"/>
      <c r="H13" s="285">
        <f t="shared" si="0"/>
        <v>1278.22</v>
      </c>
      <c r="I13" s="285">
        <f t="shared" si="0"/>
        <v>1586.15</v>
      </c>
    </row>
    <row r="14" spans="1:9" ht="18.75" customHeight="1" x14ac:dyDescent="0.25">
      <c r="A14" s="19" t="s">
        <v>407</v>
      </c>
      <c r="B14" s="21">
        <v>1</v>
      </c>
      <c r="C14" s="21">
        <v>224</v>
      </c>
      <c r="D14" s="21">
        <v>158</v>
      </c>
      <c r="E14" s="21">
        <v>66</v>
      </c>
      <c r="F14" s="6">
        <v>1485</v>
      </c>
      <c r="G14" s="6">
        <f>F14/D14</f>
        <v>9.3987341772151893</v>
      </c>
      <c r="H14" s="423">
        <f>ROUND(E14*G14*2,2)</f>
        <v>1240.6300000000001</v>
      </c>
      <c r="I14" s="433">
        <f>ROUND(H14*1.2409,2)</f>
        <v>1539.5</v>
      </c>
    </row>
    <row r="15" spans="1:9" ht="19.5" customHeight="1" x14ac:dyDescent="0.25">
      <c r="A15" s="19" t="s">
        <v>407</v>
      </c>
      <c r="B15" s="21">
        <v>1</v>
      </c>
      <c r="C15" s="21">
        <v>160</v>
      </c>
      <c r="D15" s="21">
        <v>158</v>
      </c>
      <c r="E15" s="21">
        <v>2</v>
      </c>
      <c r="F15" s="6">
        <v>1485</v>
      </c>
      <c r="G15" s="6">
        <f>F15/D15</f>
        <v>9.3987341772151893</v>
      </c>
      <c r="H15" s="423">
        <f>ROUND(E15*G15*2,2)</f>
        <v>37.590000000000003</v>
      </c>
      <c r="I15" s="433">
        <f>ROUND(H15*1.2409,2)</f>
        <v>46.65</v>
      </c>
    </row>
    <row r="16" spans="1:9" ht="49.5" customHeight="1" x14ac:dyDescent="0.25">
      <c r="A16" s="370" t="s">
        <v>24</v>
      </c>
      <c r="B16" s="284">
        <f>B19+B18+B17</f>
        <v>3</v>
      </c>
      <c r="C16" s="284"/>
      <c r="D16" s="284"/>
      <c r="E16" s="284">
        <f t="shared" ref="E16:I16" si="1">E19+E18+E17</f>
        <v>96</v>
      </c>
      <c r="F16" s="284"/>
      <c r="G16" s="284"/>
      <c r="H16" s="489">
        <f t="shared" si="1"/>
        <v>930.38000000000011</v>
      </c>
      <c r="I16" s="285">
        <f t="shared" si="1"/>
        <v>1154.51</v>
      </c>
    </row>
    <row r="17" spans="1:9" x14ac:dyDescent="0.25">
      <c r="A17" s="19" t="s">
        <v>39</v>
      </c>
      <c r="B17" s="21">
        <v>1</v>
      </c>
      <c r="C17" s="21">
        <v>224</v>
      </c>
      <c r="D17" s="21">
        <v>158</v>
      </c>
      <c r="E17" s="21">
        <v>66</v>
      </c>
      <c r="F17" s="6">
        <v>785</v>
      </c>
      <c r="G17" s="6">
        <f>F17/D17</f>
        <v>4.9683544303797467</v>
      </c>
      <c r="H17" s="423">
        <f>ROUND(E17*G17*2,2)</f>
        <v>655.82</v>
      </c>
      <c r="I17" s="429">
        <f>ROUND(H17*1.2409,2)</f>
        <v>813.81</v>
      </c>
    </row>
    <row r="18" spans="1:9" x14ac:dyDescent="0.25">
      <c r="A18" s="19" t="s">
        <v>39</v>
      </c>
      <c r="B18" s="21">
        <v>1</v>
      </c>
      <c r="C18" s="21">
        <v>178</v>
      </c>
      <c r="D18" s="21">
        <v>158</v>
      </c>
      <c r="E18" s="21">
        <v>20</v>
      </c>
      <c r="F18" s="6">
        <v>692</v>
      </c>
      <c r="G18" s="6">
        <f>F18/D18</f>
        <v>4.3797468354430382</v>
      </c>
      <c r="H18" s="423">
        <f t="shared" ref="H18:H19" si="2">ROUND(E18*G18*2,2)</f>
        <v>175.19</v>
      </c>
      <c r="I18" s="429">
        <f t="shared" ref="I18:I24" si="3">ROUND(H18*1.2409,2)</f>
        <v>217.39</v>
      </c>
    </row>
    <row r="19" spans="1:9" x14ac:dyDescent="0.25">
      <c r="A19" s="19" t="s">
        <v>39</v>
      </c>
      <c r="B19" s="21">
        <v>1</v>
      </c>
      <c r="C19" s="21">
        <v>168</v>
      </c>
      <c r="D19" s="21">
        <v>158</v>
      </c>
      <c r="E19" s="21">
        <v>10</v>
      </c>
      <c r="F19" s="6">
        <v>785</v>
      </c>
      <c r="G19" s="6">
        <f>F19/D19</f>
        <v>4.9683544303797467</v>
      </c>
      <c r="H19" s="423">
        <f t="shared" si="2"/>
        <v>99.37</v>
      </c>
      <c r="I19" s="429">
        <f t="shared" si="3"/>
        <v>123.31</v>
      </c>
    </row>
    <row r="20" spans="1:9" ht="36" customHeight="1" x14ac:dyDescent="0.25">
      <c r="A20" s="370" t="s">
        <v>26</v>
      </c>
      <c r="B20" s="284">
        <f>B21+B22+B23+B24</f>
        <v>4</v>
      </c>
      <c r="C20" s="284"/>
      <c r="D20" s="284"/>
      <c r="E20" s="284">
        <f t="shared" ref="E20:I20" si="4">E21+E22+E23+E24</f>
        <v>140</v>
      </c>
      <c r="F20" s="284"/>
      <c r="G20" s="284"/>
      <c r="H20" s="489">
        <f t="shared" si="4"/>
        <v>799.24</v>
      </c>
      <c r="I20" s="285">
        <f t="shared" si="4"/>
        <v>991.78</v>
      </c>
    </row>
    <row r="21" spans="1:9" x14ac:dyDescent="0.25">
      <c r="A21" s="43" t="s">
        <v>59</v>
      </c>
      <c r="B21" s="21">
        <v>1</v>
      </c>
      <c r="C21" s="21">
        <v>168</v>
      </c>
      <c r="D21" s="21">
        <v>158</v>
      </c>
      <c r="E21" s="21">
        <v>10</v>
      </c>
      <c r="F21" s="6">
        <v>451</v>
      </c>
      <c r="G21" s="6">
        <f>F21/D21</f>
        <v>2.8544303797468356</v>
      </c>
      <c r="H21" s="423">
        <f t="shared" ref="H21" si="5">ROUND(E21*G21*2,2)</f>
        <v>57.09</v>
      </c>
      <c r="I21" s="429">
        <f t="shared" si="3"/>
        <v>70.84</v>
      </c>
    </row>
    <row r="22" spans="1:9" x14ac:dyDescent="0.25">
      <c r="A22" s="43" t="s">
        <v>59</v>
      </c>
      <c r="B22" s="21">
        <v>1</v>
      </c>
      <c r="C22" s="21">
        <v>184</v>
      </c>
      <c r="D22" s="21">
        <v>158</v>
      </c>
      <c r="E22" s="21">
        <v>26</v>
      </c>
      <c r="F22" s="6">
        <v>451</v>
      </c>
      <c r="G22" s="6">
        <f>F22/D22</f>
        <v>2.8544303797468356</v>
      </c>
      <c r="H22" s="423">
        <f t="shared" ref="H22:H24" si="6">ROUND(E22*G22*2,2)</f>
        <v>148.43</v>
      </c>
      <c r="I22" s="429">
        <f t="shared" si="3"/>
        <v>184.19</v>
      </c>
    </row>
    <row r="23" spans="1:9" x14ac:dyDescent="0.25">
      <c r="A23" s="43" t="s">
        <v>59</v>
      </c>
      <c r="B23" s="21">
        <v>1</v>
      </c>
      <c r="C23" s="21">
        <v>228</v>
      </c>
      <c r="D23" s="21">
        <v>158</v>
      </c>
      <c r="E23" s="21">
        <f>C23-D23</f>
        <v>70</v>
      </c>
      <c r="F23" s="6">
        <v>451</v>
      </c>
      <c r="G23" s="6">
        <f>F23/D23</f>
        <v>2.8544303797468356</v>
      </c>
      <c r="H23" s="423">
        <f t="shared" si="6"/>
        <v>399.62</v>
      </c>
      <c r="I23" s="429">
        <f t="shared" si="3"/>
        <v>495.89</v>
      </c>
    </row>
    <row r="24" spans="1:9" x14ac:dyDescent="0.25">
      <c r="A24" s="43" t="s">
        <v>59</v>
      </c>
      <c r="B24" s="21">
        <v>1</v>
      </c>
      <c r="C24" s="21">
        <v>192</v>
      </c>
      <c r="D24" s="21">
        <v>158</v>
      </c>
      <c r="E24" s="21">
        <v>34</v>
      </c>
      <c r="F24" s="6">
        <v>451</v>
      </c>
      <c r="G24" s="429">
        <f>F24/D24</f>
        <v>2.8544303797468356</v>
      </c>
      <c r="H24" s="423">
        <f t="shared" si="6"/>
        <v>194.1</v>
      </c>
      <c r="I24" s="429">
        <f t="shared" si="3"/>
        <v>240.86</v>
      </c>
    </row>
    <row r="25" spans="1:9" s="426" customFormat="1" x14ac:dyDescent="0.25">
      <c r="A25" s="455"/>
      <c r="B25" s="456"/>
      <c r="C25" s="456"/>
      <c r="D25" s="456"/>
      <c r="E25" s="456"/>
      <c r="F25" s="443"/>
      <c r="G25" s="443"/>
      <c r="H25" s="491"/>
      <c r="I25" s="443"/>
    </row>
    <row r="26" spans="1:9" x14ac:dyDescent="0.25">
      <c r="A26" s="11" t="s">
        <v>1</v>
      </c>
      <c r="B26" s="12"/>
      <c r="C26" s="12"/>
      <c r="D26" s="12"/>
      <c r="E26" s="12"/>
      <c r="F26" s="12"/>
      <c r="G26" s="12"/>
      <c r="H26" s="490"/>
      <c r="I26" s="490"/>
    </row>
    <row r="27" spans="1:9" ht="36" customHeight="1" x14ac:dyDescent="0.25">
      <c r="A27" s="609" t="s">
        <v>3</v>
      </c>
      <c r="B27" s="609"/>
      <c r="C27" s="609"/>
      <c r="D27" s="609"/>
      <c r="E27" s="609"/>
      <c r="F27" s="609"/>
      <c r="G27" s="609"/>
      <c r="H27" s="609"/>
      <c r="I27" s="609"/>
    </row>
    <row r="28" spans="1:9" ht="18" customHeight="1" x14ac:dyDescent="0.25">
      <c r="A28" s="18" t="s">
        <v>5</v>
      </c>
      <c r="D28" s="12"/>
      <c r="E28" s="12"/>
      <c r="F28" s="12"/>
      <c r="G28" s="12"/>
      <c r="H28" s="12"/>
      <c r="I28" s="12"/>
    </row>
    <row r="29" spans="1:9" ht="18" customHeight="1" x14ac:dyDescent="0.25">
      <c r="A29" s="12" t="s">
        <v>16</v>
      </c>
      <c r="B29" s="18"/>
      <c r="C29" s="18"/>
      <c r="D29" s="12"/>
      <c r="E29" s="12"/>
      <c r="F29" s="12"/>
      <c r="G29" s="12"/>
      <c r="H29" s="12"/>
      <c r="I29" s="12"/>
    </row>
    <row r="30" spans="1:9" ht="18" customHeight="1" x14ac:dyDescent="0.25">
      <c r="A30" s="12" t="s">
        <v>17</v>
      </c>
      <c r="B30" s="18"/>
      <c r="C30" s="18"/>
      <c r="D30" s="12"/>
      <c r="E30" s="12"/>
      <c r="F30" s="12"/>
      <c r="G30" s="12"/>
      <c r="H30" s="12"/>
      <c r="I30" s="12"/>
    </row>
    <row r="31" spans="1:9" ht="18" customHeight="1" x14ac:dyDescent="0.25">
      <c r="A31" s="12"/>
      <c r="B31" s="18"/>
      <c r="C31" s="18"/>
      <c r="D31" s="12"/>
      <c r="E31" s="12"/>
      <c r="F31" s="12"/>
      <c r="G31" s="12"/>
      <c r="H31" s="12"/>
      <c r="I31" s="12"/>
    </row>
    <row r="32" spans="1:9" ht="18" customHeight="1" x14ac:dyDescent="0.3">
      <c r="A32" s="12" t="s">
        <v>14</v>
      </c>
      <c r="B32" s="18"/>
      <c r="C32" s="18"/>
      <c r="D32" s="12"/>
      <c r="E32" s="12"/>
      <c r="F32" s="12"/>
      <c r="G32" s="12"/>
      <c r="H32" s="12"/>
      <c r="I32" s="12"/>
    </row>
    <row r="33" spans="1:9" s="435" customFormat="1" ht="18" customHeight="1" x14ac:dyDescent="0.25">
      <c r="A33" s="434"/>
      <c r="B33" s="436"/>
      <c r="C33" s="436"/>
      <c r="D33" s="434"/>
      <c r="E33" s="434"/>
      <c r="F33" s="434"/>
      <c r="G33" s="434"/>
      <c r="H33" s="434"/>
      <c r="I33" s="434"/>
    </row>
    <row r="34" spans="1:9" s="435" customFormat="1" ht="18" customHeight="1" x14ac:dyDescent="0.25">
      <c r="A34" s="434" t="s">
        <v>20</v>
      </c>
      <c r="B34" s="436"/>
      <c r="C34" s="436"/>
      <c r="D34" s="434"/>
      <c r="E34" s="434"/>
      <c r="F34" s="434"/>
      <c r="G34" s="434"/>
      <c r="H34" s="434"/>
      <c r="I34" s="434"/>
    </row>
    <row r="35" spans="1:9" s="435" customFormat="1" ht="37.5" customHeight="1" x14ac:dyDescent="0.25">
      <c r="A35" s="611" t="s">
        <v>7</v>
      </c>
      <c r="B35" s="611"/>
      <c r="C35" s="611"/>
      <c r="D35" s="611"/>
      <c r="E35" s="611"/>
      <c r="F35" s="611"/>
      <c r="G35" s="611"/>
      <c r="H35" s="611"/>
      <c r="I35" s="611"/>
    </row>
    <row r="36" spans="1:9" s="435" customFormat="1" ht="18" customHeight="1" x14ac:dyDescent="0.25">
      <c r="A36" s="602" t="s">
        <v>9</v>
      </c>
      <c r="B36" s="602"/>
      <c r="C36" s="602"/>
      <c r="D36" s="602"/>
      <c r="E36" s="602"/>
      <c r="F36" s="602"/>
      <c r="G36" s="602"/>
      <c r="H36" s="602"/>
      <c r="I36" s="602"/>
    </row>
    <row r="37" spans="1:9" x14ac:dyDescent="0.25">
      <c r="A37" s="17"/>
      <c r="B37" s="17"/>
      <c r="C37" s="17"/>
      <c r="D37" s="17"/>
      <c r="E37" s="17"/>
      <c r="F37" s="17"/>
      <c r="G37" s="17"/>
      <c r="H37" s="17"/>
      <c r="I37" s="17"/>
    </row>
    <row r="39" spans="1:9" x14ac:dyDescent="0.25">
      <c r="A39" s="2" t="s">
        <v>46</v>
      </c>
    </row>
    <row r="40" spans="1:9" ht="18" customHeight="1" x14ac:dyDescent="0.25"/>
    <row r="41" spans="1:9" x14ac:dyDescent="0.25">
      <c r="A41" s="2" t="s">
        <v>478</v>
      </c>
    </row>
    <row r="42" spans="1:9" x14ac:dyDescent="0.25">
      <c r="A42" s="2" t="s">
        <v>479</v>
      </c>
    </row>
  </sheetData>
  <mergeCells count="16">
    <mergeCell ref="G1:I1"/>
    <mergeCell ref="A27:I27"/>
    <mergeCell ref="A35:I35"/>
    <mergeCell ref="A36:I36"/>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39"/>
  <sheetViews>
    <sheetView zoomScale="80" zoomScaleNormal="80" workbookViewId="0">
      <selection activeCell="J10" sqref="J10"/>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1" width="15.85546875" style="2" customWidth="1"/>
    <col min="12" max="16384" width="9.140625" style="2"/>
  </cols>
  <sheetData>
    <row r="1" spans="1:11" s="426" customFormat="1" ht="57" customHeight="1" x14ac:dyDescent="0.25">
      <c r="G1" s="600" t="s">
        <v>1614</v>
      </c>
      <c r="H1" s="601"/>
      <c r="I1" s="601"/>
    </row>
    <row r="2" spans="1:11" x14ac:dyDescent="0.25">
      <c r="H2" s="624"/>
      <c r="I2" s="624"/>
    </row>
    <row r="3" spans="1:11" s="1" customFormat="1" ht="39.75" customHeight="1" x14ac:dyDescent="0.25">
      <c r="A3" s="593" t="s">
        <v>18</v>
      </c>
      <c r="B3" s="593"/>
      <c r="C3" s="593"/>
      <c r="D3" s="593"/>
      <c r="E3" s="593"/>
      <c r="F3" s="593"/>
      <c r="G3" s="593"/>
      <c r="H3" s="593"/>
      <c r="I3" s="593"/>
    </row>
    <row r="5" spans="1:11" x14ac:dyDescent="0.25">
      <c r="A5" s="2" t="s">
        <v>1479</v>
      </c>
    </row>
    <row r="6" spans="1:11" x14ac:dyDescent="0.25">
      <c r="A6" s="2" t="s">
        <v>1575</v>
      </c>
    </row>
    <row r="7" spans="1:11" x14ac:dyDescent="0.25">
      <c r="E7" s="14"/>
      <c r="H7" s="13"/>
    </row>
    <row r="8" spans="1:11" ht="45.75" customHeight="1" x14ac:dyDescent="0.25">
      <c r="A8" s="625"/>
      <c r="B8" s="625" t="s">
        <v>8</v>
      </c>
      <c r="C8" s="626" t="s">
        <v>10</v>
      </c>
      <c r="D8" s="626"/>
      <c r="E8" s="626"/>
      <c r="F8" s="626" t="s">
        <v>6</v>
      </c>
      <c r="G8" s="626" t="s">
        <v>22</v>
      </c>
      <c r="H8" s="627" t="s">
        <v>11</v>
      </c>
      <c r="I8" s="628" t="s">
        <v>4</v>
      </c>
    </row>
    <row r="9" spans="1:11" ht="24" customHeight="1" x14ac:dyDescent="0.25">
      <c r="A9" s="625"/>
      <c r="B9" s="625"/>
      <c r="C9" s="629" t="s">
        <v>19</v>
      </c>
      <c r="D9" s="629" t="s">
        <v>21</v>
      </c>
      <c r="E9" s="626" t="s">
        <v>15</v>
      </c>
      <c r="F9" s="626"/>
      <c r="G9" s="626"/>
      <c r="H9" s="627"/>
      <c r="I9" s="628"/>
    </row>
    <row r="10" spans="1:11" ht="115.5" customHeight="1" x14ac:dyDescent="0.25">
      <c r="A10" s="625"/>
      <c r="B10" s="625"/>
      <c r="C10" s="630"/>
      <c r="D10" s="630"/>
      <c r="E10" s="626"/>
      <c r="F10" s="626"/>
      <c r="G10" s="626"/>
      <c r="H10" s="627"/>
      <c r="I10" s="628"/>
    </row>
    <row r="11" spans="1:11" ht="20.25" customHeight="1" x14ac:dyDescent="0.25">
      <c r="A11" s="168">
        <v>1</v>
      </c>
      <c r="B11" s="168">
        <v>6</v>
      </c>
      <c r="C11" s="168" t="s">
        <v>12</v>
      </c>
      <c r="D11" s="168">
        <v>8</v>
      </c>
      <c r="E11" s="168">
        <v>9</v>
      </c>
      <c r="F11" s="168">
        <v>11</v>
      </c>
      <c r="G11" s="168">
        <v>12</v>
      </c>
      <c r="H11" s="168">
        <v>13</v>
      </c>
      <c r="I11" s="168" t="s">
        <v>13</v>
      </c>
    </row>
    <row r="12" spans="1:11" s="1" customFormat="1" ht="30" customHeight="1" x14ac:dyDescent="0.25">
      <c r="A12" s="3" t="s">
        <v>0</v>
      </c>
      <c r="B12" s="4">
        <f>B13+B17</f>
        <v>7</v>
      </c>
      <c r="C12" s="4"/>
      <c r="D12" s="4"/>
      <c r="E12" s="4">
        <f>E13+E17</f>
        <v>92</v>
      </c>
      <c r="F12" s="5"/>
      <c r="G12" s="5"/>
      <c r="H12" s="5">
        <f>H13+H17</f>
        <v>697.78</v>
      </c>
      <c r="I12" s="5">
        <f>I13+I17</f>
        <v>862.8</v>
      </c>
    </row>
    <row r="13" spans="1:11" s="369" customFormat="1" ht="49.5" customHeight="1" x14ac:dyDescent="0.25">
      <c r="A13" s="370" t="s">
        <v>24</v>
      </c>
      <c r="B13" s="284">
        <f>SUM(B14:B16)</f>
        <v>3</v>
      </c>
      <c r="C13" s="284"/>
      <c r="D13" s="284"/>
      <c r="E13" s="284">
        <f t="shared" ref="E13:I13" si="0">SUM(E14:E16)</f>
        <v>35</v>
      </c>
      <c r="F13" s="285"/>
      <c r="G13" s="285"/>
      <c r="H13" s="285">
        <f t="shared" si="0"/>
        <v>306.86</v>
      </c>
      <c r="I13" s="285">
        <f t="shared" si="0"/>
        <v>380.78</v>
      </c>
    </row>
    <row r="14" spans="1:11" x14ac:dyDescent="0.25">
      <c r="A14" s="19" t="s">
        <v>205</v>
      </c>
      <c r="B14" s="21">
        <v>1</v>
      </c>
      <c r="C14" s="21">
        <f>D14+E14</f>
        <v>160</v>
      </c>
      <c r="D14" s="21">
        <v>159</v>
      </c>
      <c r="E14" s="21">
        <v>1</v>
      </c>
      <c r="F14" s="6">
        <v>785</v>
      </c>
      <c r="G14" s="282">
        <f>ROUND(F14/D14,2)</f>
        <v>4.9400000000000004</v>
      </c>
      <c r="H14" s="282">
        <f>ROUND(E14*G14*2,2)</f>
        <v>9.8800000000000008</v>
      </c>
      <c r="I14" s="283">
        <f t="shared" ref="I14:I21" si="1">ROUND(H14*1.2409,2)</f>
        <v>12.26</v>
      </c>
      <c r="K14" s="431"/>
    </row>
    <row r="15" spans="1:11" x14ac:dyDescent="0.25">
      <c r="A15" s="19" t="s">
        <v>205</v>
      </c>
      <c r="B15" s="21">
        <v>1</v>
      </c>
      <c r="C15" s="21">
        <f>D15+E15</f>
        <v>160</v>
      </c>
      <c r="D15" s="21">
        <v>159</v>
      </c>
      <c r="E15" s="21">
        <v>1</v>
      </c>
      <c r="F15" s="6">
        <v>785</v>
      </c>
      <c r="G15" s="282">
        <f>ROUND(F15/D15,2)</f>
        <v>4.9400000000000004</v>
      </c>
      <c r="H15" s="282">
        <f>ROUND(E15*G15*2,2)</f>
        <v>9.8800000000000008</v>
      </c>
      <c r="I15" s="283">
        <f t="shared" si="1"/>
        <v>12.26</v>
      </c>
      <c r="J15" s="426"/>
      <c r="K15" s="431"/>
    </row>
    <row r="16" spans="1:11" x14ac:dyDescent="0.25">
      <c r="A16" s="19" t="s">
        <v>205</v>
      </c>
      <c r="B16" s="21">
        <v>1</v>
      </c>
      <c r="C16" s="21">
        <f>D16+E16</f>
        <v>192</v>
      </c>
      <c r="D16" s="21">
        <v>159</v>
      </c>
      <c r="E16" s="21">
        <v>33</v>
      </c>
      <c r="F16" s="6">
        <v>692</v>
      </c>
      <c r="G16" s="282">
        <f>ROUND(F16/D16,2)</f>
        <v>4.3499999999999996</v>
      </c>
      <c r="H16" s="282">
        <f>ROUND(E16*G16*2,2)</f>
        <v>287.10000000000002</v>
      </c>
      <c r="I16" s="283">
        <f t="shared" si="1"/>
        <v>356.26</v>
      </c>
      <c r="J16" s="426"/>
      <c r="K16" s="431"/>
    </row>
    <row r="17" spans="1:11" s="369" customFormat="1" ht="49.5" x14ac:dyDescent="0.25">
      <c r="A17" s="370" t="s">
        <v>25</v>
      </c>
      <c r="B17" s="284">
        <f>SUM(B18:B21)</f>
        <v>4</v>
      </c>
      <c r="C17" s="284"/>
      <c r="D17" s="284"/>
      <c r="E17" s="284">
        <f t="shared" ref="E17:I17" si="2">SUM(E18:E21)</f>
        <v>57</v>
      </c>
      <c r="F17" s="285"/>
      <c r="G17" s="285"/>
      <c r="H17" s="285">
        <f t="shared" si="2"/>
        <v>390.91999999999996</v>
      </c>
      <c r="I17" s="285">
        <f t="shared" si="2"/>
        <v>482.02</v>
      </c>
      <c r="J17" s="426"/>
      <c r="K17" s="431"/>
    </row>
    <row r="18" spans="1:11" x14ac:dyDescent="0.25">
      <c r="A18" s="19" t="s">
        <v>58</v>
      </c>
      <c r="B18" s="21">
        <v>1</v>
      </c>
      <c r="C18" s="21">
        <f t="shared" ref="C18:C21" si="3">D18+E18</f>
        <v>176</v>
      </c>
      <c r="D18" s="21">
        <v>159</v>
      </c>
      <c r="E18" s="21">
        <v>17</v>
      </c>
      <c r="F18" s="6">
        <v>576</v>
      </c>
      <c r="G18" s="282">
        <f t="shared" ref="G18:G21" si="4">ROUND(F18/D18,2)</f>
        <v>3.62</v>
      </c>
      <c r="H18" s="282">
        <f t="shared" ref="H18:H21" si="5">ROUND(E18*G18*2,2)</f>
        <v>123.08</v>
      </c>
      <c r="I18" s="283">
        <f t="shared" si="1"/>
        <v>152.72999999999999</v>
      </c>
      <c r="J18" s="426"/>
      <c r="K18" s="431"/>
    </row>
    <row r="19" spans="1:11" x14ac:dyDescent="0.25">
      <c r="A19" s="19" t="s">
        <v>58</v>
      </c>
      <c r="B19" s="21">
        <v>1</v>
      </c>
      <c r="C19" s="21">
        <f t="shared" si="3"/>
        <v>167</v>
      </c>
      <c r="D19" s="21">
        <v>159</v>
      </c>
      <c r="E19" s="21">
        <v>8</v>
      </c>
      <c r="F19" s="6">
        <v>576</v>
      </c>
      <c r="G19" s="282">
        <f t="shared" si="4"/>
        <v>3.62</v>
      </c>
      <c r="H19" s="282">
        <f t="shared" si="5"/>
        <v>57.92</v>
      </c>
      <c r="I19" s="283">
        <f>ROUND(H19*1.2131,2)</f>
        <v>70.260000000000005</v>
      </c>
      <c r="J19" s="426"/>
      <c r="K19" s="431"/>
    </row>
    <row r="20" spans="1:11" x14ac:dyDescent="0.25">
      <c r="A20" s="19" t="s">
        <v>58</v>
      </c>
      <c r="B20" s="21">
        <v>1</v>
      </c>
      <c r="C20" s="21">
        <f t="shared" si="3"/>
        <v>167</v>
      </c>
      <c r="D20" s="21">
        <v>159</v>
      </c>
      <c r="E20" s="21">
        <v>8</v>
      </c>
      <c r="F20" s="6">
        <v>521.48</v>
      </c>
      <c r="G20" s="282">
        <f t="shared" si="4"/>
        <v>3.28</v>
      </c>
      <c r="H20" s="282">
        <f t="shared" si="5"/>
        <v>52.48</v>
      </c>
      <c r="I20" s="283">
        <f>ROUND(H20*1.2131,2)</f>
        <v>63.66</v>
      </c>
      <c r="J20" s="426"/>
      <c r="K20" s="431"/>
    </row>
    <row r="21" spans="1:11" x14ac:dyDescent="0.25">
      <c r="A21" s="19" t="s">
        <v>58</v>
      </c>
      <c r="B21" s="21">
        <v>1</v>
      </c>
      <c r="C21" s="21">
        <f t="shared" si="3"/>
        <v>183</v>
      </c>
      <c r="D21" s="21">
        <v>159</v>
      </c>
      <c r="E21" s="21">
        <v>24</v>
      </c>
      <c r="F21" s="6">
        <v>521.48</v>
      </c>
      <c r="G21" s="282">
        <f t="shared" si="4"/>
        <v>3.28</v>
      </c>
      <c r="H21" s="282">
        <f t="shared" si="5"/>
        <v>157.44</v>
      </c>
      <c r="I21" s="283">
        <f t="shared" si="1"/>
        <v>195.37</v>
      </c>
      <c r="J21" s="426"/>
      <c r="K21" s="431"/>
    </row>
    <row r="23" spans="1:11" x14ac:dyDescent="0.25">
      <c r="A23" s="11" t="s">
        <v>1</v>
      </c>
      <c r="B23" s="12"/>
      <c r="C23" s="12"/>
      <c r="D23" s="12"/>
      <c r="E23" s="12"/>
      <c r="F23" s="12"/>
      <c r="G23" s="12"/>
      <c r="H23" s="12"/>
      <c r="I23" s="12"/>
    </row>
    <row r="24" spans="1:11" ht="36" customHeight="1" x14ac:dyDescent="0.25">
      <c r="A24" s="609" t="s">
        <v>3</v>
      </c>
      <c r="B24" s="609"/>
      <c r="C24" s="609"/>
      <c r="D24" s="609"/>
      <c r="E24" s="609"/>
      <c r="F24" s="609"/>
      <c r="G24" s="609"/>
      <c r="H24" s="609"/>
      <c r="I24" s="609"/>
    </row>
    <row r="25" spans="1:11" ht="18" customHeight="1" x14ac:dyDescent="0.25">
      <c r="A25" s="18" t="s">
        <v>5</v>
      </c>
      <c r="D25" s="12"/>
      <c r="E25" s="12"/>
      <c r="F25" s="12"/>
      <c r="G25" s="12"/>
      <c r="H25" s="12"/>
      <c r="I25" s="12"/>
    </row>
    <row r="26" spans="1:11" ht="18" customHeight="1" x14ac:dyDescent="0.25">
      <c r="A26" s="12" t="s">
        <v>16</v>
      </c>
      <c r="B26" s="18"/>
      <c r="C26" s="18"/>
      <c r="D26" s="12"/>
      <c r="E26" s="12"/>
      <c r="F26" s="12"/>
      <c r="G26" s="12"/>
      <c r="H26" s="12"/>
      <c r="I26" s="12"/>
    </row>
    <row r="27" spans="1:11" ht="18" customHeight="1" x14ac:dyDescent="0.25">
      <c r="A27" s="12" t="s">
        <v>17</v>
      </c>
      <c r="B27" s="18"/>
      <c r="C27" s="18"/>
      <c r="D27" s="12"/>
      <c r="E27" s="12"/>
      <c r="F27" s="12"/>
      <c r="G27" s="12"/>
      <c r="H27" s="12"/>
      <c r="I27" s="12"/>
    </row>
    <row r="28" spans="1:11" ht="18" customHeight="1" x14ac:dyDescent="0.25">
      <c r="A28" s="12"/>
      <c r="B28" s="18"/>
      <c r="C28" s="18"/>
      <c r="D28" s="12"/>
      <c r="E28" s="12"/>
      <c r="F28" s="12"/>
      <c r="G28" s="12"/>
      <c r="H28" s="12"/>
      <c r="I28" s="12"/>
    </row>
    <row r="29" spans="1:11" ht="18" customHeight="1" x14ac:dyDescent="0.3">
      <c r="A29" s="12" t="s">
        <v>14</v>
      </c>
      <c r="B29" s="18"/>
      <c r="C29" s="18"/>
      <c r="D29" s="12"/>
      <c r="E29" s="12"/>
      <c r="F29" s="12"/>
      <c r="G29" s="12"/>
      <c r="H29" s="12"/>
      <c r="I29" s="12"/>
    </row>
    <row r="30" spans="1:11" ht="18" customHeight="1" x14ac:dyDescent="0.25">
      <c r="A30" s="12"/>
      <c r="B30" s="18"/>
      <c r="C30" s="18"/>
      <c r="D30" s="12"/>
      <c r="E30" s="12"/>
      <c r="F30" s="12"/>
      <c r="G30" s="12"/>
      <c r="H30" s="12"/>
      <c r="I30" s="12"/>
    </row>
    <row r="31" spans="1:11" s="435" customFormat="1" ht="18" customHeight="1" x14ac:dyDescent="0.25">
      <c r="A31" s="434" t="s">
        <v>20</v>
      </c>
      <c r="B31" s="436"/>
      <c r="C31" s="436"/>
      <c r="D31" s="434"/>
      <c r="E31" s="434"/>
      <c r="F31" s="434"/>
      <c r="G31" s="434"/>
      <c r="H31" s="434"/>
      <c r="I31" s="434"/>
    </row>
    <row r="32" spans="1:11" s="435" customFormat="1" ht="37.5" customHeight="1" x14ac:dyDescent="0.25">
      <c r="A32" s="611" t="s">
        <v>7</v>
      </c>
      <c r="B32" s="611"/>
      <c r="C32" s="611"/>
      <c r="D32" s="611"/>
      <c r="E32" s="611"/>
      <c r="F32" s="611"/>
      <c r="G32" s="611"/>
      <c r="H32" s="611"/>
      <c r="I32" s="611"/>
    </row>
    <row r="33" spans="1:9" s="435" customFormat="1" ht="18" customHeight="1" x14ac:dyDescent="0.25">
      <c r="A33" s="602" t="s">
        <v>9</v>
      </c>
      <c r="B33" s="602"/>
      <c r="C33" s="602"/>
      <c r="D33" s="602"/>
      <c r="E33" s="602"/>
      <c r="F33" s="602"/>
      <c r="G33" s="602"/>
      <c r="H33" s="602"/>
      <c r="I33" s="602"/>
    </row>
    <row r="34" spans="1:9" x14ac:dyDescent="0.25">
      <c r="A34" s="17"/>
      <c r="B34" s="17"/>
      <c r="C34" s="17"/>
      <c r="D34" s="17"/>
      <c r="E34" s="17"/>
      <c r="F34" s="17"/>
      <c r="G34" s="17"/>
      <c r="H34" s="17"/>
      <c r="I34" s="17"/>
    </row>
    <row r="36" spans="1:9" x14ac:dyDescent="0.25">
      <c r="A36" s="2" t="s">
        <v>306</v>
      </c>
    </row>
    <row r="37" spans="1:9" ht="18" customHeight="1" x14ac:dyDescent="0.25"/>
    <row r="38" spans="1:9" x14ac:dyDescent="0.25">
      <c r="A38" s="2" t="s">
        <v>307</v>
      </c>
    </row>
    <row r="39" spans="1:9" x14ac:dyDescent="0.25">
      <c r="A39" s="2" t="s">
        <v>308</v>
      </c>
    </row>
  </sheetData>
  <mergeCells count="16">
    <mergeCell ref="G1:I1"/>
    <mergeCell ref="A24:I24"/>
    <mergeCell ref="A32:I32"/>
    <mergeCell ref="A33:I33"/>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22"/>
  <sheetViews>
    <sheetView zoomScale="80" zoomScaleNormal="80" workbookViewId="0">
      <selection activeCell="D30" sqref="D30"/>
    </sheetView>
  </sheetViews>
  <sheetFormatPr defaultColWidth="9.140625" defaultRowHeight="16.5" x14ac:dyDescent="0.25"/>
  <cols>
    <col min="1" max="1" width="51.7109375" style="252" customWidth="1"/>
    <col min="2" max="2" width="15.28515625" style="253" customWidth="1"/>
    <col min="3" max="3" width="14.5703125" style="253" customWidth="1"/>
    <col min="4" max="4" width="14.7109375" style="253" customWidth="1"/>
    <col min="5" max="5" width="18.42578125" style="253" customWidth="1"/>
    <col min="6" max="6" width="14.7109375" style="253" customWidth="1"/>
    <col min="7" max="7" width="16.7109375" style="253" customWidth="1"/>
    <col min="8" max="8" width="17.140625" style="252" customWidth="1"/>
    <col min="9" max="9" width="16.85546875" style="252" customWidth="1"/>
    <col min="10" max="16384" width="9.140625" style="253"/>
  </cols>
  <sheetData>
    <row r="1" spans="1:9" ht="51" customHeight="1" x14ac:dyDescent="0.25">
      <c r="F1" s="612" t="s">
        <v>1586</v>
      </c>
      <c r="G1" s="613"/>
      <c r="H1" s="613"/>
      <c r="I1" s="613"/>
    </row>
    <row r="2" spans="1:9" x14ac:dyDescent="0.25">
      <c r="H2" s="614"/>
      <c r="I2" s="614"/>
    </row>
    <row r="3" spans="1:9" s="254" customFormat="1" ht="39.75" customHeight="1" x14ac:dyDescent="0.25">
      <c r="A3" s="615" t="s">
        <v>18</v>
      </c>
      <c r="B3" s="615"/>
      <c r="C3" s="615"/>
      <c r="D3" s="615"/>
      <c r="E3" s="615"/>
      <c r="F3" s="615"/>
      <c r="G3" s="615"/>
      <c r="H3" s="615"/>
      <c r="I3" s="615"/>
    </row>
    <row r="5" spans="1:9" x14ac:dyDescent="0.25">
      <c r="A5" s="255" t="s">
        <v>92</v>
      </c>
    </row>
    <row r="6" spans="1:9" x14ac:dyDescent="0.25">
      <c r="A6" s="252" t="s">
        <v>1557</v>
      </c>
    </row>
    <row r="7" spans="1:9" x14ac:dyDescent="0.25">
      <c r="A7" s="278"/>
      <c r="E7" s="256"/>
      <c r="H7" s="257"/>
    </row>
    <row r="8" spans="1:9" s="275" customFormat="1" ht="30.6" customHeight="1" x14ac:dyDescent="0.25">
      <c r="A8" s="621"/>
      <c r="B8" s="618" t="s">
        <v>8</v>
      </c>
      <c r="C8" s="617" t="s">
        <v>10</v>
      </c>
      <c r="D8" s="617"/>
      <c r="E8" s="617"/>
      <c r="F8" s="617" t="s">
        <v>6</v>
      </c>
      <c r="G8" s="617" t="s">
        <v>93</v>
      </c>
      <c r="H8" s="622" t="s">
        <v>11</v>
      </c>
      <c r="I8" s="623" t="s">
        <v>4</v>
      </c>
    </row>
    <row r="9" spans="1:9" s="275" customFormat="1" ht="24" customHeight="1" x14ac:dyDescent="0.25">
      <c r="A9" s="621"/>
      <c r="B9" s="618"/>
      <c r="C9" s="619" t="s">
        <v>19</v>
      </c>
      <c r="D9" s="619" t="s">
        <v>94</v>
      </c>
      <c r="E9" s="617" t="s">
        <v>15</v>
      </c>
      <c r="F9" s="617"/>
      <c r="G9" s="617"/>
      <c r="H9" s="622"/>
      <c r="I9" s="623"/>
    </row>
    <row r="10" spans="1:9" s="275" customFormat="1" ht="48" customHeight="1" x14ac:dyDescent="0.25">
      <c r="A10" s="621"/>
      <c r="B10" s="618"/>
      <c r="C10" s="620"/>
      <c r="D10" s="620"/>
      <c r="E10" s="617"/>
      <c r="F10" s="617"/>
      <c r="G10" s="617"/>
      <c r="H10" s="622"/>
      <c r="I10" s="623"/>
    </row>
    <row r="11" spans="1:9" ht="20.25" customHeight="1" x14ac:dyDescent="0.25">
      <c r="A11" s="259">
        <v>1</v>
      </c>
      <c r="B11" s="259">
        <v>6</v>
      </c>
      <c r="C11" s="259" t="s">
        <v>12</v>
      </c>
      <c r="D11" s="259">
        <v>8</v>
      </c>
      <c r="E11" s="259">
        <v>9</v>
      </c>
      <c r="F11" s="259">
        <v>11</v>
      </c>
      <c r="G11" s="259">
        <v>12</v>
      </c>
      <c r="H11" s="258">
        <v>13</v>
      </c>
      <c r="I11" s="259" t="s">
        <v>13</v>
      </c>
    </row>
    <row r="12" spans="1:9" s="254" customFormat="1" ht="26.25" customHeight="1" x14ac:dyDescent="0.25">
      <c r="A12" s="260" t="s">
        <v>0</v>
      </c>
      <c r="B12" s="551">
        <f>B13+B450+B1092+B1262</f>
        <v>1488</v>
      </c>
      <c r="C12" s="551"/>
      <c r="D12" s="551"/>
      <c r="E12" s="551">
        <f>E13+E450+E1092+E1262</f>
        <v>55964.647400273563</v>
      </c>
      <c r="F12" s="261"/>
      <c r="G12" s="261"/>
      <c r="H12" s="262">
        <f>H13+H450+H1092+H1262</f>
        <v>718457.51000000013</v>
      </c>
      <c r="I12" s="262">
        <f>I13+I450+I1092+I1262</f>
        <v>891533.88</v>
      </c>
    </row>
    <row r="13" spans="1:9" s="254" customFormat="1" ht="33.75" customHeight="1" x14ac:dyDescent="0.25">
      <c r="A13" s="267" t="s">
        <v>23</v>
      </c>
      <c r="B13" s="263">
        <f>SUM(B14:B449)</f>
        <v>436</v>
      </c>
      <c r="C13" s="263"/>
      <c r="D13" s="263"/>
      <c r="E13" s="263">
        <f>SUM(E14:E449)</f>
        <v>19593.474753687107</v>
      </c>
      <c r="F13" s="263"/>
      <c r="G13" s="263"/>
      <c r="H13" s="264">
        <f>SUM(H14:H449)</f>
        <v>341678.36000000022</v>
      </c>
      <c r="I13" s="264">
        <f>SUM(I14:I449)</f>
        <v>423988.57999999961</v>
      </c>
    </row>
    <row r="14" spans="1:9" x14ac:dyDescent="0.25">
      <c r="A14" s="273" t="s">
        <v>1335</v>
      </c>
      <c r="B14" s="265">
        <v>1</v>
      </c>
      <c r="C14" s="265">
        <f t="shared" ref="C14:C77" si="0">D14+E14</f>
        <v>193</v>
      </c>
      <c r="D14" s="265">
        <v>191</v>
      </c>
      <c r="E14" s="265">
        <v>2</v>
      </c>
      <c r="F14" s="276"/>
      <c r="G14" s="549">
        <v>8.1519999999999992</v>
      </c>
      <c r="H14" s="546">
        <f t="shared" ref="H14" si="1">ROUND(E14*G14*2,2)</f>
        <v>32.61</v>
      </c>
      <c r="I14" s="547">
        <f t="shared" ref="I14" si="2">ROUND(H14*1.2409,2)</f>
        <v>40.47</v>
      </c>
    </row>
    <row r="15" spans="1:9" x14ac:dyDescent="0.25">
      <c r="A15" s="266" t="s">
        <v>1335</v>
      </c>
      <c r="B15" s="265">
        <v>1</v>
      </c>
      <c r="C15" s="265">
        <f t="shared" si="0"/>
        <v>158</v>
      </c>
      <c r="D15" s="265">
        <v>150</v>
      </c>
      <c r="E15" s="265">
        <v>8</v>
      </c>
      <c r="F15" s="276"/>
      <c r="G15" s="549">
        <v>8.1519999999999992</v>
      </c>
      <c r="H15" s="546">
        <f t="shared" ref="H15:H78" si="3">ROUND(E15*G15*2,2)</f>
        <v>130.43</v>
      </c>
      <c r="I15" s="547">
        <f t="shared" ref="I15:I78" si="4">ROUND(H15*1.2409,2)</f>
        <v>161.85</v>
      </c>
    </row>
    <row r="16" spans="1:9" x14ac:dyDescent="0.25">
      <c r="A16" s="273" t="s">
        <v>1335</v>
      </c>
      <c r="B16" s="265">
        <v>1</v>
      </c>
      <c r="C16" s="265">
        <f t="shared" si="0"/>
        <v>294</v>
      </c>
      <c r="D16" s="265">
        <v>277</v>
      </c>
      <c r="E16" s="265">
        <v>17</v>
      </c>
      <c r="F16" s="276"/>
      <c r="G16" s="549">
        <v>8.1519999999999992</v>
      </c>
      <c r="H16" s="546">
        <f t="shared" si="3"/>
        <v>277.17</v>
      </c>
      <c r="I16" s="547">
        <f t="shared" si="4"/>
        <v>343.94</v>
      </c>
    </row>
    <row r="17" spans="1:9" x14ac:dyDescent="0.25">
      <c r="A17" s="273" t="s">
        <v>1335</v>
      </c>
      <c r="B17" s="265">
        <v>1</v>
      </c>
      <c r="C17" s="265">
        <f t="shared" si="0"/>
        <v>227</v>
      </c>
      <c r="D17" s="265">
        <v>197</v>
      </c>
      <c r="E17" s="265">
        <v>30</v>
      </c>
      <c r="F17" s="276"/>
      <c r="G17" s="549">
        <v>9.2608999999999995</v>
      </c>
      <c r="H17" s="546">
        <f t="shared" si="3"/>
        <v>555.65</v>
      </c>
      <c r="I17" s="547">
        <f t="shared" si="4"/>
        <v>689.51</v>
      </c>
    </row>
    <row r="18" spans="1:9" x14ac:dyDescent="0.25">
      <c r="A18" s="273" t="s">
        <v>1335</v>
      </c>
      <c r="B18" s="265">
        <v>1</v>
      </c>
      <c r="C18" s="265">
        <f t="shared" si="0"/>
        <v>277</v>
      </c>
      <c r="D18" s="265">
        <v>245</v>
      </c>
      <c r="E18" s="265">
        <v>32</v>
      </c>
      <c r="F18" s="276"/>
      <c r="G18" s="549">
        <v>9.2608999999999995</v>
      </c>
      <c r="H18" s="546">
        <f t="shared" si="3"/>
        <v>592.70000000000005</v>
      </c>
      <c r="I18" s="547">
        <f t="shared" si="4"/>
        <v>735.48</v>
      </c>
    </row>
    <row r="19" spans="1:9" x14ac:dyDescent="0.25">
      <c r="A19" s="273" t="s">
        <v>1335</v>
      </c>
      <c r="B19" s="265">
        <v>1</v>
      </c>
      <c r="C19" s="265">
        <f t="shared" si="0"/>
        <v>341</v>
      </c>
      <c r="D19" s="265">
        <v>277</v>
      </c>
      <c r="E19" s="265">
        <v>64</v>
      </c>
      <c r="F19" s="276"/>
      <c r="G19" s="549">
        <v>9.2608999999999995</v>
      </c>
      <c r="H19" s="546">
        <f t="shared" si="3"/>
        <v>1185.4000000000001</v>
      </c>
      <c r="I19" s="547">
        <f t="shared" si="4"/>
        <v>1470.96</v>
      </c>
    </row>
    <row r="20" spans="1:9" x14ac:dyDescent="0.25">
      <c r="A20" s="273" t="s">
        <v>1335</v>
      </c>
      <c r="B20" s="265">
        <v>1</v>
      </c>
      <c r="C20" s="265">
        <f t="shared" si="0"/>
        <v>287.62</v>
      </c>
      <c r="D20" s="265">
        <v>277</v>
      </c>
      <c r="E20" s="265">
        <v>10.62</v>
      </c>
      <c r="F20" s="276"/>
      <c r="G20" s="549">
        <v>9.6386000000000003</v>
      </c>
      <c r="H20" s="546">
        <f t="shared" si="3"/>
        <v>204.72</v>
      </c>
      <c r="I20" s="547">
        <f t="shared" si="4"/>
        <v>254.04</v>
      </c>
    </row>
    <row r="21" spans="1:9" x14ac:dyDescent="0.25">
      <c r="A21" s="273" t="s">
        <v>1335</v>
      </c>
      <c r="B21" s="265">
        <v>1</v>
      </c>
      <c r="C21" s="265">
        <f t="shared" si="0"/>
        <v>279.5</v>
      </c>
      <c r="D21" s="265">
        <v>277</v>
      </c>
      <c r="E21" s="265">
        <v>2.5</v>
      </c>
      <c r="F21" s="276"/>
      <c r="G21" s="549">
        <v>9.8363999999999994</v>
      </c>
      <c r="H21" s="546">
        <f t="shared" si="3"/>
        <v>49.18</v>
      </c>
      <c r="I21" s="547">
        <f t="shared" si="4"/>
        <v>61.03</v>
      </c>
    </row>
    <row r="22" spans="1:9" x14ac:dyDescent="0.25">
      <c r="A22" s="273" t="s">
        <v>1335</v>
      </c>
      <c r="B22" s="265">
        <v>1</v>
      </c>
      <c r="C22" s="265">
        <f t="shared" si="0"/>
        <v>285.95</v>
      </c>
      <c r="D22" s="265">
        <v>277</v>
      </c>
      <c r="E22" s="265">
        <v>8.9499999999999993</v>
      </c>
      <c r="F22" s="276"/>
      <c r="G22" s="549">
        <v>9.8363999999999994</v>
      </c>
      <c r="H22" s="546">
        <f t="shared" si="3"/>
        <v>176.07</v>
      </c>
      <c r="I22" s="547">
        <f t="shared" si="4"/>
        <v>218.49</v>
      </c>
    </row>
    <row r="23" spans="1:9" x14ac:dyDescent="0.25">
      <c r="A23" s="273" t="s">
        <v>1335</v>
      </c>
      <c r="B23" s="265">
        <v>1</v>
      </c>
      <c r="C23" s="265">
        <f t="shared" si="0"/>
        <v>233</v>
      </c>
      <c r="D23" s="265">
        <v>222</v>
      </c>
      <c r="E23" s="265">
        <v>11</v>
      </c>
      <c r="F23" s="276"/>
      <c r="G23" s="549">
        <v>9.8363999999999994</v>
      </c>
      <c r="H23" s="546">
        <f t="shared" si="3"/>
        <v>216.4</v>
      </c>
      <c r="I23" s="547">
        <f t="shared" si="4"/>
        <v>268.52999999999997</v>
      </c>
    </row>
    <row r="24" spans="1:9" x14ac:dyDescent="0.25">
      <c r="A24" s="273" t="s">
        <v>1335</v>
      </c>
      <c r="B24" s="265">
        <v>1</v>
      </c>
      <c r="C24" s="265">
        <f t="shared" si="0"/>
        <v>270</v>
      </c>
      <c r="D24" s="265">
        <v>254</v>
      </c>
      <c r="E24" s="265">
        <v>16</v>
      </c>
      <c r="F24" s="276"/>
      <c r="G24" s="549">
        <v>9.8363999999999994</v>
      </c>
      <c r="H24" s="546">
        <f t="shared" si="3"/>
        <v>314.76</v>
      </c>
      <c r="I24" s="547">
        <f t="shared" si="4"/>
        <v>390.59</v>
      </c>
    </row>
    <row r="25" spans="1:9" x14ac:dyDescent="0.25">
      <c r="A25" s="273" t="s">
        <v>1335</v>
      </c>
      <c r="B25" s="265">
        <v>1</v>
      </c>
      <c r="C25" s="265">
        <f t="shared" si="0"/>
        <v>293.25</v>
      </c>
      <c r="D25" s="265">
        <v>277</v>
      </c>
      <c r="E25" s="265">
        <v>16.25</v>
      </c>
      <c r="F25" s="276"/>
      <c r="G25" s="549">
        <v>9.8363999999999994</v>
      </c>
      <c r="H25" s="546">
        <f t="shared" si="3"/>
        <v>319.68</v>
      </c>
      <c r="I25" s="547">
        <f t="shared" si="4"/>
        <v>396.69</v>
      </c>
    </row>
    <row r="26" spans="1:9" x14ac:dyDescent="0.25">
      <c r="A26" s="273" t="s">
        <v>1335</v>
      </c>
      <c r="B26" s="265">
        <v>1</v>
      </c>
      <c r="C26" s="265">
        <f t="shared" si="0"/>
        <v>293.25</v>
      </c>
      <c r="D26" s="265">
        <v>277</v>
      </c>
      <c r="E26" s="265">
        <v>16.25</v>
      </c>
      <c r="F26" s="276"/>
      <c r="G26" s="549">
        <v>9.8363999999999994</v>
      </c>
      <c r="H26" s="546">
        <f t="shared" si="3"/>
        <v>319.68</v>
      </c>
      <c r="I26" s="547">
        <f t="shared" si="4"/>
        <v>396.69</v>
      </c>
    </row>
    <row r="27" spans="1:9" x14ac:dyDescent="0.25">
      <c r="A27" s="273" t="s">
        <v>1335</v>
      </c>
      <c r="B27" s="265">
        <v>1</v>
      </c>
      <c r="C27" s="265">
        <f t="shared" si="0"/>
        <v>294.75</v>
      </c>
      <c r="D27" s="265">
        <v>277</v>
      </c>
      <c r="E27" s="265">
        <v>17.75</v>
      </c>
      <c r="F27" s="276"/>
      <c r="G27" s="549">
        <v>9.8363999999999994</v>
      </c>
      <c r="H27" s="546">
        <f t="shared" si="3"/>
        <v>349.19</v>
      </c>
      <c r="I27" s="547">
        <f t="shared" si="4"/>
        <v>433.31</v>
      </c>
    </row>
    <row r="28" spans="1:9" x14ac:dyDescent="0.25">
      <c r="A28" s="273" t="s">
        <v>1335</v>
      </c>
      <c r="B28" s="265">
        <v>1</v>
      </c>
      <c r="C28" s="265">
        <f t="shared" si="0"/>
        <v>297.97674418604652</v>
      </c>
      <c r="D28" s="265">
        <v>277</v>
      </c>
      <c r="E28" s="265">
        <v>20.976744186046513</v>
      </c>
      <c r="F28" s="276"/>
      <c r="G28" s="549">
        <v>9.8363999999999994</v>
      </c>
      <c r="H28" s="546">
        <f t="shared" si="3"/>
        <v>412.67</v>
      </c>
      <c r="I28" s="547">
        <f t="shared" si="4"/>
        <v>512.08000000000004</v>
      </c>
    </row>
    <row r="29" spans="1:9" x14ac:dyDescent="0.25">
      <c r="A29" s="273" t="s">
        <v>1335</v>
      </c>
      <c r="B29" s="265">
        <v>1</v>
      </c>
      <c r="C29" s="265">
        <f t="shared" si="0"/>
        <v>202.3896103896104</v>
      </c>
      <c r="D29" s="265">
        <v>181</v>
      </c>
      <c r="E29" s="265">
        <v>21.38961038961039</v>
      </c>
      <c r="F29" s="276"/>
      <c r="G29" s="549">
        <v>9.8363999999999994</v>
      </c>
      <c r="H29" s="546">
        <f t="shared" si="3"/>
        <v>420.79</v>
      </c>
      <c r="I29" s="547">
        <f t="shared" si="4"/>
        <v>522.16</v>
      </c>
    </row>
    <row r="30" spans="1:9" x14ac:dyDescent="0.25">
      <c r="A30" s="273" t="s">
        <v>1335</v>
      </c>
      <c r="B30" s="265">
        <v>1</v>
      </c>
      <c r="C30" s="265">
        <f t="shared" si="0"/>
        <v>125</v>
      </c>
      <c r="D30" s="265">
        <v>103</v>
      </c>
      <c r="E30" s="265">
        <v>22</v>
      </c>
      <c r="F30" s="276"/>
      <c r="G30" s="549">
        <v>9.8363999999999994</v>
      </c>
      <c r="H30" s="546">
        <f t="shared" si="3"/>
        <v>432.8</v>
      </c>
      <c r="I30" s="547">
        <f t="shared" si="4"/>
        <v>537.05999999999995</v>
      </c>
    </row>
    <row r="31" spans="1:9" x14ac:dyDescent="0.25">
      <c r="A31" s="273" t="s">
        <v>1335</v>
      </c>
      <c r="B31" s="265">
        <v>1</v>
      </c>
      <c r="C31" s="265">
        <f t="shared" si="0"/>
        <v>300</v>
      </c>
      <c r="D31" s="265">
        <v>277</v>
      </c>
      <c r="E31" s="265">
        <v>23</v>
      </c>
      <c r="F31" s="276"/>
      <c r="G31" s="549">
        <v>9.8363999999999994</v>
      </c>
      <c r="H31" s="546">
        <f t="shared" si="3"/>
        <v>452.47</v>
      </c>
      <c r="I31" s="547">
        <f t="shared" si="4"/>
        <v>561.47</v>
      </c>
    </row>
    <row r="32" spans="1:9" x14ac:dyDescent="0.25">
      <c r="A32" s="273" t="s">
        <v>1335</v>
      </c>
      <c r="B32" s="265">
        <v>1</v>
      </c>
      <c r="C32" s="265">
        <f t="shared" si="0"/>
        <v>205</v>
      </c>
      <c r="D32" s="265">
        <v>181</v>
      </c>
      <c r="E32" s="265">
        <v>24</v>
      </c>
      <c r="F32" s="276"/>
      <c r="G32" s="549">
        <v>9.8363999999999994</v>
      </c>
      <c r="H32" s="546">
        <f t="shared" si="3"/>
        <v>472.15</v>
      </c>
      <c r="I32" s="547">
        <f t="shared" si="4"/>
        <v>585.89</v>
      </c>
    </row>
    <row r="33" spans="1:9" x14ac:dyDescent="0.25">
      <c r="A33" s="273" t="s">
        <v>1335</v>
      </c>
      <c r="B33" s="265">
        <v>1</v>
      </c>
      <c r="C33" s="265">
        <f t="shared" si="0"/>
        <v>301</v>
      </c>
      <c r="D33" s="265">
        <v>277</v>
      </c>
      <c r="E33" s="265">
        <v>24</v>
      </c>
      <c r="F33" s="276"/>
      <c r="G33" s="549">
        <v>9.8363999999999994</v>
      </c>
      <c r="H33" s="546">
        <f t="shared" si="3"/>
        <v>472.15</v>
      </c>
      <c r="I33" s="547">
        <f t="shared" si="4"/>
        <v>585.89</v>
      </c>
    </row>
    <row r="34" spans="1:9" x14ac:dyDescent="0.25">
      <c r="A34" s="273" t="s">
        <v>1335</v>
      </c>
      <c r="B34" s="265">
        <v>1</v>
      </c>
      <c r="C34" s="265">
        <f t="shared" si="0"/>
        <v>303.69200000000001</v>
      </c>
      <c r="D34" s="265">
        <v>277</v>
      </c>
      <c r="E34" s="265">
        <v>26.692</v>
      </c>
      <c r="F34" s="276"/>
      <c r="G34" s="549">
        <v>9.8363999999999994</v>
      </c>
      <c r="H34" s="546">
        <f t="shared" si="3"/>
        <v>525.11</v>
      </c>
      <c r="I34" s="547">
        <f t="shared" si="4"/>
        <v>651.61</v>
      </c>
    </row>
    <row r="35" spans="1:9" x14ac:dyDescent="0.25">
      <c r="A35" s="273" t="s">
        <v>1335</v>
      </c>
      <c r="B35" s="265">
        <v>1</v>
      </c>
      <c r="C35" s="265">
        <f t="shared" si="0"/>
        <v>286.63299999999998</v>
      </c>
      <c r="D35" s="265">
        <v>254</v>
      </c>
      <c r="E35" s="265">
        <v>32.633000000000003</v>
      </c>
      <c r="F35" s="276"/>
      <c r="G35" s="549">
        <v>9.8363999999999994</v>
      </c>
      <c r="H35" s="546">
        <f t="shared" si="3"/>
        <v>641.98</v>
      </c>
      <c r="I35" s="547">
        <f t="shared" si="4"/>
        <v>796.63</v>
      </c>
    </row>
    <row r="36" spans="1:9" x14ac:dyDescent="0.25">
      <c r="A36" s="273" t="s">
        <v>1335</v>
      </c>
      <c r="B36" s="265">
        <v>1</v>
      </c>
      <c r="C36" s="265">
        <f t="shared" si="0"/>
        <v>316</v>
      </c>
      <c r="D36" s="265">
        <v>277</v>
      </c>
      <c r="E36" s="265">
        <v>39</v>
      </c>
      <c r="F36" s="276"/>
      <c r="G36" s="549">
        <v>9.8363999999999994</v>
      </c>
      <c r="H36" s="546">
        <f t="shared" si="3"/>
        <v>767.24</v>
      </c>
      <c r="I36" s="547">
        <f t="shared" si="4"/>
        <v>952.07</v>
      </c>
    </row>
    <row r="37" spans="1:9" x14ac:dyDescent="0.25">
      <c r="A37" s="273" t="s">
        <v>1335</v>
      </c>
      <c r="B37" s="265">
        <v>1</v>
      </c>
      <c r="C37" s="265">
        <f t="shared" si="0"/>
        <v>320.31727574750829</v>
      </c>
      <c r="D37" s="265">
        <v>277</v>
      </c>
      <c r="E37" s="265">
        <v>43.317275747508305</v>
      </c>
      <c r="F37" s="276"/>
      <c r="G37" s="549">
        <v>9.8363999999999994</v>
      </c>
      <c r="H37" s="546">
        <f t="shared" si="3"/>
        <v>852.17</v>
      </c>
      <c r="I37" s="547">
        <f t="shared" si="4"/>
        <v>1057.46</v>
      </c>
    </row>
    <row r="38" spans="1:9" x14ac:dyDescent="0.25">
      <c r="A38" s="273" t="s">
        <v>1335</v>
      </c>
      <c r="B38" s="265">
        <v>1</v>
      </c>
      <c r="C38" s="265">
        <f t="shared" si="0"/>
        <v>225</v>
      </c>
      <c r="D38" s="265">
        <v>175</v>
      </c>
      <c r="E38" s="265">
        <v>50</v>
      </c>
      <c r="F38" s="276"/>
      <c r="G38" s="549">
        <v>9.8363999999999994</v>
      </c>
      <c r="H38" s="546">
        <f t="shared" si="3"/>
        <v>983.64</v>
      </c>
      <c r="I38" s="547">
        <f t="shared" si="4"/>
        <v>1220.5999999999999</v>
      </c>
    </row>
    <row r="39" spans="1:9" x14ac:dyDescent="0.25">
      <c r="A39" s="273" t="s">
        <v>1335</v>
      </c>
      <c r="B39" s="265">
        <v>1</v>
      </c>
      <c r="C39" s="265">
        <f t="shared" si="0"/>
        <v>338.5</v>
      </c>
      <c r="D39" s="265">
        <v>277</v>
      </c>
      <c r="E39" s="265">
        <v>61.5</v>
      </c>
      <c r="F39" s="276"/>
      <c r="G39" s="549">
        <v>9.8363999999999994</v>
      </c>
      <c r="H39" s="546">
        <f t="shared" si="3"/>
        <v>1209.8800000000001</v>
      </c>
      <c r="I39" s="547">
        <f t="shared" si="4"/>
        <v>1501.34</v>
      </c>
    </row>
    <row r="40" spans="1:9" x14ac:dyDescent="0.25">
      <c r="A40" s="273" t="s">
        <v>1335</v>
      </c>
      <c r="B40" s="265">
        <v>1</v>
      </c>
      <c r="C40" s="265">
        <f t="shared" si="0"/>
        <v>230</v>
      </c>
      <c r="D40" s="265">
        <v>158</v>
      </c>
      <c r="E40" s="265">
        <v>72</v>
      </c>
      <c r="F40" s="276"/>
      <c r="G40" s="549">
        <v>9.8363999999999994</v>
      </c>
      <c r="H40" s="546">
        <f t="shared" si="3"/>
        <v>1416.44</v>
      </c>
      <c r="I40" s="547">
        <f t="shared" si="4"/>
        <v>1757.66</v>
      </c>
    </row>
    <row r="41" spans="1:9" x14ac:dyDescent="0.25">
      <c r="A41" s="273" t="s">
        <v>1335</v>
      </c>
      <c r="B41" s="265">
        <v>1</v>
      </c>
      <c r="C41" s="265">
        <f t="shared" si="0"/>
        <v>351.75</v>
      </c>
      <c r="D41" s="265">
        <v>277</v>
      </c>
      <c r="E41" s="265">
        <v>74.75</v>
      </c>
      <c r="F41" s="276"/>
      <c r="G41" s="549">
        <v>9.8363999999999994</v>
      </c>
      <c r="H41" s="546">
        <f t="shared" si="3"/>
        <v>1470.54</v>
      </c>
      <c r="I41" s="547">
        <f t="shared" si="4"/>
        <v>1824.79</v>
      </c>
    </row>
    <row r="42" spans="1:9" x14ac:dyDescent="0.25">
      <c r="A42" s="273" t="s">
        <v>1335</v>
      </c>
      <c r="B42" s="265">
        <v>1</v>
      </c>
      <c r="C42" s="265">
        <f t="shared" si="0"/>
        <v>366</v>
      </c>
      <c r="D42" s="265">
        <v>277</v>
      </c>
      <c r="E42" s="265">
        <v>89</v>
      </c>
      <c r="F42" s="276"/>
      <c r="G42" s="549">
        <v>9.8363999999999994</v>
      </c>
      <c r="H42" s="546">
        <f t="shared" si="3"/>
        <v>1750.88</v>
      </c>
      <c r="I42" s="547">
        <f t="shared" si="4"/>
        <v>2172.67</v>
      </c>
    </row>
    <row r="43" spans="1:9" x14ac:dyDescent="0.25">
      <c r="A43" s="273" t="s">
        <v>1335</v>
      </c>
      <c r="B43" s="265">
        <v>1</v>
      </c>
      <c r="C43" s="265">
        <f t="shared" si="0"/>
        <v>375</v>
      </c>
      <c r="D43" s="265">
        <v>277</v>
      </c>
      <c r="E43" s="265">
        <v>98</v>
      </c>
      <c r="F43" s="276"/>
      <c r="G43" s="549">
        <v>9.8363999999999994</v>
      </c>
      <c r="H43" s="546">
        <f t="shared" si="3"/>
        <v>1927.93</v>
      </c>
      <c r="I43" s="547">
        <f t="shared" si="4"/>
        <v>2392.37</v>
      </c>
    </row>
    <row r="44" spans="1:9" x14ac:dyDescent="0.25">
      <c r="A44" s="273" t="s">
        <v>1335</v>
      </c>
      <c r="B44" s="265">
        <v>1</v>
      </c>
      <c r="C44" s="265">
        <f t="shared" si="0"/>
        <v>400</v>
      </c>
      <c r="D44" s="265">
        <v>277</v>
      </c>
      <c r="E44" s="265">
        <v>123</v>
      </c>
      <c r="F44" s="276"/>
      <c r="G44" s="549">
        <v>9.8363999999999994</v>
      </c>
      <c r="H44" s="546">
        <f t="shared" si="3"/>
        <v>2419.75</v>
      </c>
      <c r="I44" s="547">
        <f t="shared" si="4"/>
        <v>3002.67</v>
      </c>
    </row>
    <row r="45" spans="1:9" x14ac:dyDescent="0.25">
      <c r="A45" s="273" t="s">
        <v>1335</v>
      </c>
      <c r="B45" s="265">
        <v>1</v>
      </c>
      <c r="C45" s="265">
        <f t="shared" si="0"/>
        <v>413</v>
      </c>
      <c r="D45" s="265">
        <v>269</v>
      </c>
      <c r="E45" s="265">
        <v>144</v>
      </c>
      <c r="F45" s="276"/>
      <c r="G45" s="549">
        <v>9.8363999999999994</v>
      </c>
      <c r="H45" s="546">
        <f t="shared" si="3"/>
        <v>2832.88</v>
      </c>
      <c r="I45" s="547">
        <f t="shared" si="4"/>
        <v>3515.32</v>
      </c>
    </row>
    <row r="46" spans="1:9" x14ac:dyDescent="0.25">
      <c r="A46" s="273" t="s">
        <v>1335</v>
      </c>
      <c r="B46" s="265">
        <v>1</v>
      </c>
      <c r="C46" s="265">
        <f t="shared" si="0"/>
        <v>231</v>
      </c>
      <c r="D46" s="265">
        <v>197</v>
      </c>
      <c r="E46" s="265">
        <v>34</v>
      </c>
      <c r="F46" s="276"/>
      <c r="G46" s="549">
        <v>9.8993000000000002</v>
      </c>
      <c r="H46" s="546">
        <f t="shared" si="3"/>
        <v>673.15</v>
      </c>
      <c r="I46" s="547">
        <f t="shared" si="4"/>
        <v>835.31</v>
      </c>
    </row>
    <row r="47" spans="1:9" x14ac:dyDescent="0.25">
      <c r="A47" s="273" t="s">
        <v>1335</v>
      </c>
      <c r="B47" s="265">
        <v>1</v>
      </c>
      <c r="C47" s="265">
        <f t="shared" si="0"/>
        <v>191</v>
      </c>
      <c r="D47" s="265">
        <v>150</v>
      </c>
      <c r="E47" s="265">
        <v>41</v>
      </c>
      <c r="F47" s="276"/>
      <c r="G47" s="549">
        <v>9.8993000000000002</v>
      </c>
      <c r="H47" s="546">
        <f t="shared" si="3"/>
        <v>811.74</v>
      </c>
      <c r="I47" s="547">
        <f t="shared" si="4"/>
        <v>1007.29</v>
      </c>
    </row>
    <row r="48" spans="1:9" x14ac:dyDescent="0.25">
      <c r="A48" s="273" t="s">
        <v>1335</v>
      </c>
      <c r="B48" s="265">
        <v>1</v>
      </c>
      <c r="C48" s="265">
        <f t="shared" si="0"/>
        <v>359</v>
      </c>
      <c r="D48" s="265">
        <v>277</v>
      </c>
      <c r="E48" s="265">
        <v>82</v>
      </c>
      <c r="F48" s="276"/>
      <c r="G48" s="549">
        <v>9.8993000000000002</v>
      </c>
      <c r="H48" s="546">
        <f t="shared" si="3"/>
        <v>1623.49</v>
      </c>
      <c r="I48" s="547">
        <f t="shared" si="4"/>
        <v>2014.59</v>
      </c>
    </row>
    <row r="49" spans="1:9" x14ac:dyDescent="0.25">
      <c r="A49" s="273" t="s">
        <v>1335</v>
      </c>
      <c r="B49" s="265">
        <v>1</v>
      </c>
      <c r="C49" s="265">
        <f t="shared" si="0"/>
        <v>373</v>
      </c>
      <c r="D49" s="265">
        <v>261</v>
      </c>
      <c r="E49" s="265">
        <v>112</v>
      </c>
      <c r="F49" s="276"/>
      <c r="G49" s="549">
        <v>9.9862000000000002</v>
      </c>
      <c r="H49" s="546">
        <f t="shared" si="3"/>
        <v>2236.91</v>
      </c>
      <c r="I49" s="547">
        <f t="shared" si="4"/>
        <v>2775.78</v>
      </c>
    </row>
    <row r="50" spans="1:9" x14ac:dyDescent="0.25">
      <c r="A50" s="273" t="s">
        <v>1335</v>
      </c>
      <c r="B50" s="265">
        <v>1</v>
      </c>
      <c r="C50" s="265">
        <f t="shared" si="0"/>
        <v>287.65800000000002</v>
      </c>
      <c r="D50" s="265">
        <v>277</v>
      </c>
      <c r="E50" s="265">
        <v>10.657999999999999</v>
      </c>
      <c r="F50" s="276"/>
      <c r="G50" s="549">
        <v>10.010199999999999</v>
      </c>
      <c r="H50" s="546">
        <f t="shared" si="3"/>
        <v>213.38</v>
      </c>
      <c r="I50" s="547">
        <f t="shared" si="4"/>
        <v>264.77999999999997</v>
      </c>
    </row>
    <row r="51" spans="1:9" x14ac:dyDescent="0.25">
      <c r="A51" s="273" t="s">
        <v>1335</v>
      </c>
      <c r="B51" s="265">
        <v>1</v>
      </c>
      <c r="C51" s="265">
        <f t="shared" si="0"/>
        <v>382.25</v>
      </c>
      <c r="D51" s="265">
        <v>277</v>
      </c>
      <c r="E51" s="265">
        <v>105.25</v>
      </c>
      <c r="F51" s="276"/>
      <c r="G51" s="549">
        <v>10.010199999999999</v>
      </c>
      <c r="H51" s="546">
        <f t="shared" si="3"/>
        <v>2107.15</v>
      </c>
      <c r="I51" s="547">
        <f t="shared" si="4"/>
        <v>2614.7600000000002</v>
      </c>
    </row>
    <row r="52" spans="1:9" x14ac:dyDescent="0.25">
      <c r="A52" s="273" t="s">
        <v>1335</v>
      </c>
      <c r="B52" s="265">
        <v>1</v>
      </c>
      <c r="C52" s="265">
        <f t="shared" si="0"/>
        <v>279.09239130434781</v>
      </c>
      <c r="D52" s="265">
        <v>277</v>
      </c>
      <c r="E52" s="265">
        <v>2.0923913043478262</v>
      </c>
      <c r="F52" s="276"/>
      <c r="G52" s="549">
        <v>10.130100000000001</v>
      </c>
      <c r="H52" s="546">
        <f t="shared" si="3"/>
        <v>42.39</v>
      </c>
      <c r="I52" s="547">
        <f t="shared" si="4"/>
        <v>52.6</v>
      </c>
    </row>
    <row r="53" spans="1:9" x14ac:dyDescent="0.25">
      <c r="A53" s="273" t="s">
        <v>1335</v>
      </c>
      <c r="B53" s="265">
        <v>1</v>
      </c>
      <c r="C53" s="265">
        <f t="shared" si="0"/>
        <v>205</v>
      </c>
      <c r="D53" s="265">
        <v>197</v>
      </c>
      <c r="E53" s="265">
        <v>8</v>
      </c>
      <c r="F53" s="276"/>
      <c r="G53" s="549">
        <v>10.130100000000001</v>
      </c>
      <c r="H53" s="546">
        <f t="shared" si="3"/>
        <v>162.08000000000001</v>
      </c>
      <c r="I53" s="547">
        <f t="shared" si="4"/>
        <v>201.13</v>
      </c>
    </row>
    <row r="54" spans="1:9" x14ac:dyDescent="0.25">
      <c r="A54" s="273" t="s">
        <v>1335</v>
      </c>
      <c r="B54" s="265">
        <v>1</v>
      </c>
      <c r="C54" s="265">
        <f t="shared" si="0"/>
        <v>287.14600000000002</v>
      </c>
      <c r="D54" s="265">
        <v>277</v>
      </c>
      <c r="E54" s="265">
        <v>10.146000000000001</v>
      </c>
      <c r="F54" s="276"/>
      <c r="G54" s="549">
        <v>10.130100000000001</v>
      </c>
      <c r="H54" s="546">
        <f t="shared" si="3"/>
        <v>205.56</v>
      </c>
      <c r="I54" s="547">
        <f t="shared" si="4"/>
        <v>255.08</v>
      </c>
    </row>
    <row r="55" spans="1:9" x14ac:dyDescent="0.25">
      <c r="A55" s="273" t="s">
        <v>1335</v>
      </c>
      <c r="B55" s="265">
        <v>1</v>
      </c>
      <c r="C55" s="265">
        <f t="shared" si="0"/>
        <v>190</v>
      </c>
      <c r="D55" s="265">
        <v>174</v>
      </c>
      <c r="E55" s="265">
        <v>16</v>
      </c>
      <c r="F55" s="276"/>
      <c r="G55" s="549">
        <v>10.130100000000001</v>
      </c>
      <c r="H55" s="546">
        <f t="shared" si="3"/>
        <v>324.16000000000003</v>
      </c>
      <c r="I55" s="547">
        <f t="shared" si="4"/>
        <v>402.25</v>
      </c>
    </row>
    <row r="56" spans="1:9" x14ac:dyDescent="0.25">
      <c r="A56" s="273" t="s">
        <v>1335</v>
      </c>
      <c r="B56" s="265">
        <v>1</v>
      </c>
      <c r="C56" s="265">
        <f t="shared" si="0"/>
        <v>184</v>
      </c>
      <c r="D56" s="265">
        <v>174</v>
      </c>
      <c r="E56" s="265">
        <v>10</v>
      </c>
      <c r="F56" s="276"/>
      <c r="G56" s="549">
        <v>10.196</v>
      </c>
      <c r="H56" s="546">
        <f t="shared" si="3"/>
        <v>203.92</v>
      </c>
      <c r="I56" s="547">
        <f t="shared" si="4"/>
        <v>253.04</v>
      </c>
    </row>
    <row r="57" spans="1:9" x14ac:dyDescent="0.25">
      <c r="A57" s="273" t="s">
        <v>1335</v>
      </c>
      <c r="B57" s="265">
        <v>1</v>
      </c>
      <c r="C57" s="265">
        <f t="shared" si="0"/>
        <v>277.44161358811039</v>
      </c>
      <c r="D57" s="265">
        <v>277</v>
      </c>
      <c r="E57" s="265">
        <v>0.44161358811040341</v>
      </c>
      <c r="F57" s="276"/>
      <c r="G57" s="549">
        <v>10.9992</v>
      </c>
      <c r="H57" s="546">
        <f t="shared" si="3"/>
        <v>9.7100000000000009</v>
      </c>
      <c r="I57" s="547">
        <f t="shared" si="4"/>
        <v>12.05</v>
      </c>
    </row>
    <row r="58" spans="1:9" x14ac:dyDescent="0.25">
      <c r="A58" s="273" t="s">
        <v>1335</v>
      </c>
      <c r="B58" s="265">
        <v>1</v>
      </c>
      <c r="C58" s="265">
        <f t="shared" si="0"/>
        <v>247</v>
      </c>
      <c r="D58" s="265">
        <v>245</v>
      </c>
      <c r="E58" s="265">
        <v>2</v>
      </c>
      <c r="F58" s="276"/>
      <c r="G58" s="549">
        <v>10.9992</v>
      </c>
      <c r="H58" s="546">
        <f t="shared" si="3"/>
        <v>44</v>
      </c>
      <c r="I58" s="547">
        <f t="shared" si="4"/>
        <v>54.6</v>
      </c>
    </row>
    <row r="59" spans="1:9" x14ac:dyDescent="0.25">
      <c r="A59" s="273" t="s">
        <v>1335</v>
      </c>
      <c r="B59" s="265">
        <v>1</v>
      </c>
      <c r="C59" s="265">
        <f t="shared" si="0"/>
        <v>288</v>
      </c>
      <c r="D59" s="265">
        <v>277</v>
      </c>
      <c r="E59" s="265">
        <v>11</v>
      </c>
      <c r="F59" s="276"/>
      <c r="G59" s="549">
        <v>10.9992</v>
      </c>
      <c r="H59" s="546">
        <f t="shared" si="3"/>
        <v>241.98</v>
      </c>
      <c r="I59" s="547">
        <f t="shared" si="4"/>
        <v>300.27</v>
      </c>
    </row>
    <row r="60" spans="1:9" x14ac:dyDescent="0.25">
      <c r="A60" s="273" t="s">
        <v>1335</v>
      </c>
      <c r="B60" s="265">
        <v>1</v>
      </c>
      <c r="C60" s="265">
        <f t="shared" si="0"/>
        <v>292</v>
      </c>
      <c r="D60" s="265">
        <v>277</v>
      </c>
      <c r="E60" s="265">
        <v>15</v>
      </c>
      <c r="F60" s="276"/>
      <c r="G60" s="549">
        <v>10.9992</v>
      </c>
      <c r="H60" s="546">
        <f t="shared" si="3"/>
        <v>329.98</v>
      </c>
      <c r="I60" s="547">
        <f t="shared" si="4"/>
        <v>409.47</v>
      </c>
    </row>
    <row r="61" spans="1:9" x14ac:dyDescent="0.25">
      <c r="A61" s="273" t="s">
        <v>1335</v>
      </c>
      <c r="B61" s="265">
        <v>1</v>
      </c>
      <c r="C61" s="265">
        <f t="shared" si="0"/>
        <v>221.5</v>
      </c>
      <c r="D61" s="265">
        <v>206</v>
      </c>
      <c r="E61" s="265">
        <v>15.5</v>
      </c>
      <c r="F61" s="276"/>
      <c r="G61" s="549">
        <v>10.9992</v>
      </c>
      <c r="H61" s="546">
        <f t="shared" si="3"/>
        <v>340.98</v>
      </c>
      <c r="I61" s="547">
        <f t="shared" si="4"/>
        <v>423.12</v>
      </c>
    </row>
    <row r="62" spans="1:9" x14ac:dyDescent="0.25">
      <c r="A62" s="273" t="s">
        <v>1335</v>
      </c>
      <c r="B62" s="265">
        <v>1</v>
      </c>
      <c r="C62" s="265">
        <f t="shared" si="0"/>
        <v>207</v>
      </c>
      <c r="D62" s="265">
        <v>191</v>
      </c>
      <c r="E62" s="265">
        <v>16</v>
      </c>
      <c r="F62" s="276"/>
      <c r="G62" s="549">
        <v>10.9992</v>
      </c>
      <c r="H62" s="546">
        <f t="shared" si="3"/>
        <v>351.97</v>
      </c>
      <c r="I62" s="547">
        <f t="shared" si="4"/>
        <v>436.76</v>
      </c>
    </row>
    <row r="63" spans="1:9" x14ac:dyDescent="0.25">
      <c r="A63" s="273" t="s">
        <v>1335</v>
      </c>
      <c r="B63" s="265">
        <v>1</v>
      </c>
      <c r="C63" s="265">
        <f t="shared" si="0"/>
        <v>323</v>
      </c>
      <c r="D63" s="265">
        <v>277</v>
      </c>
      <c r="E63" s="265">
        <v>46</v>
      </c>
      <c r="F63" s="276"/>
      <c r="G63" s="549">
        <v>10.9992</v>
      </c>
      <c r="H63" s="546">
        <f t="shared" si="3"/>
        <v>1011.93</v>
      </c>
      <c r="I63" s="547">
        <f t="shared" si="4"/>
        <v>1255.7</v>
      </c>
    </row>
    <row r="64" spans="1:9" x14ac:dyDescent="0.25">
      <c r="A64" s="273" t="s">
        <v>1335</v>
      </c>
      <c r="B64" s="265">
        <v>1</v>
      </c>
      <c r="C64" s="265">
        <f t="shared" si="0"/>
        <v>309</v>
      </c>
      <c r="D64" s="265">
        <v>254</v>
      </c>
      <c r="E64" s="265">
        <v>55</v>
      </c>
      <c r="F64" s="276"/>
      <c r="G64" s="549">
        <v>10.9992</v>
      </c>
      <c r="H64" s="546">
        <f t="shared" si="3"/>
        <v>1209.9100000000001</v>
      </c>
      <c r="I64" s="547">
        <f t="shared" si="4"/>
        <v>1501.38</v>
      </c>
    </row>
    <row r="65" spans="1:9" x14ac:dyDescent="0.25">
      <c r="A65" s="273" t="s">
        <v>1335</v>
      </c>
      <c r="B65" s="265">
        <v>1</v>
      </c>
      <c r="C65" s="265">
        <f t="shared" si="0"/>
        <v>335</v>
      </c>
      <c r="D65" s="265">
        <v>277</v>
      </c>
      <c r="E65" s="265">
        <v>58</v>
      </c>
      <c r="F65" s="276"/>
      <c r="G65" s="549">
        <v>10.9992</v>
      </c>
      <c r="H65" s="546">
        <f t="shared" si="3"/>
        <v>1275.9100000000001</v>
      </c>
      <c r="I65" s="547">
        <f t="shared" si="4"/>
        <v>1583.28</v>
      </c>
    </row>
    <row r="66" spans="1:9" x14ac:dyDescent="0.25">
      <c r="A66" s="273" t="s">
        <v>1335</v>
      </c>
      <c r="B66" s="265">
        <v>1</v>
      </c>
      <c r="C66" s="265">
        <f t="shared" si="0"/>
        <v>342.5</v>
      </c>
      <c r="D66" s="265">
        <v>277</v>
      </c>
      <c r="E66" s="265">
        <v>65.5</v>
      </c>
      <c r="F66" s="276"/>
      <c r="G66" s="549">
        <v>10.9992</v>
      </c>
      <c r="H66" s="546">
        <f t="shared" si="3"/>
        <v>1440.9</v>
      </c>
      <c r="I66" s="547">
        <f t="shared" si="4"/>
        <v>1788.01</v>
      </c>
    </row>
    <row r="67" spans="1:9" x14ac:dyDescent="0.25">
      <c r="A67" s="273" t="s">
        <v>1335</v>
      </c>
      <c r="B67" s="265">
        <v>1</v>
      </c>
      <c r="C67" s="265">
        <f t="shared" si="0"/>
        <v>203</v>
      </c>
      <c r="D67" s="265">
        <v>197</v>
      </c>
      <c r="E67" s="265">
        <v>6</v>
      </c>
      <c r="F67" s="276"/>
      <c r="G67" s="549">
        <v>11.328900000000001</v>
      </c>
      <c r="H67" s="546">
        <f t="shared" si="3"/>
        <v>135.94999999999999</v>
      </c>
      <c r="I67" s="547">
        <f t="shared" si="4"/>
        <v>168.7</v>
      </c>
    </row>
    <row r="68" spans="1:9" x14ac:dyDescent="0.25">
      <c r="A68" s="273" t="s">
        <v>1335</v>
      </c>
      <c r="B68" s="265">
        <v>1</v>
      </c>
      <c r="C68" s="265">
        <f t="shared" si="0"/>
        <v>278.02325581395348</v>
      </c>
      <c r="D68" s="265">
        <v>277</v>
      </c>
      <c r="E68" s="265">
        <v>1.0232558139534884</v>
      </c>
      <c r="F68" s="276"/>
      <c r="G68" s="549">
        <v>13.1271</v>
      </c>
      <c r="H68" s="546">
        <f t="shared" si="3"/>
        <v>26.86</v>
      </c>
      <c r="I68" s="547">
        <f t="shared" si="4"/>
        <v>33.33</v>
      </c>
    </row>
    <row r="69" spans="1:9" x14ac:dyDescent="0.25">
      <c r="A69" s="273" t="s">
        <v>1335</v>
      </c>
      <c r="B69" s="265">
        <v>1</v>
      </c>
      <c r="C69" s="265">
        <f t="shared" si="0"/>
        <v>285</v>
      </c>
      <c r="D69" s="265">
        <v>277</v>
      </c>
      <c r="E69" s="265">
        <v>8</v>
      </c>
      <c r="F69" s="276"/>
      <c r="G69" s="549">
        <v>13.1271</v>
      </c>
      <c r="H69" s="546">
        <f t="shared" si="3"/>
        <v>210.03</v>
      </c>
      <c r="I69" s="547">
        <f t="shared" si="4"/>
        <v>260.63</v>
      </c>
    </row>
    <row r="70" spans="1:9" x14ac:dyDescent="0.25">
      <c r="A70" s="273" t="s">
        <v>1335</v>
      </c>
      <c r="B70" s="265">
        <v>1</v>
      </c>
      <c r="C70" s="265">
        <f t="shared" si="0"/>
        <v>247</v>
      </c>
      <c r="D70" s="265">
        <v>237</v>
      </c>
      <c r="E70" s="265">
        <v>10</v>
      </c>
      <c r="F70" s="276"/>
      <c r="G70" s="549">
        <v>13.1271</v>
      </c>
      <c r="H70" s="546">
        <f t="shared" si="3"/>
        <v>262.54000000000002</v>
      </c>
      <c r="I70" s="547">
        <f t="shared" si="4"/>
        <v>325.79000000000002</v>
      </c>
    </row>
    <row r="71" spans="1:9" x14ac:dyDescent="0.25">
      <c r="A71" s="273" t="s">
        <v>1335</v>
      </c>
      <c r="B71" s="265">
        <v>1</v>
      </c>
      <c r="C71" s="265">
        <f t="shared" si="0"/>
        <v>257</v>
      </c>
      <c r="D71" s="265">
        <v>237</v>
      </c>
      <c r="E71" s="265">
        <v>20</v>
      </c>
      <c r="F71" s="276"/>
      <c r="G71" s="549">
        <v>13.1271</v>
      </c>
      <c r="H71" s="546">
        <f t="shared" si="3"/>
        <v>525.08000000000004</v>
      </c>
      <c r="I71" s="547">
        <f t="shared" si="4"/>
        <v>651.57000000000005</v>
      </c>
    </row>
    <row r="72" spans="1:9" x14ac:dyDescent="0.25">
      <c r="A72" s="273" t="s">
        <v>1335</v>
      </c>
      <c r="B72" s="265">
        <v>1</v>
      </c>
      <c r="C72" s="265">
        <f t="shared" si="0"/>
        <v>300</v>
      </c>
      <c r="D72" s="265">
        <v>277</v>
      </c>
      <c r="E72" s="265">
        <v>23.000000000000004</v>
      </c>
      <c r="F72" s="276"/>
      <c r="G72" s="549">
        <v>13.1271</v>
      </c>
      <c r="H72" s="546">
        <f t="shared" si="3"/>
        <v>603.85</v>
      </c>
      <c r="I72" s="547">
        <f t="shared" si="4"/>
        <v>749.32</v>
      </c>
    </row>
    <row r="73" spans="1:9" x14ac:dyDescent="0.25">
      <c r="A73" s="273" t="s">
        <v>1336</v>
      </c>
      <c r="B73" s="265">
        <v>1</v>
      </c>
      <c r="C73" s="265">
        <f t="shared" si="0"/>
        <v>237.5</v>
      </c>
      <c r="D73" s="265">
        <v>190</v>
      </c>
      <c r="E73" s="265">
        <v>47.5</v>
      </c>
      <c r="F73" s="276"/>
      <c r="G73" s="549">
        <v>13.6546</v>
      </c>
      <c r="H73" s="546">
        <f t="shared" si="3"/>
        <v>1297.19</v>
      </c>
      <c r="I73" s="547">
        <f t="shared" si="4"/>
        <v>1609.68</v>
      </c>
    </row>
    <row r="74" spans="1:9" x14ac:dyDescent="0.25">
      <c r="A74" s="273" t="s">
        <v>1336</v>
      </c>
      <c r="B74" s="265">
        <v>1</v>
      </c>
      <c r="C74" s="265">
        <f t="shared" si="0"/>
        <v>360</v>
      </c>
      <c r="D74" s="265">
        <v>254</v>
      </c>
      <c r="E74" s="265">
        <v>106</v>
      </c>
      <c r="F74" s="276"/>
      <c r="G74" s="549">
        <v>13.6546</v>
      </c>
      <c r="H74" s="546">
        <f t="shared" si="3"/>
        <v>2894.78</v>
      </c>
      <c r="I74" s="547">
        <f t="shared" si="4"/>
        <v>3592.13</v>
      </c>
    </row>
    <row r="75" spans="1:9" x14ac:dyDescent="0.25">
      <c r="A75" s="273" t="s">
        <v>1336</v>
      </c>
      <c r="B75" s="265">
        <v>1</v>
      </c>
      <c r="C75" s="265">
        <f t="shared" si="0"/>
        <v>390.5</v>
      </c>
      <c r="D75" s="265">
        <v>238</v>
      </c>
      <c r="E75" s="265">
        <v>152.5</v>
      </c>
      <c r="F75" s="276"/>
      <c r="G75" s="549">
        <v>13.6546</v>
      </c>
      <c r="H75" s="546">
        <f t="shared" si="3"/>
        <v>4164.6499999999996</v>
      </c>
      <c r="I75" s="547">
        <f t="shared" si="4"/>
        <v>5167.91</v>
      </c>
    </row>
    <row r="76" spans="1:9" x14ac:dyDescent="0.25">
      <c r="A76" s="273" t="s">
        <v>1336</v>
      </c>
      <c r="B76" s="265">
        <v>1</v>
      </c>
      <c r="C76" s="265">
        <f t="shared" si="0"/>
        <v>271.75</v>
      </c>
      <c r="D76" s="265">
        <v>213</v>
      </c>
      <c r="E76" s="265">
        <v>58.75</v>
      </c>
      <c r="F76" s="276"/>
      <c r="G76" s="549">
        <v>14.6317</v>
      </c>
      <c r="H76" s="546">
        <f t="shared" si="3"/>
        <v>1719.22</v>
      </c>
      <c r="I76" s="547">
        <f t="shared" si="4"/>
        <v>2133.38</v>
      </c>
    </row>
    <row r="77" spans="1:9" x14ac:dyDescent="0.25">
      <c r="A77" s="273" t="s">
        <v>1336</v>
      </c>
      <c r="B77" s="265">
        <v>1</v>
      </c>
      <c r="C77" s="265">
        <f t="shared" si="0"/>
        <v>269.25</v>
      </c>
      <c r="D77" s="265">
        <v>231</v>
      </c>
      <c r="E77" s="265">
        <v>38.25</v>
      </c>
      <c r="F77" s="276"/>
      <c r="G77" s="549">
        <v>15.428900000000001</v>
      </c>
      <c r="H77" s="546">
        <f t="shared" si="3"/>
        <v>1180.31</v>
      </c>
      <c r="I77" s="547">
        <f t="shared" si="4"/>
        <v>1464.65</v>
      </c>
    </row>
    <row r="78" spans="1:9" x14ac:dyDescent="0.25">
      <c r="A78" s="273" t="s">
        <v>1336</v>
      </c>
      <c r="B78" s="265">
        <v>1</v>
      </c>
      <c r="C78" s="265">
        <f t="shared" ref="C78:C141" si="5">D78+E78</f>
        <v>242.25</v>
      </c>
      <c r="D78" s="265">
        <v>197</v>
      </c>
      <c r="E78" s="265">
        <v>45.25</v>
      </c>
      <c r="F78" s="276"/>
      <c r="G78" s="549">
        <v>15.428900000000001</v>
      </c>
      <c r="H78" s="546">
        <f t="shared" si="3"/>
        <v>1396.32</v>
      </c>
      <c r="I78" s="547">
        <f t="shared" si="4"/>
        <v>1732.69</v>
      </c>
    </row>
    <row r="79" spans="1:9" x14ac:dyDescent="0.25">
      <c r="A79" s="273" t="s">
        <v>1336</v>
      </c>
      <c r="B79" s="265">
        <v>1</v>
      </c>
      <c r="C79" s="265">
        <f t="shared" si="5"/>
        <v>293.25</v>
      </c>
      <c r="D79" s="265">
        <v>231</v>
      </c>
      <c r="E79" s="265">
        <v>62.25</v>
      </c>
      <c r="F79" s="276"/>
      <c r="G79" s="549">
        <v>15.428900000000001</v>
      </c>
      <c r="H79" s="546">
        <f t="shared" ref="H79:H142" si="6">ROUND(E79*G79*2,2)</f>
        <v>1920.9</v>
      </c>
      <c r="I79" s="547">
        <f t="shared" ref="I79:I142" si="7">ROUND(H79*1.2409,2)</f>
        <v>2383.64</v>
      </c>
    </row>
    <row r="80" spans="1:9" x14ac:dyDescent="0.25">
      <c r="A80" s="273" t="s">
        <v>1336</v>
      </c>
      <c r="B80" s="265">
        <v>1</v>
      </c>
      <c r="C80" s="265">
        <f t="shared" si="5"/>
        <v>372.75</v>
      </c>
      <c r="D80" s="265">
        <v>277</v>
      </c>
      <c r="E80" s="265">
        <v>95.75</v>
      </c>
      <c r="F80" s="276"/>
      <c r="G80" s="549">
        <v>15.428900000000001</v>
      </c>
      <c r="H80" s="546">
        <f t="shared" si="6"/>
        <v>2954.63</v>
      </c>
      <c r="I80" s="547">
        <f t="shared" si="7"/>
        <v>3666.4</v>
      </c>
    </row>
    <row r="81" spans="1:9" x14ac:dyDescent="0.25">
      <c r="A81" s="273" t="s">
        <v>1336</v>
      </c>
      <c r="B81" s="265">
        <v>1</v>
      </c>
      <c r="C81" s="265">
        <f t="shared" si="5"/>
        <v>399.75</v>
      </c>
      <c r="D81" s="265">
        <v>277</v>
      </c>
      <c r="E81" s="265">
        <v>122.75</v>
      </c>
      <c r="F81" s="276"/>
      <c r="G81" s="549">
        <v>15.428900000000001</v>
      </c>
      <c r="H81" s="546">
        <f t="shared" si="6"/>
        <v>3787.79</v>
      </c>
      <c r="I81" s="547">
        <f t="shared" si="7"/>
        <v>4700.2700000000004</v>
      </c>
    </row>
    <row r="82" spans="1:9" x14ac:dyDescent="0.25">
      <c r="A82" s="266" t="s">
        <v>1337</v>
      </c>
      <c r="B82" s="265">
        <v>1</v>
      </c>
      <c r="C82" s="265">
        <f t="shared" si="5"/>
        <v>198</v>
      </c>
      <c r="D82" s="265">
        <v>174</v>
      </c>
      <c r="E82" s="265">
        <v>24</v>
      </c>
      <c r="F82" s="276"/>
      <c r="G82" s="549">
        <v>8.4756999999999998</v>
      </c>
      <c r="H82" s="546">
        <f t="shared" si="6"/>
        <v>406.83</v>
      </c>
      <c r="I82" s="547">
        <f t="shared" si="7"/>
        <v>504.84</v>
      </c>
    </row>
    <row r="83" spans="1:9" x14ac:dyDescent="0.25">
      <c r="A83" s="266" t="s">
        <v>1337</v>
      </c>
      <c r="B83" s="265">
        <v>1</v>
      </c>
      <c r="C83" s="265">
        <f t="shared" si="5"/>
        <v>325</v>
      </c>
      <c r="D83" s="265">
        <v>277</v>
      </c>
      <c r="E83" s="265">
        <v>48</v>
      </c>
      <c r="F83" s="276"/>
      <c r="G83" s="549">
        <v>8.4756999999999998</v>
      </c>
      <c r="H83" s="546">
        <f t="shared" si="6"/>
        <v>813.67</v>
      </c>
      <c r="I83" s="547">
        <f t="shared" si="7"/>
        <v>1009.68</v>
      </c>
    </row>
    <row r="84" spans="1:9" x14ac:dyDescent="0.25">
      <c r="A84" s="273" t="s">
        <v>1337</v>
      </c>
      <c r="B84" s="265">
        <v>1</v>
      </c>
      <c r="C84" s="265">
        <f t="shared" si="5"/>
        <v>329</v>
      </c>
      <c r="D84" s="265">
        <v>269</v>
      </c>
      <c r="E84" s="265">
        <v>60</v>
      </c>
      <c r="F84" s="276"/>
      <c r="G84" s="549">
        <v>8.4756999999999998</v>
      </c>
      <c r="H84" s="546">
        <f t="shared" si="6"/>
        <v>1017.08</v>
      </c>
      <c r="I84" s="547">
        <f t="shared" si="7"/>
        <v>1262.0899999999999</v>
      </c>
    </row>
    <row r="85" spans="1:9" x14ac:dyDescent="0.25">
      <c r="A85" s="266" t="s">
        <v>1337</v>
      </c>
      <c r="B85" s="265">
        <v>1</v>
      </c>
      <c r="C85" s="265">
        <f t="shared" si="5"/>
        <v>303</v>
      </c>
      <c r="D85" s="265">
        <v>231</v>
      </c>
      <c r="E85" s="265">
        <v>72</v>
      </c>
      <c r="F85" s="276"/>
      <c r="G85" s="549">
        <v>8.4756999999999998</v>
      </c>
      <c r="H85" s="546">
        <f t="shared" si="6"/>
        <v>1220.5</v>
      </c>
      <c r="I85" s="547">
        <f t="shared" si="7"/>
        <v>1514.52</v>
      </c>
    </row>
    <row r="86" spans="1:9" x14ac:dyDescent="0.25">
      <c r="A86" s="266" t="s">
        <v>1337</v>
      </c>
      <c r="B86" s="265">
        <v>1</v>
      </c>
      <c r="C86" s="265">
        <f t="shared" si="5"/>
        <v>404.25</v>
      </c>
      <c r="D86" s="265">
        <v>277</v>
      </c>
      <c r="E86" s="265">
        <v>127.25</v>
      </c>
      <c r="F86" s="276"/>
      <c r="G86" s="549">
        <v>8.4756999999999998</v>
      </c>
      <c r="H86" s="546">
        <f t="shared" si="6"/>
        <v>2157.0700000000002</v>
      </c>
      <c r="I86" s="547">
        <f t="shared" si="7"/>
        <v>2676.71</v>
      </c>
    </row>
    <row r="87" spans="1:9" x14ac:dyDescent="0.25">
      <c r="A87" s="273" t="s">
        <v>1337</v>
      </c>
      <c r="B87" s="265">
        <v>1</v>
      </c>
      <c r="C87" s="265">
        <f t="shared" si="5"/>
        <v>406</v>
      </c>
      <c r="D87" s="265">
        <v>254</v>
      </c>
      <c r="E87" s="265">
        <v>152</v>
      </c>
      <c r="F87" s="276"/>
      <c r="G87" s="549">
        <v>8.4756999999999998</v>
      </c>
      <c r="H87" s="546">
        <f t="shared" si="6"/>
        <v>2576.61</v>
      </c>
      <c r="I87" s="547">
        <f t="shared" si="7"/>
        <v>3197.32</v>
      </c>
    </row>
    <row r="88" spans="1:9" x14ac:dyDescent="0.25">
      <c r="A88" s="273" t="s">
        <v>1337</v>
      </c>
      <c r="B88" s="265">
        <v>1</v>
      </c>
      <c r="C88" s="265">
        <f t="shared" si="5"/>
        <v>414</v>
      </c>
      <c r="D88" s="265">
        <v>230</v>
      </c>
      <c r="E88" s="265">
        <v>184</v>
      </c>
      <c r="F88" s="276"/>
      <c r="G88" s="549">
        <v>8.4756999999999998</v>
      </c>
      <c r="H88" s="546">
        <f t="shared" si="6"/>
        <v>3119.06</v>
      </c>
      <c r="I88" s="547">
        <f t="shared" si="7"/>
        <v>3870.44</v>
      </c>
    </row>
    <row r="89" spans="1:9" x14ac:dyDescent="0.25">
      <c r="A89" s="273" t="s">
        <v>1337</v>
      </c>
      <c r="B89" s="265">
        <v>1</v>
      </c>
      <c r="C89" s="265">
        <f t="shared" si="5"/>
        <v>502</v>
      </c>
      <c r="D89" s="265">
        <v>253</v>
      </c>
      <c r="E89" s="265">
        <v>249</v>
      </c>
      <c r="F89" s="276"/>
      <c r="G89" s="549">
        <v>8.4756999999999998</v>
      </c>
      <c r="H89" s="546">
        <f t="shared" si="6"/>
        <v>4220.8999999999996</v>
      </c>
      <c r="I89" s="547">
        <f t="shared" si="7"/>
        <v>5237.71</v>
      </c>
    </row>
    <row r="90" spans="1:9" x14ac:dyDescent="0.25">
      <c r="A90" s="273" t="s">
        <v>1337</v>
      </c>
      <c r="B90" s="265">
        <v>1</v>
      </c>
      <c r="C90" s="265">
        <f t="shared" si="5"/>
        <v>247</v>
      </c>
      <c r="D90" s="265">
        <v>231</v>
      </c>
      <c r="E90" s="265">
        <v>16</v>
      </c>
      <c r="F90" s="276"/>
      <c r="G90" s="549">
        <v>9.2608999999999995</v>
      </c>
      <c r="H90" s="546">
        <f t="shared" si="6"/>
        <v>296.35000000000002</v>
      </c>
      <c r="I90" s="547">
        <f t="shared" si="7"/>
        <v>367.74</v>
      </c>
    </row>
    <row r="91" spans="1:9" x14ac:dyDescent="0.25">
      <c r="A91" s="273" t="s">
        <v>1337</v>
      </c>
      <c r="B91" s="265">
        <v>1</v>
      </c>
      <c r="C91" s="265">
        <f t="shared" si="5"/>
        <v>301</v>
      </c>
      <c r="D91" s="265">
        <v>277</v>
      </c>
      <c r="E91" s="265">
        <v>24</v>
      </c>
      <c r="F91" s="276"/>
      <c r="G91" s="549">
        <v>9.2608999999999995</v>
      </c>
      <c r="H91" s="546">
        <f t="shared" si="6"/>
        <v>444.52</v>
      </c>
      <c r="I91" s="547">
        <f t="shared" si="7"/>
        <v>551.6</v>
      </c>
    </row>
    <row r="92" spans="1:9" x14ac:dyDescent="0.25">
      <c r="A92" s="273" t="s">
        <v>1337</v>
      </c>
      <c r="B92" s="265">
        <v>1</v>
      </c>
      <c r="C92" s="265">
        <f t="shared" si="5"/>
        <v>253</v>
      </c>
      <c r="D92" s="265">
        <v>229</v>
      </c>
      <c r="E92" s="265">
        <v>24</v>
      </c>
      <c r="F92" s="276"/>
      <c r="G92" s="549">
        <v>9.2608999999999995</v>
      </c>
      <c r="H92" s="546">
        <f t="shared" si="6"/>
        <v>444.52</v>
      </c>
      <c r="I92" s="547">
        <f t="shared" si="7"/>
        <v>551.6</v>
      </c>
    </row>
    <row r="93" spans="1:9" x14ac:dyDescent="0.25">
      <c r="A93" s="273" t="s">
        <v>1337</v>
      </c>
      <c r="B93" s="265">
        <v>1</v>
      </c>
      <c r="C93" s="265">
        <f t="shared" si="5"/>
        <v>198</v>
      </c>
      <c r="D93" s="265">
        <v>174</v>
      </c>
      <c r="E93" s="265">
        <v>24</v>
      </c>
      <c r="F93" s="276"/>
      <c r="G93" s="549">
        <v>9.2608999999999995</v>
      </c>
      <c r="H93" s="546">
        <f t="shared" si="6"/>
        <v>444.52</v>
      </c>
      <c r="I93" s="547">
        <f t="shared" si="7"/>
        <v>551.6</v>
      </c>
    </row>
    <row r="94" spans="1:9" x14ac:dyDescent="0.25">
      <c r="A94" s="273" t="s">
        <v>1337</v>
      </c>
      <c r="B94" s="265">
        <v>1</v>
      </c>
      <c r="C94" s="265">
        <f t="shared" si="5"/>
        <v>301</v>
      </c>
      <c r="D94" s="265">
        <v>277</v>
      </c>
      <c r="E94" s="265">
        <v>24</v>
      </c>
      <c r="F94" s="276"/>
      <c r="G94" s="549">
        <v>9.2608999999999995</v>
      </c>
      <c r="H94" s="546">
        <f t="shared" si="6"/>
        <v>444.52</v>
      </c>
      <c r="I94" s="547">
        <f t="shared" si="7"/>
        <v>551.6</v>
      </c>
    </row>
    <row r="95" spans="1:9" x14ac:dyDescent="0.25">
      <c r="A95" s="273" t="s">
        <v>1337</v>
      </c>
      <c r="B95" s="265">
        <v>1</v>
      </c>
      <c r="C95" s="265">
        <f t="shared" si="5"/>
        <v>309</v>
      </c>
      <c r="D95" s="265">
        <v>277</v>
      </c>
      <c r="E95" s="265">
        <v>32</v>
      </c>
      <c r="F95" s="276"/>
      <c r="G95" s="549">
        <v>9.2608999999999995</v>
      </c>
      <c r="H95" s="546">
        <f t="shared" si="6"/>
        <v>592.70000000000005</v>
      </c>
      <c r="I95" s="547">
        <f t="shared" si="7"/>
        <v>735.48</v>
      </c>
    </row>
    <row r="96" spans="1:9" x14ac:dyDescent="0.25">
      <c r="A96" s="273" t="s">
        <v>1337</v>
      </c>
      <c r="B96" s="265">
        <v>1</v>
      </c>
      <c r="C96" s="265">
        <f t="shared" si="5"/>
        <v>174</v>
      </c>
      <c r="D96" s="265">
        <v>142</v>
      </c>
      <c r="E96" s="265">
        <v>32</v>
      </c>
      <c r="F96" s="276"/>
      <c r="G96" s="549">
        <v>9.2608999999999995</v>
      </c>
      <c r="H96" s="546">
        <f t="shared" si="6"/>
        <v>592.70000000000005</v>
      </c>
      <c r="I96" s="547">
        <f t="shared" si="7"/>
        <v>735.48</v>
      </c>
    </row>
    <row r="97" spans="1:9" x14ac:dyDescent="0.25">
      <c r="A97" s="273" t="s">
        <v>1337</v>
      </c>
      <c r="B97" s="265">
        <v>1</v>
      </c>
      <c r="C97" s="265">
        <f t="shared" si="5"/>
        <v>310</v>
      </c>
      <c r="D97" s="265">
        <v>277</v>
      </c>
      <c r="E97" s="265">
        <v>33</v>
      </c>
      <c r="F97" s="276"/>
      <c r="G97" s="549">
        <v>9.2608999999999995</v>
      </c>
      <c r="H97" s="546">
        <f t="shared" si="6"/>
        <v>611.22</v>
      </c>
      <c r="I97" s="547">
        <f t="shared" si="7"/>
        <v>758.46</v>
      </c>
    </row>
    <row r="98" spans="1:9" x14ac:dyDescent="0.25">
      <c r="A98" s="273" t="s">
        <v>1337</v>
      </c>
      <c r="B98" s="265">
        <v>1</v>
      </c>
      <c r="C98" s="265">
        <f t="shared" si="5"/>
        <v>231</v>
      </c>
      <c r="D98" s="265">
        <v>191</v>
      </c>
      <c r="E98" s="265">
        <v>40</v>
      </c>
      <c r="F98" s="276"/>
      <c r="G98" s="549">
        <v>9.2608999999999995</v>
      </c>
      <c r="H98" s="546">
        <f t="shared" si="6"/>
        <v>740.87</v>
      </c>
      <c r="I98" s="547">
        <f t="shared" si="7"/>
        <v>919.35</v>
      </c>
    </row>
    <row r="99" spans="1:9" x14ac:dyDescent="0.25">
      <c r="A99" s="273" t="s">
        <v>1337</v>
      </c>
      <c r="B99" s="265">
        <v>1</v>
      </c>
      <c r="C99" s="265">
        <f t="shared" si="5"/>
        <v>271</v>
      </c>
      <c r="D99" s="265">
        <v>231</v>
      </c>
      <c r="E99" s="265">
        <v>40</v>
      </c>
      <c r="F99" s="276"/>
      <c r="G99" s="549">
        <v>9.2608999999999995</v>
      </c>
      <c r="H99" s="546">
        <f t="shared" si="6"/>
        <v>740.87</v>
      </c>
      <c r="I99" s="547">
        <f t="shared" si="7"/>
        <v>919.35</v>
      </c>
    </row>
    <row r="100" spans="1:9" x14ac:dyDescent="0.25">
      <c r="A100" s="273" t="s">
        <v>1337</v>
      </c>
      <c r="B100" s="265">
        <v>1</v>
      </c>
      <c r="C100" s="265">
        <f t="shared" si="5"/>
        <v>279</v>
      </c>
      <c r="D100" s="265">
        <v>238</v>
      </c>
      <c r="E100" s="265">
        <v>41</v>
      </c>
      <c r="F100" s="276"/>
      <c r="G100" s="549">
        <v>9.2608999999999995</v>
      </c>
      <c r="H100" s="546">
        <f t="shared" si="6"/>
        <v>759.39</v>
      </c>
      <c r="I100" s="547">
        <f t="shared" si="7"/>
        <v>942.33</v>
      </c>
    </row>
    <row r="101" spans="1:9" x14ac:dyDescent="0.25">
      <c r="A101" s="273" t="s">
        <v>1337</v>
      </c>
      <c r="B101" s="265">
        <v>1</v>
      </c>
      <c r="C101" s="265">
        <f t="shared" si="5"/>
        <v>333</v>
      </c>
      <c r="D101" s="265">
        <v>277</v>
      </c>
      <c r="E101" s="265">
        <v>56</v>
      </c>
      <c r="F101" s="276"/>
      <c r="G101" s="549">
        <v>9.2608999999999995</v>
      </c>
      <c r="H101" s="546">
        <f t="shared" si="6"/>
        <v>1037.22</v>
      </c>
      <c r="I101" s="547">
        <f t="shared" si="7"/>
        <v>1287.0899999999999</v>
      </c>
    </row>
    <row r="102" spans="1:9" x14ac:dyDescent="0.25">
      <c r="A102" s="273" t="s">
        <v>1337</v>
      </c>
      <c r="B102" s="265">
        <v>1</v>
      </c>
      <c r="C102" s="265">
        <f t="shared" si="5"/>
        <v>293</v>
      </c>
      <c r="D102" s="265">
        <v>237</v>
      </c>
      <c r="E102" s="265">
        <v>56</v>
      </c>
      <c r="F102" s="276"/>
      <c r="G102" s="549">
        <v>9.2608999999999995</v>
      </c>
      <c r="H102" s="546">
        <f t="shared" si="6"/>
        <v>1037.22</v>
      </c>
      <c r="I102" s="547">
        <f t="shared" si="7"/>
        <v>1287.0899999999999</v>
      </c>
    </row>
    <row r="103" spans="1:9" x14ac:dyDescent="0.25">
      <c r="A103" s="273" t="s">
        <v>1337</v>
      </c>
      <c r="B103" s="265">
        <v>1</v>
      </c>
      <c r="C103" s="265">
        <f t="shared" si="5"/>
        <v>333</v>
      </c>
      <c r="D103" s="265">
        <v>277</v>
      </c>
      <c r="E103" s="265">
        <v>56</v>
      </c>
      <c r="F103" s="276"/>
      <c r="G103" s="549">
        <v>9.2608999999999995</v>
      </c>
      <c r="H103" s="546">
        <f t="shared" si="6"/>
        <v>1037.22</v>
      </c>
      <c r="I103" s="547">
        <f t="shared" si="7"/>
        <v>1287.0899999999999</v>
      </c>
    </row>
    <row r="104" spans="1:9" x14ac:dyDescent="0.25">
      <c r="A104" s="273" t="s">
        <v>1337</v>
      </c>
      <c r="B104" s="265">
        <v>1</v>
      </c>
      <c r="C104" s="265">
        <f t="shared" si="5"/>
        <v>349</v>
      </c>
      <c r="D104" s="265">
        <v>277</v>
      </c>
      <c r="E104" s="265">
        <v>72</v>
      </c>
      <c r="F104" s="276"/>
      <c r="G104" s="549">
        <v>9.2608999999999995</v>
      </c>
      <c r="H104" s="546">
        <f t="shared" si="6"/>
        <v>1333.57</v>
      </c>
      <c r="I104" s="547">
        <f t="shared" si="7"/>
        <v>1654.83</v>
      </c>
    </row>
    <row r="105" spans="1:9" x14ac:dyDescent="0.25">
      <c r="A105" s="273" t="s">
        <v>1337</v>
      </c>
      <c r="B105" s="265">
        <v>1</v>
      </c>
      <c r="C105" s="265">
        <f t="shared" si="5"/>
        <v>303</v>
      </c>
      <c r="D105" s="265">
        <v>231</v>
      </c>
      <c r="E105" s="265">
        <v>72</v>
      </c>
      <c r="F105" s="276"/>
      <c r="G105" s="549">
        <v>9.2608999999999995</v>
      </c>
      <c r="H105" s="546">
        <f t="shared" si="6"/>
        <v>1333.57</v>
      </c>
      <c r="I105" s="547">
        <f t="shared" si="7"/>
        <v>1654.83</v>
      </c>
    </row>
    <row r="106" spans="1:9" x14ac:dyDescent="0.25">
      <c r="A106" s="273" t="s">
        <v>1337</v>
      </c>
      <c r="B106" s="265">
        <v>1</v>
      </c>
      <c r="C106" s="265">
        <f t="shared" si="5"/>
        <v>355</v>
      </c>
      <c r="D106" s="265">
        <v>262</v>
      </c>
      <c r="E106" s="265">
        <v>93</v>
      </c>
      <c r="F106" s="276"/>
      <c r="G106" s="549">
        <v>9.2608999999999995</v>
      </c>
      <c r="H106" s="546">
        <f t="shared" si="6"/>
        <v>1722.53</v>
      </c>
      <c r="I106" s="547">
        <f t="shared" si="7"/>
        <v>2137.4899999999998</v>
      </c>
    </row>
    <row r="107" spans="1:9" x14ac:dyDescent="0.25">
      <c r="A107" s="273" t="s">
        <v>1337</v>
      </c>
      <c r="B107" s="265">
        <v>1</v>
      </c>
      <c r="C107" s="265">
        <f t="shared" si="5"/>
        <v>374</v>
      </c>
      <c r="D107" s="265">
        <v>277</v>
      </c>
      <c r="E107" s="265">
        <v>97</v>
      </c>
      <c r="F107" s="276"/>
      <c r="G107" s="549">
        <v>9.2608999999999995</v>
      </c>
      <c r="H107" s="546">
        <f t="shared" si="6"/>
        <v>1796.61</v>
      </c>
      <c r="I107" s="547">
        <f t="shared" si="7"/>
        <v>2229.41</v>
      </c>
    </row>
    <row r="108" spans="1:9" x14ac:dyDescent="0.25">
      <c r="A108" s="273" t="s">
        <v>1337</v>
      </c>
      <c r="B108" s="265">
        <v>1</v>
      </c>
      <c r="C108" s="265">
        <f t="shared" si="5"/>
        <v>389</v>
      </c>
      <c r="D108" s="265">
        <v>277</v>
      </c>
      <c r="E108" s="265">
        <v>112</v>
      </c>
      <c r="F108" s="276"/>
      <c r="G108" s="549">
        <v>9.2608999999999995</v>
      </c>
      <c r="H108" s="546">
        <f t="shared" si="6"/>
        <v>2074.44</v>
      </c>
      <c r="I108" s="547">
        <f t="shared" si="7"/>
        <v>2574.17</v>
      </c>
    </row>
    <row r="109" spans="1:9" x14ac:dyDescent="0.25">
      <c r="A109" s="273" t="s">
        <v>1428</v>
      </c>
      <c r="B109" s="265">
        <v>1</v>
      </c>
      <c r="C109" s="265">
        <f t="shared" si="5"/>
        <v>197</v>
      </c>
      <c r="D109" s="265">
        <v>167</v>
      </c>
      <c r="E109" s="265">
        <v>30.000000000000004</v>
      </c>
      <c r="F109" s="276"/>
      <c r="G109" s="549">
        <v>7.3007999999999997</v>
      </c>
      <c r="H109" s="546">
        <f t="shared" si="6"/>
        <v>438.05</v>
      </c>
      <c r="I109" s="547">
        <f t="shared" si="7"/>
        <v>543.58000000000004</v>
      </c>
    </row>
    <row r="110" spans="1:9" x14ac:dyDescent="0.25">
      <c r="A110" s="273" t="s">
        <v>1428</v>
      </c>
      <c r="B110" s="265">
        <v>1</v>
      </c>
      <c r="C110" s="265">
        <f t="shared" si="5"/>
        <v>153.5</v>
      </c>
      <c r="D110" s="265">
        <v>151</v>
      </c>
      <c r="E110" s="265">
        <v>2.5</v>
      </c>
      <c r="F110" s="276"/>
      <c r="G110" s="549">
        <v>7.12</v>
      </c>
      <c r="H110" s="546">
        <f t="shared" si="6"/>
        <v>35.6</v>
      </c>
      <c r="I110" s="547">
        <f t="shared" si="7"/>
        <v>44.18</v>
      </c>
    </row>
    <row r="111" spans="1:9" x14ac:dyDescent="0.25">
      <c r="A111" s="273" t="s">
        <v>1428</v>
      </c>
      <c r="B111" s="265">
        <v>1</v>
      </c>
      <c r="C111" s="265">
        <f t="shared" si="5"/>
        <v>199.5</v>
      </c>
      <c r="D111" s="265">
        <v>197</v>
      </c>
      <c r="E111" s="265">
        <v>2.5</v>
      </c>
      <c r="F111" s="276"/>
      <c r="G111" s="549">
        <v>7.3</v>
      </c>
      <c r="H111" s="546">
        <f t="shared" si="6"/>
        <v>36.5</v>
      </c>
      <c r="I111" s="547">
        <f t="shared" si="7"/>
        <v>45.29</v>
      </c>
    </row>
    <row r="112" spans="1:9" x14ac:dyDescent="0.25">
      <c r="A112" s="273" t="s">
        <v>455</v>
      </c>
      <c r="B112" s="265">
        <v>1</v>
      </c>
      <c r="C112" s="265">
        <f t="shared" si="5"/>
        <v>145</v>
      </c>
      <c r="D112" s="265">
        <v>135</v>
      </c>
      <c r="E112" s="265">
        <v>10</v>
      </c>
      <c r="F112" s="276"/>
      <c r="G112" s="549">
        <v>7.181</v>
      </c>
      <c r="H112" s="546">
        <f t="shared" si="6"/>
        <v>143.62</v>
      </c>
      <c r="I112" s="547">
        <f t="shared" si="7"/>
        <v>178.22</v>
      </c>
    </row>
    <row r="113" spans="1:9" x14ac:dyDescent="0.25">
      <c r="A113" s="273" t="s">
        <v>455</v>
      </c>
      <c r="B113" s="265">
        <v>1</v>
      </c>
      <c r="C113" s="265">
        <f t="shared" si="5"/>
        <v>287</v>
      </c>
      <c r="D113" s="265">
        <v>277</v>
      </c>
      <c r="E113" s="265">
        <v>10</v>
      </c>
      <c r="F113" s="276"/>
      <c r="G113" s="549">
        <v>7.181</v>
      </c>
      <c r="H113" s="546">
        <f t="shared" si="6"/>
        <v>143.62</v>
      </c>
      <c r="I113" s="547">
        <f t="shared" si="7"/>
        <v>178.22</v>
      </c>
    </row>
    <row r="114" spans="1:9" x14ac:dyDescent="0.25">
      <c r="A114" s="273" t="s">
        <v>455</v>
      </c>
      <c r="B114" s="265">
        <v>1</v>
      </c>
      <c r="C114" s="265">
        <f t="shared" si="5"/>
        <v>291</v>
      </c>
      <c r="D114" s="265">
        <v>277</v>
      </c>
      <c r="E114" s="265">
        <v>14</v>
      </c>
      <c r="F114" s="276"/>
      <c r="G114" s="549">
        <v>7.181</v>
      </c>
      <c r="H114" s="546">
        <f t="shared" si="6"/>
        <v>201.07</v>
      </c>
      <c r="I114" s="547">
        <f t="shared" si="7"/>
        <v>249.51</v>
      </c>
    </row>
    <row r="115" spans="1:9" x14ac:dyDescent="0.25">
      <c r="A115" s="273" t="s">
        <v>455</v>
      </c>
      <c r="B115" s="265">
        <v>1</v>
      </c>
      <c r="C115" s="265">
        <f t="shared" si="5"/>
        <v>234.81666666666666</v>
      </c>
      <c r="D115" s="265">
        <v>213</v>
      </c>
      <c r="E115" s="265">
        <v>21.816666666666666</v>
      </c>
      <c r="F115" s="276"/>
      <c r="G115" s="549">
        <v>7.8223000000000003</v>
      </c>
      <c r="H115" s="546">
        <f t="shared" si="6"/>
        <v>341.31</v>
      </c>
      <c r="I115" s="547">
        <f t="shared" si="7"/>
        <v>423.53</v>
      </c>
    </row>
    <row r="116" spans="1:9" x14ac:dyDescent="0.25">
      <c r="A116" s="273" t="s">
        <v>455</v>
      </c>
      <c r="B116" s="265">
        <v>1</v>
      </c>
      <c r="C116" s="265">
        <f t="shared" si="5"/>
        <v>301</v>
      </c>
      <c r="D116" s="265">
        <v>237</v>
      </c>
      <c r="E116" s="265">
        <v>64</v>
      </c>
      <c r="F116" s="276"/>
      <c r="G116" s="549">
        <v>7.8223000000000003</v>
      </c>
      <c r="H116" s="546">
        <f t="shared" si="6"/>
        <v>1001.25</v>
      </c>
      <c r="I116" s="547">
        <f t="shared" si="7"/>
        <v>1242.45</v>
      </c>
    </row>
    <row r="117" spans="1:9" x14ac:dyDescent="0.25">
      <c r="A117" s="273" t="s">
        <v>455</v>
      </c>
      <c r="B117" s="265">
        <v>1</v>
      </c>
      <c r="C117" s="265">
        <f t="shared" si="5"/>
        <v>358</v>
      </c>
      <c r="D117" s="265">
        <v>277</v>
      </c>
      <c r="E117" s="265">
        <v>81</v>
      </c>
      <c r="F117" s="276"/>
      <c r="G117" s="549">
        <v>7.8223000000000003</v>
      </c>
      <c r="H117" s="546">
        <f t="shared" si="6"/>
        <v>1267.21</v>
      </c>
      <c r="I117" s="547">
        <f t="shared" si="7"/>
        <v>1572.48</v>
      </c>
    </row>
    <row r="118" spans="1:9" x14ac:dyDescent="0.25">
      <c r="A118" s="273" t="s">
        <v>455</v>
      </c>
      <c r="B118" s="265">
        <v>1</v>
      </c>
      <c r="C118" s="265">
        <f t="shared" si="5"/>
        <v>378</v>
      </c>
      <c r="D118" s="265">
        <v>277</v>
      </c>
      <c r="E118" s="265">
        <v>101</v>
      </c>
      <c r="F118" s="276"/>
      <c r="G118" s="549">
        <v>7.8223000000000003</v>
      </c>
      <c r="H118" s="546">
        <f t="shared" si="6"/>
        <v>1580.1</v>
      </c>
      <c r="I118" s="547">
        <f t="shared" si="7"/>
        <v>1960.75</v>
      </c>
    </row>
    <row r="119" spans="1:9" x14ac:dyDescent="0.25">
      <c r="A119" s="273" t="s">
        <v>455</v>
      </c>
      <c r="B119" s="265">
        <v>1</v>
      </c>
      <c r="C119" s="265">
        <f t="shared" si="5"/>
        <v>344</v>
      </c>
      <c r="D119" s="265">
        <v>237</v>
      </c>
      <c r="E119" s="265">
        <v>107</v>
      </c>
      <c r="F119" s="276"/>
      <c r="G119" s="549">
        <v>7.8223000000000003</v>
      </c>
      <c r="H119" s="546">
        <f t="shared" si="6"/>
        <v>1673.97</v>
      </c>
      <c r="I119" s="547">
        <f t="shared" si="7"/>
        <v>2077.23</v>
      </c>
    </row>
    <row r="120" spans="1:9" x14ac:dyDescent="0.25">
      <c r="A120" s="273" t="s">
        <v>455</v>
      </c>
      <c r="B120" s="265">
        <v>1</v>
      </c>
      <c r="C120" s="265">
        <f t="shared" si="5"/>
        <v>390</v>
      </c>
      <c r="D120" s="265">
        <v>277</v>
      </c>
      <c r="E120" s="265">
        <v>113</v>
      </c>
      <c r="F120" s="276"/>
      <c r="G120" s="549">
        <v>7.8223000000000003</v>
      </c>
      <c r="H120" s="546">
        <f t="shared" si="6"/>
        <v>1767.84</v>
      </c>
      <c r="I120" s="547">
        <f t="shared" si="7"/>
        <v>2193.71</v>
      </c>
    </row>
    <row r="121" spans="1:9" x14ac:dyDescent="0.25">
      <c r="A121" s="273" t="s">
        <v>455</v>
      </c>
      <c r="B121" s="265">
        <v>1</v>
      </c>
      <c r="C121" s="265">
        <f t="shared" si="5"/>
        <v>393</v>
      </c>
      <c r="D121" s="265">
        <v>277</v>
      </c>
      <c r="E121" s="265">
        <v>116</v>
      </c>
      <c r="F121" s="276"/>
      <c r="G121" s="549">
        <v>7.8223000000000003</v>
      </c>
      <c r="H121" s="546">
        <f t="shared" si="6"/>
        <v>1814.77</v>
      </c>
      <c r="I121" s="547">
        <f t="shared" si="7"/>
        <v>2251.9499999999998</v>
      </c>
    </row>
    <row r="122" spans="1:9" x14ac:dyDescent="0.25">
      <c r="A122" s="273" t="s">
        <v>455</v>
      </c>
      <c r="B122" s="265">
        <v>1</v>
      </c>
      <c r="C122" s="265">
        <f t="shared" si="5"/>
        <v>360</v>
      </c>
      <c r="D122" s="265">
        <v>237</v>
      </c>
      <c r="E122" s="265">
        <v>123</v>
      </c>
      <c r="F122" s="276"/>
      <c r="G122" s="549">
        <v>7.8223000000000003</v>
      </c>
      <c r="H122" s="546">
        <f t="shared" si="6"/>
        <v>1924.29</v>
      </c>
      <c r="I122" s="547">
        <f t="shared" si="7"/>
        <v>2387.85</v>
      </c>
    </row>
    <row r="123" spans="1:9" x14ac:dyDescent="0.25">
      <c r="A123" s="273" t="s">
        <v>455</v>
      </c>
      <c r="B123" s="265">
        <v>1</v>
      </c>
      <c r="C123" s="265">
        <f t="shared" si="5"/>
        <v>413</v>
      </c>
      <c r="D123" s="265">
        <v>277</v>
      </c>
      <c r="E123" s="265">
        <v>136</v>
      </c>
      <c r="F123" s="276"/>
      <c r="G123" s="549">
        <v>7.8223000000000003</v>
      </c>
      <c r="H123" s="546">
        <f t="shared" si="6"/>
        <v>2127.67</v>
      </c>
      <c r="I123" s="547">
        <f t="shared" si="7"/>
        <v>2640.23</v>
      </c>
    </row>
    <row r="124" spans="1:9" x14ac:dyDescent="0.25">
      <c r="A124" s="273" t="s">
        <v>455</v>
      </c>
      <c r="B124" s="265">
        <v>1</v>
      </c>
      <c r="C124" s="265">
        <f t="shared" si="5"/>
        <v>458</v>
      </c>
      <c r="D124" s="265">
        <v>277</v>
      </c>
      <c r="E124" s="265">
        <v>181</v>
      </c>
      <c r="F124" s="276"/>
      <c r="G124" s="549">
        <v>7.8223000000000003</v>
      </c>
      <c r="H124" s="546">
        <f t="shared" si="6"/>
        <v>2831.67</v>
      </c>
      <c r="I124" s="547">
        <f t="shared" si="7"/>
        <v>3513.82</v>
      </c>
    </row>
    <row r="125" spans="1:9" x14ac:dyDescent="0.25">
      <c r="A125" s="273" t="s">
        <v>455</v>
      </c>
      <c r="B125" s="265">
        <v>1</v>
      </c>
      <c r="C125" s="265">
        <f t="shared" si="5"/>
        <v>486</v>
      </c>
      <c r="D125" s="265">
        <v>277</v>
      </c>
      <c r="E125" s="265">
        <v>209</v>
      </c>
      <c r="F125" s="276"/>
      <c r="G125" s="549">
        <v>7.8223000000000003</v>
      </c>
      <c r="H125" s="546">
        <f t="shared" si="6"/>
        <v>3269.72</v>
      </c>
      <c r="I125" s="547">
        <f t="shared" si="7"/>
        <v>4057.4</v>
      </c>
    </row>
    <row r="126" spans="1:9" x14ac:dyDescent="0.25">
      <c r="A126" s="273" t="s">
        <v>455</v>
      </c>
      <c r="B126" s="265">
        <v>1</v>
      </c>
      <c r="C126" s="265">
        <f t="shared" si="5"/>
        <v>498</v>
      </c>
      <c r="D126" s="265">
        <v>277</v>
      </c>
      <c r="E126" s="265">
        <v>221</v>
      </c>
      <c r="F126" s="276"/>
      <c r="G126" s="549">
        <v>7.8223000000000003</v>
      </c>
      <c r="H126" s="546">
        <f t="shared" si="6"/>
        <v>3457.46</v>
      </c>
      <c r="I126" s="547">
        <f t="shared" si="7"/>
        <v>4290.3599999999997</v>
      </c>
    </row>
    <row r="127" spans="1:9" x14ac:dyDescent="0.25">
      <c r="A127" s="273" t="s">
        <v>1338</v>
      </c>
      <c r="B127" s="265">
        <v>1</v>
      </c>
      <c r="C127" s="265">
        <f t="shared" si="5"/>
        <v>493</v>
      </c>
      <c r="D127" s="265">
        <v>277</v>
      </c>
      <c r="E127" s="265">
        <v>216</v>
      </c>
      <c r="F127" s="276"/>
      <c r="G127" s="549">
        <v>8.1820000000000004</v>
      </c>
      <c r="H127" s="546">
        <f t="shared" si="6"/>
        <v>3534.62</v>
      </c>
      <c r="I127" s="547">
        <f t="shared" si="7"/>
        <v>4386.1099999999997</v>
      </c>
    </row>
    <row r="128" spans="1:9" x14ac:dyDescent="0.25">
      <c r="A128" s="273" t="s">
        <v>1339</v>
      </c>
      <c r="B128" s="265">
        <v>1</v>
      </c>
      <c r="C128" s="265">
        <f t="shared" si="5"/>
        <v>422</v>
      </c>
      <c r="D128" s="265">
        <v>277</v>
      </c>
      <c r="E128" s="265">
        <v>145</v>
      </c>
      <c r="F128" s="276"/>
      <c r="G128" s="549">
        <v>7.0130999999999997</v>
      </c>
      <c r="H128" s="546">
        <f t="shared" si="6"/>
        <v>2033.8</v>
      </c>
      <c r="I128" s="547">
        <f t="shared" si="7"/>
        <v>2523.7399999999998</v>
      </c>
    </row>
    <row r="129" spans="1:9" x14ac:dyDescent="0.25">
      <c r="A129" s="273" t="s">
        <v>1340</v>
      </c>
      <c r="B129" s="265">
        <v>1</v>
      </c>
      <c r="C129" s="265">
        <f t="shared" si="5"/>
        <v>215</v>
      </c>
      <c r="D129" s="265">
        <v>183</v>
      </c>
      <c r="E129" s="265">
        <v>32</v>
      </c>
      <c r="F129" s="276"/>
      <c r="G129" s="549">
        <v>7.7203999999999997</v>
      </c>
      <c r="H129" s="546">
        <f t="shared" si="6"/>
        <v>494.11</v>
      </c>
      <c r="I129" s="547">
        <f t="shared" si="7"/>
        <v>613.14</v>
      </c>
    </row>
    <row r="130" spans="1:9" x14ac:dyDescent="0.25">
      <c r="A130" s="273" t="s">
        <v>1340</v>
      </c>
      <c r="B130" s="265">
        <v>1</v>
      </c>
      <c r="C130" s="265">
        <f t="shared" si="5"/>
        <v>334</v>
      </c>
      <c r="D130" s="265">
        <v>254</v>
      </c>
      <c r="E130" s="265">
        <v>80</v>
      </c>
      <c r="F130" s="276"/>
      <c r="G130" s="549">
        <v>7.7203999999999997</v>
      </c>
      <c r="H130" s="546">
        <f t="shared" si="6"/>
        <v>1235.26</v>
      </c>
      <c r="I130" s="547">
        <f t="shared" si="7"/>
        <v>1532.83</v>
      </c>
    </row>
    <row r="131" spans="1:9" x14ac:dyDescent="0.25">
      <c r="A131" s="273" t="s">
        <v>1429</v>
      </c>
      <c r="B131" s="265">
        <v>1</v>
      </c>
      <c r="C131" s="265">
        <f t="shared" si="5"/>
        <v>295.85714285714283</v>
      </c>
      <c r="D131" s="265">
        <v>277</v>
      </c>
      <c r="E131" s="265">
        <v>18.857142857142858</v>
      </c>
      <c r="F131" s="276"/>
      <c r="G131" s="549">
        <v>7.0130999999999997</v>
      </c>
      <c r="H131" s="546">
        <f t="shared" si="6"/>
        <v>264.49</v>
      </c>
      <c r="I131" s="547">
        <f t="shared" si="7"/>
        <v>328.21</v>
      </c>
    </row>
    <row r="132" spans="1:9" x14ac:dyDescent="0.25">
      <c r="A132" s="273" t="s">
        <v>1429</v>
      </c>
      <c r="B132" s="265">
        <v>1</v>
      </c>
      <c r="C132" s="265">
        <f t="shared" si="5"/>
        <v>318.90476190476193</v>
      </c>
      <c r="D132" s="265">
        <v>277</v>
      </c>
      <c r="E132" s="265">
        <v>41.904761904761905</v>
      </c>
      <c r="F132" s="276"/>
      <c r="G132" s="549">
        <v>7.0130999999999997</v>
      </c>
      <c r="H132" s="546">
        <f t="shared" si="6"/>
        <v>587.76</v>
      </c>
      <c r="I132" s="547">
        <f t="shared" si="7"/>
        <v>729.35</v>
      </c>
    </row>
    <row r="133" spans="1:9" x14ac:dyDescent="0.25">
      <c r="A133" s="273" t="s">
        <v>1341</v>
      </c>
      <c r="B133" s="265">
        <v>1</v>
      </c>
      <c r="C133" s="265">
        <f t="shared" si="5"/>
        <v>261</v>
      </c>
      <c r="D133" s="265">
        <v>221</v>
      </c>
      <c r="E133" s="265">
        <v>40</v>
      </c>
      <c r="F133" s="276"/>
      <c r="G133" s="549">
        <v>7.8223000000000003</v>
      </c>
      <c r="H133" s="546">
        <f t="shared" si="6"/>
        <v>625.78</v>
      </c>
      <c r="I133" s="547">
        <f t="shared" si="7"/>
        <v>776.53</v>
      </c>
    </row>
    <row r="134" spans="1:9" x14ac:dyDescent="0.25">
      <c r="A134" s="273" t="s">
        <v>1341</v>
      </c>
      <c r="B134" s="265">
        <v>1</v>
      </c>
      <c r="C134" s="265">
        <f t="shared" si="5"/>
        <v>357</v>
      </c>
      <c r="D134" s="265">
        <v>277</v>
      </c>
      <c r="E134" s="265">
        <v>80</v>
      </c>
      <c r="F134" s="276"/>
      <c r="G134" s="549">
        <v>7.8223000000000003</v>
      </c>
      <c r="H134" s="546">
        <f t="shared" si="6"/>
        <v>1251.57</v>
      </c>
      <c r="I134" s="547">
        <f t="shared" si="7"/>
        <v>1553.07</v>
      </c>
    </row>
    <row r="135" spans="1:9" x14ac:dyDescent="0.25">
      <c r="A135" s="273" t="s">
        <v>1341</v>
      </c>
      <c r="B135" s="265">
        <v>1</v>
      </c>
      <c r="C135" s="265">
        <f t="shared" si="5"/>
        <v>388</v>
      </c>
      <c r="D135" s="265">
        <v>277</v>
      </c>
      <c r="E135" s="265">
        <v>111</v>
      </c>
      <c r="F135" s="276"/>
      <c r="G135" s="549">
        <v>7.8223000000000003</v>
      </c>
      <c r="H135" s="546">
        <f t="shared" si="6"/>
        <v>1736.55</v>
      </c>
      <c r="I135" s="547">
        <f t="shared" si="7"/>
        <v>2154.88</v>
      </c>
    </row>
    <row r="136" spans="1:9" x14ac:dyDescent="0.25">
      <c r="A136" s="273" t="s">
        <v>1342</v>
      </c>
      <c r="B136" s="265">
        <v>1</v>
      </c>
      <c r="C136" s="265">
        <f t="shared" si="5"/>
        <v>285</v>
      </c>
      <c r="D136" s="265">
        <v>221</v>
      </c>
      <c r="E136" s="265">
        <v>64</v>
      </c>
      <c r="F136" s="276"/>
      <c r="G136" s="549">
        <v>7.8223000000000003</v>
      </c>
      <c r="H136" s="546">
        <f t="shared" si="6"/>
        <v>1001.25</v>
      </c>
      <c r="I136" s="547">
        <f t="shared" si="7"/>
        <v>1242.45</v>
      </c>
    </row>
    <row r="137" spans="1:9" x14ac:dyDescent="0.25">
      <c r="A137" s="273" t="s">
        <v>1342</v>
      </c>
      <c r="B137" s="265">
        <v>1</v>
      </c>
      <c r="C137" s="265">
        <f t="shared" si="5"/>
        <v>246.42105263157896</v>
      </c>
      <c r="D137" s="265">
        <v>158</v>
      </c>
      <c r="E137" s="265">
        <v>88.421052631578945</v>
      </c>
      <c r="F137" s="276"/>
      <c r="G137" s="549">
        <v>7.8223000000000003</v>
      </c>
      <c r="H137" s="546">
        <f t="shared" si="6"/>
        <v>1383.31</v>
      </c>
      <c r="I137" s="547">
        <f t="shared" si="7"/>
        <v>1716.55</v>
      </c>
    </row>
    <row r="138" spans="1:9" x14ac:dyDescent="0.25">
      <c r="A138" s="273" t="s">
        <v>1342</v>
      </c>
      <c r="B138" s="265">
        <v>1</v>
      </c>
      <c r="C138" s="265">
        <f t="shared" si="5"/>
        <v>308</v>
      </c>
      <c r="D138" s="265">
        <v>213</v>
      </c>
      <c r="E138" s="265">
        <v>95</v>
      </c>
      <c r="F138" s="276"/>
      <c r="G138" s="549">
        <v>7.8223000000000003</v>
      </c>
      <c r="H138" s="546">
        <f t="shared" si="6"/>
        <v>1486.24</v>
      </c>
      <c r="I138" s="547">
        <f t="shared" si="7"/>
        <v>1844.28</v>
      </c>
    </row>
    <row r="139" spans="1:9" x14ac:dyDescent="0.25">
      <c r="A139" s="273" t="s">
        <v>1342</v>
      </c>
      <c r="B139" s="265">
        <v>1</v>
      </c>
      <c r="C139" s="265">
        <f t="shared" si="5"/>
        <v>374</v>
      </c>
      <c r="D139" s="265">
        <v>277</v>
      </c>
      <c r="E139" s="265">
        <v>97</v>
      </c>
      <c r="F139" s="276"/>
      <c r="G139" s="549">
        <v>7.8223000000000003</v>
      </c>
      <c r="H139" s="546">
        <f t="shared" si="6"/>
        <v>1517.53</v>
      </c>
      <c r="I139" s="547">
        <f t="shared" si="7"/>
        <v>1883.1</v>
      </c>
    </row>
    <row r="140" spans="1:9" x14ac:dyDescent="0.25">
      <c r="A140" s="273" t="s">
        <v>1342</v>
      </c>
      <c r="B140" s="265">
        <v>1</v>
      </c>
      <c r="C140" s="265">
        <f t="shared" si="5"/>
        <v>368</v>
      </c>
      <c r="D140" s="265">
        <v>231</v>
      </c>
      <c r="E140" s="265">
        <v>137</v>
      </c>
      <c r="F140" s="276"/>
      <c r="G140" s="549">
        <v>7.8223000000000003</v>
      </c>
      <c r="H140" s="546">
        <f t="shared" si="6"/>
        <v>2143.31</v>
      </c>
      <c r="I140" s="547">
        <f t="shared" si="7"/>
        <v>2659.63</v>
      </c>
    </row>
    <row r="141" spans="1:9" x14ac:dyDescent="0.25">
      <c r="A141" s="273" t="s">
        <v>1342</v>
      </c>
      <c r="B141" s="265">
        <v>1</v>
      </c>
      <c r="C141" s="265">
        <f t="shared" si="5"/>
        <v>351</v>
      </c>
      <c r="D141" s="265">
        <v>207</v>
      </c>
      <c r="E141" s="265">
        <v>144</v>
      </c>
      <c r="F141" s="276"/>
      <c r="G141" s="549">
        <v>7.8223000000000003</v>
      </c>
      <c r="H141" s="546">
        <f t="shared" si="6"/>
        <v>2252.8200000000002</v>
      </c>
      <c r="I141" s="547">
        <f t="shared" si="7"/>
        <v>2795.52</v>
      </c>
    </row>
    <row r="142" spans="1:9" x14ac:dyDescent="0.25">
      <c r="A142" s="273" t="s">
        <v>1342</v>
      </c>
      <c r="B142" s="265">
        <v>1</v>
      </c>
      <c r="C142" s="265">
        <f t="shared" ref="C142:C205" si="8">D142+E142</f>
        <v>423</v>
      </c>
      <c r="D142" s="265">
        <v>277</v>
      </c>
      <c r="E142" s="265">
        <v>146</v>
      </c>
      <c r="F142" s="276"/>
      <c r="G142" s="549">
        <v>7.8223000000000003</v>
      </c>
      <c r="H142" s="546">
        <f t="shared" si="6"/>
        <v>2284.11</v>
      </c>
      <c r="I142" s="547">
        <f t="shared" si="7"/>
        <v>2834.35</v>
      </c>
    </row>
    <row r="143" spans="1:9" x14ac:dyDescent="0.25">
      <c r="A143" s="273" t="s">
        <v>1342</v>
      </c>
      <c r="B143" s="265">
        <v>1</v>
      </c>
      <c r="C143" s="265">
        <f t="shared" si="8"/>
        <v>365</v>
      </c>
      <c r="D143" s="265">
        <v>197</v>
      </c>
      <c r="E143" s="265">
        <v>168</v>
      </c>
      <c r="F143" s="276"/>
      <c r="G143" s="549">
        <v>7.8223000000000003</v>
      </c>
      <c r="H143" s="546">
        <f t="shared" ref="H143:H206" si="9">ROUND(E143*G143*2,2)</f>
        <v>2628.29</v>
      </c>
      <c r="I143" s="547">
        <f t="shared" ref="I143:I206" si="10">ROUND(H143*1.2409,2)</f>
        <v>3261.45</v>
      </c>
    </row>
    <row r="144" spans="1:9" x14ac:dyDescent="0.25">
      <c r="A144" s="273" t="s">
        <v>1342</v>
      </c>
      <c r="B144" s="265">
        <v>1</v>
      </c>
      <c r="C144" s="265">
        <f t="shared" si="8"/>
        <v>390</v>
      </c>
      <c r="D144" s="265">
        <v>213</v>
      </c>
      <c r="E144" s="265">
        <v>177</v>
      </c>
      <c r="F144" s="276"/>
      <c r="G144" s="549">
        <v>7.8223000000000003</v>
      </c>
      <c r="H144" s="546">
        <f t="shared" si="9"/>
        <v>2769.09</v>
      </c>
      <c r="I144" s="547">
        <f t="shared" si="10"/>
        <v>3436.16</v>
      </c>
    </row>
    <row r="145" spans="1:9" x14ac:dyDescent="0.25">
      <c r="A145" s="273" t="s">
        <v>1343</v>
      </c>
      <c r="B145" s="265">
        <v>1</v>
      </c>
      <c r="C145" s="265">
        <f t="shared" si="8"/>
        <v>367</v>
      </c>
      <c r="D145" s="265">
        <v>277</v>
      </c>
      <c r="E145" s="265">
        <v>90</v>
      </c>
      <c r="F145" s="276"/>
      <c r="G145" s="549">
        <v>7.8223000000000003</v>
      </c>
      <c r="H145" s="546">
        <f t="shared" si="9"/>
        <v>1408.01</v>
      </c>
      <c r="I145" s="547">
        <f t="shared" si="10"/>
        <v>1747.2</v>
      </c>
    </row>
    <row r="146" spans="1:9" x14ac:dyDescent="0.25">
      <c r="A146" s="273" t="s">
        <v>1343</v>
      </c>
      <c r="B146" s="265">
        <v>1</v>
      </c>
      <c r="C146" s="265">
        <f t="shared" si="8"/>
        <v>414</v>
      </c>
      <c r="D146" s="265">
        <v>277</v>
      </c>
      <c r="E146" s="265">
        <v>137</v>
      </c>
      <c r="F146" s="276"/>
      <c r="G146" s="549">
        <v>7.8223000000000003</v>
      </c>
      <c r="H146" s="546">
        <f t="shared" si="9"/>
        <v>2143.31</v>
      </c>
      <c r="I146" s="547">
        <f t="shared" si="10"/>
        <v>2659.63</v>
      </c>
    </row>
    <row r="147" spans="1:9" x14ac:dyDescent="0.25">
      <c r="A147" s="273" t="s">
        <v>1343</v>
      </c>
      <c r="B147" s="265">
        <v>1</v>
      </c>
      <c r="C147" s="265">
        <f t="shared" si="8"/>
        <v>397</v>
      </c>
      <c r="D147" s="265">
        <v>253</v>
      </c>
      <c r="E147" s="265">
        <v>144</v>
      </c>
      <c r="F147" s="276"/>
      <c r="G147" s="549">
        <v>7.8223000000000003</v>
      </c>
      <c r="H147" s="546">
        <f t="shared" si="9"/>
        <v>2252.8200000000002</v>
      </c>
      <c r="I147" s="547">
        <f t="shared" si="10"/>
        <v>2795.52</v>
      </c>
    </row>
    <row r="148" spans="1:9" x14ac:dyDescent="0.25">
      <c r="A148" s="273" t="s">
        <v>1344</v>
      </c>
      <c r="B148" s="265">
        <v>1</v>
      </c>
      <c r="C148" s="265">
        <f t="shared" si="8"/>
        <v>359</v>
      </c>
      <c r="D148" s="265">
        <v>277</v>
      </c>
      <c r="E148" s="265">
        <v>82</v>
      </c>
      <c r="F148" s="276"/>
      <c r="G148" s="549">
        <v>7.4386999999999999</v>
      </c>
      <c r="H148" s="546">
        <f t="shared" si="9"/>
        <v>1219.95</v>
      </c>
      <c r="I148" s="547">
        <f t="shared" si="10"/>
        <v>1513.84</v>
      </c>
    </row>
    <row r="149" spans="1:9" x14ac:dyDescent="0.25">
      <c r="A149" s="273" t="s">
        <v>1345</v>
      </c>
      <c r="B149" s="265">
        <v>1</v>
      </c>
      <c r="C149" s="265">
        <f t="shared" si="8"/>
        <v>323.5</v>
      </c>
      <c r="D149" s="265">
        <v>277</v>
      </c>
      <c r="E149" s="265">
        <v>46.5</v>
      </c>
      <c r="F149" s="276"/>
      <c r="G149" s="549">
        <v>8.1820000000000004</v>
      </c>
      <c r="H149" s="546">
        <f t="shared" si="9"/>
        <v>760.93</v>
      </c>
      <c r="I149" s="547">
        <f t="shared" si="10"/>
        <v>944.24</v>
      </c>
    </row>
    <row r="150" spans="1:9" x14ac:dyDescent="0.25">
      <c r="A150" s="273" t="s">
        <v>1345</v>
      </c>
      <c r="B150" s="265">
        <v>1</v>
      </c>
      <c r="C150" s="265">
        <f t="shared" si="8"/>
        <v>326</v>
      </c>
      <c r="D150" s="265">
        <v>262</v>
      </c>
      <c r="E150" s="265">
        <v>64</v>
      </c>
      <c r="F150" s="276"/>
      <c r="G150" s="549">
        <v>8.1820000000000004</v>
      </c>
      <c r="H150" s="546">
        <f t="shared" si="9"/>
        <v>1047.3</v>
      </c>
      <c r="I150" s="547">
        <f t="shared" si="10"/>
        <v>1299.5899999999999</v>
      </c>
    </row>
    <row r="151" spans="1:9" x14ac:dyDescent="0.25">
      <c r="A151" s="273" t="s">
        <v>1346</v>
      </c>
      <c r="B151" s="265">
        <v>1</v>
      </c>
      <c r="C151" s="265">
        <f t="shared" si="8"/>
        <v>349</v>
      </c>
      <c r="D151" s="265">
        <v>277</v>
      </c>
      <c r="E151" s="265">
        <v>72</v>
      </c>
      <c r="F151" s="276"/>
      <c r="G151" s="549">
        <v>7.8223000000000003</v>
      </c>
      <c r="H151" s="546">
        <f t="shared" si="9"/>
        <v>1126.4100000000001</v>
      </c>
      <c r="I151" s="547">
        <f t="shared" si="10"/>
        <v>1397.76</v>
      </c>
    </row>
    <row r="152" spans="1:9" x14ac:dyDescent="0.25">
      <c r="A152" s="273" t="s">
        <v>1346</v>
      </c>
      <c r="B152" s="265">
        <v>1</v>
      </c>
      <c r="C152" s="265">
        <f t="shared" si="8"/>
        <v>277</v>
      </c>
      <c r="D152" s="265">
        <v>197</v>
      </c>
      <c r="E152" s="265">
        <v>80</v>
      </c>
      <c r="F152" s="276"/>
      <c r="G152" s="549">
        <v>7.8223000000000003</v>
      </c>
      <c r="H152" s="546">
        <f t="shared" si="9"/>
        <v>1251.57</v>
      </c>
      <c r="I152" s="547">
        <f t="shared" si="10"/>
        <v>1553.07</v>
      </c>
    </row>
    <row r="153" spans="1:9" x14ac:dyDescent="0.25">
      <c r="A153" s="273" t="s">
        <v>1346</v>
      </c>
      <c r="B153" s="265">
        <v>1</v>
      </c>
      <c r="C153" s="265">
        <f t="shared" si="8"/>
        <v>381</v>
      </c>
      <c r="D153" s="265">
        <v>277</v>
      </c>
      <c r="E153" s="265">
        <v>104</v>
      </c>
      <c r="F153" s="276"/>
      <c r="G153" s="549">
        <v>7.8223000000000003</v>
      </c>
      <c r="H153" s="546">
        <f t="shared" si="9"/>
        <v>1627.04</v>
      </c>
      <c r="I153" s="547">
        <f t="shared" si="10"/>
        <v>2018.99</v>
      </c>
    </row>
    <row r="154" spans="1:9" x14ac:dyDescent="0.25">
      <c r="A154" s="273" t="s">
        <v>1347</v>
      </c>
      <c r="B154" s="265">
        <v>1</v>
      </c>
      <c r="C154" s="265">
        <f t="shared" si="8"/>
        <v>316.5</v>
      </c>
      <c r="D154" s="265">
        <v>277</v>
      </c>
      <c r="E154" s="265">
        <v>39.5</v>
      </c>
      <c r="F154" s="276"/>
      <c r="G154" s="549">
        <v>7.8223000000000003</v>
      </c>
      <c r="H154" s="546">
        <f t="shared" si="9"/>
        <v>617.96</v>
      </c>
      <c r="I154" s="547">
        <f t="shared" si="10"/>
        <v>766.83</v>
      </c>
    </row>
    <row r="155" spans="1:9" x14ac:dyDescent="0.25">
      <c r="A155" s="273" t="s">
        <v>1347</v>
      </c>
      <c r="B155" s="265">
        <v>1</v>
      </c>
      <c r="C155" s="265">
        <f t="shared" si="8"/>
        <v>328.5</v>
      </c>
      <c r="D155" s="265">
        <v>277</v>
      </c>
      <c r="E155" s="265">
        <v>51.5</v>
      </c>
      <c r="F155" s="276"/>
      <c r="G155" s="549">
        <v>7.8223000000000003</v>
      </c>
      <c r="H155" s="546">
        <f t="shared" si="9"/>
        <v>805.7</v>
      </c>
      <c r="I155" s="547">
        <f t="shared" si="10"/>
        <v>999.79</v>
      </c>
    </row>
    <row r="156" spans="1:9" x14ac:dyDescent="0.25">
      <c r="A156" s="273" t="s">
        <v>1348</v>
      </c>
      <c r="B156" s="265">
        <v>1</v>
      </c>
      <c r="C156" s="265">
        <f t="shared" si="8"/>
        <v>253</v>
      </c>
      <c r="D156" s="265">
        <v>238</v>
      </c>
      <c r="E156" s="265">
        <v>15</v>
      </c>
      <c r="F156" s="276"/>
      <c r="G156" s="549">
        <v>7.181</v>
      </c>
      <c r="H156" s="546">
        <f t="shared" si="9"/>
        <v>215.43</v>
      </c>
      <c r="I156" s="547">
        <f t="shared" si="10"/>
        <v>267.33</v>
      </c>
    </row>
    <row r="157" spans="1:9" x14ac:dyDescent="0.25">
      <c r="A157" s="273" t="s">
        <v>1348</v>
      </c>
      <c r="B157" s="265">
        <v>1</v>
      </c>
      <c r="C157" s="265">
        <f t="shared" si="8"/>
        <v>214</v>
      </c>
      <c r="D157" s="265">
        <v>198</v>
      </c>
      <c r="E157" s="265">
        <v>16</v>
      </c>
      <c r="F157" s="276"/>
      <c r="G157" s="549">
        <v>7.181</v>
      </c>
      <c r="H157" s="546">
        <f t="shared" si="9"/>
        <v>229.79</v>
      </c>
      <c r="I157" s="547">
        <f t="shared" si="10"/>
        <v>285.14999999999998</v>
      </c>
    </row>
    <row r="158" spans="1:9" x14ac:dyDescent="0.25">
      <c r="A158" s="273" t="s">
        <v>1348</v>
      </c>
      <c r="B158" s="265">
        <v>1</v>
      </c>
      <c r="C158" s="265">
        <f t="shared" si="8"/>
        <v>286</v>
      </c>
      <c r="D158" s="265">
        <v>222</v>
      </c>
      <c r="E158" s="265">
        <v>64</v>
      </c>
      <c r="F158" s="276"/>
      <c r="G158" s="549">
        <v>7.6425000000000001</v>
      </c>
      <c r="H158" s="546">
        <f t="shared" si="9"/>
        <v>978.24</v>
      </c>
      <c r="I158" s="547">
        <f t="shared" si="10"/>
        <v>1213.9000000000001</v>
      </c>
    </row>
    <row r="159" spans="1:9" x14ac:dyDescent="0.25">
      <c r="A159" s="273" t="s">
        <v>1348</v>
      </c>
      <c r="B159" s="265">
        <v>1</v>
      </c>
      <c r="C159" s="265">
        <f t="shared" si="8"/>
        <v>379</v>
      </c>
      <c r="D159" s="265">
        <v>231</v>
      </c>
      <c r="E159" s="265">
        <v>148</v>
      </c>
      <c r="F159" s="276"/>
      <c r="G159" s="549">
        <v>7.6425000000000001</v>
      </c>
      <c r="H159" s="546">
        <f t="shared" si="9"/>
        <v>2262.1799999999998</v>
      </c>
      <c r="I159" s="547">
        <f t="shared" si="10"/>
        <v>2807.14</v>
      </c>
    </row>
    <row r="160" spans="1:9" x14ac:dyDescent="0.25">
      <c r="A160" s="273" t="s">
        <v>1348</v>
      </c>
      <c r="B160" s="265">
        <v>1</v>
      </c>
      <c r="C160" s="265">
        <f t="shared" si="8"/>
        <v>483</v>
      </c>
      <c r="D160" s="265">
        <v>277</v>
      </c>
      <c r="E160" s="265">
        <v>206</v>
      </c>
      <c r="F160" s="276"/>
      <c r="G160" s="549">
        <v>7.6425000000000001</v>
      </c>
      <c r="H160" s="546">
        <f t="shared" si="9"/>
        <v>3148.71</v>
      </c>
      <c r="I160" s="547">
        <f t="shared" si="10"/>
        <v>3907.23</v>
      </c>
    </row>
    <row r="161" spans="1:9" x14ac:dyDescent="0.25">
      <c r="A161" s="273" t="s">
        <v>1348</v>
      </c>
      <c r="B161" s="265">
        <v>1</v>
      </c>
      <c r="C161" s="265">
        <f t="shared" si="8"/>
        <v>485</v>
      </c>
      <c r="D161" s="265">
        <v>261</v>
      </c>
      <c r="E161" s="265">
        <v>224</v>
      </c>
      <c r="F161" s="276"/>
      <c r="G161" s="549">
        <v>7.6425000000000001</v>
      </c>
      <c r="H161" s="546">
        <f t="shared" si="9"/>
        <v>3423.84</v>
      </c>
      <c r="I161" s="547">
        <f t="shared" si="10"/>
        <v>4248.6400000000003</v>
      </c>
    </row>
    <row r="162" spans="1:9" x14ac:dyDescent="0.25">
      <c r="A162" s="273" t="s">
        <v>1349</v>
      </c>
      <c r="B162" s="265">
        <v>1</v>
      </c>
      <c r="C162" s="265">
        <f t="shared" si="8"/>
        <v>346.5</v>
      </c>
      <c r="D162" s="265">
        <v>277</v>
      </c>
      <c r="E162" s="265">
        <v>69.5</v>
      </c>
      <c r="F162" s="276"/>
      <c r="G162" s="549">
        <v>8.3139000000000003</v>
      </c>
      <c r="H162" s="546">
        <f t="shared" si="9"/>
        <v>1155.6300000000001</v>
      </c>
      <c r="I162" s="547">
        <f t="shared" si="10"/>
        <v>1434.02</v>
      </c>
    </row>
    <row r="163" spans="1:9" x14ac:dyDescent="0.25">
      <c r="A163" s="273" t="s">
        <v>1349</v>
      </c>
      <c r="B163" s="265">
        <v>1</v>
      </c>
      <c r="C163" s="265">
        <f t="shared" si="8"/>
        <v>360</v>
      </c>
      <c r="D163" s="265">
        <v>277</v>
      </c>
      <c r="E163" s="265">
        <v>83</v>
      </c>
      <c r="F163" s="276"/>
      <c r="G163" s="549">
        <v>8.3139000000000003</v>
      </c>
      <c r="H163" s="546">
        <f t="shared" si="9"/>
        <v>1380.11</v>
      </c>
      <c r="I163" s="547">
        <f t="shared" si="10"/>
        <v>1712.58</v>
      </c>
    </row>
    <row r="164" spans="1:9" x14ac:dyDescent="0.25">
      <c r="A164" s="273" t="s">
        <v>367</v>
      </c>
      <c r="B164" s="265">
        <v>1</v>
      </c>
      <c r="C164" s="265">
        <f t="shared" si="8"/>
        <v>233</v>
      </c>
      <c r="D164" s="265">
        <v>207</v>
      </c>
      <c r="E164" s="265">
        <v>26</v>
      </c>
      <c r="F164" s="276"/>
      <c r="G164" s="549">
        <v>8.7934000000000001</v>
      </c>
      <c r="H164" s="546">
        <f t="shared" si="9"/>
        <v>457.26</v>
      </c>
      <c r="I164" s="547">
        <f t="shared" si="10"/>
        <v>567.41</v>
      </c>
    </row>
    <row r="165" spans="1:9" x14ac:dyDescent="0.25">
      <c r="A165" s="273" t="s">
        <v>367</v>
      </c>
      <c r="B165" s="265">
        <v>1</v>
      </c>
      <c r="C165" s="265">
        <f t="shared" si="8"/>
        <v>241.5</v>
      </c>
      <c r="D165" s="265">
        <v>215</v>
      </c>
      <c r="E165" s="265">
        <v>26.5</v>
      </c>
      <c r="F165" s="276"/>
      <c r="G165" s="549">
        <v>8.7934000000000001</v>
      </c>
      <c r="H165" s="546">
        <f t="shared" si="9"/>
        <v>466.05</v>
      </c>
      <c r="I165" s="547">
        <f t="shared" si="10"/>
        <v>578.32000000000005</v>
      </c>
    </row>
    <row r="166" spans="1:9" x14ac:dyDescent="0.25">
      <c r="A166" s="273" t="s">
        <v>367</v>
      </c>
      <c r="B166" s="265">
        <v>1</v>
      </c>
      <c r="C166" s="265">
        <f t="shared" si="8"/>
        <v>220.5</v>
      </c>
      <c r="D166" s="265">
        <v>174</v>
      </c>
      <c r="E166" s="265">
        <v>46.5</v>
      </c>
      <c r="F166" s="276"/>
      <c r="G166" s="549">
        <v>8.7934000000000001</v>
      </c>
      <c r="H166" s="546">
        <f t="shared" si="9"/>
        <v>817.79</v>
      </c>
      <c r="I166" s="547">
        <f t="shared" si="10"/>
        <v>1014.8</v>
      </c>
    </row>
    <row r="167" spans="1:9" x14ac:dyDescent="0.25">
      <c r="A167" s="273" t="s">
        <v>367</v>
      </c>
      <c r="B167" s="265">
        <v>1</v>
      </c>
      <c r="C167" s="265">
        <f t="shared" si="8"/>
        <v>284.5</v>
      </c>
      <c r="D167" s="265">
        <v>230</v>
      </c>
      <c r="E167" s="265">
        <v>54.5</v>
      </c>
      <c r="F167" s="276"/>
      <c r="G167" s="549">
        <v>8.7934000000000001</v>
      </c>
      <c r="H167" s="546">
        <f t="shared" si="9"/>
        <v>958.48</v>
      </c>
      <c r="I167" s="547">
        <f t="shared" si="10"/>
        <v>1189.3800000000001</v>
      </c>
    </row>
    <row r="168" spans="1:9" x14ac:dyDescent="0.25">
      <c r="A168" s="273" t="s">
        <v>367</v>
      </c>
      <c r="B168" s="265">
        <v>1</v>
      </c>
      <c r="C168" s="265">
        <f t="shared" si="8"/>
        <v>286.5</v>
      </c>
      <c r="D168" s="265">
        <v>199</v>
      </c>
      <c r="E168" s="265">
        <v>87.5</v>
      </c>
      <c r="F168" s="276"/>
      <c r="G168" s="549">
        <v>8.7934000000000001</v>
      </c>
      <c r="H168" s="546">
        <f t="shared" si="9"/>
        <v>1538.85</v>
      </c>
      <c r="I168" s="547">
        <f t="shared" si="10"/>
        <v>1909.56</v>
      </c>
    </row>
    <row r="169" spans="1:9" ht="33" x14ac:dyDescent="0.25">
      <c r="A169" s="273" t="s">
        <v>1350</v>
      </c>
      <c r="B169" s="265">
        <v>1</v>
      </c>
      <c r="C169" s="265">
        <f t="shared" si="8"/>
        <v>318</v>
      </c>
      <c r="D169" s="265">
        <v>277</v>
      </c>
      <c r="E169" s="265">
        <v>41</v>
      </c>
      <c r="F169" s="276"/>
      <c r="G169" s="549">
        <v>8.3139000000000003</v>
      </c>
      <c r="H169" s="546">
        <f t="shared" si="9"/>
        <v>681.74</v>
      </c>
      <c r="I169" s="547">
        <f t="shared" si="10"/>
        <v>845.97</v>
      </c>
    </row>
    <row r="170" spans="1:9" x14ac:dyDescent="0.25">
      <c r="A170" s="273" t="s">
        <v>1351</v>
      </c>
      <c r="B170" s="265">
        <v>1</v>
      </c>
      <c r="C170" s="265">
        <f t="shared" si="8"/>
        <v>292.5</v>
      </c>
      <c r="D170" s="265">
        <v>277</v>
      </c>
      <c r="E170" s="265">
        <v>15.5</v>
      </c>
      <c r="F170" s="276"/>
      <c r="G170" s="549">
        <v>9.6805000000000003</v>
      </c>
      <c r="H170" s="546">
        <f t="shared" si="9"/>
        <v>300.10000000000002</v>
      </c>
      <c r="I170" s="547">
        <f t="shared" si="10"/>
        <v>372.39</v>
      </c>
    </row>
    <row r="171" spans="1:9" x14ac:dyDescent="0.25">
      <c r="A171" s="273" t="s">
        <v>1351</v>
      </c>
      <c r="B171" s="265">
        <v>1</v>
      </c>
      <c r="C171" s="265">
        <f t="shared" si="8"/>
        <v>293</v>
      </c>
      <c r="D171" s="265">
        <v>277</v>
      </c>
      <c r="E171" s="265">
        <v>16</v>
      </c>
      <c r="F171" s="276"/>
      <c r="G171" s="549">
        <v>9.6805000000000003</v>
      </c>
      <c r="H171" s="546">
        <f t="shared" si="9"/>
        <v>309.77999999999997</v>
      </c>
      <c r="I171" s="547">
        <f t="shared" si="10"/>
        <v>384.41</v>
      </c>
    </row>
    <row r="172" spans="1:9" x14ac:dyDescent="0.25">
      <c r="A172" s="273" t="s">
        <v>1351</v>
      </c>
      <c r="B172" s="265">
        <v>1</v>
      </c>
      <c r="C172" s="265">
        <f t="shared" si="8"/>
        <v>325</v>
      </c>
      <c r="D172" s="265">
        <v>277</v>
      </c>
      <c r="E172" s="265">
        <v>48</v>
      </c>
      <c r="F172" s="276"/>
      <c r="G172" s="549">
        <v>9.6805000000000003</v>
      </c>
      <c r="H172" s="546">
        <f t="shared" si="9"/>
        <v>929.33</v>
      </c>
      <c r="I172" s="547">
        <f t="shared" si="10"/>
        <v>1153.21</v>
      </c>
    </row>
    <row r="173" spans="1:9" x14ac:dyDescent="0.25">
      <c r="A173" s="273" t="s">
        <v>1352</v>
      </c>
      <c r="B173" s="265">
        <v>1</v>
      </c>
      <c r="C173" s="265">
        <f t="shared" si="8"/>
        <v>143.25</v>
      </c>
      <c r="D173" s="265">
        <v>135</v>
      </c>
      <c r="E173" s="265">
        <v>8.25</v>
      </c>
      <c r="F173" s="276"/>
      <c r="G173" s="549">
        <v>8.4636999999999993</v>
      </c>
      <c r="H173" s="546">
        <f t="shared" si="9"/>
        <v>139.65</v>
      </c>
      <c r="I173" s="547">
        <f t="shared" si="10"/>
        <v>173.29</v>
      </c>
    </row>
    <row r="174" spans="1:9" x14ac:dyDescent="0.25">
      <c r="A174" s="273" t="s">
        <v>1352</v>
      </c>
      <c r="B174" s="265">
        <v>1</v>
      </c>
      <c r="C174" s="265">
        <f t="shared" si="8"/>
        <v>212.5</v>
      </c>
      <c r="D174" s="265">
        <v>197</v>
      </c>
      <c r="E174" s="265">
        <v>15.499999999999998</v>
      </c>
      <c r="F174" s="276"/>
      <c r="G174" s="549">
        <v>8.4636999999999993</v>
      </c>
      <c r="H174" s="546">
        <f t="shared" si="9"/>
        <v>262.37</v>
      </c>
      <c r="I174" s="547">
        <f t="shared" si="10"/>
        <v>325.57</v>
      </c>
    </row>
    <row r="175" spans="1:9" x14ac:dyDescent="0.25">
      <c r="A175" s="273" t="s">
        <v>1352</v>
      </c>
      <c r="B175" s="265">
        <v>1</v>
      </c>
      <c r="C175" s="265">
        <f t="shared" si="8"/>
        <v>222.5</v>
      </c>
      <c r="D175" s="265">
        <v>199</v>
      </c>
      <c r="E175" s="265">
        <v>23.5</v>
      </c>
      <c r="F175" s="276"/>
      <c r="G175" s="549">
        <v>8.4636999999999993</v>
      </c>
      <c r="H175" s="546">
        <f t="shared" si="9"/>
        <v>397.79</v>
      </c>
      <c r="I175" s="547">
        <f t="shared" si="10"/>
        <v>493.62</v>
      </c>
    </row>
    <row r="176" spans="1:9" x14ac:dyDescent="0.25">
      <c r="A176" s="266" t="s">
        <v>1352</v>
      </c>
      <c r="B176" s="265">
        <v>1</v>
      </c>
      <c r="C176" s="265">
        <f t="shared" si="8"/>
        <v>270.5</v>
      </c>
      <c r="D176" s="265">
        <v>231</v>
      </c>
      <c r="E176" s="265">
        <v>39.5</v>
      </c>
      <c r="F176" s="276"/>
      <c r="G176" s="549">
        <v>8.4636999999999993</v>
      </c>
      <c r="H176" s="546">
        <f t="shared" si="9"/>
        <v>668.63</v>
      </c>
      <c r="I176" s="547">
        <f t="shared" si="10"/>
        <v>829.7</v>
      </c>
    </row>
    <row r="177" spans="1:9" x14ac:dyDescent="0.25">
      <c r="A177" s="266" t="s">
        <v>1352</v>
      </c>
      <c r="B177" s="265">
        <v>1</v>
      </c>
      <c r="C177" s="265">
        <f t="shared" si="8"/>
        <v>257.5</v>
      </c>
      <c r="D177" s="265">
        <v>214</v>
      </c>
      <c r="E177" s="265">
        <v>43.5</v>
      </c>
      <c r="F177" s="276"/>
      <c r="G177" s="549">
        <v>8.4636999999999993</v>
      </c>
      <c r="H177" s="546">
        <f t="shared" si="9"/>
        <v>736.34</v>
      </c>
      <c r="I177" s="547">
        <f t="shared" si="10"/>
        <v>913.72</v>
      </c>
    </row>
    <row r="178" spans="1:9" x14ac:dyDescent="0.25">
      <c r="A178" s="266" t="s">
        <v>1352</v>
      </c>
      <c r="B178" s="265">
        <v>1</v>
      </c>
      <c r="C178" s="265">
        <f t="shared" si="8"/>
        <v>326</v>
      </c>
      <c r="D178" s="265">
        <v>277</v>
      </c>
      <c r="E178" s="265">
        <v>49</v>
      </c>
      <c r="F178" s="276"/>
      <c r="G178" s="549">
        <v>8.4636999999999993</v>
      </c>
      <c r="H178" s="546">
        <f t="shared" si="9"/>
        <v>829.44</v>
      </c>
      <c r="I178" s="547">
        <f t="shared" si="10"/>
        <v>1029.25</v>
      </c>
    </row>
    <row r="179" spans="1:9" x14ac:dyDescent="0.25">
      <c r="A179" s="266" t="s">
        <v>1352</v>
      </c>
      <c r="B179" s="265">
        <v>1</v>
      </c>
      <c r="C179" s="265">
        <f t="shared" si="8"/>
        <v>285.25</v>
      </c>
      <c r="D179" s="265">
        <v>191</v>
      </c>
      <c r="E179" s="265">
        <v>94.25</v>
      </c>
      <c r="F179" s="276"/>
      <c r="G179" s="549">
        <v>8.4636999999999993</v>
      </c>
      <c r="H179" s="546">
        <f t="shared" si="9"/>
        <v>1595.41</v>
      </c>
      <c r="I179" s="547">
        <f t="shared" si="10"/>
        <v>1979.74</v>
      </c>
    </row>
    <row r="180" spans="1:9" x14ac:dyDescent="0.25">
      <c r="A180" s="273" t="s">
        <v>618</v>
      </c>
      <c r="B180" s="265">
        <v>1</v>
      </c>
      <c r="C180" s="265">
        <f t="shared" si="8"/>
        <v>281</v>
      </c>
      <c r="D180" s="265">
        <v>277</v>
      </c>
      <c r="E180" s="265">
        <v>4</v>
      </c>
      <c r="F180" s="276"/>
      <c r="G180" s="549">
        <v>13.7385</v>
      </c>
      <c r="H180" s="546">
        <f t="shared" si="9"/>
        <v>109.91</v>
      </c>
      <c r="I180" s="547">
        <f t="shared" si="10"/>
        <v>136.38999999999999</v>
      </c>
    </row>
    <row r="181" spans="1:9" x14ac:dyDescent="0.25">
      <c r="A181" s="273" t="s">
        <v>618</v>
      </c>
      <c r="B181" s="265">
        <v>1</v>
      </c>
      <c r="C181" s="265">
        <f t="shared" si="8"/>
        <v>315</v>
      </c>
      <c r="D181" s="265">
        <v>277</v>
      </c>
      <c r="E181" s="265">
        <v>38</v>
      </c>
      <c r="F181" s="276"/>
      <c r="G181" s="549">
        <v>13.7385</v>
      </c>
      <c r="H181" s="546">
        <f t="shared" si="9"/>
        <v>1044.1300000000001</v>
      </c>
      <c r="I181" s="547">
        <f t="shared" si="10"/>
        <v>1295.6600000000001</v>
      </c>
    </row>
    <row r="182" spans="1:9" x14ac:dyDescent="0.25">
      <c r="A182" s="273" t="s">
        <v>618</v>
      </c>
      <c r="B182" s="265">
        <v>1</v>
      </c>
      <c r="C182" s="265">
        <f t="shared" si="8"/>
        <v>225</v>
      </c>
      <c r="D182" s="265">
        <v>221</v>
      </c>
      <c r="E182" s="265">
        <v>4</v>
      </c>
      <c r="F182" s="276"/>
      <c r="G182" s="549">
        <v>13.74</v>
      </c>
      <c r="H182" s="546">
        <f t="shared" si="9"/>
        <v>109.92</v>
      </c>
      <c r="I182" s="547">
        <f t="shared" si="10"/>
        <v>136.4</v>
      </c>
    </row>
    <row r="183" spans="1:9" x14ac:dyDescent="0.25">
      <c r="A183" s="273" t="s">
        <v>1430</v>
      </c>
      <c r="B183" s="265">
        <v>1</v>
      </c>
      <c r="C183" s="265">
        <f t="shared" si="8"/>
        <v>262</v>
      </c>
      <c r="D183" s="265">
        <v>254</v>
      </c>
      <c r="E183" s="265">
        <v>8</v>
      </c>
      <c r="F183" s="276"/>
      <c r="G183" s="549">
        <v>7.6304999999999996</v>
      </c>
      <c r="H183" s="546">
        <f t="shared" si="9"/>
        <v>122.09</v>
      </c>
      <c r="I183" s="547">
        <f t="shared" si="10"/>
        <v>151.5</v>
      </c>
    </row>
    <row r="184" spans="1:9" ht="33" x14ac:dyDescent="0.25">
      <c r="A184" s="273" t="s">
        <v>1431</v>
      </c>
      <c r="B184" s="265">
        <v>1</v>
      </c>
      <c r="C184" s="265">
        <f t="shared" si="8"/>
        <v>293</v>
      </c>
      <c r="D184" s="265">
        <v>277</v>
      </c>
      <c r="E184" s="265">
        <v>16</v>
      </c>
      <c r="F184" s="276"/>
      <c r="G184" s="549">
        <v>8.3139000000000003</v>
      </c>
      <c r="H184" s="546">
        <f t="shared" si="9"/>
        <v>266.04000000000002</v>
      </c>
      <c r="I184" s="547">
        <f t="shared" si="10"/>
        <v>330.13</v>
      </c>
    </row>
    <row r="185" spans="1:9" x14ac:dyDescent="0.25">
      <c r="A185" s="273" t="s">
        <v>1353</v>
      </c>
      <c r="B185" s="265">
        <v>1</v>
      </c>
      <c r="C185" s="265">
        <f t="shared" si="8"/>
        <v>347</v>
      </c>
      <c r="D185" s="265">
        <v>277</v>
      </c>
      <c r="E185" s="265">
        <v>70</v>
      </c>
      <c r="F185" s="276"/>
      <c r="G185" s="549">
        <v>14.985300000000001</v>
      </c>
      <c r="H185" s="546">
        <f t="shared" si="9"/>
        <v>2097.94</v>
      </c>
      <c r="I185" s="547">
        <f t="shared" si="10"/>
        <v>2603.33</v>
      </c>
    </row>
    <row r="186" spans="1:9" x14ac:dyDescent="0.25">
      <c r="A186" s="273" t="s">
        <v>1021</v>
      </c>
      <c r="B186" s="265">
        <v>1</v>
      </c>
      <c r="C186" s="265">
        <f t="shared" si="8"/>
        <v>262</v>
      </c>
      <c r="D186" s="265">
        <v>254</v>
      </c>
      <c r="E186" s="265">
        <v>8</v>
      </c>
      <c r="F186" s="276"/>
      <c r="G186" s="549">
        <v>9.26</v>
      </c>
      <c r="H186" s="546">
        <f t="shared" si="9"/>
        <v>148.16</v>
      </c>
      <c r="I186" s="547">
        <f t="shared" si="10"/>
        <v>183.85</v>
      </c>
    </row>
    <row r="187" spans="1:9" ht="33" x14ac:dyDescent="0.25">
      <c r="A187" s="273" t="s">
        <v>1354</v>
      </c>
      <c r="B187" s="265">
        <v>1</v>
      </c>
      <c r="C187" s="265">
        <f t="shared" si="8"/>
        <v>347</v>
      </c>
      <c r="D187" s="265">
        <v>277</v>
      </c>
      <c r="E187" s="265">
        <v>70</v>
      </c>
      <c r="F187" s="276"/>
      <c r="G187" s="549">
        <v>7.9181999999999997</v>
      </c>
      <c r="H187" s="546">
        <f t="shared" si="9"/>
        <v>1108.55</v>
      </c>
      <c r="I187" s="547">
        <f t="shared" si="10"/>
        <v>1375.6</v>
      </c>
    </row>
    <row r="188" spans="1:9" x14ac:dyDescent="0.25">
      <c r="A188" s="273" t="s">
        <v>379</v>
      </c>
      <c r="B188" s="265">
        <v>1</v>
      </c>
      <c r="C188" s="265">
        <f t="shared" si="8"/>
        <v>279.27310436369669</v>
      </c>
      <c r="D188" s="265">
        <v>277</v>
      </c>
      <c r="E188" s="265">
        <v>2.2731043636966981</v>
      </c>
      <c r="F188" s="276"/>
      <c r="G188" s="549">
        <v>9.26</v>
      </c>
      <c r="H188" s="546">
        <f t="shared" si="9"/>
        <v>42.1</v>
      </c>
      <c r="I188" s="547">
        <f t="shared" si="10"/>
        <v>52.24</v>
      </c>
    </row>
    <row r="189" spans="1:9" x14ac:dyDescent="0.25">
      <c r="A189" s="273" t="s">
        <v>379</v>
      </c>
      <c r="B189" s="265">
        <v>1</v>
      </c>
      <c r="C189" s="265">
        <f t="shared" si="8"/>
        <v>280.07782672540384</v>
      </c>
      <c r="D189" s="265">
        <v>277</v>
      </c>
      <c r="E189" s="265">
        <v>3.0778267254038179</v>
      </c>
      <c r="F189" s="276"/>
      <c r="G189" s="549">
        <v>9.26</v>
      </c>
      <c r="H189" s="546">
        <f t="shared" si="9"/>
        <v>57</v>
      </c>
      <c r="I189" s="547">
        <f t="shared" si="10"/>
        <v>70.73</v>
      </c>
    </row>
    <row r="190" spans="1:9" x14ac:dyDescent="0.25">
      <c r="A190" s="273" t="s">
        <v>379</v>
      </c>
      <c r="B190" s="265">
        <v>1</v>
      </c>
      <c r="C190" s="265">
        <f t="shared" si="8"/>
        <v>281</v>
      </c>
      <c r="D190" s="265">
        <v>277</v>
      </c>
      <c r="E190" s="265">
        <v>4</v>
      </c>
      <c r="F190" s="276"/>
      <c r="G190" s="549">
        <v>9.26</v>
      </c>
      <c r="H190" s="546">
        <f t="shared" si="9"/>
        <v>74.08</v>
      </c>
      <c r="I190" s="547">
        <f t="shared" si="10"/>
        <v>91.93</v>
      </c>
    </row>
    <row r="191" spans="1:9" x14ac:dyDescent="0.25">
      <c r="A191" s="273" t="s">
        <v>379</v>
      </c>
      <c r="B191" s="265">
        <v>1</v>
      </c>
      <c r="C191" s="265">
        <f t="shared" si="8"/>
        <v>280.34964622641508</v>
      </c>
      <c r="D191" s="265">
        <v>277</v>
      </c>
      <c r="E191" s="265">
        <v>3.3496462264150946</v>
      </c>
      <c r="F191" s="276"/>
      <c r="G191" s="549">
        <v>10.17</v>
      </c>
      <c r="H191" s="546">
        <f t="shared" si="9"/>
        <v>68.13</v>
      </c>
      <c r="I191" s="547">
        <f t="shared" si="10"/>
        <v>84.54</v>
      </c>
    </row>
    <row r="192" spans="1:9" x14ac:dyDescent="0.25">
      <c r="A192" s="273" t="s">
        <v>379</v>
      </c>
      <c r="B192" s="265">
        <v>1</v>
      </c>
      <c r="C192" s="265">
        <f t="shared" si="8"/>
        <v>281.08863858961803</v>
      </c>
      <c r="D192" s="265">
        <v>277</v>
      </c>
      <c r="E192" s="265">
        <v>4.0886385896180215</v>
      </c>
      <c r="F192" s="276"/>
      <c r="G192" s="549">
        <v>10.17</v>
      </c>
      <c r="H192" s="546">
        <f t="shared" si="9"/>
        <v>83.16</v>
      </c>
      <c r="I192" s="547">
        <f t="shared" si="10"/>
        <v>103.19</v>
      </c>
    </row>
    <row r="193" spans="1:9" x14ac:dyDescent="0.25">
      <c r="A193" s="273" t="s">
        <v>353</v>
      </c>
      <c r="B193" s="265">
        <v>1</v>
      </c>
      <c r="C193" s="265">
        <f t="shared" si="8"/>
        <v>166</v>
      </c>
      <c r="D193" s="265">
        <v>158</v>
      </c>
      <c r="E193" s="265">
        <v>8</v>
      </c>
      <c r="F193" s="276"/>
      <c r="G193" s="549">
        <v>9.26</v>
      </c>
      <c r="H193" s="546">
        <f t="shared" si="9"/>
        <v>148.16</v>
      </c>
      <c r="I193" s="547">
        <f t="shared" si="10"/>
        <v>183.85</v>
      </c>
    </row>
    <row r="194" spans="1:9" x14ac:dyDescent="0.25">
      <c r="A194" s="273" t="s">
        <v>353</v>
      </c>
      <c r="B194" s="265">
        <v>1</v>
      </c>
      <c r="C194" s="265">
        <f t="shared" si="8"/>
        <v>54</v>
      </c>
      <c r="D194" s="265">
        <v>46</v>
      </c>
      <c r="E194" s="265">
        <v>8</v>
      </c>
      <c r="F194" s="276"/>
      <c r="G194" s="549">
        <v>11.3</v>
      </c>
      <c r="H194" s="546">
        <f t="shared" si="9"/>
        <v>180.8</v>
      </c>
      <c r="I194" s="547">
        <f t="shared" si="10"/>
        <v>224.35</v>
      </c>
    </row>
    <row r="195" spans="1:9" x14ac:dyDescent="0.25">
      <c r="A195" s="273" t="s">
        <v>1355</v>
      </c>
      <c r="B195" s="265">
        <v>1</v>
      </c>
      <c r="C195" s="265">
        <f t="shared" si="8"/>
        <v>262</v>
      </c>
      <c r="D195" s="265">
        <v>254</v>
      </c>
      <c r="E195" s="265">
        <v>8</v>
      </c>
      <c r="F195" s="276"/>
      <c r="G195" s="549">
        <v>10.98</v>
      </c>
      <c r="H195" s="546">
        <f t="shared" si="9"/>
        <v>175.68</v>
      </c>
      <c r="I195" s="547">
        <f t="shared" si="10"/>
        <v>218</v>
      </c>
    </row>
    <row r="196" spans="1:9" x14ac:dyDescent="0.25">
      <c r="A196" s="273" t="s">
        <v>381</v>
      </c>
      <c r="B196" s="265">
        <v>1</v>
      </c>
      <c r="C196" s="265">
        <f t="shared" si="8"/>
        <v>337</v>
      </c>
      <c r="D196" s="265">
        <v>277</v>
      </c>
      <c r="E196" s="265">
        <v>60</v>
      </c>
      <c r="F196" s="276"/>
      <c r="G196" s="549">
        <v>7.6304999999999996</v>
      </c>
      <c r="H196" s="546">
        <f t="shared" si="9"/>
        <v>915.66</v>
      </c>
      <c r="I196" s="547">
        <f t="shared" si="10"/>
        <v>1136.24</v>
      </c>
    </row>
    <row r="197" spans="1:9" x14ac:dyDescent="0.25">
      <c r="A197" s="273" t="s">
        <v>381</v>
      </c>
      <c r="B197" s="265">
        <v>1</v>
      </c>
      <c r="C197" s="265">
        <f t="shared" si="8"/>
        <v>295</v>
      </c>
      <c r="D197" s="265">
        <v>277</v>
      </c>
      <c r="E197" s="265">
        <v>18</v>
      </c>
      <c r="F197" s="276"/>
      <c r="G197" s="549">
        <v>9.6386000000000003</v>
      </c>
      <c r="H197" s="546">
        <f t="shared" si="9"/>
        <v>346.99</v>
      </c>
      <c r="I197" s="547">
        <f t="shared" si="10"/>
        <v>430.58</v>
      </c>
    </row>
    <row r="198" spans="1:9" x14ac:dyDescent="0.25">
      <c r="A198" s="273" t="s">
        <v>381</v>
      </c>
      <c r="B198" s="265">
        <v>1</v>
      </c>
      <c r="C198" s="265">
        <f t="shared" si="8"/>
        <v>205.25</v>
      </c>
      <c r="D198" s="265">
        <v>167</v>
      </c>
      <c r="E198" s="265">
        <v>38.25</v>
      </c>
      <c r="F198" s="276"/>
      <c r="G198" s="549">
        <v>9.6386000000000003</v>
      </c>
      <c r="H198" s="546">
        <f t="shared" si="9"/>
        <v>737.35</v>
      </c>
      <c r="I198" s="547">
        <f t="shared" si="10"/>
        <v>914.98</v>
      </c>
    </row>
    <row r="199" spans="1:9" x14ac:dyDescent="0.25">
      <c r="A199" s="273" t="s">
        <v>381</v>
      </c>
      <c r="B199" s="265">
        <v>1</v>
      </c>
      <c r="C199" s="265">
        <f t="shared" si="8"/>
        <v>249.75</v>
      </c>
      <c r="D199" s="265">
        <v>205</v>
      </c>
      <c r="E199" s="265">
        <v>44.75</v>
      </c>
      <c r="F199" s="276"/>
      <c r="G199" s="549">
        <v>9.6386000000000003</v>
      </c>
      <c r="H199" s="546">
        <f t="shared" si="9"/>
        <v>862.65</v>
      </c>
      <c r="I199" s="547">
        <f t="shared" si="10"/>
        <v>1070.46</v>
      </c>
    </row>
    <row r="200" spans="1:9" x14ac:dyDescent="0.25">
      <c r="A200" s="273" t="s">
        <v>381</v>
      </c>
      <c r="B200" s="265">
        <v>1</v>
      </c>
      <c r="C200" s="265">
        <f t="shared" si="8"/>
        <v>229</v>
      </c>
      <c r="D200" s="265">
        <v>181</v>
      </c>
      <c r="E200" s="265">
        <v>48</v>
      </c>
      <c r="F200" s="276"/>
      <c r="G200" s="549">
        <v>9.6386000000000003</v>
      </c>
      <c r="H200" s="546">
        <f t="shared" si="9"/>
        <v>925.31</v>
      </c>
      <c r="I200" s="547">
        <f t="shared" si="10"/>
        <v>1148.22</v>
      </c>
    </row>
    <row r="201" spans="1:9" x14ac:dyDescent="0.25">
      <c r="A201" s="273" t="s">
        <v>381</v>
      </c>
      <c r="B201" s="265">
        <v>1</v>
      </c>
      <c r="C201" s="265">
        <f t="shared" si="8"/>
        <v>297</v>
      </c>
      <c r="D201" s="265">
        <v>245</v>
      </c>
      <c r="E201" s="265">
        <v>52</v>
      </c>
      <c r="F201" s="276"/>
      <c r="G201" s="549">
        <v>9.6386000000000003</v>
      </c>
      <c r="H201" s="546">
        <f t="shared" si="9"/>
        <v>1002.41</v>
      </c>
      <c r="I201" s="547">
        <f t="shared" si="10"/>
        <v>1243.8900000000001</v>
      </c>
    </row>
    <row r="202" spans="1:9" x14ac:dyDescent="0.25">
      <c r="A202" s="273" t="s">
        <v>381</v>
      </c>
      <c r="B202" s="265">
        <v>1</v>
      </c>
      <c r="C202" s="265">
        <f t="shared" si="8"/>
        <v>336</v>
      </c>
      <c r="D202" s="265">
        <v>277</v>
      </c>
      <c r="E202" s="265">
        <v>59</v>
      </c>
      <c r="F202" s="276"/>
      <c r="G202" s="549">
        <v>9.6386000000000003</v>
      </c>
      <c r="H202" s="546">
        <f t="shared" si="9"/>
        <v>1137.3499999999999</v>
      </c>
      <c r="I202" s="547">
        <f t="shared" si="10"/>
        <v>1411.34</v>
      </c>
    </row>
    <row r="203" spans="1:9" x14ac:dyDescent="0.25">
      <c r="A203" s="273" t="s">
        <v>381</v>
      </c>
      <c r="B203" s="265">
        <v>1</v>
      </c>
      <c r="C203" s="265">
        <f t="shared" si="8"/>
        <v>336</v>
      </c>
      <c r="D203" s="265">
        <v>277</v>
      </c>
      <c r="E203" s="265">
        <v>59</v>
      </c>
      <c r="F203" s="276"/>
      <c r="G203" s="549">
        <v>9.6386000000000003</v>
      </c>
      <c r="H203" s="546">
        <f t="shared" si="9"/>
        <v>1137.3499999999999</v>
      </c>
      <c r="I203" s="547">
        <f t="shared" si="10"/>
        <v>1411.34</v>
      </c>
    </row>
    <row r="204" spans="1:9" x14ac:dyDescent="0.25">
      <c r="A204" s="273" t="s">
        <v>381</v>
      </c>
      <c r="B204" s="265">
        <v>1</v>
      </c>
      <c r="C204" s="265">
        <f t="shared" si="8"/>
        <v>222.5</v>
      </c>
      <c r="D204" s="265">
        <v>158</v>
      </c>
      <c r="E204" s="265">
        <v>64.5</v>
      </c>
      <c r="F204" s="276"/>
      <c r="G204" s="549">
        <v>9.6386000000000003</v>
      </c>
      <c r="H204" s="546">
        <f t="shared" si="9"/>
        <v>1243.3800000000001</v>
      </c>
      <c r="I204" s="547">
        <f t="shared" si="10"/>
        <v>1542.91</v>
      </c>
    </row>
    <row r="205" spans="1:9" x14ac:dyDescent="0.25">
      <c r="A205" s="273" t="s">
        <v>381</v>
      </c>
      <c r="B205" s="265">
        <v>1</v>
      </c>
      <c r="C205" s="265">
        <f t="shared" si="8"/>
        <v>344</v>
      </c>
      <c r="D205" s="265">
        <v>277</v>
      </c>
      <c r="E205" s="265">
        <v>67</v>
      </c>
      <c r="F205" s="276"/>
      <c r="G205" s="549">
        <v>9.6386000000000003</v>
      </c>
      <c r="H205" s="546">
        <f t="shared" si="9"/>
        <v>1291.57</v>
      </c>
      <c r="I205" s="547">
        <f t="shared" si="10"/>
        <v>1602.71</v>
      </c>
    </row>
    <row r="206" spans="1:9" x14ac:dyDescent="0.25">
      <c r="A206" s="273" t="s">
        <v>381</v>
      </c>
      <c r="B206" s="265">
        <v>1</v>
      </c>
      <c r="C206" s="265">
        <f t="shared" ref="C206:C269" si="11">D206+E206</f>
        <v>303.75</v>
      </c>
      <c r="D206" s="265">
        <v>213</v>
      </c>
      <c r="E206" s="265">
        <v>90.75</v>
      </c>
      <c r="F206" s="276"/>
      <c r="G206" s="549">
        <v>9.6386000000000003</v>
      </c>
      <c r="H206" s="546">
        <f t="shared" si="9"/>
        <v>1749.41</v>
      </c>
      <c r="I206" s="547">
        <f t="shared" si="10"/>
        <v>2170.84</v>
      </c>
    </row>
    <row r="207" spans="1:9" x14ac:dyDescent="0.25">
      <c r="A207" s="273" t="s">
        <v>381</v>
      </c>
      <c r="B207" s="265">
        <v>1</v>
      </c>
      <c r="C207" s="265">
        <f t="shared" si="11"/>
        <v>293</v>
      </c>
      <c r="D207" s="265">
        <v>197</v>
      </c>
      <c r="E207" s="265">
        <v>96</v>
      </c>
      <c r="F207" s="276"/>
      <c r="G207" s="549">
        <v>9.6386000000000003</v>
      </c>
      <c r="H207" s="546">
        <f t="shared" ref="H207:H270" si="12">ROUND(E207*G207*2,2)</f>
        <v>1850.61</v>
      </c>
      <c r="I207" s="547">
        <f t="shared" ref="I207:I270" si="13">ROUND(H207*1.2409,2)</f>
        <v>2296.42</v>
      </c>
    </row>
    <row r="208" spans="1:9" x14ac:dyDescent="0.25">
      <c r="A208" s="273" t="s">
        <v>381</v>
      </c>
      <c r="B208" s="265">
        <v>1</v>
      </c>
      <c r="C208" s="265">
        <f t="shared" si="11"/>
        <v>312</v>
      </c>
      <c r="D208" s="265">
        <v>213</v>
      </c>
      <c r="E208" s="265">
        <v>99</v>
      </c>
      <c r="F208" s="276"/>
      <c r="G208" s="549">
        <v>9.6386000000000003</v>
      </c>
      <c r="H208" s="546">
        <f t="shared" si="12"/>
        <v>1908.44</v>
      </c>
      <c r="I208" s="547">
        <f t="shared" si="13"/>
        <v>2368.1799999999998</v>
      </c>
    </row>
    <row r="209" spans="1:9" x14ac:dyDescent="0.25">
      <c r="A209" s="273" t="s">
        <v>381</v>
      </c>
      <c r="B209" s="265">
        <v>1</v>
      </c>
      <c r="C209" s="265">
        <f t="shared" si="11"/>
        <v>357.25</v>
      </c>
      <c r="D209" s="265">
        <v>237</v>
      </c>
      <c r="E209" s="265">
        <v>120.25</v>
      </c>
      <c r="F209" s="276"/>
      <c r="G209" s="549">
        <v>9.6386000000000003</v>
      </c>
      <c r="H209" s="546">
        <f t="shared" si="12"/>
        <v>2318.08</v>
      </c>
      <c r="I209" s="547">
        <f t="shared" si="13"/>
        <v>2876.51</v>
      </c>
    </row>
    <row r="210" spans="1:9" x14ac:dyDescent="0.25">
      <c r="A210" s="273" t="s">
        <v>381</v>
      </c>
      <c r="B210" s="265">
        <v>1</v>
      </c>
      <c r="C210" s="265">
        <f t="shared" si="11"/>
        <v>411.5</v>
      </c>
      <c r="D210" s="265">
        <v>277</v>
      </c>
      <c r="E210" s="265">
        <v>134.5</v>
      </c>
      <c r="F210" s="276"/>
      <c r="G210" s="549">
        <v>9.6386000000000003</v>
      </c>
      <c r="H210" s="546">
        <f t="shared" si="12"/>
        <v>2592.7800000000002</v>
      </c>
      <c r="I210" s="547">
        <f t="shared" si="13"/>
        <v>3217.38</v>
      </c>
    </row>
    <row r="211" spans="1:9" x14ac:dyDescent="0.25">
      <c r="A211" s="273" t="s">
        <v>381</v>
      </c>
      <c r="B211" s="265">
        <v>1</v>
      </c>
      <c r="C211" s="265">
        <f t="shared" si="11"/>
        <v>205</v>
      </c>
      <c r="D211" s="265">
        <v>197</v>
      </c>
      <c r="E211" s="265">
        <v>8</v>
      </c>
      <c r="F211" s="276"/>
      <c r="G211" s="549">
        <v>8.4700000000000006</v>
      </c>
      <c r="H211" s="546">
        <f t="shared" si="12"/>
        <v>135.52000000000001</v>
      </c>
      <c r="I211" s="547">
        <f t="shared" si="13"/>
        <v>168.17</v>
      </c>
    </row>
    <row r="212" spans="1:9" x14ac:dyDescent="0.25">
      <c r="A212" s="273" t="s">
        <v>381</v>
      </c>
      <c r="B212" s="265">
        <v>1</v>
      </c>
      <c r="C212" s="265">
        <f t="shared" si="11"/>
        <v>285</v>
      </c>
      <c r="D212" s="265">
        <v>277</v>
      </c>
      <c r="E212" s="265">
        <v>8</v>
      </c>
      <c r="F212" s="276"/>
      <c r="G212" s="549">
        <v>9.26</v>
      </c>
      <c r="H212" s="546">
        <f t="shared" si="12"/>
        <v>148.16</v>
      </c>
      <c r="I212" s="547">
        <f t="shared" si="13"/>
        <v>183.85</v>
      </c>
    </row>
    <row r="213" spans="1:9" x14ac:dyDescent="0.25">
      <c r="A213" s="266" t="s">
        <v>95</v>
      </c>
      <c r="B213" s="265">
        <v>1</v>
      </c>
      <c r="C213" s="265">
        <f t="shared" si="11"/>
        <v>240</v>
      </c>
      <c r="D213" s="265">
        <v>237</v>
      </c>
      <c r="E213" s="265">
        <v>3</v>
      </c>
      <c r="F213" s="276"/>
      <c r="G213" s="549">
        <v>7.6245000000000003</v>
      </c>
      <c r="H213" s="546">
        <f t="shared" si="12"/>
        <v>45.75</v>
      </c>
      <c r="I213" s="547">
        <f t="shared" si="13"/>
        <v>56.77</v>
      </c>
    </row>
    <row r="214" spans="1:9" x14ac:dyDescent="0.25">
      <c r="A214" s="266" t="s">
        <v>95</v>
      </c>
      <c r="B214" s="265">
        <v>1</v>
      </c>
      <c r="C214" s="265">
        <f t="shared" si="11"/>
        <v>231</v>
      </c>
      <c r="D214" s="265">
        <v>222</v>
      </c>
      <c r="E214" s="265">
        <v>9</v>
      </c>
      <c r="F214" s="276"/>
      <c r="G214" s="549">
        <v>7.6245000000000003</v>
      </c>
      <c r="H214" s="546">
        <f t="shared" si="12"/>
        <v>137.24</v>
      </c>
      <c r="I214" s="547">
        <f t="shared" si="13"/>
        <v>170.3</v>
      </c>
    </row>
    <row r="215" spans="1:9" x14ac:dyDescent="0.25">
      <c r="A215" s="266" t="s">
        <v>95</v>
      </c>
      <c r="B215" s="265">
        <v>1</v>
      </c>
      <c r="C215" s="265">
        <f t="shared" si="11"/>
        <v>304</v>
      </c>
      <c r="D215" s="265">
        <v>277</v>
      </c>
      <c r="E215" s="265">
        <v>27</v>
      </c>
      <c r="F215" s="276"/>
      <c r="G215" s="549">
        <v>7.6245000000000003</v>
      </c>
      <c r="H215" s="546">
        <f t="shared" si="12"/>
        <v>411.72</v>
      </c>
      <c r="I215" s="547">
        <f t="shared" si="13"/>
        <v>510.9</v>
      </c>
    </row>
    <row r="216" spans="1:9" x14ac:dyDescent="0.25">
      <c r="A216" s="273" t="s">
        <v>95</v>
      </c>
      <c r="B216" s="265">
        <v>1</v>
      </c>
      <c r="C216" s="265">
        <f t="shared" si="11"/>
        <v>282</v>
      </c>
      <c r="D216" s="265">
        <v>245</v>
      </c>
      <c r="E216" s="265">
        <v>37</v>
      </c>
      <c r="F216" s="276"/>
      <c r="G216" s="549">
        <v>7.6245000000000003</v>
      </c>
      <c r="H216" s="546">
        <f t="shared" si="12"/>
        <v>564.21</v>
      </c>
      <c r="I216" s="547">
        <f t="shared" si="13"/>
        <v>700.13</v>
      </c>
    </row>
    <row r="217" spans="1:9" x14ac:dyDescent="0.25">
      <c r="A217" s="273" t="s">
        <v>95</v>
      </c>
      <c r="B217" s="265">
        <v>1</v>
      </c>
      <c r="C217" s="265">
        <f t="shared" si="11"/>
        <v>395</v>
      </c>
      <c r="D217" s="265">
        <v>277</v>
      </c>
      <c r="E217" s="265">
        <v>118</v>
      </c>
      <c r="F217" s="276"/>
      <c r="G217" s="549">
        <v>7.6245000000000003</v>
      </c>
      <c r="H217" s="546">
        <f t="shared" si="12"/>
        <v>1799.38</v>
      </c>
      <c r="I217" s="547">
        <f t="shared" si="13"/>
        <v>2232.85</v>
      </c>
    </row>
    <row r="218" spans="1:9" x14ac:dyDescent="0.25">
      <c r="A218" s="273" t="s">
        <v>95</v>
      </c>
      <c r="B218" s="265">
        <v>1</v>
      </c>
      <c r="C218" s="265">
        <f t="shared" si="11"/>
        <v>280</v>
      </c>
      <c r="D218" s="265">
        <v>277</v>
      </c>
      <c r="E218" s="265">
        <v>3</v>
      </c>
      <c r="F218" s="276"/>
      <c r="G218" s="549">
        <v>7.62</v>
      </c>
      <c r="H218" s="546">
        <f t="shared" si="12"/>
        <v>45.72</v>
      </c>
      <c r="I218" s="547">
        <f t="shared" si="13"/>
        <v>56.73</v>
      </c>
    </row>
    <row r="219" spans="1:9" x14ac:dyDescent="0.25">
      <c r="A219" s="273" t="s">
        <v>95</v>
      </c>
      <c r="B219" s="265">
        <v>1</v>
      </c>
      <c r="C219" s="265">
        <f t="shared" si="11"/>
        <v>261.5</v>
      </c>
      <c r="D219" s="265">
        <v>254</v>
      </c>
      <c r="E219" s="265">
        <v>7.5</v>
      </c>
      <c r="F219" s="276"/>
      <c r="G219" s="549">
        <v>7.62</v>
      </c>
      <c r="H219" s="546">
        <f t="shared" si="12"/>
        <v>114.3</v>
      </c>
      <c r="I219" s="547">
        <f t="shared" si="13"/>
        <v>141.83000000000001</v>
      </c>
    </row>
    <row r="220" spans="1:9" x14ac:dyDescent="0.25">
      <c r="A220" s="273" t="s">
        <v>95</v>
      </c>
      <c r="B220" s="265">
        <v>1</v>
      </c>
      <c r="C220" s="265">
        <f t="shared" si="11"/>
        <v>140</v>
      </c>
      <c r="D220" s="265">
        <v>135</v>
      </c>
      <c r="E220" s="265">
        <v>5</v>
      </c>
      <c r="F220" s="276"/>
      <c r="G220" s="549">
        <v>7.62</v>
      </c>
      <c r="H220" s="546">
        <f t="shared" si="12"/>
        <v>76.2</v>
      </c>
      <c r="I220" s="547">
        <f t="shared" si="13"/>
        <v>94.56</v>
      </c>
    </row>
    <row r="221" spans="1:9" x14ac:dyDescent="0.25">
      <c r="A221" s="273" t="s">
        <v>95</v>
      </c>
      <c r="B221" s="265">
        <v>1</v>
      </c>
      <c r="C221" s="265">
        <f t="shared" si="11"/>
        <v>137.83299999999997</v>
      </c>
      <c r="D221" s="265">
        <v>104</v>
      </c>
      <c r="E221" s="265">
        <v>33.83299999999997</v>
      </c>
      <c r="F221" s="276"/>
      <c r="G221" s="549">
        <v>7.62</v>
      </c>
      <c r="H221" s="546">
        <f t="shared" si="12"/>
        <v>515.61</v>
      </c>
      <c r="I221" s="547">
        <f t="shared" si="13"/>
        <v>639.82000000000005</v>
      </c>
    </row>
    <row r="222" spans="1:9" x14ac:dyDescent="0.25">
      <c r="A222" s="273" t="s">
        <v>96</v>
      </c>
      <c r="B222" s="265">
        <v>1</v>
      </c>
      <c r="C222" s="265">
        <f t="shared" si="11"/>
        <v>240</v>
      </c>
      <c r="D222" s="265">
        <v>229</v>
      </c>
      <c r="E222" s="265">
        <v>11</v>
      </c>
      <c r="F222" s="276"/>
      <c r="G222" s="549">
        <v>7.6245000000000003</v>
      </c>
      <c r="H222" s="546">
        <f t="shared" si="12"/>
        <v>167.74</v>
      </c>
      <c r="I222" s="547">
        <f t="shared" si="13"/>
        <v>208.15</v>
      </c>
    </row>
    <row r="223" spans="1:9" x14ac:dyDescent="0.25">
      <c r="A223" s="273" t="s">
        <v>96</v>
      </c>
      <c r="B223" s="265">
        <v>1</v>
      </c>
      <c r="C223" s="265">
        <f t="shared" si="11"/>
        <v>242</v>
      </c>
      <c r="D223" s="265">
        <v>231</v>
      </c>
      <c r="E223" s="265">
        <v>11</v>
      </c>
      <c r="F223" s="276"/>
      <c r="G223" s="549">
        <v>7.6245000000000003</v>
      </c>
      <c r="H223" s="546">
        <f t="shared" si="12"/>
        <v>167.74</v>
      </c>
      <c r="I223" s="547">
        <f t="shared" si="13"/>
        <v>208.15</v>
      </c>
    </row>
    <row r="224" spans="1:9" x14ac:dyDescent="0.25">
      <c r="A224" s="273" t="s">
        <v>96</v>
      </c>
      <c r="B224" s="265">
        <v>1</v>
      </c>
      <c r="C224" s="265">
        <f t="shared" si="11"/>
        <v>293</v>
      </c>
      <c r="D224" s="265">
        <v>277</v>
      </c>
      <c r="E224" s="265">
        <v>16</v>
      </c>
      <c r="F224" s="276"/>
      <c r="G224" s="549">
        <v>7.6245000000000003</v>
      </c>
      <c r="H224" s="546">
        <f t="shared" si="12"/>
        <v>243.98</v>
      </c>
      <c r="I224" s="547">
        <f t="shared" si="13"/>
        <v>302.75</v>
      </c>
    </row>
    <row r="225" spans="1:9" x14ac:dyDescent="0.25">
      <c r="A225" s="273" t="s">
        <v>96</v>
      </c>
      <c r="B225" s="265">
        <v>1</v>
      </c>
      <c r="C225" s="265">
        <f t="shared" si="11"/>
        <v>238</v>
      </c>
      <c r="D225" s="265">
        <v>198</v>
      </c>
      <c r="E225" s="265">
        <v>40</v>
      </c>
      <c r="F225" s="276"/>
      <c r="G225" s="549">
        <v>7.6245000000000003</v>
      </c>
      <c r="H225" s="546">
        <f t="shared" si="12"/>
        <v>609.96</v>
      </c>
      <c r="I225" s="547">
        <f t="shared" si="13"/>
        <v>756.9</v>
      </c>
    </row>
    <row r="226" spans="1:9" x14ac:dyDescent="0.25">
      <c r="A226" s="273" t="s">
        <v>96</v>
      </c>
      <c r="B226" s="265">
        <v>1</v>
      </c>
      <c r="C226" s="265">
        <f t="shared" si="11"/>
        <v>240</v>
      </c>
      <c r="D226" s="265">
        <v>199</v>
      </c>
      <c r="E226" s="265">
        <v>41</v>
      </c>
      <c r="F226" s="276"/>
      <c r="G226" s="549">
        <v>7.6245000000000003</v>
      </c>
      <c r="H226" s="546">
        <f t="shared" si="12"/>
        <v>625.21</v>
      </c>
      <c r="I226" s="547">
        <f t="shared" si="13"/>
        <v>775.82</v>
      </c>
    </row>
    <row r="227" spans="1:9" x14ac:dyDescent="0.25">
      <c r="A227" s="273" t="s">
        <v>96</v>
      </c>
      <c r="B227" s="265">
        <v>1</v>
      </c>
      <c r="C227" s="265">
        <f t="shared" si="11"/>
        <v>282.5</v>
      </c>
      <c r="D227" s="265">
        <v>231</v>
      </c>
      <c r="E227" s="265">
        <v>51.5</v>
      </c>
      <c r="F227" s="276"/>
      <c r="G227" s="549">
        <v>7.6245000000000003</v>
      </c>
      <c r="H227" s="546">
        <f t="shared" si="12"/>
        <v>785.32</v>
      </c>
      <c r="I227" s="547">
        <f t="shared" si="13"/>
        <v>974.5</v>
      </c>
    </row>
    <row r="228" spans="1:9" x14ac:dyDescent="0.25">
      <c r="A228" s="273" t="s">
        <v>96</v>
      </c>
      <c r="B228" s="265">
        <v>1</v>
      </c>
      <c r="C228" s="265">
        <f t="shared" si="11"/>
        <v>329.5</v>
      </c>
      <c r="D228" s="265">
        <v>277</v>
      </c>
      <c r="E228" s="265">
        <v>52.5</v>
      </c>
      <c r="F228" s="276"/>
      <c r="G228" s="549">
        <v>7.6245000000000003</v>
      </c>
      <c r="H228" s="546">
        <f t="shared" si="12"/>
        <v>800.57</v>
      </c>
      <c r="I228" s="547">
        <f t="shared" si="13"/>
        <v>993.43</v>
      </c>
    </row>
    <row r="229" spans="1:9" x14ac:dyDescent="0.25">
      <c r="A229" s="273" t="s">
        <v>96</v>
      </c>
      <c r="B229" s="265">
        <v>1</v>
      </c>
      <c r="C229" s="265">
        <f t="shared" si="11"/>
        <v>223.5</v>
      </c>
      <c r="D229" s="265">
        <v>166</v>
      </c>
      <c r="E229" s="265">
        <v>57.5</v>
      </c>
      <c r="F229" s="276"/>
      <c r="G229" s="549">
        <v>7.6245000000000003</v>
      </c>
      <c r="H229" s="546">
        <f t="shared" si="12"/>
        <v>876.82</v>
      </c>
      <c r="I229" s="547">
        <f t="shared" si="13"/>
        <v>1088.05</v>
      </c>
    </row>
    <row r="230" spans="1:9" x14ac:dyDescent="0.25">
      <c r="A230" s="273" t="s">
        <v>96</v>
      </c>
      <c r="B230" s="265">
        <v>1</v>
      </c>
      <c r="C230" s="265">
        <f t="shared" si="11"/>
        <v>362.5</v>
      </c>
      <c r="D230" s="265">
        <v>277</v>
      </c>
      <c r="E230" s="265">
        <v>85.5</v>
      </c>
      <c r="F230" s="276"/>
      <c r="G230" s="549">
        <v>7.6245000000000003</v>
      </c>
      <c r="H230" s="546">
        <f t="shared" si="12"/>
        <v>1303.79</v>
      </c>
      <c r="I230" s="547">
        <f t="shared" si="13"/>
        <v>1617.87</v>
      </c>
    </row>
    <row r="231" spans="1:9" x14ac:dyDescent="0.25">
      <c r="A231" s="273" t="s">
        <v>96</v>
      </c>
      <c r="B231" s="265">
        <v>1</v>
      </c>
      <c r="C231" s="265">
        <f t="shared" si="11"/>
        <v>343.25</v>
      </c>
      <c r="D231" s="265">
        <v>254</v>
      </c>
      <c r="E231" s="265">
        <v>89.25</v>
      </c>
      <c r="F231" s="276"/>
      <c r="G231" s="549">
        <v>7.6245000000000003</v>
      </c>
      <c r="H231" s="546">
        <f t="shared" si="12"/>
        <v>1360.97</v>
      </c>
      <c r="I231" s="547">
        <f t="shared" si="13"/>
        <v>1688.83</v>
      </c>
    </row>
    <row r="232" spans="1:9" x14ac:dyDescent="0.25">
      <c r="A232" s="273" t="s">
        <v>96</v>
      </c>
      <c r="B232" s="265">
        <v>1</v>
      </c>
      <c r="C232" s="265">
        <f t="shared" si="11"/>
        <v>135</v>
      </c>
      <c r="D232" s="265">
        <v>135</v>
      </c>
      <c r="E232" s="265">
        <v>0</v>
      </c>
      <c r="F232" s="276"/>
      <c r="G232" s="549">
        <v>7.62</v>
      </c>
      <c r="H232" s="546">
        <f t="shared" si="12"/>
        <v>0</v>
      </c>
      <c r="I232" s="547">
        <f t="shared" si="13"/>
        <v>0</v>
      </c>
    </row>
    <row r="233" spans="1:9" x14ac:dyDescent="0.25">
      <c r="A233" s="273" t="s">
        <v>96</v>
      </c>
      <c r="B233" s="265">
        <v>1</v>
      </c>
      <c r="C233" s="265">
        <f t="shared" si="11"/>
        <v>179.5</v>
      </c>
      <c r="D233" s="265">
        <v>158</v>
      </c>
      <c r="E233" s="265">
        <v>21.5</v>
      </c>
      <c r="F233" s="276"/>
      <c r="G233" s="549">
        <v>7.62</v>
      </c>
      <c r="H233" s="546">
        <f t="shared" si="12"/>
        <v>327.66000000000003</v>
      </c>
      <c r="I233" s="547">
        <f t="shared" si="13"/>
        <v>406.59</v>
      </c>
    </row>
    <row r="234" spans="1:9" x14ac:dyDescent="0.25">
      <c r="A234" s="273" t="s">
        <v>96</v>
      </c>
      <c r="B234" s="265">
        <v>1</v>
      </c>
      <c r="C234" s="265">
        <f t="shared" si="11"/>
        <v>140.25</v>
      </c>
      <c r="D234" s="265">
        <v>103</v>
      </c>
      <c r="E234" s="265">
        <v>37.25</v>
      </c>
      <c r="F234" s="276"/>
      <c r="G234" s="549">
        <v>7.62</v>
      </c>
      <c r="H234" s="546">
        <f t="shared" si="12"/>
        <v>567.69000000000005</v>
      </c>
      <c r="I234" s="547">
        <f t="shared" si="13"/>
        <v>704.45</v>
      </c>
    </row>
    <row r="235" spans="1:9" x14ac:dyDescent="0.25">
      <c r="A235" s="273" t="s">
        <v>96</v>
      </c>
      <c r="B235" s="265">
        <v>1</v>
      </c>
      <c r="C235" s="265">
        <f t="shared" si="11"/>
        <v>324.5</v>
      </c>
      <c r="D235" s="265">
        <v>277</v>
      </c>
      <c r="E235" s="265">
        <v>47.5</v>
      </c>
      <c r="F235" s="276"/>
      <c r="G235" s="549">
        <v>7.62</v>
      </c>
      <c r="H235" s="546">
        <f t="shared" si="12"/>
        <v>723.9</v>
      </c>
      <c r="I235" s="547">
        <f t="shared" si="13"/>
        <v>898.29</v>
      </c>
    </row>
    <row r="236" spans="1:9" x14ac:dyDescent="0.25">
      <c r="A236" s="273" t="s">
        <v>96</v>
      </c>
      <c r="B236" s="265">
        <v>1</v>
      </c>
      <c r="C236" s="265">
        <f t="shared" si="11"/>
        <v>198</v>
      </c>
      <c r="D236" s="265">
        <v>158</v>
      </c>
      <c r="E236" s="265">
        <v>40</v>
      </c>
      <c r="F236" s="276"/>
      <c r="G236" s="549">
        <v>7.92</v>
      </c>
      <c r="H236" s="546">
        <f t="shared" si="12"/>
        <v>633.6</v>
      </c>
      <c r="I236" s="547">
        <f t="shared" si="13"/>
        <v>786.23</v>
      </c>
    </row>
    <row r="237" spans="1:9" x14ac:dyDescent="0.25">
      <c r="A237" s="273" t="s">
        <v>97</v>
      </c>
      <c r="B237" s="265">
        <v>1</v>
      </c>
      <c r="C237" s="265">
        <f t="shared" si="11"/>
        <v>285</v>
      </c>
      <c r="D237" s="265">
        <v>277</v>
      </c>
      <c r="E237" s="265">
        <v>8</v>
      </c>
      <c r="F237" s="276"/>
      <c r="G237" s="549">
        <v>6.8333000000000004</v>
      </c>
      <c r="H237" s="546">
        <f t="shared" si="12"/>
        <v>109.33</v>
      </c>
      <c r="I237" s="547">
        <f t="shared" si="13"/>
        <v>135.66999999999999</v>
      </c>
    </row>
    <row r="238" spans="1:9" x14ac:dyDescent="0.25">
      <c r="A238" s="273" t="s">
        <v>97</v>
      </c>
      <c r="B238" s="265">
        <v>1</v>
      </c>
      <c r="C238" s="265">
        <f t="shared" si="11"/>
        <v>205.25</v>
      </c>
      <c r="D238" s="265">
        <v>158</v>
      </c>
      <c r="E238" s="265">
        <v>47.25</v>
      </c>
      <c r="F238" s="276"/>
      <c r="G238" s="549">
        <v>6.8333000000000004</v>
      </c>
      <c r="H238" s="546">
        <f t="shared" si="12"/>
        <v>645.75</v>
      </c>
      <c r="I238" s="547">
        <f t="shared" si="13"/>
        <v>801.31</v>
      </c>
    </row>
    <row r="239" spans="1:9" x14ac:dyDescent="0.25">
      <c r="A239" s="273" t="s">
        <v>97</v>
      </c>
      <c r="B239" s="265">
        <v>1</v>
      </c>
      <c r="C239" s="265">
        <f t="shared" si="11"/>
        <v>337</v>
      </c>
      <c r="D239" s="265">
        <v>237</v>
      </c>
      <c r="E239" s="265">
        <v>100</v>
      </c>
      <c r="F239" s="276"/>
      <c r="G239" s="549">
        <v>6.8333000000000004</v>
      </c>
      <c r="H239" s="546">
        <f t="shared" si="12"/>
        <v>1366.66</v>
      </c>
      <c r="I239" s="547">
        <f t="shared" si="13"/>
        <v>1695.89</v>
      </c>
    </row>
    <row r="240" spans="1:9" x14ac:dyDescent="0.25">
      <c r="A240" s="273" t="s">
        <v>97</v>
      </c>
      <c r="B240" s="265">
        <v>1</v>
      </c>
      <c r="C240" s="265">
        <f t="shared" si="11"/>
        <v>293.25</v>
      </c>
      <c r="D240" s="265">
        <v>237</v>
      </c>
      <c r="E240" s="265">
        <v>56.25</v>
      </c>
      <c r="F240" s="276"/>
      <c r="G240" s="549">
        <v>6.83</v>
      </c>
      <c r="H240" s="546">
        <f t="shared" si="12"/>
        <v>768.38</v>
      </c>
      <c r="I240" s="547">
        <f t="shared" si="13"/>
        <v>953.48</v>
      </c>
    </row>
    <row r="241" spans="1:9" ht="33" x14ac:dyDescent="0.25">
      <c r="A241" s="273" t="s">
        <v>1356</v>
      </c>
      <c r="B241" s="265">
        <v>1</v>
      </c>
      <c r="C241" s="265">
        <f t="shared" si="11"/>
        <v>376.75</v>
      </c>
      <c r="D241" s="265">
        <v>277</v>
      </c>
      <c r="E241" s="265">
        <v>99.75</v>
      </c>
      <c r="F241" s="276"/>
      <c r="G241" s="549">
        <v>9.0321999999999996</v>
      </c>
      <c r="H241" s="546">
        <f t="shared" si="12"/>
        <v>1801.92</v>
      </c>
      <c r="I241" s="547">
        <f t="shared" si="13"/>
        <v>2236</v>
      </c>
    </row>
    <row r="242" spans="1:9" x14ac:dyDescent="0.25">
      <c r="A242" s="273" t="s">
        <v>1357</v>
      </c>
      <c r="B242" s="265">
        <v>1</v>
      </c>
      <c r="C242" s="265">
        <f t="shared" si="11"/>
        <v>208.29411764705881</v>
      </c>
      <c r="D242" s="265">
        <v>197</v>
      </c>
      <c r="E242" s="265">
        <v>11.294117647058824</v>
      </c>
      <c r="F242" s="276"/>
      <c r="G242" s="549">
        <v>9.6386000000000003</v>
      </c>
      <c r="H242" s="546">
        <f t="shared" si="12"/>
        <v>217.72</v>
      </c>
      <c r="I242" s="547">
        <f t="shared" si="13"/>
        <v>270.17</v>
      </c>
    </row>
    <row r="243" spans="1:9" x14ac:dyDescent="0.25">
      <c r="A243" s="273" t="s">
        <v>1357</v>
      </c>
      <c r="B243" s="265">
        <v>1</v>
      </c>
      <c r="C243" s="265">
        <f t="shared" si="11"/>
        <v>253</v>
      </c>
      <c r="D243" s="265">
        <v>237</v>
      </c>
      <c r="E243" s="265">
        <v>16</v>
      </c>
      <c r="F243" s="276"/>
      <c r="G243" s="549">
        <v>9.6386000000000003</v>
      </c>
      <c r="H243" s="546">
        <f t="shared" si="12"/>
        <v>308.44</v>
      </c>
      <c r="I243" s="547">
        <f t="shared" si="13"/>
        <v>382.74</v>
      </c>
    </row>
    <row r="244" spans="1:9" x14ac:dyDescent="0.25">
      <c r="A244" s="273" t="s">
        <v>1357</v>
      </c>
      <c r="B244" s="265">
        <v>1</v>
      </c>
      <c r="C244" s="265">
        <f t="shared" si="11"/>
        <v>254</v>
      </c>
      <c r="D244" s="265">
        <v>222</v>
      </c>
      <c r="E244" s="265">
        <v>32</v>
      </c>
      <c r="F244" s="276"/>
      <c r="G244" s="549">
        <v>9.6386000000000003</v>
      </c>
      <c r="H244" s="546">
        <f t="shared" si="12"/>
        <v>616.87</v>
      </c>
      <c r="I244" s="547">
        <f t="shared" si="13"/>
        <v>765.47</v>
      </c>
    </row>
    <row r="245" spans="1:9" x14ac:dyDescent="0.25">
      <c r="A245" s="273" t="s">
        <v>1357</v>
      </c>
      <c r="B245" s="265">
        <v>1</v>
      </c>
      <c r="C245" s="265">
        <f t="shared" si="11"/>
        <v>230.1764705882353</v>
      </c>
      <c r="D245" s="265">
        <v>197</v>
      </c>
      <c r="E245" s="265">
        <v>33.176470588235297</v>
      </c>
      <c r="F245" s="276"/>
      <c r="G245" s="549">
        <v>9.6386000000000003</v>
      </c>
      <c r="H245" s="546">
        <f t="shared" si="12"/>
        <v>639.54999999999995</v>
      </c>
      <c r="I245" s="547">
        <f t="shared" si="13"/>
        <v>793.62</v>
      </c>
    </row>
    <row r="246" spans="1:9" x14ac:dyDescent="0.25">
      <c r="A246" s="273" t="s">
        <v>1357</v>
      </c>
      <c r="B246" s="265">
        <v>1</v>
      </c>
      <c r="C246" s="265">
        <f t="shared" si="11"/>
        <v>288</v>
      </c>
      <c r="D246" s="265">
        <v>253</v>
      </c>
      <c r="E246" s="265">
        <v>35</v>
      </c>
      <c r="F246" s="276"/>
      <c r="G246" s="549">
        <v>9.6386000000000003</v>
      </c>
      <c r="H246" s="546">
        <f t="shared" si="12"/>
        <v>674.7</v>
      </c>
      <c r="I246" s="547">
        <f t="shared" si="13"/>
        <v>837.24</v>
      </c>
    </row>
    <row r="247" spans="1:9" x14ac:dyDescent="0.25">
      <c r="A247" s="273" t="s">
        <v>1357</v>
      </c>
      <c r="B247" s="265">
        <v>1</v>
      </c>
      <c r="C247" s="265">
        <f t="shared" si="11"/>
        <v>312.5</v>
      </c>
      <c r="D247" s="265">
        <v>277</v>
      </c>
      <c r="E247" s="265">
        <v>35.5</v>
      </c>
      <c r="F247" s="276"/>
      <c r="G247" s="549">
        <v>9.6386000000000003</v>
      </c>
      <c r="H247" s="546">
        <f t="shared" si="12"/>
        <v>684.34</v>
      </c>
      <c r="I247" s="547">
        <f t="shared" si="13"/>
        <v>849.2</v>
      </c>
    </row>
    <row r="248" spans="1:9" x14ac:dyDescent="0.25">
      <c r="A248" s="273" t="s">
        <v>1357</v>
      </c>
      <c r="B248" s="265">
        <v>1</v>
      </c>
      <c r="C248" s="265">
        <f t="shared" si="11"/>
        <v>332</v>
      </c>
      <c r="D248" s="265">
        <v>277</v>
      </c>
      <c r="E248" s="265">
        <v>55</v>
      </c>
      <c r="F248" s="276"/>
      <c r="G248" s="549">
        <v>9.6386000000000003</v>
      </c>
      <c r="H248" s="546">
        <f t="shared" si="12"/>
        <v>1060.25</v>
      </c>
      <c r="I248" s="547">
        <f t="shared" si="13"/>
        <v>1315.66</v>
      </c>
    </row>
    <row r="249" spans="1:9" x14ac:dyDescent="0.25">
      <c r="A249" s="273" t="s">
        <v>1357</v>
      </c>
      <c r="B249" s="265">
        <v>1</v>
      </c>
      <c r="C249" s="265">
        <f t="shared" si="11"/>
        <v>332.20851688693097</v>
      </c>
      <c r="D249" s="265">
        <v>277</v>
      </c>
      <c r="E249" s="265">
        <v>55.208516886930987</v>
      </c>
      <c r="F249" s="276"/>
      <c r="G249" s="549">
        <v>9.6386000000000003</v>
      </c>
      <c r="H249" s="546">
        <f t="shared" si="12"/>
        <v>1064.27</v>
      </c>
      <c r="I249" s="547">
        <f t="shared" si="13"/>
        <v>1320.65</v>
      </c>
    </row>
    <row r="250" spans="1:9" x14ac:dyDescent="0.25">
      <c r="A250" s="273" t="s">
        <v>1357</v>
      </c>
      <c r="B250" s="265">
        <v>1</v>
      </c>
      <c r="C250" s="265">
        <f t="shared" si="11"/>
        <v>260.52941176470586</v>
      </c>
      <c r="D250" s="265">
        <v>197</v>
      </c>
      <c r="E250" s="265">
        <v>63.529411764705884</v>
      </c>
      <c r="F250" s="276"/>
      <c r="G250" s="549">
        <v>9.6386000000000003</v>
      </c>
      <c r="H250" s="546">
        <f t="shared" si="12"/>
        <v>1224.67</v>
      </c>
      <c r="I250" s="547">
        <f t="shared" si="13"/>
        <v>1519.69</v>
      </c>
    </row>
    <row r="251" spans="1:9" x14ac:dyDescent="0.25">
      <c r="A251" s="273" t="s">
        <v>1357</v>
      </c>
      <c r="B251" s="265">
        <v>1</v>
      </c>
      <c r="C251" s="265">
        <f t="shared" si="11"/>
        <v>190</v>
      </c>
      <c r="D251" s="265">
        <v>117</v>
      </c>
      <c r="E251" s="265">
        <v>73</v>
      </c>
      <c r="F251" s="276"/>
      <c r="G251" s="549">
        <v>9.6386000000000003</v>
      </c>
      <c r="H251" s="546">
        <f t="shared" si="12"/>
        <v>1407.24</v>
      </c>
      <c r="I251" s="547">
        <f t="shared" si="13"/>
        <v>1746.24</v>
      </c>
    </row>
    <row r="252" spans="1:9" x14ac:dyDescent="0.25">
      <c r="A252" s="273" t="s">
        <v>1357</v>
      </c>
      <c r="B252" s="265">
        <v>1</v>
      </c>
      <c r="C252" s="265">
        <f t="shared" si="11"/>
        <v>280</v>
      </c>
      <c r="D252" s="265">
        <v>207</v>
      </c>
      <c r="E252" s="265">
        <v>73</v>
      </c>
      <c r="F252" s="276"/>
      <c r="G252" s="549">
        <v>9.6386000000000003</v>
      </c>
      <c r="H252" s="546">
        <f t="shared" si="12"/>
        <v>1407.24</v>
      </c>
      <c r="I252" s="547">
        <f t="shared" si="13"/>
        <v>1746.24</v>
      </c>
    </row>
    <row r="253" spans="1:9" x14ac:dyDescent="0.25">
      <c r="A253" s="273" t="s">
        <v>1357</v>
      </c>
      <c r="B253" s="265">
        <v>1</v>
      </c>
      <c r="C253" s="265">
        <f t="shared" si="11"/>
        <v>360</v>
      </c>
      <c r="D253" s="265">
        <v>270</v>
      </c>
      <c r="E253" s="265">
        <v>90</v>
      </c>
      <c r="F253" s="276"/>
      <c r="G253" s="549">
        <v>9.6386000000000003</v>
      </c>
      <c r="H253" s="546">
        <f t="shared" si="12"/>
        <v>1734.95</v>
      </c>
      <c r="I253" s="547">
        <f t="shared" si="13"/>
        <v>2152.9</v>
      </c>
    </row>
    <row r="254" spans="1:9" x14ac:dyDescent="0.25">
      <c r="A254" s="273" t="s">
        <v>1357</v>
      </c>
      <c r="B254" s="265">
        <v>1</v>
      </c>
      <c r="C254" s="265">
        <f t="shared" si="11"/>
        <v>378.77771226415092</v>
      </c>
      <c r="D254" s="265">
        <v>277</v>
      </c>
      <c r="E254" s="265">
        <v>101.77771226415094</v>
      </c>
      <c r="F254" s="276"/>
      <c r="G254" s="549">
        <v>9.6386000000000003</v>
      </c>
      <c r="H254" s="546">
        <f t="shared" si="12"/>
        <v>1961.99</v>
      </c>
      <c r="I254" s="547">
        <f t="shared" si="13"/>
        <v>2434.63</v>
      </c>
    </row>
    <row r="255" spans="1:9" x14ac:dyDescent="0.25">
      <c r="A255" s="273" t="s">
        <v>1357</v>
      </c>
      <c r="B255" s="265">
        <v>1</v>
      </c>
      <c r="C255" s="265">
        <f t="shared" si="11"/>
        <v>373</v>
      </c>
      <c r="D255" s="265">
        <v>269</v>
      </c>
      <c r="E255" s="265">
        <v>104</v>
      </c>
      <c r="F255" s="276"/>
      <c r="G255" s="549">
        <v>9.6386000000000003</v>
      </c>
      <c r="H255" s="546">
        <f t="shared" si="12"/>
        <v>2004.83</v>
      </c>
      <c r="I255" s="547">
        <f t="shared" si="13"/>
        <v>2487.79</v>
      </c>
    </row>
    <row r="256" spans="1:9" x14ac:dyDescent="0.25">
      <c r="A256" s="273" t="s">
        <v>1357</v>
      </c>
      <c r="B256" s="265">
        <v>1</v>
      </c>
      <c r="C256" s="265">
        <f t="shared" si="11"/>
        <v>394.70323212536732</v>
      </c>
      <c r="D256" s="265">
        <v>277</v>
      </c>
      <c r="E256" s="265">
        <v>117.70323212536729</v>
      </c>
      <c r="F256" s="276"/>
      <c r="G256" s="549">
        <v>9.6386000000000003</v>
      </c>
      <c r="H256" s="546">
        <f t="shared" si="12"/>
        <v>2268.9899999999998</v>
      </c>
      <c r="I256" s="547">
        <f t="shared" si="13"/>
        <v>2815.59</v>
      </c>
    </row>
    <row r="257" spans="1:9" x14ac:dyDescent="0.25">
      <c r="A257" s="273" t="s">
        <v>1357</v>
      </c>
      <c r="B257" s="265">
        <v>1</v>
      </c>
      <c r="C257" s="265">
        <f t="shared" si="11"/>
        <v>327</v>
      </c>
      <c r="D257" s="265">
        <v>205</v>
      </c>
      <c r="E257" s="265">
        <v>122</v>
      </c>
      <c r="F257" s="276"/>
      <c r="G257" s="549">
        <v>9.6386000000000003</v>
      </c>
      <c r="H257" s="546">
        <f t="shared" si="12"/>
        <v>2351.8200000000002</v>
      </c>
      <c r="I257" s="547">
        <f t="shared" si="13"/>
        <v>2918.37</v>
      </c>
    </row>
    <row r="258" spans="1:9" x14ac:dyDescent="0.25">
      <c r="A258" s="273" t="s">
        <v>1357</v>
      </c>
      <c r="B258" s="265">
        <v>1</v>
      </c>
      <c r="C258" s="265">
        <f t="shared" si="11"/>
        <v>310</v>
      </c>
      <c r="D258" s="265">
        <v>181</v>
      </c>
      <c r="E258" s="265">
        <v>129</v>
      </c>
      <c r="F258" s="276"/>
      <c r="G258" s="549">
        <v>9.6386000000000003</v>
      </c>
      <c r="H258" s="546">
        <f t="shared" si="12"/>
        <v>2486.7600000000002</v>
      </c>
      <c r="I258" s="547">
        <f t="shared" si="13"/>
        <v>3085.82</v>
      </c>
    </row>
    <row r="259" spans="1:9" x14ac:dyDescent="0.25">
      <c r="A259" s="273" t="s">
        <v>1357</v>
      </c>
      <c r="B259" s="265">
        <v>1</v>
      </c>
      <c r="C259" s="265">
        <f t="shared" si="11"/>
        <v>411.72689563630331</v>
      </c>
      <c r="D259" s="265">
        <v>277</v>
      </c>
      <c r="E259" s="265">
        <v>134.72689563630331</v>
      </c>
      <c r="F259" s="276"/>
      <c r="G259" s="549">
        <v>9.6386000000000003</v>
      </c>
      <c r="H259" s="546">
        <f t="shared" si="12"/>
        <v>2597.16</v>
      </c>
      <c r="I259" s="547">
        <f t="shared" si="13"/>
        <v>3222.82</v>
      </c>
    </row>
    <row r="260" spans="1:9" x14ac:dyDescent="0.25">
      <c r="A260" s="273" t="s">
        <v>1357</v>
      </c>
      <c r="B260" s="265">
        <v>1</v>
      </c>
      <c r="C260" s="265">
        <f t="shared" si="11"/>
        <v>366</v>
      </c>
      <c r="D260" s="265">
        <v>277</v>
      </c>
      <c r="E260" s="265">
        <v>89</v>
      </c>
      <c r="F260" s="276"/>
      <c r="G260" s="549">
        <v>9.6836000000000002</v>
      </c>
      <c r="H260" s="546">
        <f t="shared" si="12"/>
        <v>1723.68</v>
      </c>
      <c r="I260" s="547">
        <f t="shared" si="13"/>
        <v>2138.91</v>
      </c>
    </row>
    <row r="261" spans="1:9" x14ac:dyDescent="0.25">
      <c r="A261" s="273" t="s">
        <v>1358</v>
      </c>
      <c r="B261" s="265">
        <v>1</v>
      </c>
      <c r="C261" s="265">
        <f t="shared" si="11"/>
        <v>287</v>
      </c>
      <c r="D261" s="265">
        <v>277</v>
      </c>
      <c r="E261" s="265">
        <v>10</v>
      </c>
      <c r="F261" s="276"/>
      <c r="G261" s="549">
        <v>7.6304999999999996</v>
      </c>
      <c r="H261" s="546">
        <f t="shared" si="12"/>
        <v>152.61000000000001</v>
      </c>
      <c r="I261" s="547">
        <f t="shared" si="13"/>
        <v>189.37</v>
      </c>
    </row>
    <row r="262" spans="1:9" x14ac:dyDescent="0.25">
      <c r="A262" s="273" t="s">
        <v>1358</v>
      </c>
      <c r="B262" s="265">
        <v>1</v>
      </c>
      <c r="C262" s="265">
        <f t="shared" si="11"/>
        <v>303</v>
      </c>
      <c r="D262" s="265">
        <v>277</v>
      </c>
      <c r="E262" s="265">
        <v>26</v>
      </c>
      <c r="F262" s="276"/>
      <c r="G262" s="549">
        <v>7.6304999999999996</v>
      </c>
      <c r="H262" s="546">
        <f t="shared" si="12"/>
        <v>396.79</v>
      </c>
      <c r="I262" s="547">
        <f t="shared" si="13"/>
        <v>492.38</v>
      </c>
    </row>
    <row r="263" spans="1:9" x14ac:dyDescent="0.25">
      <c r="A263" s="273" t="s">
        <v>1359</v>
      </c>
      <c r="B263" s="265">
        <v>1</v>
      </c>
      <c r="C263" s="265">
        <f t="shared" si="11"/>
        <v>332.75</v>
      </c>
      <c r="D263" s="265">
        <v>277</v>
      </c>
      <c r="E263" s="265">
        <v>55.75</v>
      </c>
      <c r="F263" s="276"/>
      <c r="G263" s="549">
        <v>9.6385000000000005</v>
      </c>
      <c r="H263" s="546">
        <f t="shared" si="12"/>
        <v>1074.69</v>
      </c>
      <c r="I263" s="547">
        <f t="shared" si="13"/>
        <v>1333.58</v>
      </c>
    </row>
    <row r="264" spans="1:9" x14ac:dyDescent="0.25">
      <c r="A264" s="273" t="s">
        <v>1359</v>
      </c>
      <c r="B264" s="265">
        <v>1</v>
      </c>
      <c r="C264" s="265">
        <f t="shared" si="11"/>
        <v>299.04999999999995</v>
      </c>
      <c r="D264" s="265">
        <v>277</v>
      </c>
      <c r="E264" s="265">
        <v>22.049999999999955</v>
      </c>
      <c r="F264" s="276"/>
      <c r="G264" s="549">
        <v>9.6386000000000003</v>
      </c>
      <c r="H264" s="546">
        <f t="shared" si="12"/>
        <v>425.06</v>
      </c>
      <c r="I264" s="547">
        <f t="shared" si="13"/>
        <v>527.46</v>
      </c>
    </row>
    <row r="265" spans="1:9" x14ac:dyDescent="0.25">
      <c r="A265" s="273" t="s">
        <v>1359</v>
      </c>
      <c r="B265" s="265">
        <v>1</v>
      </c>
      <c r="C265" s="265">
        <f t="shared" si="11"/>
        <v>301.75</v>
      </c>
      <c r="D265" s="265">
        <v>277</v>
      </c>
      <c r="E265" s="265">
        <v>24.75</v>
      </c>
      <c r="F265" s="276"/>
      <c r="G265" s="549">
        <v>9.6386000000000003</v>
      </c>
      <c r="H265" s="546">
        <f t="shared" si="12"/>
        <v>477.11</v>
      </c>
      <c r="I265" s="547">
        <f t="shared" si="13"/>
        <v>592.04999999999995</v>
      </c>
    </row>
    <row r="266" spans="1:9" x14ac:dyDescent="0.25">
      <c r="A266" s="273" t="s">
        <v>1359</v>
      </c>
      <c r="B266" s="265">
        <v>1</v>
      </c>
      <c r="C266" s="265">
        <f t="shared" si="11"/>
        <v>304</v>
      </c>
      <c r="D266" s="265">
        <v>277</v>
      </c>
      <c r="E266" s="265">
        <v>27</v>
      </c>
      <c r="F266" s="276"/>
      <c r="G266" s="549">
        <v>9.6386000000000003</v>
      </c>
      <c r="H266" s="546">
        <f t="shared" si="12"/>
        <v>520.48</v>
      </c>
      <c r="I266" s="547">
        <f t="shared" si="13"/>
        <v>645.86</v>
      </c>
    </row>
    <row r="267" spans="1:9" x14ac:dyDescent="0.25">
      <c r="A267" s="273" t="s">
        <v>1359</v>
      </c>
      <c r="B267" s="265">
        <v>1</v>
      </c>
      <c r="C267" s="265">
        <f t="shared" si="11"/>
        <v>317</v>
      </c>
      <c r="D267" s="265">
        <v>277</v>
      </c>
      <c r="E267" s="265">
        <v>40</v>
      </c>
      <c r="F267" s="276"/>
      <c r="G267" s="549">
        <v>9.6386000000000003</v>
      </c>
      <c r="H267" s="546">
        <f t="shared" si="12"/>
        <v>771.09</v>
      </c>
      <c r="I267" s="547">
        <f t="shared" si="13"/>
        <v>956.85</v>
      </c>
    </row>
    <row r="268" spans="1:9" x14ac:dyDescent="0.25">
      <c r="A268" s="273" t="s">
        <v>1359</v>
      </c>
      <c r="B268" s="265">
        <v>1</v>
      </c>
      <c r="C268" s="265">
        <f t="shared" si="11"/>
        <v>317.25</v>
      </c>
      <c r="D268" s="265">
        <v>277</v>
      </c>
      <c r="E268" s="265">
        <v>40.25</v>
      </c>
      <c r="F268" s="276"/>
      <c r="G268" s="549">
        <v>9.6386000000000003</v>
      </c>
      <c r="H268" s="546">
        <f t="shared" si="12"/>
        <v>775.91</v>
      </c>
      <c r="I268" s="547">
        <f t="shared" si="13"/>
        <v>962.83</v>
      </c>
    </row>
    <row r="269" spans="1:9" x14ac:dyDescent="0.25">
      <c r="A269" s="273" t="s">
        <v>1359</v>
      </c>
      <c r="B269" s="265">
        <v>1</v>
      </c>
      <c r="C269" s="265">
        <f t="shared" si="11"/>
        <v>216</v>
      </c>
      <c r="D269" s="265">
        <v>175</v>
      </c>
      <c r="E269" s="265">
        <v>41</v>
      </c>
      <c r="F269" s="276"/>
      <c r="G269" s="549">
        <v>9.6386000000000003</v>
      </c>
      <c r="H269" s="546">
        <f t="shared" si="12"/>
        <v>790.37</v>
      </c>
      <c r="I269" s="547">
        <f t="shared" si="13"/>
        <v>980.77</v>
      </c>
    </row>
    <row r="270" spans="1:9" x14ac:dyDescent="0.25">
      <c r="A270" s="273" t="s">
        <v>1359</v>
      </c>
      <c r="B270" s="265">
        <v>1</v>
      </c>
      <c r="C270" s="265">
        <f t="shared" ref="C270:C333" si="14">D270+E270</f>
        <v>330.5</v>
      </c>
      <c r="D270" s="265">
        <v>277</v>
      </c>
      <c r="E270" s="265">
        <v>53.5</v>
      </c>
      <c r="F270" s="276"/>
      <c r="G270" s="549">
        <v>9.6386000000000003</v>
      </c>
      <c r="H270" s="546">
        <f t="shared" si="12"/>
        <v>1031.33</v>
      </c>
      <c r="I270" s="547">
        <f t="shared" si="13"/>
        <v>1279.78</v>
      </c>
    </row>
    <row r="271" spans="1:9" x14ac:dyDescent="0.25">
      <c r="A271" s="273" t="s">
        <v>1359</v>
      </c>
      <c r="B271" s="265">
        <v>1</v>
      </c>
      <c r="C271" s="265">
        <f t="shared" si="14"/>
        <v>362.5</v>
      </c>
      <c r="D271" s="265">
        <v>277</v>
      </c>
      <c r="E271" s="265">
        <v>85.5</v>
      </c>
      <c r="F271" s="276"/>
      <c r="G271" s="549">
        <v>9.6386000000000003</v>
      </c>
      <c r="H271" s="546">
        <f t="shared" ref="H271:H334" si="15">ROUND(E271*G271*2,2)</f>
        <v>1648.2</v>
      </c>
      <c r="I271" s="547">
        <f t="shared" ref="I271:I334" si="16">ROUND(H271*1.2409,2)</f>
        <v>2045.25</v>
      </c>
    </row>
    <row r="272" spans="1:9" x14ac:dyDescent="0.25">
      <c r="A272" s="273" t="s">
        <v>1359</v>
      </c>
      <c r="B272" s="265">
        <v>1</v>
      </c>
      <c r="C272" s="265">
        <f t="shared" si="14"/>
        <v>371.5</v>
      </c>
      <c r="D272" s="265">
        <v>277</v>
      </c>
      <c r="E272" s="265">
        <v>94.5</v>
      </c>
      <c r="F272" s="276"/>
      <c r="G272" s="549">
        <v>9.6386000000000003</v>
      </c>
      <c r="H272" s="546">
        <f t="shared" si="15"/>
        <v>1821.7</v>
      </c>
      <c r="I272" s="547">
        <f t="shared" si="16"/>
        <v>2260.5500000000002</v>
      </c>
    </row>
    <row r="273" spans="1:9" x14ac:dyDescent="0.25">
      <c r="A273" s="273" t="s">
        <v>1327</v>
      </c>
      <c r="B273" s="265">
        <v>1</v>
      </c>
      <c r="C273" s="265">
        <f t="shared" si="14"/>
        <v>288</v>
      </c>
      <c r="D273" s="265">
        <v>277</v>
      </c>
      <c r="E273" s="265">
        <v>11</v>
      </c>
      <c r="F273" s="276"/>
      <c r="G273" s="549">
        <v>9.6386000000000003</v>
      </c>
      <c r="H273" s="546">
        <f t="shared" si="15"/>
        <v>212.05</v>
      </c>
      <c r="I273" s="547">
        <f t="shared" si="16"/>
        <v>263.13</v>
      </c>
    </row>
    <row r="274" spans="1:9" x14ac:dyDescent="0.25">
      <c r="A274" s="273" t="s">
        <v>1327</v>
      </c>
      <c r="B274" s="265">
        <v>1</v>
      </c>
      <c r="C274" s="265">
        <f t="shared" si="14"/>
        <v>294</v>
      </c>
      <c r="D274" s="265">
        <v>277</v>
      </c>
      <c r="E274" s="265">
        <v>17</v>
      </c>
      <c r="F274" s="276"/>
      <c r="G274" s="549">
        <v>9.6386000000000003</v>
      </c>
      <c r="H274" s="546">
        <f t="shared" si="15"/>
        <v>327.71</v>
      </c>
      <c r="I274" s="547">
        <f t="shared" si="16"/>
        <v>406.66</v>
      </c>
    </row>
    <row r="275" spans="1:9" x14ac:dyDescent="0.25">
      <c r="A275" s="273" t="s">
        <v>1327</v>
      </c>
      <c r="B275" s="265">
        <v>1</v>
      </c>
      <c r="C275" s="265">
        <f t="shared" si="14"/>
        <v>256</v>
      </c>
      <c r="D275" s="265">
        <v>231</v>
      </c>
      <c r="E275" s="265">
        <v>25</v>
      </c>
      <c r="F275" s="276"/>
      <c r="G275" s="549">
        <v>9.6386000000000003</v>
      </c>
      <c r="H275" s="546">
        <f t="shared" si="15"/>
        <v>481.93</v>
      </c>
      <c r="I275" s="547">
        <f t="shared" si="16"/>
        <v>598.03</v>
      </c>
    </row>
    <row r="276" spans="1:9" x14ac:dyDescent="0.25">
      <c r="A276" s="273" t="s">
        <v>1327</v>
      </c>
      <c r="B276" s="265">
        <v>1</v>
      </c>
      <c r="C276" s="265">
        <f t="shared" si="14"/>
        <v>263.75</v>
      </c>
      <c r="D276" s="265">
        <v>237</v>
      </c>
      <c r="E276" s="265">
        <v>26.75</v>
      </c>
      <c r="F276" s="276"/>
      <c r="G276" s="549">
        <v>9.6386000000000003</v>
      </c>
      <c r="H276" s="546">
        <f t="shared" si="15"/>
        <v>515.66999999999996</v>
      </c>
      <c r="I276" s="547">
        <f t="shared" si="16"/>
        <v>639.89</v>
      </c>
    </row>
    <row r="277" spans="1:9" x14ac:dyDescent="0.25">
      <c r="A277" s="273" t="s">
        <v>1327</v>
      </c>
      <c r="B277" s="265">
        <v>1</v>
      </c>
      <c r="C277" s="265">
        <f t="shared" si="14"/>
        <v>306</v>
      </c>
      <c r="D277" s="265">
        <v>277</v>
      </c>
      <c r="E277" s="265">
        <v>29</v>
      </c>
      <c r="F277" s="276"/>
      <c r="G277" s="549">
        <v>9.6386000000000003</v>
      </c>
      <c r="H277" s="546">
        <f t="shared" si="15"/>
        <v>559.04</v>
      </c>
      <c r="I277" s="547">
        <f t="shared" si="16"/>
        <v>693.71</v>
      </c>
    </row>
    <row r="278" spans="1:9" x14ac:dyDescent="0.25">
      <c r="A278" s="273" t="s">
        <v>1327</v>
      </c>
      <c r="B278" s="265">
        <v>1</v>
      </c>
      <c r="C278" s="265">
        <f t="shared" si="14"/>
        <v>202.81299999999999</v>
      </c>
      <c r="D278" s="265">
        <v>173</v>
      </c>
      <c r="E278" s="265">
        <v>29.812999999999999</v>
      </c>
      <c r="F278" s="276"/>
      <c r="G278" s="549">
        <v>9.6386000000000003</v>
      </c>
      <c r="H278" s="546">
        <f t="shared" si="15"/>
        <v>574.71</v>
      </c>
      <c r="I278" s="547">
        <f t="shared" si="16"/>
        <v>713.16</v>
      </c>
    </row>
    <row r="279" spans="1:9" x14ac:dyDescent="0.25">
      <c r="A279" s="273" t="s">
        <v>1327</v>
      </c>
      <c r="B279" s="265">
        <v>1</v>
      </c>
      <c r="C279" s="265">
        <f t="shared" si="14"/>
        <v>311</v>
      </c>
      <c r="D279" s="265">
        <v>277</v>
      </c>
      <c r="E279" s="265">
        <v>34</v>
      </c>
      <c r="F279" s="276"/>
      <c r="G279" s="549">
        <v>9.6386000000000003</v>
      </c>
      <c r="H279" s="546">
        <f t="shared" si="15"/>
        <v>655.42</v>
      </c>
      <c r="I279" s="547">
        <f t="shared" si="16"/>
        <v>813.31</v>
      </c>
    </row>
    <row r="280" spans="1:9" x14ac:dyDescent="0.25">
      <c r="A280" s="273" t="s">
        <v>1327</v>
      </c>
      <c r="B280" s="265">
        <v>1</v>
      </c>
      <c r="C280" s="265">
        <f t="shared" si="14"/>
        <v>328</v>
      </c>
      <c r="D280" s="265">
        <v>277</v>
      </c>
      <c r="E280" s="265">
        <v>51</v>
      </c>
      <c r="F280" s="276"/>
      <c r="G280" s="549">
        <v>9.6386000000000003</v>
      </c>
      <c r="H280" s="546">
        <f t="shared" si="15"/>
        <v>983.14</v>
      </c>
      <c r="I280" s="547">
        <f t="shared" si="16"/>
        <v>1219.98</v>
      </c>
    </row>
    <row r="281" spans="1:9" x14ac:dyDescent="0.25">
      <c r="A281" s="273" t="s">
        <v>1327</v>
      </c>
      <c r="B281" s="265">
        <v>1</v>
      </c>
      <c r="C281" s="265">
        <f t="shared" si="14"/>
        <v>340</v>
      </c>
      <c r="D281" s="265">
        <v>277</v>
      </c>
      <c r="E281" s="265">
        <v>63</v>
      </c>
      <c r="F281" s="276"/>
      <c r="G281" s="549">
        <v>9.6386000000000003</v>
      </c>
      <c r="H281" s="546">
        <f t="shared" si="15"/>
        <v>1214.46</v>
      </c>
      <c r="I281" s="547">
        <f t="shared" si="16"/>
        <v>1507.02</v>
      </c>
    </row>
    <row r="282" spans="1:9" x14ac:dyDescent="0.25">
      <c r="A282" s="273" t="s">
        <v>1327</v>
      </c>
      <c r="B282" s="265">
        <v>1</v>
      </c>
      <c r="C282" s="265">
        <f t="shared" si="14"/>
        <v>341</v>
      </c>
      <c r="D282" s="265">
        <v>239</v>
      </c>
      <c r="E282" s="265">
        <v>102</v>
      </c>
      <c r="F282" s="276"/>
      <c r="G282" s="549">
        <v>9.6386000000000003</v>
      </c>
      <c r="H282" s="546">
        <f t="shared" si="15"/>
        <v>1966.27</v>
      </c>
      <c r="I282" s="547">
        <f t="shared" si="16"/>
        <v>2439.94</v>
      </c>
    </row>
    <row r="283" spans="1:9" x14ac:dyDescent="0.25">
      <c r="A283" s="273" t="s">
        <v>1327</v>
      </c>
      <c r="B283" s="265">
        <v>1</v>
      </c>
      <c r="C283" s="265">
        <f t="shared" si="14"/>
        <v>175.68700000000001</v>
      </c>
      <c r="D283" s="265">
        <v>173</v>
      </c>
      <c r="E283" s="265">
        <v>2.6869999999999998</v>
      </c>
      <c r="F283" s="276"/>
      <c r="G283" s="549">
        <v>7.96</v>
      </c>
      <c r="H283" s="546">
        <f t="shared" si="15"/>
        <v>42.78</v>
      </c>
      <c r="I283" s="547">
        <f t="shared" si="16"/>
        <v>53.09</v>
      </c>
    </row>
    <row r="284" spans="1:9" x14ac:dyDescent="0.25">
      <c r="A284" s="273" t="s">
        <v>493</v>
      </c>
      <c r="B284" s="265">
        <v>1</v>
      </c>
      <c r="C284" s="265">
        <f t="shared" si="14"/>
        <v>184.5</v>
      </c>
      <c r="D284" s="265">
        <v>181</v>
      </c>
      <c r="E284" s="265">
        <v>3.5</v>
      </c>
      <c r="F284" s="276"/>
      <c r="G284" s="549">
        <v>7.6094999999999997</v>
      </c>
      <c r="H284" s="546">
        <f t="shared" si="15"/>
        <v>53.27</v>
      </c>
      <c r="I284" s="547">
        <f t="shared" si="16"/>
        <v>66.099999999999994</v>
      </c>
    </row>
    <row r="285" spans="1:9" x14ac:dyDescent="0.25">
      <c r="A285" s="273" t="s">
        <v>493</v>
      </c>
      <c r="B285" s="265">
        <v>1</v>
      </c>
      <c r="C285" s="265">
        <f t="shared" si="14"/>
        <v>246</v>
      </c>
      <c r="D285" s="265">
        <v>242</v>
      </c>
      <c r="E285" s="265">
        <v>4</v>
      </c>
      <c r="F285" s="276"/>
      <c r="G285" s="549">
        <v>7.9</v>
      </c>
      <c r="H285" s="546">
        <f t="shared" si="15"/>
        <v>63.2</v>
      </c>
      <c r="I285" s="547">
        <f t="shared" si="16"/>
        <v>78.42</v>
      </c>
    </row>
    <row r="286" spans="1:9" x14ac:dyDescent="0.25">
      <c r="A286" s="273" t="s">
        <v>493</v>
      </c>
      <c r="B286" s="265">
        <v>1</v>
      </c>
      <c r="C286" s="265">
        <f t="shared" si="14"/>
        <v>285</v>
      </c>
      <c r="D286" s="265">
        <v>277</v>
      </c>
      <c r="E286" s="265">
        <v>8</v>
      </c>
      <c r="F286" s="276"/>
      <c r="G286" s="549">
        <v>10.64</v>
      </c>
      <c r="H286" s="546">
        <f t="shared" si="15"/>
        <v>170.24</v>
      </c>
      <c r="I286" s="547">
        <f t="shared" si="16"/>
        <v>211.25</v>
      </c>
    </row>
    <row r="287" spans="1:9" x14ac:dyDescent="0.25">
      <c r="A287" s="273" t="s">
        <v>493</v>
      </c>
      <c r="B287" s="265">
        <v>1</v>
      </c>
      <c r="C287" s="265">
        <f t="shared" si="14"/>
        <v>230</v>
      </c>
      <c r="D287" s="265">
        <v>222</v>
      </c>
      <c r="E287" s="265">
        <v>8</v>
      </c>
      <c r="F287" s="276"/>
      <c r="G287" s="549">
        <v>10.64</v>
      </c>
      <c r="H287" s="546">
        <f t="shared" si="15"/>
        <v>170.24</v>
      </c>
      <c r="I287" s="547">
        <f t="shared" si="16"/>
        <v>211.25</v>
      </c>
    </row>
    <row r="288" spans="1:9" x14ac:dyDescent="0.25">
      <c r="A288" s="273" t="s">
        <v>493</v>
      </c>
      <c r="B288" s="265">
        <v>1</v>
      </c>
      <c r="C288" s="265">
        <f t="shared" si="14"/>
        <v>285</v>
      </c>
      <c r="D288" s="265">
        <v>277</v>
      </c>
      <c r="E288" s="265">
        <v>8</v>
      </c>
      <c r="F288" s="276"/>
      <c r="G288" s="549">
        <v>11.87</v>
      </c>
      <c r="H288" s="546">
        <f t="shared" si="15"/>
        <v>189.92</v>
      </c>
      <c r="I288" s="547">
        <f t="shared" si="16"/>
        <v>235.67</v>
      </c>
    </row>
    <row r="289" spans="1:9" x14ac:dyDescent="0.25">
      <c r="A289" s="273" t="s">
        <v>1360</v>
      </c>
      <c r="B289" s="265">
        <v>1</v>
      </c>
      <c r="C289" s="265">
        <f t="shared" si="14"/>
        <v>285</v>
      </c>
      <c r="D289" s="265">
        <v>277</v>
      </c>
      <c r="E289" s="265">
        <v>8</v>
      </c>
      <c r="F289" s="276"/>
      <c r="G289" s="549">
        <v>10.55</v>
      </c>
      <c r="H289" s="546">
        <f t="shared" si="15"/>
        <v>168.8</v>
      </c>
      <c r="I289" s="547">
        <f t="shared" si="16"/>
        <v>209.46</v>
      </c>
    </row>
    <row r="290" spans="1:9" x14ac:dyDescent="0.25">
      <c r="A290" s="273" t="s">
        <v>1360</v>
      </c>
      <c r="B290" s="265">
        <v>1</v>
      </c>
      <c r="C290" s="265">
        <f t="shared" si="14"/>
        <v>190</v>
      </c>
      <c r="D290" s="265">
        <v>182</v>
      </c>
      <c r="E290" s="265">
        <v>8</v>
      </c>
      <c r="F290" s="276"/>
      <c r="G290" s="549">
        <v>10.59</v>
      </c>
      <c r="H290" s="546">
        <f t="shared" si="15"/>
        <v>169.44</v>
      </c>
      <c r="I290" s="547">
        <f t="shared" si="16"/>
        <v>210.26</v>
      </c>
    </row>
    <row r="291" spans="1:9" x14ac:dyDescent="0.25">
      <c r="A291" s="273" t="s">
        <v>1361</v>
      </c>
      <c r="B291" s="265">
        <v>1</v>
      </c>
      <c r="C291" s="265">
        <f t="shared" si="14"/>
        <v>284</v>
      </c>
      <c r="D291" s="265">
        <v>277</v>
      </c>
      <c r="E291" s="265">
        <v>7</v>
      </c>
      <c r="F291" s="276"/>
      <c r="G291" s="549">
        <v>8.11</v>
      </c>
      <c r="H291" s="546">
        <f t="shared" si="15"/>
        <v>113.54</v>
      </c>
      <c r="I291" s="547">
        <f t="shared" si="16"/>
        <v>140.88999999999999</v>
      </c>
    </row>
    <row r="292" spans="1:9" x14ac:dyDescent="0.25">
      <c r="A292" s="273" t="s">
        <v>1362</v>
      </c>
      <c r="B292" s="265">
        <v>1</v>
      </c>
      <c r="C292" s="265">
        <f t="shared" si="14"/>
        <v>236.00000000000003</v>
      </c>
      <c r="D292" s="265">
        <v>231.00000000000003</v>
      </c>
      <c r="E292" s="265">
        <v>5</v>
      </c>
      <c r="F292" s="276"/>
      <c r="G292" s="549">
        <v>7.1150000000000002</v>
      </c>
      <c r="H292" s="546">
        <f t="shared" si="15"/>
        <v>71.150000000000006</v>
      </c>
      <c r="I292" s="547">
        <f t="shared" si="16"/>
        <v>88.29</v>
      </c>
    </row>
    <row r="293" spans="1:9" ht="33" x14ac:dyDescent="0.25">
      <c r="A293" s="273" t="s">
        <v>1363</v>
      </c>
      <c r="B293" s="265">
        <v>1</v>
      </c>
      <c r="C293" s="265">
        <f t="shared" si="14"/>
        <v>301</v>
      </c>
      <c r="D293" s="265">
        <v>277</v>
      </c>
      <c r="E293" s="265">
        <v>24</v>
      </c>
      <c r="F293" s="276"/>
      <c r="G293" s="549">
        <v>8.31</v>
      </c>
      <c r="H293" s="546">
        <f t="shared" si="15"/>
        <v>398.88</v>
      </c>
      <c r="I293" s="547">
        <f t="shared" si="16"/>
        <v>494.97</v>
      </c>
    </row>
    <row r="294" spans="1:9" x14ac:dyDescent="0.25">
      <c r="A294" s="273" t="s">
        <v>1324</v>
      </c>
      <c r="B294" s="265">
        <v>1</v>
      </c>
      <c r="C294" s="265">
        <f t="shared" si="14"/>
        <v>280.66699999999997</v>
      </c>
      <c r="D294" s="265">
        <v>277</v>
      </c>
      <c r="E294" s="265">
        <v>3.6669999999999998</v>
      </c>
      <c r="F294" s="276"/>
      <c r="G294" s="549">
        <v>7.7923999999999998</v>
      </c>
      <c r="H294" s="546">
        <f t="shared" si="15"/>
        <v>57.15</v>
      </c>
      <c r="I294" s="547">
        <f t="shared" si="16"/>
        <v>70.92</v>
      </c>
    </row>
    <row r="295" spans="1:9" x14ac:dyDescent="0.25">
      <c r="A295" s="273" t="s">
        <v>1324</v>
      </c>
      <c r="B295" s="265">
        <v>1</v>
      </c>
      <c r="C295" s="265">
        <f t="shared" si="14"/>
        <v>237</v>
      </c>
      <c r="D295" s="265">
        <v>229</v>
      </c>
      <c r="E295" s="265">
        <v>8</v>
      </c>
      <c r="F295" s="276"/>
      <c r="G295" s="549">
        <v>9.26</v>
      </c>
      <c r="H295" s="546">
        <f t="shared" si="15"/>
        <v>148.16</v>
      </c>
      <c r="I295" s="547">
        <f t="shared" si="16"/>
        <v>183.85</v>
      </c>
    </row>
    <row r="296" spans="1:9" x14ac:dyDescent="0.25">
      <c r="A296" s="273" t="s">
        <v>457</v>
      </c>
      <c r="B296" s="265">
        <v>1</v>
      </c>
      <c r="C296" s="265">
        <f t="shared" si="14"/>
        <v>286.26285160038799</v>
      </c>
      <c r="D296" s="265">
        <v>277</v>
      </c>
      <c r="E296" s="265">
        <v>9.2628516003879735</v>
      </c>
      <c r="F296" s="276"/>
      <c r="G296" s="549">
        <v>7.9661999999999997</v>
      </c>
      <c r="H296" s="546">
        <f t="shared" si="15"/>
        <v>147.58000000000001</v>
      </c>
      <c r="I296" s="547">
        <f t="shared" si="16"/>
        <v>183.13</v>
      </c>
    </row>
    <row r="297" spans="1:9" x14ac:dyDescent="0.25">
      <c r="A297" s="273" t="s">
        <v>457</v>
      </c>
      <c r="B297" s="265">
        <v>1</v>
      </c>
      <c r="C297" s="265">
        <f t="shared" si="14"/>
        <v>277.1163918525703</v>
      </c>
      <c r="D297" s="265">
        <v>277</v>
      </c>
      <c r="E297" s="265">
        <v>0.11639185257031967</v>
      </c>
      <c r="F297" s="276"/>
      <c r="G297" s="549">
        <v>16.7836</v>
      </c>
      <c r="H297" s="546">
        <f t="shared" si="15"/>
        <v>3.91</v>
      </c>
      <c r="I297" s="547">
        <f t="shared" si="16"/>
        <v>4.8499999999999996</v>
      </c>
    </row>
    <row r="298" spans="1:9" x14ac:dyDescent="0.25">
      <c r="A298" s="273" t="s">
        <v>1364</v>
      </c>
      <c r="B298" s="265">
        <v>1</v>
      </c>
      <c r="C298" s="265">
        <f t="shared" si="14"/>
        <v>285</v>
      </c>
      <c r="D298" s="265">
        <v>277</v>
      </c>
      <c r="E298" s="265">
        <v>8</v>
      </c>
      <c r="F298" s="276"/>
      <c r="G298" s="549">
        <v>7.1150000000000002</v>
      </c>
      <c r="H298" s="546">
        <f t="shared" si="15"/>
        <v>113.84</v>
      </c>
      <c r="I298" s="547">
        <f t="shared" si="16"/>
        <v>141.26</v>
      </c>
    </row>
    <row r="299" spans="1:9" x14ac:dyDescent="0.25">
      <c r="A299" s="273" t="s">
        <v>1364</v>
      </c>
      <c r="B299" s="265">
        <v>1</v>
      </c>
      <c r="C299" s="265">
        <f t="shared" si="14"/>
        <v>187.39999999999998</v>
      </c>
      <c r="D299" s="265">
        <v>181.99999999999997</v>
      </c>
      <c r="E299" s="265">
        <v>5.4000000000000057</v>
      </c>
      <c r="F299" s="276"/>
      <c r="G299" s="549">
        <v>7.9661999999999997</v>
      </c>
      <c r="H299" s="546">
        <f t="shared" si="15"/>
        <v>86.03</v>
      </c>
      <c r="I299" s="547">
        <f t="shared" si="16"/>
        <v>106.75</v>
      </c>
    </row>
    <row r="300" spans="1:9" x14ac:dyDescent="0.25">
      <c r="A300" s="273" t="s">
        <v>1364</v>
      </c>
      <c r="B300" s="265">
        <v>1</v>
      </c>
      <c r="C300" s="265">
        <f t="shared" si="14"/>
        <v>313.25</v>
      </c>
      <c r="D300" s="265">
        <v>277</v>
      </c>
      <c r="E300" s="265">
        <v>36.25</v>
      </c>
      <c r="F300" s="276"/>
      <c r="G300" s="549">
        <v>7.9661999999999997</v>
      </c>
      <c r="H300" s="546">
        <f t="shared" si="15"/>
        <v>577.54999999999995</v>
      </c>
      <c r="I300" s="547">
        <f t="shared" si="16"/>
        <v>716.68</v>
      </c>
    </row>
    <row r="301" spans="1:9" x14ac:dyDescent="0.25">
      <c r="A301" s="273" t="s">
        <v>1432</v>
      </c>
      <c r="B301" s="265">
        <v>1</v>
      </c>
      <c r="C301" s="265">
        <f t="shared" si="14"/>
        <v>205</v>
      </c>
      <c r="D301" s="265">
        <v>199</v>
      </c>
      <c r="E301" s="265">
        <v>6</v>
      </c>
      <c r="F301" s="276"/>
      <c r="G301" s="549">
        <v>7.2648999999999999</v>
      </c>
      <c r="H301" s="546">
        <f t="shared" si="15"/>
        <v>87.18</v>
      </c>
      <c r="I301" s="547">
        <f t="shared" si="16"/>
        <v>108.18</v>
      </c>
    </row>
    <row r="302" spans="1:9" ht="19.5" customHeight="1" x14ac:dyDescent="0.25">
      <c r="A302" s="273" t="s">
        <v>1365</v>
      </c>
      <c r="B302" s="265">
        <v>1</v>
      </c>
      <c r="C302" s="265">
        <f t="shared" si="14"/>
        <v>285</v>
      </c>
      <c r="D302" s="265">
        <v>277</v>
      </c>
      <c r="E302" s="265">
        <v>8</v>
      </c>
      <c r="F302" s="276"/>
      <c r="G302" s="549">
        <v>7.5166000000000004</v>
      </c>
      <c r="H302" s="546">
        <f t="shared" si="15"/>
        <v>120.27</v>
      </c>
      <c r="I302" s="547">
        <f t="shared" si="16"/>
        <v>149.24</v>
      </c>
    </row>
    <row r="303" spans="1:9" ht="19.5" customHeight="1" x14ac:dyDescent="0.25">
      <c r="A303" s="273" t="s">
        <v>1365</v>
      </c>
      <c r="B303" s="265">
        <v>1</v>
      </c>
      <c r="C303" s="265">
        <f t="shared" si="14"/>
        <v>252.58563535911603</v>
      </c>
      <c r="D303" s="265">
        <v>238</v>
      </c>
      <c r="E303" s="265">
        <v>14.585635359116022</v>
      </c>
      <c r="F303" s="276"/>
      <c r="G303" s="549">
        <v>7.5166000000000004</v>
      </c>
      <c r="H303" s="546">
        <f t="shared" si="15"/>
        <v>219.27</v>
      </c>
      <c r="I303" s="547">
        <f t="shared" si="16"/>
        <v>272.08999999999997</v>
      </c>
    </row>
    <row r="304" spans="1:9" ht="19.5" customHeight="1" x14ac:dyDescent="0.25">
      <c r="A304" s="273" t="s">
        <v>1365</v>
      </c>
      <c r="B304" s="265">
        <v>1</v>
      </c>
      <c r="C304" s="265">
        <f t="shared" si="14"/>
        <v>293</v>
      </c>
      <c r="D304" s="265">
        <v>277</v>
      </c>
      <c r="E304" s="265">
        <v>16</v>
      </c>
      <c r="F304" s="276"/>
      <c r="G304" s="549">
        <v>7.5166000000000004</v>
      </c>
      <c r="H304" s="546">
        <f t="shared" si="15"/>
        <v>240.53</v>
      </c>
      <c r="I304" s="547">
        <f t="shared" si="16"/>
        <v>298.47000000000003</v>
      </c>
    </row>
    <row r="305" spans="1:9" ht="19.5" customHeight="1" x14ac:dyDescent="0.25">
      <c r="A305" s="273" t="s">
        <v>1365</v>
      </c>
      <c r="B305" s="265">
        <v>1</v>
      </c>
      <c r="C305" s="265">
        <f t="shared" si="14"/>
        <v>293</v>
      </c>
      <c r="D305" s="265">
        <v>277</v>
      </c>
      <c r="E305" s="265">
        <v>16</v>
      </c>
      <c r="F305" s="276"/>
      <c r="G305" s="549">
        <v>7.5166000000000004</v>
      </c>
      <c r="H305" s="546">
        <f t="shared" si="15"/>
        <v>240.53</v>
      </c>
      <c r="I305" s="547">
        <f t="shared" si="16"/>
        <v>298.47000000000003</v>
      </c>
    </row>
    <row r="306" spans="1:9" ht="19.5" customHeight="1" x14ac:dyDescent="0.25">
      <c r="A306" s="273" t="s">
        <v>1365</v>
      </c>
      <c r="B306" s="265">
        <v>1</v>
      </c>
      <c r="C306" s="265">
        <f t="shared" si="14"/>
        <v>293</v>
      </c>
      <c r="D306" s="265">
        <v>277</v>
      </c>
      <c r="E306" s="265">
        <v>16</v>
      </c>
      <c r="F306" s="276"/>
      <c r="G306" s="549">
        <v>7.5166000000000004</v>
      </c>
      <c r="H306" s="546">
        <f t="shared" si="15"/>
        <v>240.53</v>
      </c>
      <c r="I306" s="547">
        <f t="shared" si="16"/>
        <v>298.47000000000003</v>
      </c>
    </row>
    <row r="307" spans="1:9" ht="19.5" customHeight="1" x14ac:dyDescent="0.25">
      <c r="A307" s="273" t="s">
        <v>1365</v>
      </c>
      <c r="B307" s="265">
        <v>1</v>
      </c>
      <c r="C307" s="265">
        <f t="shared" si="14"/>
        <v>257.77192982456143</v>
      </c>
      <c r="D307" s="265">
        <v>237</v>
      </c>
      <c r="E307" s="265">
        <v>20.771929824561404</v>
      </c>
      <c r="F307" s="276"/>
      <c r="G307" s="549">
        <v>7.5166000000000004</v>
      </c>
      <c r="H307" s="546">
        <f t="shared" si="15"/>
        <v>312.27</v>
      </c>
      <c r="I307" s="547">
        <f t="shared" si="16"/>
        <v>387.5</v>
      </c>
    </row>
    <row r="308" spans="1:9" ht="19.5" customHeight="1" x14ac:dyDescent="0.25">
      <c r="A308" s="273" t="s">
        <v>1365</v>
      </c>
      <c r="B308" s="265">
        <v>1</v>
      </c>
      <c r="C308" s="265">
        <f t="shared" si="14"/>
        <v>299</v>
      </c>
      <c r="D308" s="265">
        <v>277</v>
      </c>
      <c r="E308" s="265">
        <v>22</v>
      </c>
      <c r="F308" s="276"/>
      <c r="G308" s="549">
        <v>7.5166000000000004</v>
      </c>
      <c r="H308" s="546">
        <f t="shared" si="15"/>
        <v>330.73</v>
      </c>
      <c r="I308" s="547">
        <f t="shared" si="16"/>
        <v>410.4</v>
      </c>
    </row>
    <row r="309" spans="1:9" ht="19.5" customHeight="1" x14ac:dyDescent="0.25">
      <c r="A309" s="273" t="s">
        <v>1365</v>
      </c>
      <c r="B309" s="265">
        <v>1</v>
      </c>
      <c r="C309" s="265">
        <f t="shared" si="14"/>
        <v>222</v>
      </c>
      <c r="D309" s="265">
        <v>198</v>
      </c>
      <c r="E309" s="265">
        <v>24</v>
      </c>
      <c r="F309" s="276"/>
      <c r="G309" s="549">
        <v>7.5166000000000004</v>
      </c>
      <c r="H309" s="546">
        <f t="shared" si="15"/>
        <v>360.8</v>
      </c>
      <c r="I309" s="547">
        <f t="shared" si="16"/>
        <v>447.72</v>
      </c>
    </row>
    <row r="310" spans="1:9" ht="19.5" customHeight="1" x14ac:dyDescent="0.25">
      <c r="A310" s="273" t="s">
        <v>1365</v>
      </c>
      <c r="B310" s="265">
        <v>1</v>
      </c>
      <c r="C310" s="265">
        <f t="shared" si="14"/>
        <v>349</v>
      </c>
      <c r="D310" s="265">
        <v>277</v>
      </c>
      <c r="E310" s="265">
        <v>72</v>
      </c>
      <c r="F310" s="276"/>
      <c r="G310" s="549">
        <v>7.5166000000000004</v>
      </c>
      <c r="H310" s="546">
        <f t="shared" si="15"/>
        <v>1082.3900000000001</v>
      </c>
      <c r="I310" s="547">
        <f t="shared" si="16"/>
        <v>1343.14</v>
      </c>
    </row>
    <row r="311" spans="1:9" ht="19.5" customHeight="1" x14ac:dyDescent="0.25">
      <c r="A311" s="273" t="s">
        <v>1365</v>
      </c>
      <c r="B311" s="265">
        <v>1</v>
      </c>
      <c r="C311" s="265">
        <f t="shared" si="14"/>
        <v>351</v>
      </c>
      <c r="D311" s="265">
        <v>277</v>
      </c>
      <c r="E311" s="265">
        <v>74</v>
      </c>
      <c r="F311" s="276"/>
      <c r="G311" s="549">
        <v>7.5166000000000004</v>
      </c>
      <c r="H311" s="546">
        <f t="shared" si="15"/>
        <v>1112.46</v>
      </c>
      <c r="I311" s="547">
        <f t="shared" si="16"/>
        <v>1380.45</v>
      </c>
    </row>
    <row r="312" spans="1:9" x14ac:dyDescent="0.25">
      <c r="A312" s="273" t="s">
        <v>1366</v>
      </c>
      <c r="B312" s="265">
        <v>1</v>
      </c>
      <c r="C312" s="265">
        <f t="shared" si="14"/>
        <v>247</v>
      </c>
      <c r="D312" s="265">
        <v>231</v>
      </c>
      <c r="E312" s="265">
        <v>16</v>
      </c>
      <c r="F312" s="276"/>
      <c r="G312" s="549">
        <v>6.8333000000000004</v>
      </c>
      <c r="H312" s="546">
        <f t="shared" si="15"/>
        <v>218.67</v>
      </c>
      <c r="I312" s="547">
        <f t="shared" si="16"/>
        <v>271.35000000000002</v>
      </c>
    </row>
    <row r="313" spans="1:9" x14ac:dyDescent="0.25">
      <c r="A313" s="273" t="s">
        <v>1367</v>
      </c>
      <c r="B313" s="265">
        <v>1</v>
      </c>
      <c r="C313" s="265">
        <f t="shared" si="14"/>
        <v>238</v>
      </c>
      <c r="D313" s="265">
        <v>230</v>
      </c>
      <c r="E313" s="265">
        <v>8</v>
      </c>
      <c r="F313" s="276"/>
      <c r="G313" s="549">
        <v>6.8333000000000004</v>
      </c>
      <c r="H313" s="546">
        <f t="shared" si="15"/>
        <v>109.33</v>
      </c>
      <c r="I313" s="547">
        <f t="shared" si="16"/>
        <v>135.66999999999999</v>
      </c>
    </row>
    <row r="314" spans="1:9" x14ac:dyDescent="0.25">
      <c r="A314" s="266" t="s">
        <v>1367</v>
      </c>
      <c r="B314" s="265">
        <v>1</v>
      </c>
      <c r="C314" s="265">
        <f t="shared" si="14"/>
        <v>262</v>
      </c>
      <c r="D314" s="265">
        <v>238</v>
      </c>
      <c r="E314" s="265">
        <v>24</v>
      </c>
      <c r="F314" s="276"/>
      <c r="G314" s="549">
        <v>6.8333000000000004</v>
      </c>
      <c r="H314" s="546">
        <f t="shared" si="15"/>
        <v>328</v>
      </c>
      <c r="I314" s="547">
        <f t="shared" si="16"/>
        <v>407.02</v>
      </c>
    </row>
    <row r="315" spans="1:9" x14ac:dyDescent="0.25">
      <c r="A315" s="273" t="s">
        <v>1367</v>
      </c>
      <c r="B315" s="265">
        <v>1</v>
      </c>
      <c r="C315" s="265">
        <f t="shared" si="14"/>
        <v>393</v>
      </c>
      <c r="D315" s="265">
        <v>277</v>
      </c>
      <c r="E315" s="265">
        <v>116</v>
      </c>
      <c r="F315" s="276"/>
      <c r="G315" s="549">
        <v>6.8333000000000004</v>
      </c>
      <c r="H315" s="546">
        <f t="shared" si="15"/>
        <v>1585.33</v>
      </c>
      <c r="I315" s="547">
        <f t="shared" si="16"/>
        <v>1967.24</v>
      </c>
    </row>
    <row r="316" spans="1:9" x14ac:dyDescent="0.25">
      <c r="A316" s="273" t="s">
        <v>1367</v>
      </c>
      <c r="B316" s="265">
        <v>1</v>
      </c>
      <c r="C316" s="265">
        <f t="shared" si="14"/>
        <v>259</v>
      </c>
      <c r="D316" s="265">
        <v>237</v>
      </c>
      <c r="E316" s="265">
        <v>22</v>
      </c>
      <c r="F316" s="276"/>
      <c r="G316" s="549">
        <v>7.5166000000000004</v>
      </c>
      <c r="H316" s="546">
        <f t="shared" si="15"/>
        <v>330.73</v>
      </c>
      <c r="I316" s="547">
        <f t="shared" si="16"/>
        <v>410.4</v>
      </c>
    </row>
    <row r="317" spans="1:9" x14ac:dyDescent="0.25">
      <c r="A317" s="273" t="s">
        <v>1367</v>
      </c>
      <c r="B317" s="265">
        <v>1</v>
      </c>
      <c r="C317" s="265">
        <f t="shared" si="14"/>
        <v>245</v>
      </c>
      <c r="D317" s="265">
        <v>221</v>
      </c>
      <c r="E317" s="265">
        <v>24</v>
      </c>
      <c r="F317" s="276"/>
      <c r="G317" s="549">
        <v>7.5166000000000004</v>
      </c>
      <c r="H317" s="546">
        <f t="shared" si="15"/>
        <v>360.8</v>
      </c>
      <c r="I317" s="547">
        <f t="shared" si="16"/>
        <v>447.72</v>
      </c>
    </row>
    <row r="318" spans="1:9" x14ac:dyDescent="0.25">
      <c r="A318" s="273" t="s">
        <v>1367</v>
      </c>
      <c r="B318" s="265">
        <v>1</v>
      </c>
      <c r="C318" s="265">
        <f t="shared" si="14"/>
        <v>223.5</v>
      </c>
      <c r="D318" s="265">
        <v>159</v>
      </c>
      <c r="E318" s="265">
        <v>64.5</v>
      </c>
      <c r="F318" s="276"/>
      <c r="G318" s="549">
        <v>7.5166000000000004</v>
      </c>
      <c r="H318" s="546">
        <f t="shared" si="15"/>
        <v>969.64</v>
      </c>
      <c r="I318" s="547">
        <f t="shared" si="16"/>
        <v>1203.23</v>
      </c>
    </row>
    <row r="319" spans="1:9" x14ac:dyDescent="0.25">
      <c r="A319" s="273" t="s">
        <v>1368</v>
      </c>
      <c r="B319" s="265">
        <v>1</v>
      </c>
      <c r="C319" s="265">
        <f t="shared" si="14"/>
        <v>304.5</v>
      </c>
      <c r="D319" s="265">
        <v>277</v>
      </c>
      <c r="E319" s="265">
        <v>27.5</v>
      </c>
      <c r="F319" s="276"/>
      <c r="G319" s="549">
        <v>6.8333000000000004</v>
      </c>
      <c r="H319" s="546">
        <f t="shared" si="15"/>
        <v>375.83</v>
      </c>
      <c r="I319" s="547">
        <f t="shared" si="16"/>
        <v>466.37</v>
      </c>
    </row>
    <row r="320" spans="1:9" x14ac:dyDescent="0.25">
      <c r="A320" s="273" t="s">
        <v>1368</v>
      </c>
      <c r="B320" s="265">
        <v>1</v>
      </c>
      <c r="C320" s="265">
        <f t="shared" si="14"/>
        <v>321</v>
      </c>
      <c r="D320" s="265">
        <v>253</v>
      </c>
      <c r="E320" s="265">
        <v>68</v>
      </c>
      <c r="F320" s="276"/>
      <c r="G320" s="549">
        <v>6.8333000000000004</v>
      </c>
      <c r="H320" s="546">
        <f t="shared" si="15"/>
        <v>929.33</v>
      </c>
      <c r="I320" s="547">
        <f t="shared" si="16"/>
        <v>1153.21</v>
      </c>
    </row>
    <row r="321" spans="1:9" x14ac:dyDescent="0.25">
      <c r="A321" s="273" t="s">
        <v>1368</v>
      </c>
      <c r="B321" s="265">
        <v>1</v>
      </c>
      <c r="C321" s="265">
        <f t="shared" si="14"/>
        <v>309</v>
      </c>
      <c r="D321" s="265">
        <v>237</v>
      </c>
      <c r="E321" s="265">
        <v>72</v>
      </c>
      <c r="F321" s="276"/>
      <c r="G321" s="549">
        <v>6.8333000000000004</v>
      </c>
      <c r="H321" s="546">
        <f t="shared" si="15"/>
        <v>984</v>
      </c>
      <c r="I321" s="547">
        <f t="shared" si="16"/>
        <v>1221.05</v>
      </c>
    </row>
    <row r="322" spans="1:9" x14ac:dyDescent="0.25">
      <c r="A322" s="273" t="s">
        <v>1368</v>
      </c>
      <c r="B322" s="265">
        <v>1</v>
      </c>
      <c r="C322" s="265">
        <f t="shared" si="14"/>
        <v>297.5</v>
      </c>
      <c r="D322" s="265">
        <v>277</v>
      </c>
      <c r="E322" s="265">
        <v>20.5</v>
      </c>
      <c r="F322" s="276"/>
      <c r="G322" s="549">
        <v>7.5166000000000004</v>
      </c>
      <c r="H322" s="546">
        <f t="shared" si="15"/>
        <v>308.18</v>
      </c>
      <c r="I322" s="547">
        <f t="shared" si="16"/>
        <v>382.42</v>
      </c>
    </row>
    <row r="323" spans="1:9" x14ac:dyDescent="0.25">
      <c r="A323" s="273" t="s">
        <v>1368</v>
      </c>
      <c r="B323" s="265">
        <v>1</v>
      </c>
      <c r="C323" s="265">
        <f t="shared" si="14"/>
        <v>255</v>
      </c>
      <c r="D323" s="265">
        <v>231</v>
      </c>
      <c r="E323" s="265">
        <v>24</v>
      </c>
      <c r="F323" s="276"/>
      <c r="G323" s="549">
        <v>7.5166000000000004</v>
      </c>
      <c r="H323" s="546">
        <f t="shared" si="15"/>
        <v>360.8</v>
      </c>
      <c r="I323" s="547">
        <f t="shared" si="16"/>
        <v>447.72</v>
      </c>
    </row>
    <row r="324" spans="1:9" x14ac:dyDescent="0.25">
      <c r="A324" s="273" t="s">
        <v>1368</v>
      </c>
      <c r="B324" s="265">
        <v>1</v>
      </c>
      <c r="C324" s="265">
        <f t="shared" si="14"/>
        <v>319.5</v>
      </c>
      <c r="D324" s="265">
        <v>277</v>
      </c>
      <c r="E324" s="265">
        <v>42.499999999999993</v>
      </c>
      <c r="F324" s="276"/>
      <c r="G324" s="549">
        <v>7.5166000000000004</v>
      </c>
      <c r="H324" s="546">
        <f t="shared" si="15"/>
        <v>638.91</v>
      </c>
      <c r="I324" s="547">
        <f t="shared" si="16"/>
        <v>792.82</v>
      </c>
    </row>
    <row r="325" spans="1:9" ht="33.75" customHeight="1" x14ac:dyDescent="0.25">
      <c r="A325" s="273" t="s">
        <v>1369</v>
      </c>
      <c r="B325" s="265">
        <v>1</v>
      </c>
      <c r="C325" s="265">
        <f t="shared" si="14"/>
        <v>290</v>
      </c>
      <c r="D325" s="265">
        <v>277</v>
      </c>
      <c r="E325" s="265">
        <v>13</v>
      </c>
      <c r="F325" s="276"/>
      <c r="G325" s="549">
        <v>6.8333000000000004</v>
      </c>
      <c r="H325" s="546">
        <f t="shared" si="15"/>
        <v>177.67</v>
      </c>
      <c r="I325" s="547">
        <f t="shared" si="16"/>
        <v>220.47</v>
      </c>
    </row>
    <row r="326" spans="1:9" ht="33.75" customHeight="1" x14ac:dyDescent="0.25">
      <c r="A326" s="273" t="s">
        <v>1369</v>
      </c>
      <c r="B326" s="265">
        <v>1</v>
      </c>
      <c r="C326" s="265">
        <f t="shared" si="14"/>
        <v>255</v>
      </c>
      <c r="D326" s="265">
        <v>231</v>
      </c>
      <c r="E326" s="265">
        <v>24</v>
      </c>
      <c r="F326" s="276"/>
      <c r="G326" s="549">
        <v>6.8333000000000004</v>
      </c>
      <c r="H326" s="546">
        <f t="shared" si="15"/>
        <v>328</v>
      </c>
      <c r="I326" s="547">
        <f t="shared" si="16"/>
        <v>407.02</v>
      </c>
    </row>
    <row r="327" spans="1:9" ht="33.75" customHeight="1" x14ac:dyDescent="0.25">
      <c r="A327" s="273" t="s">
        <v>1369</v>
      </c>
      <c r="B327" s="265">
        <v>1</v>
      </c>
      <c r="C327" s="265">
        <f t="shared" si="14"/>
        <v>306</v>
      </c>
      <c r="D327" s="265">
        <v>277</v>
      </c>
      <c r="E327" s="265">
        <v>29</v>
      </c>
      <c r="F327" s="276"/>
      <c r="G327" s="549">
        <v>6.8333000000000004</v>
      </c>
      <c r="H327" s="546">
        <f t="shared" si="15"/>
        <v>396.33</v>
      </c>
      <c r="I327" s="547">
        <f t="shared" si="16"/>
        <v>491.81</v>
      </c>
    </row>
    <row r="328" spans="1:9" ht="33.75" customHeight="1" x14ac:dyDescent="0.25">
      <c r="A328" s="273" t="s">
        <v>1369</v>
      </c>
      <c r="B328" s="265">
        <v>1</v>
      </c>
      <c r="C328" s="265">
        <f t="shared" si="14"/>
        <v>286</v>
      </c>
      <c r="D328" s="265">
        <v>277</v>
      </c>
      <c r="E328" s="265">
        <v>9</v>
      </c>
      <c r="F328" s="276"/>
      <c r="G328" s="549">
        <v>7.5166000000000004</v>
      </c>
      <c r="H328" s="546">
        <f t="shared" si="15"/>
        <v>135.30000000000001</v>
      </c>
      <c r="I328" s="547">
        <f t="shared" si="16"/>
        <v>167.89</v>
      </c>
    </row>
    <row r="329" spans="1:9" ht="33.75" customHeight="1" x14ac:dyDescent="0.25">
      <c r="A329" s="273" t="s">
        <v>1369</v>
      </c>
      <c r="B329" s="265">
        <v>1</v>
      </c>
      <c r="C329" s="265">
        <f t="shared" si="14"/>
        <v>231</v>
      </c>
      <c r="D329" s="265">
        <v>221</v>
      </c>
      <c r="E329" s="265">
        <v>10</v>
      </c>
      <c r="F329" s="276"/>
      <c r="G329" s="549">
        <v>7.5166000000000004</v>
      </c>
      <c r="H329" s="546">
        <f t="shared" si="15"/>
        <v>150.33000000000001</v>
      </c>
      <c r="I329" s="547">
        <f t="shared" si="16"/>
        <v>186.54</v>
      </c>
    </row>
    <row r="330" spans="1:9" ht="33.75" customHeight="1" x14ac:dyDescent="0.25">
      <c r="A330" s="273" t="s">
        <v>1369</v>
      </c>
      <c r="B330" s="265">
        <v>1</v>
      </c>
      <c r="C330" s="265">
        <f t="shared" si="14"/>
        <v>249</v>
      </c>
      <c r="D330" s="265">
        <v>237</v>
      </c>
      <c r="E330" s="265">
        <v>12</v>
      </c>
      <c r="F330" s="276"/>
      <c r="G330" s="549">
        <v>7.5166000000000004</v>
      </c>
      <c r="H330" s="546">
        <f t="shared" si="15"/>
        <v>180.4</v>
      </c>
      <c r="I330" s="547">
        <f t="shared" si="16"/>
        <v>223.86</v>
      </c>
    </row>
    <row r="331" spans="1:9" ht="33.75" customHeight="1" x14ac:dyDescent="0.25">
      <c r="A331" s="273" t="s">
        <v>1369</v>
      </c>
      <c r="B331" s="265">
        <v>1</v>
      </c>
      <c r="C331" s="265">
        <f t="shared" si="14"/>
        <v>309</v>
      </c>
      <c r="D331" s="265">
        <v>277</v>
      </c>
      <c r="E331" s="265">
        <v>32</v>
      </c>
      <c r="F331" s="276"/>
      <c r="G331" s="549">
        <v>7.5166000000000004</v>
      </c>
      <c r="H331" s="546">
        <f t="shared" si="15"/>
        <v>481.06</v>
      </c>
      <c r="I331" s="547">
        <f t="shared" si="16"/>
        <v>596.95000000000005</v>
      </c>
    </row>
    <row r="332" spans="1:9" x14ac:dyDescent="0.25">
      <c r="A332" s="273" t="s">
        <v>1370</v>
      </c>
      <c r="B332" s="265">
        <v>1</v>
      </c>
      <c r="C332" s="265">
        <f t="shared" si="14"/>
        <v>248</v>
      </c>
      <c r="D332" s="265">
        <v>239</v>
      </c>
      <c r="E332" s="265">
        <v>9</v>
      </c>
      <c r="F332" s="276"/>
      <c r="G332" s="549">
        <v>6.8333000000000004</v>
      </c>
      <c r="H332" s="546">
        <f t="shared" si="15"/>
        <v>123</v>
      </c>
      <c r="I332" s="547">
        <f t="shared" si="16"/>
        <v>152.63</v>
      </c>
    </row>
    <row r="333" spans="1:9" x14ac:dyDescent="0.25">
      <c r="A333" s="273" t="s">
        <v>1433</v>
      </c>
      <c r="B333" s="265">
        <v>1</v>
      </c>
      <c r="C333" s="265">
        <f t="shared" si="14"/>
        <v>289</v>
      </c>
      <c r="D333" s="265">
        <v>277</v>
      </c>
      <c r="E333" s="265">
        <v>12</v>
      </c>
      <c r="F333" s="276"/>
      <c r="G333" s="549">
        <v>6.8333000000000004</v>
      </c>
      <c r="H333" s="546">
        <f t="shared" si="15"/>
        <v>164</v>
      </c>
      <c r="I333" s="547">
        <f t="shared" si="16"/>
        <v>203.51</v>
      </c>
    </row>
    <row r="334" spans="1:9" x14ac:dyDescent="0.25">
      <c r="A334" s="273" t="s">
        <v>1433</v>
      </c>
      <c r="B334" s="265">
        <v>1</v>
      </c>
      <c r="C334" s="265">
        <f t="shared" ref="C334:C397" si="17">D334+E334</f>
        <v>310</v>
      </c>
      <c r="D334" s="265">
        <v>277</v>
      </c>
      <c r="E334" s="265">
        <v>33</v>
      </c>
      <c r="F334" s="276"/>
      <c r="G334" s="549">
        <v>6.8333000000000004</v>
      </c>
      <c r="H334" s="546">
        <f t="shared" si="15"/>
        <v>451</v>
      </c>
      <c r="I334" s="547">
        <f t="shared" si="16"/>
        <v>559.65</v>
      </c>
    </row>
    <row r="335" spans="1:9" x14ac:dyDescent="0.25">
      <c r="A335" s="273" t="s">
        <v>1433</v>
      </c>
      <c r="B335" s="265">
        <v>1</v>
      </c>
      <c r="C335" s="265">
        <f t="shared" si="17"/>
        <v>312.5</v>
      </c>
      <c r="D335" s="265">
        <v>277</v>
      </c>
      <c r="E335" s="265">
        <v>35.5</v>
      </c>
      <c r="F335" s="276"/>
      <c r="G335" s="549">
        <v>6.8333000000000004</v>
      </c>
      <c r="H335" s="546">
        <f t="shared" ref="H335:H398" si="18">ROUND(E335*G335*2,2)</f>
        <v>485.16</v>
      </c>
      <c r="I335" s="547">
        <f t="shared" ref="I335:I398" si="19">ROUND(H335*1.2409,2)</f>
        <v>602.04</v>
      </c>
    </row>
    <row r="336" spans="1:9" x14ac:dyDescent="0.25">
      <c r="A336" s="273" t="s">
        <v>1433</v>
      </c>
      <c r="B336" s="265">
        <v>1</v>
      </c>
      <c r="C336" s="265">
        <f t="shared" si="17"/>
        <v>316.5</v>
      </c>
      <c r="D336" s="265">
        <v>277</v>
      </c>
      <c r="E336" s="265">
        <v>39.5</v>
      </c>
      <c r="F336" s="276"/>
      <c r="G336" s="549">
        <v>7.5166000000000004</v>
      </c>
      <c r="H336" s="546">
        <f t="shared" si="18"/>
        <v>593.80999999999995</v>
      </c>
      <c r="I336" s="547">
        <f t="shared" si="19"/>
        <v>736.86</v>
      </c>
    </row>
    <row r="337" spans="1:9" x14ac:dyDescent="0.25">
      <c r="A337" s="273" t="s">
        <v>1371</v>
      </c>
      <c r="B337" s="265">
        <v>1</v>
      </c>
      <c r="C337" s="265">
        <f t="shared" si="17"/>
        <v>299</v>
      </c>
      <c r="D337" s="265">
        <v>277</v>
      </c>
      <c r="E337" s="265">
        <v>22</v>
      </c>
      <c r="F337" s="276"/>
      <c r="G337" s="549">
        <v>7.5166000000000004</v>
      </c>
      <c r="H337" s="546">
        <f t="shared" si="18"/>
        <v>330.73</v>
      </c>
      <c r="I337" s="547">
        <f t="shared" si="19"/>
        <v>410.4</v>
      </c>
    </row>
    <row r="338" spans="1:9" x14ac:dyDescent="0.25">
      <c r="A338" s="273" t="s">
        <v>1371</v>
      </c>
      <c r="B338" s="265">
        <v>1</v>
      </c>
      <c r="C338" s="265">
        <f t="shared" si="17"/>
        <v>253</v>
      </c>
      <c r="D338" s="265">
        <v>231</v>
      </c>
      <c r="E338" s="265">
        <v>22.000000000000004</v>
      </c>
      <c r="F338" s="276"/>
      <c r="G338" s="549">
        <v>7.5166000000000004</v>
      </c>
      <c r="H338" s="546">
        <f t="shared" si="18"/>
        <v>330.73</v>
      </c>
      <c r="I338" s="547">
        <f t="shared" si="19"/>
        <v>410.4</v>
      </c>
    </row>
    <row r="339" spans="1:9" x14ac:dyDescent="0.25">
      <c r="A339" s="266" t="s">
        <v>1371</v>
      </c>
      <c r="B339" s="265">
        <v>1</v>
      </c>
      <c r="C339" s="265">
        <f t="shared" si="17"/>
        <v>301</v>
      </c>
      <c r="D339" s="265">
        <v>277</v>
      </c>
      <c r="E339" s="265">
        <v>24</v>
      </c>
      <c r="F339" s="276"/>
      <c r="G339" s="549">
        <v>7.5166000000000004</v>
      </c>
      <c r="H339" s="546">
        <f t="shared" si="18"/>
        <v>360.8</v>
      </c>
      <c r="I339" s="547">
        <f t="shared" si="19"/>
        <v>447.72</v>
      </c>
    </row>
    <row r="340" spans="1:9" x14ac:dyDescent="0.25">
      <c r="A340" s="273" t="s">
        <v>1372</v>
      </c>
      <c r="B340" s="265">
        <v>1</v>
      </c>
      <c r="C340" s="265">
        <f t="shared" si="17"/>
        <v>249</v>
      </c>
      <c r="D340" s="265">
        <v>237</v>
      </c>
      <c r="E340" s="265">
        <v>12</v>
      </c>
      <c r="F340" s="276"/>
      <c r="G340" s="549">
        <v>6.8333000000000004</v>
      </c>
      <c r="H340" s="546">
        <f t="shared" si="18"/>
        <v>164</v>
      </c>
      <c r="I340" s="547">
        <f t="shared" si="19"/>
        <v>203.51</v>
      </c>
    </row>
    <row r="341" spans="1:9" x14ac:dyDescent="0.25">
      <c r="A341" s="273" t="s">
        <v>1372</v>
      </c>
      <c r="B341" s="265">
        <v>1</v>
      </c>
      <c r="C341" s="265">
        <f t="shared" si="17"/>
        <v>292.5</v>
      </c>
      <c r="D341" s="265">
        <v>277</v>
      </c>
      <c r="E341" s="265">
        <v>15.5</v>
      </c>
      <c r="F341" s="276"/>
      <c r="G341" s="549">
        <v>6.8333000000000004</v>
      </c>
      <c r="H341" s="546">
        <f t="shared" si="18"/>
        <v>211.83</v>
      </c>
      <c r="I341" s="547">
        <f t="shared" si="19"/>
        <v>262.86</v>
      </c>
    </row>
    <row r="342" spans="1:9" x14ac:dyDescent="0.25">
      <c r="A342" s="273" t="s">
        <v>1372</v>
      </c>
      <c r="B342" s="265">
        <v>1</v>
      </c>
      <c r="C342" s="265">
        <f t="shared" si="17"/>
        <v>254.5</v>
      </c>
      <c r="D342" s="265">
        <v>238</v>
      </c>
      <c r="E342" s="265">
        <v>16.5</v>
      </c>
      <c r="F342" s="276"/>
      <c r="G342" s="549">
        <v>6.8333000000000004</v>
      </c>
      <c r="H342" s="546">
        <f t="shared" si="18"/>
        <v>225.5</v>
      </c>
      <c r="I342" s="547">
        <f t="shared" si="19"/>
        <v>279.82</v>
      </c>
    </row>
    <row r="343" spans="1:9" x14ac:dyDescent="0.25">
      <c r="A343" s="273" t="s">
        <v>1372</v>
      </c>
      <c r="B343" s="265">
        <v>1</v>
      </c>
      <c r="C343" s="265">
        <f t="shared" si="17"/>
        <v>294.5</v>
      </c>
      <c r="D343" s="265">
        <v>277</v>
      </c>
      <c r="E343" s="265">
        <v>17.5</v>
      </c>
      <c r="F343" s="276"/>
      <c r="G343" s="549">
        <v>6.8333000000000004</v>
      </c>
      <c r="H343" s="546">
        <f t="shared" si="18"/>
        <v>239.17</v>
      </c>
      <c r="I343" s="547">
        <f t="shared" si="19"/>
        <v>296.79000000000002</v>
      </c>
    </row>
    <row r="344" spans="1:9" x14ac:dyDescent="0.25">
      <c r="A344" s="273" t="s">
        <v>1372</v>
      </c>
      <c r="B344" s="265">
        <v>1</v>
      </c>
      <c r="C344" s="265">
        <f t="shared" si="17"/>
        <v>186</v>
      </c>
      <c r="D344" s="265">
        <v>166</v>
      </c>
      <c r="E344" s="265">
        <v>20</v>
      </c>
      <c r="F344" s="276"/>
      <c r="G344" s="549">
        <v>6.8333000000000004</v>
      </c>
      <c r="H344" s="546">
        <f t="shared" si="18"/>
        <v>273.33</v>
      </c>
      <c r="I344" s="547">
        <f t="shared" si="19"/>
        <v>339.18</v>
      </c>
    </row>
    <row r="345" spans="1:9" x14ac:dyDescent="0.25">
      <c r="A345" s="266" t="s">
        <v>1372</v>
      </c>
      <c r="B345" s="265">
        <v>1</v>
      </c>
      <c r="C345" s="265">
        <f t="shared" si="17"/>
        <v>301</v>
      </c>
      <c r="D345" s="265">
        <v>277</v>
      </c>
      <c r="E345" s="265">
        <v>24</v>
      </c>
      <c r="F345" s="276"/>
      <c r="G345" s="549">
        <v>6.8333000000000004</v>
      </c>
      <c r="H345" s="546">
        <f t="shared" si="18"/>
        <v>328</v>
      </c>
      <c r="I345" s="547">
        <f t="shared" si="19"/>
        <v>407.02</v>
      </c>
    </row>
    <row r="346" spans="1:9" x14ac:dyDescent="0.25">
      <c r="A346" s="273" t="s">
        <v>1372</v>
      </c>
      <c r="B346" s="265">
        <v>1</v>
      </c>
      <c r="C346" s="265">
        <f t="shared" si="17"/>
        <v>301</v>
      </c>
      <c r="D346" s="265">
        <v>277</v>
      </c>
      <c r="E346" s="265">
        <v>24</v>
      </c>
      <c r="F346" s="276"/>
      <c r="G346" s="549">
        <v>6.8333000000000004</v>
      </c>
      <c r="H346" s="546">
        <f t="shared" si="18"/>
        <v>328</v>
      </c>
      <c r="I346" s="547">
        <f t="shared" si="19"/>
        <v>407.02</v>
      </c>
    </row>
    <row r="347" spans="1:9" x14ac:dyDescent="0.25">
      <c r="A347" s="273" t="s">
        <v>1372</v>
      </c>
      <c r="B347" s="265">
        <v>1</v>
      </c>
      <c r="C347" s="265">
        <f t="shared" si="17"/>
        <v>253</v>
      </c>
      <c r="D347" s="265">
        <v>222</v>
      </c>
      <c r="E347" s="265">
        <v>31</v>
      </c>
      <c r="F347" s="276"/>
      <c r="G347" s="549">
        <v>6.8333000000000004</v>
      </c>
      <c r="H347" s="546">
        <f t="shared" si="18"/>
        <v>423.66</v>
      </c>
      <c r="I347" s="547">
        <f t="shared" si="19"/>
        <v>525.72</v>
      </c>
    </row>
    <row r="348" spans="1:9" x14ac:dyDescent="0.25">
      <c r="A348" s="273" t="s">
        <v>1372</v>
      </c>
      <c r="B348" s="265">
        <v>1</v>
      </c>
      <c r="C348" s="265">
        <f t="shared" si="17"/>
        <v>285</v>
      </c>
      <c r="D348" s="265">
        <v>254</v>
      </c>
      <c r="E348" s="265">
        <v>31</v>
      </c>
      <c r="F348" s="276"/>
      <c r="G348" s="549">
        <v>6.8333000000000004</v>
      </c>
      <c r="H348" s="546">
        <f t="shared" si="18"/>
        <v>423.66</v>
      </c>
      <c r="I348" s="547">
        <f t="shared" si="19"/>
        <v>525.72</v>
      </c>
    </row>
    <row r="349" spans="1:9" x14ac:dyDescent="0.25">
      <c r="A349" s="273" t="s">
        <v>1372</v>
      </c>
      <c r="B349" s="265">
        <v>1</v>
      </c>
      <c r="C349" s="265">
        <f t="shared" si="17"/>
        <v>309</v>
      </c>
      <c r="D349" s="265">
        <v>277</v>
      </c>
      <c r="E349" s="265">
        <v>32</v>
      </c>
      <c r="F349" s="276"/>
      <c r="G349" s="549">
        <v>6.8333000000000004</v>
      </c>
      <c r="H349" s="546">
        <f t="shared" si="18"/>
        <v>437.33</v>
      </c>
      <c r="I349" s="547">
        <f t="shared" si="19"/>
        <v>542.67999999999995</v>
      </c>
    </row>
    <row r="350" spans="1:9" x14ac:dyDescent="0.25">
      <c r="A350" s="273" t="s">
        <v>1372</v>
      </c>
      <c r="B350" s="265">
        <v>1</v>
      </c>
      <c r="C350" s="265">
        <f t="shared" si="17"/>
        <v>313</v>
      </c>
      <c r="D350" s="265">
        <v>277</v>
      </c>
      <c r="E350" s="265">
        <v>36</v>
      </c>
      <c r="F350" s="276"/>
      <c r="G350" s="549">
        <v>6.8333000000000004</v>
      </c>
      <c r="H350" s="546">
        <f t="shared" si="18"/>
        <v>492</v>
      </c>
      <c r="I350" s="547">
        <f t="shared" si="19"/>
        <v>610.52</v>
      </c>
    </row>
    <row r="351" spans="1:9" x14ac:dyDescent="0.25">
      <c r="A351" s="273" t="s">
        <v>1372</v>
      </c>
      <c r="B351" s="265">
        <v>1</v>
      </c>
      <c r="C351" s="265">
        <f t="shared" si="17"/>
        <v>290.5</v>
      </c>
      <c r="D351" s="265">
        <v>254</v>
      </c>
      <c r="E351" s="265">
        <v>36.5</v>
      </c>
      <c r="F351" s="276"/>
      <c r="G351" s="549">
        <v>6.8333000000000004</v>
      </c>
      <c r="H351" s="546">
        <f t="shared" si="18"/>
        <v>498.83</v>
      </c>
      <c r="I351" s="547">
        <f t="shared" si="19"/>
        <v>619</v>
      </c>
    </row>
    <row r="352" spans="1:9" x14ac:dyDescent="0.25">
      <c r="A352" s="273" t="s">
        <v>1372</v>
      </c>
      <c r="B352" s="265">
        <v>1</v>
      </c>
      <c r="C352" s="265">
        <f t="shared" si="17"/>
        <v>285.5</v>
      </c>
      <c r="D352" s="265">
        <v>237</v>
      </c>
      <c r="E352" s="265">
        <v>48.5</v>
      </c>
      <c r="F352" s="276"/>
      <c r="G352" s="549">
        <v>6.8333000000000004</v>
      </c>
      <c r="H352" s="546">
        <f t="shared" si="18"/>
        <v>662.83</v>
      </c>
      <c r="I352" s="547">
        <f t="shared" si="19"/>
        <v>822.51</v>
      </c>
    </row>
    <row r="353" spans="1:9" x14ac:dyDescent="0.25">
      <c r="A353" s="273" t="s">
        <v>1372</v>
      </c>
      <c r="B353" s="265">
        <v>1</v>
      </c>
      <c r="C353" s="265">
        <f t="shared" si="17"/>
        <v>316.5</v>
      </c>
      <c r="D353" s="265">
        <v>262</v>
      </c>
      <c r="E353" s="265">
        <v>54.5</v>
      </c>
      <c r="F353" s="276"/>
      <c r="G353" s="549">
        <v>6.8333000000000004</v>
      </c>
      <c r="H353" s="546">
        <f t="shared" si="18"/>
        <v>744.83</v>
      </c>
      <c r="I353" s="547">
        <f t="shared" si="19"/>
        <v>924.26</v>
      </c>
    </row>
    <row r="354" spans="1:9" x14ac:dyDescent="0.25">
      <c r="A354" s="273" t="s">
        <v>1372</v>
      </c>
      <c r="B354" s="265">
        <v>1</v>
      </c>
      <c r="C354" s="265">
        <f t="shared" si="17"/>
        <v>340</v>
      </c>
      <c r="D354" s="265">
        <v>277</v>
      </c>
      <c r="E354" s="265">
        <v>63</v>
      </c>
      <c r="F354" s="276"/>
      <c r="G354" s="549">
        <v>6.8333000000000004</v>
      </c>
      <c r="H354" s="546">
        <f t="shared" si="18"/>
        <v>861</v>
      </c>
      <c r="I354" s="547">
        <f t="shared" si="19"/>
        <v>1068.4100000000001</v>
      </c>
    </row>
    <row r="355" spans="1:9" x14ac:dyDescent="0.25">
      <c r="A355" s="273" t="s">
        <v>1372</v>
      </c>
      <c r="B355" s="265">
        <v>1</v>
      </c>
      <c r="C355" s="265">
        <f t="shared" si="17"/>
        <v>346.5</v>
      </c>
      <c r="D355" s="265">
        <v>277</v>
      </c>
      <c r="E355" s="265">
        <v>69.5</v>
      </c>
      <c r="F355" s="276"/>
      <c r="G355" s="549">
        <v>6.8333000000000004</v>
      </c>
      <c r="H355" s="546">
        <f t="shared" si="18"/>
        <v>949.83</v>
      </c>
      <c r="I355" s="547">
        <f t="shared" si="19"/>
        <v>1178.6400000000001</v>
      </c>
    </row>
    <row r="356" spans="1:9" x14ac:dyDescent="0.25">
      <c r="A356" s="273" t="s">
        <v>1372</v>
      </c>
      <c r="B356" s="265">
        <v>1</v>
      </c>
      <c r="C356" s="265">
        <f t="shared" si="17"/>
        <v>377.5</v>
      </c>
      <c r="D356" s="265">
        <v>277</v>
      </c>
      <c r="E356" s="265">
        <v>100.5</v>
      </c>
      <c r="F356" s="276"/>
      <c r="G356" s="549">
        <v>6.8333000000000004</v>
      </c>
      <c r="H356" s="546">
        <f t="shared" si="18"/>
        <v>1373.49</v>
      </c>
      <c r="I356" s="547">
        <f t="shared" si="19"/>
        <v>1704.36</v>
      </c>
    </row>
    <row r="357" spans="1:9" x14ac:dyDescent="0.25">
      <c r="A357" s="273" t="s">
        <v>1372</v>
      </c>
      <c r="B357" s="265">
        <v>1</v>
      </c>
      <c r="C357" s="265">
        <f t="shared" si="17"/>
        <v>171</v>
      </c>
      <c r="D357" s="265">
        <v>159</v>
      </c>
      <c r="E357" s="265">
        <v>12</v>
      </c>
      <c r="F357" s="276"/>
      <c r="G357" s="549">
        <v>7.5166000000000004</v>
      </c>
      <c r="H357" s="546">
        <f t="shared" si="18"/>
        <v>180.4</v>
      </c>
      <c r="I357" s="547">
        <f t="shared" si="19"/>
        <v>223.86</v>
      </c>
    </row>
    <row r="358" spans="1:9" x14ac:dyDescent="0.25">
      <c r="A358" s="273" t="s">
        <v>1372</v>
      </c>
      <c r="B358" s="265">
        <v>1</v>
      </c>
      <c r="C358" s="265">
        <f t="shared" si="17"/>
        <v>267</v>
      </c>
      <c r="D358" s="265">
        <v>254</v>
      </c>
      <c r="E358" s="265">
        <v>13</v>
      </c>
      <c r="F358" s="276"/>
      <c r="G358" s="549">
        <v>7.5166000000000004</v>
      </c>
      <c r="H358" s="546">
        <f t="shared" si="18"/>
        <v>195.43</v>
      </c>
      <c r="I358" s="547">
        <f t="shared" si="19"/>
        <v>242.51</v>
      </c>
    </row>
    <row r="359" spans="1:9" x14ac:dyDescent="0.25">
      <c r="A359" s="266" t="s">
        <v>1372</v>
      </c>
      <c r="B359" s="265">
        <v>1</v>
      </c>
      <c r="C359" s="265">
        <f t="shared" si="17"/>
        <v>280.5</v>
      </c>
      <c r="D359" s="265">
        <v>254</v>
      </c>
      <c r="E359" s="265">
        <v>26.5</v>
      </c>
      <c r="F359" s="276"/>
      <c r="G359" s="549">
        <v>7.5166000000000004</v>
      </c>
      <c r="H359" s="546">
        <f t="shared" si="18"/>
        <v>398.38</v>
      </c>
      <c r="I359" s="547">
        <f t="shared" si="19"/>
        <v>494.35</v>
      </c>
    </row>
    <row r="360" spans="1:9" x14ac:dyDescent="0.25">
      <c r="A360" s="273" t="s">
        <v>1372</v>
      </c>
      <c r="B360" s="265">
        <v>1</v>
      </c>
      <c r="C360" s="265">
        <f t="shared" si="17"/>
        <v>322</v>
      </c>
      <c r="D360" s="265">
        <v>254</v>
      </c>
      <c r="E360" s="265">
        <v>68</v>
      </c>
      <c r="F360" s="276"/>
      <c r="G360" s="549">
        <v>7.5166000000000004</v>
      </c>
      <c r="H360" s="546">
        <f t="shared" si="18"/>
        <v>1022.26</v>
      </c>
      <c r="I360" s="547">
        <f t="shared" si="19"/>
        <v>1268.52</v>
      </c>
    </row>
    <row r="361" spans="1:9" x14ac:dyDescent="0.25">
      <c r="A361" s="273" t="s">
        <v>1372</v>
      </c>
      <c r="B361" s="265">
        <v>1</v>
      </c>
      <c r="C361" s="265">
        <f t="shared" si="17"/>
        <v>341.5</v>
      </c>
      <c r="D361" s="265">
        <v>262</v>
      </c>
      <c r="E361" s="265">
        <v>79.5</v>
      </c>
      <c r="F361" s="276"/>
      <c r="G361" s="549">
        <v>7.5166000000000004</v>
      </c>
      <c r="H361" s="546">
        <f t="shared" si="18"/>
        <v>1195.1400000000001</v>
      </c>
      <c r="I361" s="547">
        <f t="shared" si="19"/>
        <v>1483.05</v>
      </c>
    </row>
    <row r="362" spans="1:9" x14ac:dyDescent="0.25">
      <c r="A362" s="273" t="s">
        <v>1373</v>
      </c>
      <c r="B362" s="265">
        <v>1</v>
      </c>
      <c r="C362" s="265">
        <f t="shared" si="17"/>
        <v>286</v>
      </c>
      <c r="D362" s="265">
        <v>277</v>
      </c>
      <c r="E362" s="265">
        <v>9</v>
      </c>
      <c r="F362" s="276"/>
      <c r="G362" s="549">
        <v>6.8333000000000004</v>
      </c>
      <c r="H362" s="546">
        <f t="shared" si="18"/>
        <v>123</v>
      </c>
      <c r="I362" s="547">
        <f t="shared" si="19"/>
        <v>152.63</v>
      </c>
    </row>
    <row r="363" spans="1:9" x14ac:dyDescent="0.25">
      <c r="A363" s="266" t="s">
        <v>1373</v>
      </c>
      <c r="B363" s="265">
        <v>1</v>
      </c>
      <c r="C363" s="265">
        <f t="shared" si="17"/>
        <v>301</v>
      </c>
      <c r="D363" s="265">
        <v>277</v>
      </c>
      <c r="E363" s="265">
        <v>24</v>
      </c>
      <c r="F363" s="276"/>
      <c r="G363" s="549">
        <v>6.8333000000000004</v>
      </c>
      <c r="H363" s="546">
        <f t="shared" si="18"/>
        <v>328</v>
      </c>
      <c r="I363" s="547">
        <f t="shared" si="19"/>
        <v>407.02</v>
      </c>
    </row>
    <row r="364" spans="1:9" x14ac:dyDescent="0.25">
      <c r="A364" s="273" t="s">
        <v>1373</v>
      </c>
      <c r="B364" s="265">
        <v>1</v>
      </c>
      <c r="C364" s="265">
        <f t="shared" si="17"/>
        <v>199</v>
      </c>
      <c r="D364" s="265">
        <v>173</v>
      </c>
      <c r="E364" s="265">
        <v>26</v>
      </c>
      <c r="F364" s="276"/>
      <c r="G364" s="549">
        <v>6.8333000000000004</v>
      </c>
      <c r="H364" s="546">
        <f t="shared" si="18"/>
        <v>355.33</v>
      </c>
      <c r="I364" s="547">
        <f t="shared" si="19"/>
        <v>440.93</v>
      </c>
    </row>
    <row r="365" spans="1:9" x14ac:dyDescent="0.25">
      <c r="A365" s="273" t="s">
        <v>1373</v>
      </c>
      <c r="B365" s="265">
        <v>1</v>
      </c>
      <c r="C365" s="265">
        <f t="shared" si="17"/>
        <v>310</v>
      </c>
      <c r="D365" s="265">
        <v>277</v>
      </c>
      <c r="E365" s="265">
        <v>33</v>
      </c>
      <c r="F365" s="276"/>
      <c r="G365" s="549">
        <v>6.8333000000000004</v>
      </c>
      <c r="H365" s="546">
        <f t="shared" si="18"/>
        <v>451</v>
      </c>
      <c r="I365" s="547">
        <f t="shared" si="19"/>
        <v>559.65</v>
      </c>
    </row>
    <row r="366" spans="1:9" x14ac:dyDescent="0.25">
      <c r="A366" s="273" t="s">
        <v>1373</v>
      </c>
      <c r="B366" s="265">
        <v>1</v>
      </c>
      <c r="C366" s="265">
        <f t="shared" si="17"/>
        <v>222</v>
      </c>
      <c r="D366" s="265">
        <v>213</v>
      </c>
      <c r="E366" s="265">
        <v>9</v>
      </c>
      <c r="F366" s="276"/>
      <c r="G366" s="549">
        <v>7.5166000000000004</v>
      </c>
      <c r="H366" s="546">
        <f t="shared" si="18"/>
        <v>135.30000000000001</v>
      </c>
      <c r="I366" s="547">
        <f t="shared" si="19"/>
        <v>167.89</v>
      </c>
    </row>
    <row r="367" spans="1:9" x14ac:dyDescent="0.25">
      <c r="A367" s="273" t="s">
        <v>1373</v>
      </c>
      <c r="B367" s="265">
        <v>1</v>
      </c>
      <c r="C367" s="265">
        <f t="shared" si="17"/>
        <v>167</v>
      </c>
      <c r="D367" s="265">
        <v>158</v>
      </c>
      <c r="E367" s="265">
        <v>9</v>
      </c>
      <c r="F367" s="276"/>
      <c r="G367" s="549">
        <v>7.5166000000000004</v>
      </c>
      <c r="H367" s="546">
        <f t="shared" si="18"/>
        <v>135.30000000000001</v>
      </c>
      <c r="I367" s="547">
        <f t="shared" si="19"/>
        <v>167.89</v>
      </c>
    </row>
    <row r="368" spans="1:9" x14ac:dyDescent="0.25">
      <c r="A368" s="273" t="s">
        <v>1373</v>
      </c>
      <c r="B368" s="265">
        <v>1</v>
      </c>
      <c r="C368" s="265">
        <f t="shared" si="17"/>
        <v>286</v>
      </c>
      <c r="D368" s="265">
        <v>277</v>
      </c>
      <c r="E368" s="265">
        <v>9</v>
      </c>
      <c r="F368" s="276"/>
      <c r="G368" s="549">
        <v>7.5166000000000004</v>
      </c>
      <c r="H368" s="546">
        <f t="shared" si="18"/>
        <v>135.30000000000001</v>
      </c>
      <c r="I368" s="547">
        <f t="shared" si="19"/>
        <v>167.89</v>
      </c>
    </row>
    <row r="369" spans="1:9" x14ac:dyDescent="0.25">
      <c r="A369" s="273" t="s">
        <v>1373</v>
      </c>
      <c r="B369" s="265">
        <v>1</v>
      </c>
      <c r="C369" s="265">
        <f t="shared" si="17"/>
        <v>286</v>
      </c>
      <c r="D369" s="265">
        <v>277</v>
      </c>
      <c r="E369" s="265">
        <v>9</v>
      </c>
      <c r="F369" s="276"/>
      <c r="G369" s="549">
        <v>7.5166000000000004</v>
      </c>
      <c r="H369" s="546">
        <f t="shared" si="18"/>
        <v>135.30000000000001</v>
      </c>
      <c r="I369" s="547">
        <f t="shared" si="19"/>
        <v>167.89</v>
      </c>
    </row>
    <row r="370" spans="1:9" x14ac:dyDescent="0.25">
      <c r="A370" s="273" t="s">
        <v>1373</v>
      </c>
      <c r="B370" s="265">
        <v>1</v>
      </c>
      <c r="C370" s="265">
        <f t="shared" si="17"/>
        <v>291.14285714285717</v>
      </c>
      <c r="D370" s="265">
        <v>277</v>
      </c>
      <c r="E370" s="265">
        <v>14.142857142857142</v>
      </c>
      <c r="F370" s="276"/>
      <c r="G370" s="549">
        <v>7.5166000000000004</v>
      </c>
      <c r="H370" s="546">
        <f t="shared" si="18"/>
        <v>212.61</v>
      </c>
      <c r="I370" s="547">
        <f t="shared" si="19"/>
        <v>263.83</v>
      </c>
    </row>
    <row r="371" spans="1:9" x14ac:dyDescent="0.25">
      <c r="A371" s="273" t="s">
        <v>1373</v>
      </c>
      <c r="B371" s="265">
        <v>1</v>
      </c>
      <c r="C371" s="265">
        <f t="shared" si="17"/>
        <v>285</v>
      </c>
      <c r="D371" s="265">
        <v>269</v>
      </c>
      <c r="E371" s="265">
        <v>16</v>
      </c>
      <c r="F371" s="276"/>
      <c r="G371" s="549">
        <v>7.5166000000000004</v>
      </c>
      <c r="H371" s="546">
        <f t="shared" si="18"/>
        <v>240.53</v>
      </c>
      <c r="I371" s="547">
        <f t="shared" si="19"/>
        <v>298.47000000000003</v>
      </c>
    </row>
    <row r="372" spans="1:9" x14ac:dyDescent="0.25">
      <c r="A372" s="273" t="s">
        <v>1373</v>
      </c>
      <c r="B372" s="265">
        <v>1</v>
      </c>
      <c r="C372" s="265">
        <f t="shared" si="17"/>
        <v>223</v>
      </c>
      <c r="D372" s="265">
        <v>207</v>
      </c>
      <c r="E372" s="265">
        <v>16</v>
      </c>
      <c r="F372" s="276"/>
      <c r="G372" s="549">
        <v>7.5166000000000004</v>
      </c>
      <c r="H372" s="546">
        <f t="shared" si="18"/>
        <v>240.53</v>
      </c>
      <c r="I372" s="547">
        <f t="shared" si="19"/>
        <v>298.47000000000003</v>
      </c>
    </row>
    <row r="373" spans="1:9" x14ac:dyDescent="0.25">
      <c r="A373" s="273" t="s">
        <v>1373</v>
      </c>
      <c r="B373" s="265">
        <v>1</v>
      </c>
      <c r="C373" s="265">
        <f t="shared" si="17"/>
        <v>230</v>
      </c>
      <c r="D373" s="265">
        <v>213</v>
      </c>
      <c r="E373" s="265">
        <v>17</v>
      </c>
      <c r="F373" s="276"/>
      <c r="G373" s="549">
        <v>7.5166000000000004</v>
      </c>
      <c r="H373" s="546">
        <f t="shared" si="18"/>
        <v>255.56</v>
      </c>
      <c r="I373" s="547">
        <f t="shared" si="19"/>
        <v>317.12</v>
      </c>
    </row>
    <row r="374" spans="1:9" x14ac:dyDescent="0.25">
      <c r="A374" s="273" t="s">
        <v>1373</v>
      </c>
      <c r="B374" s="265">
        <v>1</v>
      </c>
      <c r="C374" s="265">
        <f t="shared" si="17"/>
        <v>246</v>
      </c>
      <c r="D374" s="265">
        <v>221</v>
      </c>
      <c r="E374" s="265">
        <v>25</v>
      </c>
      <c r="F374" s="276"/>
      <c r="G374" s="549">
        <v>7.5166000000000004</v>
      </c>
      <c r="H374" s="546">
        <f t="shared" si="18"/>
        <v>375.83</v>
      </c>
      <c r="I374" s="547">
        <f t="shared" si="19"/>
        <v>466.37</v>
      </c>
    </row>
    <row r="375" spans="1:9" x14ac:dyDescent="0.25">
      <c r="A375" s="266" t="s">
        <v>1373</v>
      </c>
      <c r="B375" s="265">
        <v>1</v>
      </c>
      <c r="C375" s="265">
        <f t="shared" si="17"/>
        <v>222</v>
      </c>
      <c r="D375" s="265">
        <v>197</v>
      </c>
      <c r="E375" s="265">
        <v>25</v>
      </c>
      <c r="F375" s="276"/>
      <c r="G375" s="549">
        <v>7.5166000000000004</v>
      </c>
      <c r="H375" s="546">
        <f t="shared" si="18"/>
        <v>375.83</v>
      </c>
      <c r="I375" s="547">
        <f t="shared" si="19"/>
        <v>466.37</v>
      </c>
    </row>
    <row r="376" spans="1:9" x14ac:dyDescent="0.25">
      <c r="A376" s="273" t="s">
        <v>1373</v>
      </c>
      <c r="B376" s="265">
        <v>1</v>
      </c>
      <c r="C376" s="265">
        <f t="shared" si="17"/>
        <v>254</v>
      </c>
      <c r="D376" s="265">
        <v>221</v>
      </c>
      <c r="E376" s="265">
        <v>33</v>
      </c>
      <c r="F376" s="276"/>
      <c r="G376" s="549">
        <v>7.5166000000000004</v>
      </c>
      <c r="H376" s="546">
        <f t="shared" si="18"/>
        <v>496.1</v>
      </c>
      <c r="I376" s="547">
        <f t="shared" si="19"/>
        <v>615.61</v>
      </c>
    </row>
    <row r="377" spans="1:9" x14ac:dyDescent="0.25">
      <c r="A377" s="273" t="s">
        <v>1373</v>
      </c>
      <c r="B377" s="265">
        <v>1</v>
      </c>
      <c r="C377" s="265">
        <f t="shared" si="17"/>
        <v>310</v>
      </c>
      <c r="D377" s="265">
        <v>277</v>
      </c>
      <c r="E377" s="265">
        <v>33</v>
      </c>
      <c r="F377" s="276"/>
      <c r="G377" s="549">
        <v>7.5166000000000004</v>
      </c>
      <c r="H377" s="546">
        <f t="shared" si="18"/>
        <v>496.1</v>
      </c>
      <c r="I377" s="547">
        <f t="shared" si="19"/>
        <v>615.61</v>
      </c>
    </row>
    <row r="378" spans="1:9" x14ac:dyDescent="0.25">
      <c r="A378" s="273" t="s">
        <v>1374</v>
      </c>
      <c r="B378" s="265">
        <v>1</v>
      </c>
      <c r="C378" s="265">
        <f t="shared" si="17"/>
        <v>297</v>
      </c>
      <c r="D378" s="265">
        <v>277</v>
      </c>
      <c r="E378" s="265">
        <v>20</v>
      </c>
      <c r="F378" s="276"/>
      <c r="G378" s="549">
        <v>6.8333000000000004</v>
      </c>
      <c r="H378" s="546">
        <f t="shared" si="18"/>
        <v>273.33</v>
      </c>
      <c r="I378" s="547">
        <f t="shared" si="19"/>
        <v>339.18</v>
      </c>
    </row>
    <row r="379" spans="1:9" x14ac:dyDescent="0.25">
      <c r="A379" s="266" t="s">
        <v>1374</v>
      </c>
      <c r="B379" s="265">
        <v>1</v>
      </c>
      <c r="C379" s="265">
        <f t="shared" si="17"/>
        <v>300</v>
      </c>
      <c r="D379" s="265">
        <v>277</v>
      </c>
      <c r="E379" s="265">
        <v>23</v>
      </c>
      <c r="F379" s="276"/>
      <c r="G379" s="549">
        <v>6.8333000000000004</v>
      </c>
      <c r="H379" s="546">
        <f t="shared" si="18"/>
        <v>314.33</v>
      </c>
      <c r="I379" s="547">
        <f t="shared" si="19"/>
        <v>390.05</v>
      </c>
    </row>
    <row r="380" spans="1:9" x14ac:dyDescent="0.25">
      <c r="A380" s="273" t="s">
        <v>1374</v>
      </c>
      <c r="B380" s="265">
        <v>1</v>
      </c>
      <c r="C380" s="265">
        <f t="shared" si="17"/>
        <v>304</v>
      </c>
      <c r="D380" s="265">
        <v>277</v>
      </c>
      <c r="E380" s="265">
        <v>27</v>
      </c>
      <c r="F380" s="276"/>
      <c r="G380" s="549">
        <v>6.8333000000000004</v>
      </c>
      <c r="H380" s="546">
        <f t="shared" si="18"/>
        <v>369</v>
      </c>
      <c r="I380" s="547">
        <f t="shared" si="19"/>
        <v>457.89</v>
      </c>
    </row>
    <row r="381" spans="1:9" x14ac:dyDescent="0.25">
      <c r="A381" s="273" t="s">
        <v>1374</v>
      </c>
      <c r="B381" s="265">
        <v>1</v>
      </c>
      <c r="C381" s="265">
        <f t="shared" si="17"/>
        <v>299</v>
      </c>
      <c r="D381" s="265">
        <v>277</v>
      </c>
      <c r="E381" s="265">
        <v>22</v>
      </c>
      <c r="F381" s="276"/>
      <c r="G381" s="549">
        <v>7.5166000000000004</v>
      </c>
      <c r="H381" s="546">
        <f t="shared" si="18"/>
        <v>330.73</v>
      </c>
      <c r="I381" s="547">
        <f t="shared" si="19"/>
        <v>410.4</v>
      </c>
    </row>
    <row r="382" spans="1:9" ht="15.75" customHeight="1" x14ac:dyDescent="0.25">
      <c r="A382" s="273" t="s">
        <v>1375</v>
      </c>
      <c r="B382" s="265">
        <v>1</v>
      </c>
      <c r="C382" s="265">
        <f t="shared" si="17"/>
        <v>285</v>
      </c>
      <c r="D382" s="265">
        <v>277</v>
      </c>
      <c r="E382" s="265">
        <v>8</v>
      </c>
      <c r="F382" s="276"/>
      <c r="G382" s="549">
        <v>6.8333000000000004</v>
      </c>
      <c r="H382" s="546">
        <f t="shared" si="18"/>
        <v>109.33</v>
      </c>
      <c r="I382" s="547">
        <f t="shared" si="19"/>
        <v>135.66999999999999</v>
      </c>
    </row>
    <row r="383" spans="1:9" ht="15.75" customHeight="1" x14ac:dyDescent="0.25">
      <c r="A383" s="273" t="s">
        <v>1375</v>
      </c>
      <c r="B383" s="265">
        <v>1</v>
      </c>
      <c r="C383" s="265">
        <f t="shared" si="17"/>
        <v>275</v>
      </c>
      <c r="D383" s="265">
        <v>253</v>
      </c>
      <c r="E383" s="265">
        <v>22</v>
      </c>
      <c r="F383" s="276"/>
      <c r="G383" s="549">
        <v>6.8333000000000004</v>
      </c>
      <c r="H383" s="546">
        <f t="shared" si="18"/>
        <v>300.67</v>
      </c>
      <c r="I383" s="547">
        <f t="shared" si="19"/>
        <v>373.1</v>
      </c>
    </row>
    <row r="384" spans="1:9" ht="15.75" customHeight="1" x14ac:dyDescent="0.25">
      <c r="A384" s="273" t="s">
        <v>1375</v>
      </c>
      <c r="B384" s="265">
        <v>1</v>
      </c>
      <c r="C384" s="265">
        <f t="shared" si="17"/>
        <v>251</v>
      </c>
      <c r="D384" s="265">
        <v>229</v>
      </c>
      <c r="E384" s="265">
        <v>22</v>
      </c>
      <c r="F384" s="276"/>
      <c r="G384" s="549">
        <v>6.8333000000000004</v>
      </c>
      <c r="H384" s="546">
        <f t="shared" si="18"/>
        <v>300.67</v>
      </c>
      <c r="I384" s="547">
        <f t="shared" si="19"/>
        <v>373.1</v>
      </c>
    </row>
    <row r="385" spans="1:9" ht="15.75" customHeight="1" x14ac:dyDescent="0.25">
      <c r="A385" s="273" t="s">
        <v>1375</v>
      </c>
      <c r="B385" s="265">
        <v>1</v>
      </c>
      <c r="C385" s="265">
        <f t="shared" si="17"/>
        <v>299</v>
      </c>
      <c r="D385" s="265">
        <v>277</v>
      </c>
      <c r="E385" s="265">
        <v>22</v>
      </c>
      <c r="F385" s="276"/>
      <c r="G385" s="549">
        <v>6.8333000000000004</v>
      </c>
      <c r="H385" s="546">
        <f t="shared" si="18"/>
        <v>300.67</v>
      </c>
      <c r="I385" s="547">
        <f t="shared" si="19"/>
        <v>373.1</v>
      </c>
    </row>
    <row r="386" spans="1:9" ht="15.75" customHeight="1" x14ac:dyDescent="0.25">
      <c r="A386" s="273" t="s">
        <v>1375</v>
      </c>
      <c r="B386" s="265">
        <v>1</v>
      </c>
      <c r="C386" s="265">
        <f t="shared" si="17"/>
        <v>299</v>
      </c>
      <c r="D386" s="265">
        <v>277</v>
      </c>
      <c r="E386" s="265">
        <v>22</v>
      </c>
      <c r="F386" s="276"/>
      <c r="G386" s="549">
        <v>6.8333000000000004</v>
      </c>
      <c r="H386" s="546">
        <f t="shared" si="18"/>
        <v>300.67</v>
      </c>
      <c r="I386" s="547">
        <f t="shared" si="19"/>
        <v>373.1</v>
      </c>
    </row>
    <row r="387" spans="1:9" ht="15.75" customHeight="1" x14ac:dyDescent="0.25">
      <c r="A387" s="273" t="s">
        <v>1375</v>
      </c>
      <c r="B387" s="265">
        <v>1</v>
      </c>
      <c r="C387" s="265">
        <f t="shared" si="17"/>
        <v>261</v>
      </c>
      <c r="D387" s="265">
        <v>239</v>
      </c>
      <c r="E387" s="265">
        <v>22</v>
      </c>
      <c r="F387" s="276"/>
      <c r="G387" s="549">
        <v>6.8333000000000004</v>
      </c>
      <c r="H387" s="546">
        <f t="shared" si="18"/>
        <v>300.67</v>
      </c>
      <c r="I387" s="547">
        <f t="shared" si="19"/>
        <v>373.1</v>
      </c>
    </row>
    <row r="388" spans="1:9" ht="15.75" customHeight="1" x14ac:dyDescent="0.25">
      <c r="A388" s="273" t="s">
        <v>1375</v>
      </c>
      <c r="B388" s="265">
        <v>1</v>
      </c>
      <c r="C388" s="265">
        <f t="shared" si="17"/>
        <v>243</v>
      </c>
      <c r="D388" s="265">
        <v>221</v>
      </c>
      <c r="E388" s="265">
        <v>22</v>
      </c>
      <c r="F388" s="276"/>
      <c r="G388" s="549">
        <v>6.8333000000000004</v>
      </c>
      <c r="H388" s="546">
        <f t="shared" si="18"/>
        <v>300.67</v>
      </c>
      <c r="I388" s="547">
        <f t="shared" si="19"/>
        <v>373.1</v>
      </c>
    </row>
    <row r="389" spans="1:9" ht="15.75" customHeight="1" x14ac:dyDescent="0.25">
      <c r="A389" s="273" t="s">
        <v>1375</v>
      </c>
      <c r="B389" s="265">
        <v>1</v>
      </c>
      <c r="C389" s="265">
        <f t="shared" si="17"/>
        <v>299</v>
      </c>
      <c r="D389" s="265">
        <v>277</v>
      </c>
      <c r="E389" s="265">
        <v>22</v>
      </c>
      <c r="F389" s="276"/>
      <c r="G389" s="549">
        <v>6.8333000000000004</v>
      </c>
      <c r="H389" s="546">
        <f t="shared" si="18"/>
        <v>300.67</v>
      </c>
      <c r="I389" s="547">
        <f t="shared" si="19"/>
        <v>373.1</v>
      </c>
    </row>
    <row r="390" spans="1:9" ht="15.75" customHeight="1" x14ac:dyDescent="0.25">
      <c r="A390" s="273" t="s">
        <v>1375</v>
      </c>
      <c r="B390" s="265">
        <v>1</v>
      </c>
      <c r="C390" s="265">
        <f t="shared" si="17"/>
        <v>305</v>
      </c>
      <c r="D390" s="265">
        <v>277</v>
      </c>
      <c r="E390" s="265">
        <v>28</v>
      </c>
      <c r="F390" s="276"/>
      <c r="G390" s="549">
        <v>6.8333000000000004</v>
      </c>
      <c r="H390" s="546">
        <f t="shared" si="18"/>
        <v>382.66</v>
      </c>
      <c r="I390" s="547">
        <f t="shared" si="19"/>
        <v>474.84</v>
      </c>
    </row>
    <row r="391" spans="1:9" ht="15.75" customHeight="1" x14ac:dyDescent="0.25">
      <c r="A391" s="273" t="s">
        <v>1375</v>
      </c>
      <c r="B391" s="265">
        <v>1</v>
      </c>
      <c r="C391" s="265">
        <f t="shared" si="17"/>
        <v>308</v>
      </c>
      <c r="D391" s="265">
        <v>277</v>
      </c>
      <c r="E391" s="265">
        <v>31</v>
      </c>
      <c r="F391" s="276"/>
      <c r="G391" s="549">
        <v>6.8333000000000004</v>
      </c>
      <c r="H391" s="546">
        <f t="shared" si="18"/>
        <v>423.66</v>
      </c>
      <c r="I391" s="547">
        <f t="shared" si="19"/>
        <v>525.72</v>
      </c>
    </row>
    <row r="392" spans="1:9" ht="15.75" customHeight="1" x14ac:dyDescent="0.25">
      <c r="A392" s="273" t="s">
        <v>1375</v>
      </c>
      <c r="B392" s="265">
        <v>1</v>
      </c>
      <c r="C392" s="265">
        <f t="shared" si="17"/>
        <v>292</v>
      </c>
      <c r="D392" s="265">
        <v>277</v>
      </c>
      <c r="E392" s="265">
        <v>14.999999999999998</v>
      </c>
      <c r="F392" s="276"/>
      <c r="G392" s="549">
        <v>7.5166000000000004</v>
      </c>
      <c r="H392" s="546">
        <f t="shared" si="18"/>
        <v>225.5</v>
      </c>
      <c r="I392" s="547">
        <f t="shared" si="19"/>
        <v>279.82</v>
      </c>
    </row>
    <row r="393" spans="1:9" ht="15.75" customHeight="1" x14ac:dyDescent="0.25">
      <c r="A393" s="273" t="s">
        <v>1375</v>
      </c>
      <c r="B393" s="265">
        <v>1</v>
      </c>
      <c r="C393" s="265">
        <f t="shared" si="17"/>
        <v>299</v>
      </c>
      <c r="D393" s="265">
        <v>277</v>
      </c>
      <c r="E393" s="265">
        <v>22</v>
      </c>
      <c r="F393" s="276"/>
      <c r="G393" s="549">
        <v>7.5166000000000004</v>
      </c>
      <c r="H393" s="546">
        <f t="shared" si="18"/>
        <v>330.73</v>
      </c>
      <c r="I393" s="547">
        <f t="shared" si="19"/>
        <v>410.4</v>
      </c>
    </row>
    <row r="394" spans="1:9" ht="15.75" customHeight="1" x14ac:dyDescent="0.25">
      <c r="A394" s="273" t="s">
        <v>1375</v>
      </c>
      <c r="B394" s="265">
        <v>1</v>
      </c>
      <c r="C394" s="265">
        <f t="shared" si="17"/>
        <v>300</v>
      </c>
      <c r="D394" s="265">
        <v>277</v>
      </c>
      <c r="E394" s="265">
        <v>23</v>
      </c>
      <c r="F394" s="276"/>
      <c r="G394" s="549">
        <v>7.5166000000000004</v>
      </c>
      <c r="H394" s="546">
        <f t="shared" si="18"/>
        <v>345.76</v>
      </c>
      <c r="I394" s="547">
        <f t="shared" si="19"/>
        <v>429.05</v>
      </c>
    </row>
    <row r="395" spans="1:9" ht="15.75" customHeight="1" x14ac:dyDescent="0.25">
      <c r="A395" s="266" t="s">
        <v>1375</v>
      </c>
      <c r="B395" s="265">
        <v>1</v>
      </c>
      <c r="C395" s="265">
        <f t="shared" si="17"/>
        <v>307</v>
      </c>
      <c r="D395" s="265">
        <v>277</v>
      </c>
      <c r="E395" s="265">
        <v>30</v>
      </c>
      <c r="F395" s="276"/>
      <c r="G395" s="549">
        <v>7.5166000000000004</v>
      </c>
      <c r="H395" s="546">
        <f t="shared" si="18"/>
        <v>451</v>
      </c>
      <c r="I395" s="547">
        <f t="shared" si="19"/>
        <v>559.65</v>
      </c>
    </row>
    <row r="396" spans="1:9" ht="15.75" customHeight="1" x14ac:dyDescent="0.25">
      <c r="A396" s="266" t="s">
        <v>1375</v>
      </c>
      <c r="B396" s="265">
        <v>1</v>
      </c>
      <c r="C396" s="265">
        <f t="shared" si="17"/>
        <v>308</v>
      </c>
      <c r="D396" s="265">
        <v>277</v>
      </c>
      <c r="E396" s="265">
        <v>31</v>
      </c>
      <c r="F396" s="276"/>
      <c r="G396" s="549">
        <v>7.5166000000000004</v>
      </c>
      <c r="H396" s="546">
        <f t="shared" si="18"/>
        <v>466.03</v>
      </c>
      <c r="I396" s="547">
        <f t="shared" si="19"/>
        <v>578.29999999999995</v>
      </c>
    </row>
    <row r="397" spans="1:9" ht="15.75" customHeight="1" x14ac:dyDescent="0.25">
      <c r="A397" s="273" t="s">
        <v>1375</v>
      </c>
      <c r="B397" s="265">
        <v>1</v>
      </c>
      <c r="C397" s="265">
        <f t="shared" si="17"/>
        <v>309</v>
      </c>
      <c r="D397" s="265">
        <v>277</v>
      </c>
      <c r="E397" s="265">
        <v>32</v>
      </c>
      <c r="F397" s="276"/>
      <c r="G397" s="549">
        <v>7.5166000000000004</v>
      </c>
      <c r="H397" s="546">
        <f t="shared" si="18"/>
        <v>481.06</v>
      </c>
      <c r="I397" s="547">
        <f t="shared" si="19"/>
        <v>596.95000000000005</v>
      </c>
    </row>
    <row r="398" spans="1:9" x14ac:dyDescent="0.25">
      <c r="A398" s="273" t="s">
        <v>1376</v>
      </c>
      <c r="B398" s="265">
        <v>1</v>
      </c>
      <c r="C398" s="265">
        <f t="shared" ref="C398:C449" si="20">D398+E398</f>
        <v>299</v>
      </c>
      <c r="D398" s="265">
        <v>277</v>
      </c>
      <c r="E398" s="265">
        <v>22</v>
      </c>
      <c r="F398" s="276"/>
      <c r="G398" s="549">
        <v>6.8333000000000004</v>
      </c>
      <c r="H398" s="546">
        <f t="shared" si="18"/>
        <v>300.67</v>
      </c>
      <c r="I398" s="547">
        <f t="shared" si="19"/>
        <v>373.1</v>
      </c>
    </row>
    <row r="399" spans="1:9" x14ac:dyDescent="0.25">
      <c r="A399" s="273" t="s">
        <v>1376</v>
      </c>
      <c r="B399" s="265">
        <v>1</v>
      </c>
      <c r="C399" s="265">
        <f t="shared" si="20"/>
        <v>276</v>
      </c>
      <c r="D399" s="265">
        <v>254</v>
      </c>
      <c r="E399" s="265">
        <v>22</v>
      </c>
      <c r="F399" s="276"/>
      <c r="G399" s="549">
        <v>6.8333000000000004</v>
      </c>
      <c r="H399" s="546">
        <f t="shared" ref="H399:H449" si="21">ROUND(E399*G399*2,2)</f>
        <v>300.67</v>
      </c>
      <c r="I399" s="547">
        <f t="shared" ref="I399:I449" si="22">ROUND(H399*1.2409,2)</f>
        <v>373.1</v>
      </c>
    </row>
    <row r="400" spans="1:9" x14ac:dyDescent="0.25">
      <c r="A400" s="273" t="s">
        <v>1376</v>
      </c>
      <c r="B400" s="265">
        <v>1</v>
      </c>
      <c r="C400" s="265">
        <f t="shared" si="20"/>
        <v>286</v>
      </c>
      <c r="D400" s="265">
        <v>277</v>
      </c>
      <c r="E400" s="265">
        <v>9</v>
      </c>
      <c r="F400" s="276"/>
      <c r="G400" s="549">
        <v>7.5166000000000004</v>
      </c>
      <c r="H400" s="546">
        <f t="shared" si="21"/>
        <v>135.30000000000001</v>
      </c>
      <c r="I400" s="547">
        <f t="shared" si="22"/>
        <v>167.89</v>
      </c>
    </row>
    <row r="401" spans="1:9" x14ac:dyDescent="0.25">
      <c r="A401" s="273" t="s">
        <v>1376</v>
      </c>
      <c r="B401" s="265">
        <v>1</v>
      </c>
      <c r="C401" s="265">
        <f t="shared" si="20"/>
        <v>300</v>
      </c>
      <c r="D401" s="265">
        <v>277</v>
      </c>
      <c r="E401" s="265">
        <v>23</v>
      </c>
      <c r="F401" s="276"/>
      <c r="G401" s="549">
        <v>7.5166000000000004</v>
      </c>
      <c r="H401" s="546">
        <f t="shared" si="21"/>
        <v>345.76</v>
      </c>
      <c r="I401" s="547">
        <f t="shared" si="22"/>
        <v>429.05</v>
      </c>
    </row>
    <row r="402" spans="1:9" x14ac:dyDescent="0.25">
      <c r="A402" s="266" t="s">
        <v>1376</v>
      </c>
      <c r="B402" s="265">
        <v>1</v>
      </c>
      <c r="C402" s="265">
        <f t="shared" si="20"/>
        <v>278</v>
      </c>
      <c r="D402" s="265">
        <v>253</v>
      </c>
      <c r="E402" s="265">
        <v>25</v>
      </c>
      <c r="F402" s="276"/>
      <c r="G402" s="549">
        <v>7.5166000000000004</v>
      </c>
      <c r="H402" s="546">
        <f t="shared" si="21"/>
        <v>375.83</v>
      </c>
      <c r="I402" s="547">
        <f t="shared" si="22"/>
        <v>466.37</v>
      </c>
    </row>
    <row r="403" spans="1:9" x14ac:dyDescent="0.25">
      <c r="A403" s="273" t="s">
        <v>1377</v>
      </c>
      <c r="B403" s="265">
        <v>1</v>
      </c>
      <c r="C403" s="265">
        <f t="shared" si="20"/>
        <v>289</v>
      </c>
      <c r="D403" s="265">
        <v>277</v>
      </c>
      <c r="E403" s="265">
        <v>12</v>
      </c>
      <c r="F403" s="276"/>
      <c r="G403" s="549">
        <v>6.8333000000000004</v>
      </c>
      <c r="H403" s="546">
        <f t="shared" si="21"/>
        <v>164</v>
      </c>
      <c r="I403" s="547">
        <f t="shared" si="22"/>
        <v>203.51</v>
      </c>
    </row>
    <row r="404" spans="1:9" x14ac:dyDescent="0.25">
      <c r="A404" s="273" t="s">
        <v>1377</v>
      </c>
      <c r="B404" s="265">
        <v>1</v>
      </c>
      <c r="C404" s="265">
        <f t="shared" si="20"/>
        <v>301</v>
      </c>
      <c r="D404" s="265">
        <v>277</v>
      </c>
      <c r="E404" s="265">
        <v>24</v>
      </c>
      <c r="F404" s="276"/>
      <c r="G404" s="549">
        <v>6.8333000000000004</v>
      </c>
      <c r="H404" s="546">
        <f t="shared" si="21"/>
        <v>328</v>
      </c>
      <c r="I404" s="547">
        <f t="shared" si="22"/>
        <v>407.02</v>
      </c>
    </row>
    <row r="405" spans="1:9" x14ac:dyDescent="0.25">
      <c r="A405" s="273" t="s">
        <v>1377</v>
      </c>
      <c r="B405" s="265">
        <v>1</v>
      </c>
      <c r="C405" s="265">
        <f t="shared" si="20"/>
        <v>313</v>
      </c>
      <c r="D405" s="265">
        <v>277</v>
      </c>
      <c r="E405" s="265">
        <v>36</v>
      </c>
      <c r="F405" s="276"/>
      <c r="G405" s="549">
        <v>6.8333000000000004</v>
      </c>
      <c r="H405" s="546">
        <f t="shared" si="21"/>
        <v>492</v>
      </c>
      <c r="I405" s="547">
        <f t="shared" si="22"/>
        <v>610.52</v>
      </c>
    </row>
    <row r="406" spans="1:9" x14ac:dyDescent="0.25">
      <c r="A406" s="273" t="s">
        <v>1377</v>
      </c>
      <c r="B406" s="265">
        <v>1</v>
      </c>
      <c r="C406" s="265">
        <f t="shared" si="20"/>
        <v>171</v>
      </c>
      <c r="D406" s="265">
        <v>159</v>
      </c>
      <c r="E406" s="265">
        <v>12</v>
      </c>
      <c r="F406" s="276"/>
      <c r="G406" s="549">
        <v>7.5166000000000004</v>
      </c>
      <c r="H406" s="546">
        <f t="shared" si="21"/>
        <v>180.4</v>
      </c>
      <c r="I406" s="547">
        <f t="shared" si="22"/>
        <v>223.86</v>
      </c>
    </row>
    <row r="407" spans="1:9" x14ac:dyDescent="0.25">
      <c r="A407" s="273" t="s">
        <v>1377</v>
      </c>
      <c r="B407" s="265">
        <v>1</v>
      </c>
      <c r="C407" s="265">
        <f t="shared" si="20"/>
        <v>261</v>
      </c>
      <c r="D407" s="265">
        <v>213</v>
      </c>
      <c r="E407" s="265">
        <v>48</v>
      </c>
      <c r="F407" s="276"/>
      <c r="G407" s="549">
        <v>7.5166000000000004</v>
      </c>
      <c r="H407" s="546">
        <f t="shared" si="21"/>
        <v>721.59</v>
      </c>
      <c r="I407" s="547">
        <f t="shared" si="22"/>
        <v>895.42</v>
      </c>
    </row>
    <row r="408" spans="1:9" x14ac:dyDescent="0.25">
      <c r="A408" s="273" t="s">
        <v>1434</v>
      </c>
      <c r="B408" s="265">
        <v>1</v>
      </c>
      <c r="C408" s="265">
        <f t="shared" si="20"/>
        <v>285</v>
      </c>
      <c r="D408" s="265">
        <v>277</v>
      </c>
      <c r="E408" s="265">
        <v>8</v>
      </c>
      <c r="F408" s="276"/>
      <c r="G408" s="549">
        <v>7.5166000000000004</v>
      </c>
      <c r="H408" s="546">
        <f t="shared" si="21"/>
        <v>120.27</v>
      </c>
      <c r="I408" s="547">
        <f t="shared" si="22"/>
        <v>149.24</v>
      </c>
    </row>
    <row r="409" spans="1:9" x14ac:dyDescent="0.25">
      <c r="A409" s="273" t="s">
        <v>1378</v>
      </c>
      <c r="B409" s="265">
        <v>1</v>
      </c>
      <c r="C409" s="265">
        <f t="shared" si="20"/>
        <v>193.5</v>
      </c>
      <c r="D409" s="265">
        <v>181</v>
      </c>
      <c r="E409" s="265">
        <v>12.5</v>
      </c>
      <c r="F409" s="276"/>
      <c r="G409" s="549">
        <v>7.5166000000000004</v>
      </c>
      <c r="H409" s="546">
        <f t="shared" si="21"/>
        <v>187.92</v>
      </c>
      <c r="I409" s="547">
        <f t="shared" si="22"/>
        <v>233.19</v>
      </c>
    </row>
    <row r="410" spans="1:9" x14ac:dyDescent="0.25">
      <c r="A410" s="273" t="s">
        <v>1435</v>
      </c>
      <c r="B410" s="265">
        <v>1</v>
      </c>
      <c r="C410" s="265">
        <f t="shared" si="20"/>
        <v>232</v>
      </c>
      <c r="D410" s="265">
        <v>221</v>
      </c>
      <c r="E410" s="265">
        <v>11</v>
      </c>
      <c r="F410" s="276"/>
      <c r="G410" s="549">
        <v>7.5166000000000004</v>
      </c>
      <c r="H410" s="546">
        <f t="shared" si="21"/>
        <v>165.37</v>
      </c>
      <c r="I410" s="547">
        <f t="shared" si="22"/>
        <v>205.21</v>
      </c>
    </row>
    <row r="411" spans="1:9" x14ac:dyDescent="0.25">
      <c r="A411" s="273" t="s">
        <v>1435</v>
      </c>
      <c r="B411" s="265">
        <v>1</v>
      </c>
      <c r="C411" s="265">
        <f t="shared" si="20"/>
        <v>288</v>
      </c>
      <c r="D411" s="265">
        <v>277</v>
      </c>
      <c r="E411" s="265">
        <v>11</v>
      </c>
      <c r="F411" s="276"/>
      <c r="G411" s="549">
        <v>7.5166000000000004</v>
      </c>
      <c r="H411" s="546">
        <f t="shared" si="21"/>
        <v>165.37</v>
      </c>
      <c r="I411" s="547">
        <f t="shared" si="22"/>
        <v>205.21</v>
      </c>
    </row>
    <row r="412" spans="1:9" x14ac:dyDescent="0.25">
      <c r="A412" s="273" t="s">
        <v>1435</v>
      </c>
      <c r="B412" s="265">
        <v>1</v>
      </c>
      <c r="C412" s="265">
        <f t="shared" si="20"/>
        <v>292</v>
      </c>
      <c r="D412" s="265">
        <v>277</v>
      </c>
      <c r="E412" s="265">
        <v>15</v>
      </c>
      <c r="F412" s="276"/>
      <c r="G412" s="549">
        <v>7.5166000000000004</v>
      </c>
      <c r="H412" s="546">
        <f t="shared" si="21"/>
        <v>225.5</v>
      </c>
      <c r="I412" s="547">
        <f t="shared" si="22"/>
        <v>279.82</v>
      </c>
    </row>
    <row r="413" spans="1:9" x14ac:dyDescent="0.25">
      <c r="A413" s="273" t="s">
        <v>1379</v>
      </c>
      <c r="B413" s="265">
        <v>1</v>
      </c>
      <c r="C413" s="265">
        <f t="shared" si="20"/>
        <v>253</v>
      </c>
      <c r="D413" s="265">
        <v>238</v>
      </c>
      <c r="E413" s="265">
        <v>15</v>
      </c>
      <c r="F413" s="276"/>
      <c r="G413" s="549">
        <v>6.8333000000000004</v>
      </c>
      <c r="H413" s="546">
        <f t="shared" si="21"/>
        <v>205</v>
      </c>
      <c r="I413" s="547">
        <f t="shared" si="22"/>
        <v>254.38</v>
      </c>
    </row>
    <row r="414" spans="1:9" x14ac:dyDescent="0.25">
      <c r="A414" s="273" t="s">
        <v>1379</v>
      </c>
      <c r="B414" s="265">
        <v>1</v>
      </c>
      <c r="C414" s="265">
        <f t="shared" si="20"/>
        <v>293.5</v>
      </c>
      <c r="D414" s="265">
        <v>277</v>
      </c>
      <c r="E414" s="265">
        <v>16.5</v>
      </c>
      <c r="F414" s="276"/>
      <c r="G414" s="549">
        <v>6.8333000000000004</v>
      </c>
      <c r="H414" s="546">
        <f t="shared" si="21"/>
        <v>225.5</v>
      </c>
      <c r="I414" s="547">
        <f t="shared" si="22"/>
        <v>279.82</v>
      </c>
    </row>
    <row r="415" spans="1:9" x14ac:dyDescent="0.25">
      <c r="A415" s="273" t="s">
        <v>1379</v>
      </c>
      <c r="B415" s="265">
        <v>1</v>
      </c>
      <c r="C415" s="265">
        <f t="shared" si="20"/>
        <v>297.5</v>
      </c>
      <c r="D415" s="265">
        <v>277</v>
      </c>
      <c r="E415" s="265">
        <v>20.5</v>
      </c>
      <c r="F415" s="276"/>
      <c r="G415" s="549">
        <v>6.8333000000000004</v>
      </c>
      <c r="H415" s="546">
        <f t="shared" si="21"/>
        <v>280.17</v>
      </c>
      <c r="I415" s="547">
        <f t="shared" si="22"/>
        <v>347.66</v>
      </c>
    </row>
    <row r="416" spans="1:9" x14ac:dyDescent="0.25">
      <c r="A416" s="273" t="s">
        <v>1379</v>
      </c>
      <c r="B416" s="265">
        <v>1</v>
      </c>
      <c r="C416" s="265">
        <f t="shared" si="20"/>
        <v>297.5</v>
      </c>
      <c r="D416" s="265">
        <v>277</v>
      </c>
      <c r="E416" s="265">
        <v>20.5</v>
      </c>
      <c r="F416" s="276"/>
      <c r="G416" s="549">
        <v>6.8333000000000004</v>
      </c>
      <c r="H416" s="546">
        <f t="shared" si="21"/>
        <v>280.17</v>
      </c>
      <c r="I416" s="547">
        <f t="shared" si="22"/>
        <v>347.66</v>
      </c>
    </row>
    <row r="417" spans="1:9" x14ac:dyDescent="0.25">
      <c r="A417" s="273" t="s">
        <v>1379</v>
      </c>
      <c r="B417" s="265">
        <v>1</v>
      </c>
      <c r="C417" s="265">
        <f t="shared" si="20"/>
        <v>298.5</v>
      </c>
      <c r="D417" s="265">
        <v>277</v>
      </c>
      <c r="E417" s="265">
        <v>21.5</v>
      </c>
      <c r="F417" s="276"/>
      <c r="G417" s="549">
        <v>6.8333000000000004</v>
      </c>
      <c r="H417" s="546">
        <f t="shared" si="21"/>
        <v>293.83</v>
      </c>
      <c r="I417" s="547">
        <f t="shared" si="22"/>
        <v>364.61</v>
      </c>
    </row>
    <row r="418" spans="1:9" x14ac:dyDescent="0.25">
      <c r="A418" s="266" t="s">
        <v>1379</v>
      </c>
      <c r="B418" s="265">
        <v>1</v>
      </c>
      <c r="C418" s="265">
        <f t="shared" si="20"/>
        <v>300</v>
      </c>
      <c r="D418" s="265">
        <v>277</v>
      </c>
      <c r="E418" s="265">
        <v>23</v>
      </c>
      <c r="F418" s="276"/>
      <c r="G418" s="549">
        <v>6.8333000000000004</v>
      </c>
      <c r="H418" s="546">
        <f t="shared" si="21"/>
        <v>314.33</v>
      </c>
      <c r="I418" s="547">
        <f t="shared" si="22"/>
        <v>390.05</v>
      </c>
    </row>
    <row r="419" spans="1:9" x14ac:dyDescent="0.25">
      <c r="A419" s="266" t="s">
        <v>1379</v>
      </c>
      <c r="B419" s="265">
        <v>1</v>
      </c>
      <c r="C419" s="265">
        <f t="shared" si="20"/>
        <v>301</v>
      </c>
      <c r="D419" s="265">
        <v>277</v>
      </c>
      <c r="E419" s="265">
        <v>24</v>
      </c>
      <c r="F419" s="276"/>
      <c r="G419" s="549">
        <v>6.8333000000000004</v>
      </c>
      <c r="H419" s="546">
        <f t="shared" si="21"/>
        <v>328</v>
      </c>
      <c r="I419" s="547">
        <f t="shared" si="22"/>
        <v>407.02</v>
      </c>
    </row>
    <row r="420" spans="1:9" x14ac:dyDescent="0.25">
      <c r="A420" s="273" t="s">
        <v>1379</v>
      </c>
      <c r="B420" s="265">
        <v>1</v>
      </c>
      <c r="C420" s="265">
        <f t="shared" si="20"/>
        <v>304</v>
      </c>
      <c r="D420" s="265">
        <v>277</v>
      </c>
      <c r="E420" s="265">
        <v>27</v>
      </c>
      <c r="F420" s="276"/>
      <c r="G420" s="549">
        <v>6.8333000000000004</v>
      </c>
      <c r="H420" s="546">
        <f t="shared" si="21"/>
        <v>369</v>
      </c>
      <c r="I420" s="547">
        <f t="shared" si="22"/>
        <v>457.89</v>
      </c>
    </row>
    <row r="421" spans="1:9" x14ac:dyDescent="0.25">
      <c r="A421" s="273" t="s">
        <v>1379</v>
      </c>
      <c r="B421" s="265">
        <v>1</v>
      </c>
      <c r="C421" s="265">
        <f t="shared" si="20"/>
        <v>255.5</v>
      </c>
      <c r="D421" s="265">
        <v>247</v>
      </c>
      <c r="E421" s="265">
        <v>8.5</v>
      </c>
      <c r="F421" s="276"/>
      <c r="G421" s="549">
        <v>7.5166000000000004</v>
      </c>
      <c r="H421" s="546">
        <f t="shared" si="21"/>
        <v>127.78</v>
      </c>
      <c r="I421" s="547">
        <f t="shared" si="22"/>
        <v>158.56</v>
      </c>
    </row>
    <row r="422" spans="1:9" x14ac:dyDescent="0.25">
      <c r="A422" s="273" t="s">
        <v>1379</v>
      </c>
      <c r="B422" s="265">
        <v>1</v>
      </c>
      <c r="C422" s="265">
        <f t="shared" si="20"/>
        <v>260.5</v>
      </c>
      <c r="D422" s="265">
        <v>246</v>
      </c>
      <c r="E422" s="265">
        <v>14.5</v>
      </c>
      <c r="F422" s="276"/>
      <c r="G422" s="549">
        <v>7.5166000000000004</v>
      </c>
      <c r="H422" s="546">
        <f t="shared" si="21"/>
        <v>217.98</v>
      </c>
      <c r="I422" s="547">
        <f t="shared" si="22"/>
        <v>270.49</v>
      </c>
    </row>
    <row r="423" spans="1:9" x14ac:dyDescent="0.25">
      <c r="A423" s="273" t="s">
        <v>1436</v>
      </c>
      <c r="B423" s="265">
        <v>1</v>
      </c>
      <c r="C423" s="265">
        <f t="shared" si="20"/>
        <v>207</v>
      </c>
      <c r="D423" s="265">
        <v>197</v>
      </c>
      <c r="E423" s="265">
        <v>10</v>
      </c>
      <c r="F423" s="276"/>
      <c r="G423" s="549">
        <v>6.8333000000000004</v>
      </c>
      <c r="H423" s="546">
        <f t="shared" si="21"/>
        <v>136.66999999999999</v>
      </c>
      <c r="I423" s="547">
        <f t="shared" si="22"/>
        <v>169.59</v>
      </c>
    </row>
    <row r="424" spans="1:9" x14ac:dyDescent="0.25">
      <c r="A424" s="273" t="s">
        <v>1380</v>
      </c>
      <c r="B424" s="265">
        <v>1</v>
      </c>
      <c r="C424" s="265">
        <f t="shared" si="20"/>
        <v>293</v>
      </c>
      <c r="D424" s="265">
        <v>277</v>
      </c>
      <c r="E424" s="265">
        <v>16</v>
      </c>
      <c r="F424" s="276"/>
      <c r="G424" s="549">
        <v>6.8333000000000004</v>
      </c>
      <c r="H424" s="546">
        <f t="shared" si="21"/>
        <v>218.67</v>
      </c>
      <c r="I424" s="547">
        <f t="shared" si="22"/>
        <v>271.35000000000002</v>
      </c>
    </row>
    <row r="425" spans="1:9" x14ac:dyDescent="0.25">
      <c r="A425" s="266" t="s">
        <v>1380</v>
      </c>
      <c r="B425" s="265">
        <v>1</v>
      </c>
      <c r="C425" s="265">
        <f t="shared" si="20"/>
        <v>301</v>
      </c>
      <c r="D425" s="265">
        <v>277</v>
      </c>
      <c r="E425" s="265">
        <v>24</v>
      </c>
      <c r="F425" s="276"/>
      <c r="G425" s="549">
        <v>6.8333000000000004</v>
      </c>
      <c r="H425" s="546">
        <f t="shared" si="21"/>
        <v>328</v>
      </c>
      <c r="I425" s="547">
        <f t="shared" si="22"/>
        <v>407.02</v>
      </c>
    </row>
    <row r="426" spans="1:9" x14ac:dyDescent="0.25">
      <c r="A426" s="273" t="s">
        <v>1380</v>
      </c>
      <c r="B426" s="265">
        <v>1</v>
      </c>
      <c r="C426" s="265">
        <f t="shared" si="20"/>
        <v>323.5</v>
      </c>
      <c r="D426" s="265">
        <v>277</v>
      </c>
      <c r="E426" s="265">
        <v>46.5</v>
      </c>
      <c r="F426" s="276"/>
      <c r="G426" s="549">
        <v>6.8333000000000004</v>
      </c>
      <c r="H426" s="546">
        <f t="shared" si="21"/>
        <v>635.5</v>
      </c>
      <c r="I426" s="547">
        <f t="shared" si="22"/>
        <v>788.59</v>
      </c>
    </row>
    <row r="427" spans="1:9" x14ac:dyDescent="0.25">
      <c r="A427" s="273" t="s">
        <v>1380</v>
      </c>
      <c r="B427" s="265">
        <v>1</v>
      </c>
      <c r="C427" s="265">
        <f t="shared" si="20"/>
        <v>325</v>
      </c>
      <c r="D427" s="265">
        <v>277</v>
      </c>
      <c r="E427" s="265">
        <v>48</v>
      </c>
      <c r="F427" s="276"/>
      <c r="G427" s="549">
        <v>6.8333000000000004</v>
      </c>
      <c r="H427" s="546">
        <f t="shared" si="21"/>
        <v>656</v>
      </c>
      <c r="I427" s="547">
        <f t="shared" si="22"/>
        <v>814.03</v>
      </c>
    </row>
    <row r="428" spans="1:9" x14ac:dyDescent="0.25">
      <c r="A428" s="273" t="s">
        <v>1381</v>
      </c>
      <c r="B428" s="265">
        <v>1</v>
      </c>
      <c r="C428" s="265">
        <f t="shared" si="20"/>
        <v>285</v>
      </c>
      <c r="D428" s="265">
        <v>277</v>
      </c>
      <c r="E428" s="265">
        <v>8</v>
      </c>
      <c r="F428" s="276"/>
      <c r="G428" s="549">
        <v>6.8333000000000004</v>
      </c>
      <c r="H428" s="546">
        <f t="shared" si="21"/>
        <v>109.33</v>
      </c>
      <c r="I428" s="547">
        <f t="shared" si="22"/>
        <v>135.66999999999999</v>
      </c>
    </row>
    <row r="429" spans="1:9" x14ac:dyDescent="0.25">
      <c r="A429" s="266" t="s">
        <v>1381</v>
      </c>
      <c r="B429" s="265">
        <v>1</v>
      </c>
      <c r="C429" s="265">
        <f t="shared" si="20"/>
        <v>301</v>
      </c>
      <c r="D429" s="265">
        <v>277</v>
      </c>
      <c r="E429" s="265">
        <v>24</v>
      </c>
      <c r="F429" s="276"/>
      <c r="G429" s="549">
        <v>7.5166000000000004</v>
      </c>
      <c r="H429" s="546">
        <f t="shared" si="21"/>
        <v>360.8</v>
      </c>
      <c r="I429" s="547">
        <f t="shared" si="22"/>
        <v>447.72</v>
      </c>
    </row>
    <row r="430" spans="1:9" x14ac:dyDescent="0.25">
      <c r="A430" s="273" t="s">
        <v>1381</v>
      </c>
      <c r="B430" s="265">
        <v>1</v>
      </c>
      <c r="C430" s="265">
        <f t="shared" si="20"/>
        <v>234.5</v>
      </c>
      <c r="D430" s="265">
        <v>197</v>
      </c>
      <c r="E430" s="265">
        <v>37.5</v>
      </c>
      <c r="F430" s="276"/>
      <c r="G430" s="549">
        <v>7.5166000000000004</v>
      </c>
      <c r="H430" s="546">
        <f t="shared" si="21"/>
        <v>563.75</v>
      </c>
      <c r="I430" s="547">
        <f t="shared" si="22"/>
        <v>699.56</v>
      </c>
    </row>
    <row r="431" spans="1:9" ht="33" x14ac:dyDescent="0.25">
      <c r="A431" s="273" t="s">
        <v>1382</v>
      </c>
      <c r="B431" s="265">
        <v>1</v>
      </c>
      <c r="C431" s="265">
        <f t="shared" si="20"/>
        <v>335.5</v>
      </c>
      <c r="D431" s="265">
        <v>277</v>
      </c>
      <c r="E431" s="265">
        <v>58.5</v>
      </c>
      <c r="F431" s="276"/>
      <c r="G431" s="549">
        <v>8.7334999999999994</v>
      </c>
      <c r="H431" s="546">
        <f t="shared" si="21"/>
        <v>1021.82</v>
      </c>
      <c r="I431" s="547">
        <f t="shared" si="22"/>
        <v>1267.98</v>
      </c>
    </row>
    <row r="432" spans="1:9" x14ac:dyDescent="0.25">
      <c r="A432" s="266" t="s">
        <v>1437</v>
      </c>
      <c r="B432" s="265">
        <v>1</v>
      </c>
      <c r="C432" s="265">
        <f t="shared" si="20"/>
        <v>216</v>
      </c>
      <c r="D432" s="265">
        <v>213</v>
      </c>
      <c r="E432" s="265">
        <v>3</v>
      </c>
      <c r="F432" s="276"/>
      <c r="G432" s="549">
        <v>7.6245000000000003</v>
      </c>
      <c r="H432" s="546">
        <f t="shared" si="21"/>
        <v>45.75</v>
      </c>
      <c r="I432" s="547">
        <f t="shared" si="22"/>
        <v>56.77</v>
      </c>
    </row>
    <row r="433" spans="1:9" x14ac:dyDescent="0.25">
      <c r="A433" s="273" t="s">
        <v>1383</v>
      </c>
      <c r="B433" s="265">
        <v>1</v>
      </c>
      <c r="C433" s="265">
        <f t="shared" si="20"/>
        <v>286</v>
      </c>
      <c r="D433" s="265">
        <v>238</v>
      </c>
      <c r="E433" s="265">
        <v>48</v>
      </c>
      <c r="F433" s="276"/>
      <c r="G433" s="549">
        <v>9.6386000000000003</v>
      </c>
      <c r="H433" s="546">
        <f t="shared" si="21"/>
        <v>925.31</v>
      </c>
      <c r="I433" s="547">
        <f t="shared" si="22"/>
        <v>1148.22</v>
      </c>
    </row>
    <row r="434" spans="1:9" x14ac:dyDescent="0.25">
      <c r="A434" s="273" t="s">
        <v>1383</v>
      </c>
      <c r="B434" s="265">
        <v>1</v>
      </c>
      <c r="C434" s="265">
        <f t="shared" si="20"/>
        <v>293</v>
      </c>
      <c r="D434" s="265">
        <v>197</v>
      </c>
      <c r="E434" s="265">
        <v>96</v>
      </c>
      <c r="F434" s="276"/>
      <c r="G434" s="549">
        <v>9.6386000000000003</v>
      </c>
      <c r="H434" s="546">
        <f t="shared" si="21"/>
        <v>1850.61</v>
      </c>
      <c r="I434" s="547">
        <f t="shared" si="22"/>
        <v>2296.42</v>
      </c>
    </row>
    <row r="435" spans="1:9" x14ac:dyDescent="0.25">
      <c r="A435" s="273" t="s">
        <v>1383</v>
      </c>
      <c r="B435" s="265">
        <v>1</v>
      </c>
      <c r="C435" s="265">
        <f t="shared" si="20"/>
        <v>381</v>
      </c>
      <c r="D435" s="265">
        <v>277</v>
      </c>
      <c r="E435" s="265">
        <v>104</v>
      </c>
      <c r="F435" s="276"/>
      <c r="G435" s="549">
        <v>9.6386000000000003</v>
      </c>
      <c r="H435" s="546">
        <f t="shared" si="21"/>
        <v>2004.83</v>
      </c>
      <c r="I435" s="547">
        <f t="shared" si="22"/>
        <v>2487.79</v>
      </c>
    </row>
    <row r="436" spans="1:9" x14ac:dyDescent="0.25">
      <c r="A436" s="273" t="s">
        <v>1383</v>
      </c>
      <c r="B436" s="265">
        <v>1</v>
      </c>
      <c r="C436" s="265">
        <f t="shared" si="20"/>
        <v>366</v>
      </c>
      <c r="D436" s="265">
        <v>254</v>
      </c>
      <c r="E436" s="265">
        <v>112</v>
      </c>
      <c r="F436" s="276"/>
      <c r="G436" s="549">
        <v>9.6386000000000003</v>
      </c>
      <c r="H436" s="546">
        <f t="shared" si="21"/>
        <v>2159.0500000000002</v>
      </c>
      <c r="I436" s="547">
        <f t="shared" si="22"/>
        <v>2679.17</v>
      </c>
    </row>
    <row r="437" spans="1:9" x14ac:dyDescent="0.25">
      <c r="A437" s="273" t="s">
        <v>1383</v>
      </c>
      <c r="B437" s="265">
        <v>1</v>
      </c>
      <c r="C437" s="265">
        <f t="shared" si="20"/>
        <v>397</v>
      </c>
      <c r="D437" s="265">
        <v>277</v>
      </c>
      <c r="E437" s="265">
        <v>120</v>
      </c>
      <c r="F437" s="276"/>
      <c r="G437" s="549">
        <v>9.6386000000000003</v>
      </c>
      <c r="H437" s="546">
        <f t="shared" si="21"/>
        <v>2313.2600000000002</v>
      </c>
      <c r="I437" s="547">
        <f t="shared" si="22"/>
        <v>2870.52</v>
      </c>
    </row>
    <row r="438" spans="1:9" x14ac:dyDescent="0.25">
      <c r="A438" s="273" t="s">
        <v>1383</v>
      </c>
      <c r="B438" s="265">
        <v>1</v>
      </c>
      <c r="C438" s="265">
        <f t="shared" si="20"/>
        <v>405</v>
      </c>
      <c r="D438" s="265">
        <v>277</v>
      </c>
      <c r="E438" s="265">
        <v>128</v>
      </c>
      <c r="F438" s="276"/>
      <c r="G438" s="549">
        <v>9.6386000000000003</v>
      </c>
      <c r="H438" s="546">
        <f t="shared" si="21"/>
        <v>2467.48</v>
      </c>
      <c r="I438" s="547">
        <f t="shared" si="22"/>
        <v>3061.9</v>
      </c>
    </row>
    <row r="439" spans="1:9" x14ac:dyDescent="0.25">
      <c r="A439" s="273" t="s">
        <v>1383</v>
      </c>
      <c r="B439" s="265">
        <v>1</v>
      </c>
      <c r="C439" s="265">
        <f t="shared" si="20"/>
        <v>278</v>
      </c>
      <c r="D439" s="265">
        <v>277</v>
      </c>
      <c r="E439" s="265">
        <v>1</v>
      </c>
      <c r="F439" s="276"/>
      <c r="G439" s="549">
        <v>7.3</v>
      </c>
      <c r="H439" s="546">
        <f t="shared" si="21"/>
        <v>14.6</v>
      </c>
      <c r="I439" s="547">
        <f t="shared" si="22"/>
        <v>18.12</v>
      </c>
    </row>
    <row r="440" spans="1:9" x14ac:dyDescent="0.25">
      <c r="A440" s="273" t="s">
        <v>1384</v>
      </c>
      <c r="B440" s="265">
        <v>1</v>
      </c>
      <c r="C440" s="265">
        <f t="shared" si="20"/>
        <v>288</v>
      </c>
      <c r="D440" s="265">
        <v>277</v>
      </c>
      <c r="E440" s="265">
        <v>11</v>
      </c>
      <c r="F440" s="276"/>
      <c r="G440" s="549">
        <v>9.5127000000000006</v>
      </c>
      <c r="H440" s="546">
        <f t="shared" si="21"/>
        <v>209.28</v>
      </c>
      <c r="I440" s="547">
        <f t="shared" si="22"/>
        <v>259.7</v>
      </c>
    </row>
    <row r="441" spans="1:9" x14ac:dyDescent="0.25">
      <c r="A441" s="273" t="s">
        <v>1384</v>
      </c>
      <c r="B441" s="265">
        <v>1</v>
      </c>
      <c r="C441" s="265">
        <f t="shared" si="20"/>
        <v>243</v>
      </c>
      <c r="D441" s="265">
        <v>231</v>
      </c>
      <c r="E441" s="265">
        <v>12</v>
      </c>
      <c r="F441" s="276"/>
      <c r="G441" s="549">
        <v>9.5127000000000006</v>
      </c>
      <c r="H441" s="546">
        <f t="shared" si="21"/>
        <v>228.3</v>
      </c>
      <c r="I441" s="547">
        <f t="shared" si="22"/>
        <v>283.3</v>
      </c>
    </row>
    <row r="442" spans="1:9" x14ac:dyDescent="0.25">
      <c r="A442" s="273" t="s">
        <v>1384</v>
      </c>
      <c r="B442" s="265">
        <v>1</v>
      </c>
      <c r="C442" s="265">
        <f t="shared" si="20"/>
        <v>292</v>
      </c>
      <c r="D442" s="265">
        <v>277</v>
      </c>
      <c r="E442" s="265">
        <v>15</v>
      </c>
      <c r="F442" s="276"/>
      <c r="G442" s="549">
        <v>9.5127000000000006</v>
      </c>
      <c r="H442" s="546">
        <f t="shared" si="21"/>
        <v>285.38</v>
      </c>
      <c r="I442" s="547">
        <f t="shared" si="22"/>
        <v>354.13</v>
      </c>
    </row>
    <row r="443" spans="1:9" x14ac:dyDescent="0.25">
      <c r="A443" s="273" t="s">
        <v>1384</v>
      </c>
      <c r="B443" s="265">
        <v>1</v>
      </c>
      <c r="C443" s="265">
        <f t="shared" si="20"/>
        <v>300</v>
      </c>
      <c r="D443" s="265">
        <v>277</v>
      </c>
      <c r="E443" s="265">
        <v>23</v>
      </c>
      <c r="F443" s="276"/>
      <c r="G443" s="549">
        <v>9.5127000000000006</v>
      </c>
      <c r="H443" s="546">
        <f t="shared" si="21"/>
        <v>437.58</v>
      </c>
      <c r="I443" s="547">
        <f t="shared" si="22"/>
        <v>542.99</v>
      </c>
    </row>
    <row r="444" spans="1:9" x14ac:dyDescent="0.25">
      <c r="A444" s="273" t="s">
        <v>1384</v>
      </c>
      <c r="B444" s="265">
        <v>1</v>
      </c>
      <c r="C444" s="265">
        <f t="shared" si="20"/>
        <v>300</v>
      </c>
      <c r="D444" s="265">
        <v>277</v>
      </c>
      <c r="E444" s="265">
        <v>23</v>
      </c>
      <c r="F444" s="276"/>
      <c r="G444" s="549">
        <v>9.5127000000000006</v>
      </c>
      <c r="H444" s="546">
        <f t="shared" si="21"/>
        <v>437.58</v>
      </c>
      <c r="I444" s="547">
        <f t="shared" si="22"/>
        <v>542.99</v>
      </c>
    </row>
    <row r="445" spans="1:9" x14ac:dyDescent="0.25">
      <c r="A445" s="273" t="s">
        <v>1384</v>
      </c>
      <c r="B445" s="265">
        <v>1</v>
      </c>
      <c r="C445" s="265">
        <f t="shared" si="20"/>
        <v>302.5</v>
      </c>
      <c r="D445" s="265">
        <v>277</v>
      </c>
      <c r="E445" s="265">
        <v>25.5</v>
      </c>
      <c r="F445" s="276"/>
      <c r="G445" s="549">
        <v>9.5127000000000006</v>
      </c>
      <c r="H445" s="546">
        <f t="shared" si="21"/>
        <v>485.15</v>
      </c>
      <c r="I445" s="547">
        <f t="shared" si="22"/>
        <v>602.02</v>
      </c>
    </row>
    <row r="446" spans="1:9" x14ac:dyDescent="0.25">
      <c r="A446" s="273" t="s">
        <v>1384</v>
      </c>
      <c r="B446" s="265">
        <v>1</v>
      </c>
      <c r="C446" s="265">
        <f t="shared" si="20"/>
        <v>282.5</v>
      </c>
      <c r="D446" s="265">
        <v>277</v>
      </c>
      <c r="E446" s="265">
        <v>5.5</v>
      </c>
      <c r="F446" s="276"/>
      <c r="G446" s="549">
        <v>9.6984999999999992</v>
      </c>
      <c r="H446" s="546">
        <f t="shared" si="21"/>
        <v>106.68</v>
      </c>
      <c r="I446" s="547">
        <f t="shared" si="22"/>
        <v>132.38</v>
      </c>
    </row>
    <row r="447" spans="1:9" x14ac:dyDescent="0.25">
      <c r="A447" s="273" t="s">
        <v>1384</v>
      </c>
      <c r="B447" s="265">
        <v>1</v>
      </c>
      <c r="C447" s="265">
        <f t="shared" si="20"/>
        <v>286</v>
      </c>
      <c r="D447" s="265">
        <v>277</v>
      </c>
      <c r="E447" s="265">
        <v>9</v>
      </c>
      <c r="F447" s="276"/>
      <c r="G447" s="549">
        <v>9.6984999999999992</v>
      </c>
      <c r="H447" s="546">
        <f t="shared" si="21"/>
        <v>174.57</v>
      </c>
      <c r="I447" s="547">
        <f t="shared" si="22"/>
        <v>216.62</v>
      </c>
    </row>
    <row r="448" spans="1:9" x14ac:dyDescent="0.25">
      <c r="A448" s="273" t="s">
        <v>1384</v>
      </c>
      <c r="B448" s="265">
        <v>1</v>
      </c>
      <c r="C448" s="265">
        <f t="shared" si="20"/>
        <v>248.5</v>
      </c>
      <c r="D448" s="265">
        <v>237</v>
      </c>
      <c r="E448" s="265">
        <v>11.5</v>
      </c>
      <c r="F448" s="276"/>
      <c r="G448" s="549">
        <v>9.6984999999999992</v>
      </c>
      <c r="H448" s="546">
        <f t="shared" si="21"/>
        <v>223.07</v>
      </c>
      <c r="I448" s="547">
        <f t="shared" si="22"/>
        <v>276.81</v>
      </c>
    </row>
    <row r="449" spans="1:9" x14ac:dyDescent="0.25">
      <c r="A449" s="273" t="s">
        <v>1384</v>
      </c>
      <c r="B449" s="265">
        <v>1</v>
      </c>
      <c r="C449" s="265">
        <f t="shared" si="20"/>
        <v>246.5</v>
      </c>
      <c r="D449" s="265">
        <v>231</v>
      </c>
      <c r="E449" s="265">
        <v>15.5</v>
      </c>
      <c r="F449" s="276"/>
      <c r="G449" s="549">
        <v>9.6984999999999992</v>
      </c>
      <c r="H449" s="546">
        <f t="shared" si="21"/>
        <v>300.64999999999998</v>
      </c>
      <c r="I449" s="547">
        <f t="shared" si="22"/>
        <v>373.08</v>
      </c>
    </row>
    <row r="450" spans="1:9" s="268" customFormat="1" ht="50.25" customHeight="1" x14ac:dyDescent="0.25">
      <c r="A450" s="267" t="s">
        <v>24</v>
      </c>
      <c r="B450" s="263">
        <f>SUM(B451:B1091)</f>
        <v>641</v>
      </c>
      <c r="C450" s="263"/>
      <c r="D450" s="263"/>
      <c r="E450" s="263">
        <f>SUM(E451:E1091)</f>
        <v>22474.02442305845</v>
      </c>
      <c r="F450" s="277"/>
      <c r="G450" s="550"/>
      <c r="H450" s="548">
        <f>SUM(H451:H1091)</f>
        <v>268522.48999999987</v>
      </c>
      <c r="I450" s="548">
        <f>SUM(I451:I1091)</f>
        <v>333209.60000000038</v>
      </c>
    </row>
    <row r="451" spans="1:9" ht="33" customHeight="1" x14ac:dyDescent="0.25">
      <c r="A451" s="273" t="s">
        <v>460</v>
      </c>
      <c r="B451" s="265">
        <v>1</v>
      </c>
      <c r="C451" s="265">
        <f t="shared" ref="C451:C514" si="23">D451+E451</f>
        <v>144</v>
      </c>
      <c r="D451" s="265">
        <v>143</v>
      </c>
      <c r="E451" s="265">
        <v>1</v>
      </c>
      <c r="F451" s="276"/>
      <c r="G451" s="549">
        <v>5.8623000000000003</v>
      </c>
      <c r="H451" s="546">
        <f t="shared" ref="H451" si="24">ROUND(E451*G451*2,2)</f>
        <v>11.72</v>
      </c>
      <c r="I451" s="547">
        <f t="shared" ref="I451" si="25">ROUND(H451*1.2409,2)</f>
        <v>14.54</v>
      </c>
    </row>
    <row r="452" spans="1:9" ht="33" customHeight="1" x14ac:dyDescent="0.25">
      <c r="A452" s="273" t="s">
        <v>460</v>
      </c>
      <c r="B452" s="265">
        <v>1</v>
      </c>
      <c r="C452" s="265">
        <f t="shared" si="23"/>
        <v>278</v>
      </c>
      <c r="D452" s="265">
        <v>277</v>
      </c>
      <c r="E452" s="265">
        <v>1</v>
      </c>
      <c r="F452" s="276"/>
      <c r="G452" s="549">
        <v>5.8623000000000003</v>
      </c>
      <c r="H452" s="546">
        <f t="shared" ref="H452:H515" si="26">ROUND(E452*G452*2,2)</f>
        <v>11.72</v>
      </c>
      <c r="I452" s="547">
        <f t="shared" ref="I452:I515" si="27">ROUND(H452*1.2409,2)</f>
        <v>14.54</v>
      </c>
    </row>
    <row r="453" spans="1:9" ht="33" customHeight="1" x14ac:dyDescent="0.25">
      <c r="A453" s="273" t="s">
        <v>460</v>
      </c>
      <c r="B453" s="265">
        <v>1</v>
      </c>
      <c r="C453" s="265">
        <f t="shared" si="23"/>
        <v>280</v>
      </c>
      <c r="D453" s="265">
        <v>277</v>
      </c>
      <c r="E453" s="265">
        <v>3</v>
      </c>
      <c r="F453" s="276"/>
      <c r="G453" s="549">
        <v>5.8623000000000003</v>
      </c>
      <c r="H453" s="546">
        <f t="shared" si="26"/>
        <v>35.17</v>
      </c>
      <c r="I453" s="547">
        <f t="shared" si="27"/>
        <v>43.64</v>
      </c>
    </row>
    <row r="454" spans="1:9" ht="33" customHeight="1" x14ac:dyDescent="0.25">
      <c r="A454" s="273" t="s">
        <v>460</v>
      </c>
      <c r="B454" s="265">
        <v>1</v>
      </c>
      <c r="C454" s="265">
        <f t="shared" si="23"/>
        <v>288</v>
      </c>
      <c r="D454" s="265">
        <v>277</v>
      </c>
      <c r="E454" s="265">
        <v>11</v>
      </c>
      <c r="F454" s="276"/>
      <c r="G454" s="549">
        <v>5.8623000000000003</v>
      </c>
      <c r="H454" s="546">
        <f t="shared" si="26"/>
        <v>128.97</v>
      </c>
      <c r="I454" s="547">
        <f t="shared" si="27"/>
        <v>160.04</v>
      </c>
    </row>
    <row r="455" spans="1:9" ht="33" customHeight="1" x14ac:dyDescent="0.25">
      <c r="A455" s="273" t="s">
        <v>460</v>
      </c>
      <c r="B455" s="265">
        <v>1</v>
      </c>
      <c r="C455" s="265">
        <f t="shared" si="23"/>
        <v>240</v>
      </c>
      <c r="D455" s="265">
        <v>229</v>
      </c>
      <c r="E455" s="265">
        <v>11</v>
      </c>
      <c r="F455" s="276"/>
      <c r="G455" s="549">
        <v>5.8623000000000003</v>
      </c>
      <c r="H455" s="546">
        <f t="shared" si="26"/>
        <v>128.97</v>
      </c>
      <c r="I455" s="547">
        <f t="shared" si="27"/>
        <v>160.04</v>
      </c>
    </row>
    <row r="456" spans="1:9" ht="33" customHeight="1" x14ac:dyDescent="0.25">
      <c r="A456" s="273" t="s">
        <v>460</v>
      </c>
      <c r="B456" s="265">
        <v>1</v>
      </c>
      <c r="C456" s="265">
        <f t="shared" si="23"/>
        <v>255</v>
      </c>
      <c r="D456" s="265">
        <v>238</v>
      </c>
      <c r="E456" s="265">
        <v>17</v>
      </c>
      <c r="F456" s="276"/>
      <c r="G456" s="549">
        <v>5.8623000000000003</v>
      </c>
      <c r="H456" s="546">
        <f t="shared" si="26"/>
        <v>199.32</v>
      </c>
      <c r="I456" s="547">
        <f t="shared" si="27"/>
        <v>247.34</v>
      </c>
    </row>
    <row r="457" spans="1:9" ht="33" customHeight="1" x14ac:dyDescent="0.25">
      <c r="A457" s="273" t="s">
        <v>460</v>
      </c>
      <c r="B457" s="265">
        <v>1</v>
      </c>
      <c r="C457" s="265">
        <f t="shared" si="23"/>
        <v>221</v>
      </c>
      <c r="D457" s="265">
        <v>197</v>
      </c>
      <c r="E457" s="265">
        <v>24</v>
      </c>
      <c r="F457" s="276"/>
      <c r="G457" s="549">
        <v>5.8623000000000003</v>
      </c>
      <c r="H457" s="546">
        <f t="shared" si="26"/>
        <v>281.39</v>
      </c>
      <c r="I457" s="547">
        <f t="shared" si="27"/>
        <v>349.18</v>
      </c>
    </row>
    <row r="458" spans="1:9" ht="33" customHeight="1" x14ac:dyDescent="0.25">
      <c r="A458" s="273" t="s">
        <v>460</v>
      </c>
      <c r="B458" s="265">
        <v>1</v>
      </c>
      <c r="C458" s="265">
        <f t="shared" si="23"/>
        <v>311</v>
      </c>
      <c r="D458" s="265">
        <v>277</v>
      </c>
      <c r="E458" s="265">
        <v>34</v>
      </c>
      <c r="F458" s="276"/>
      <c r="G458" s="549">
        <v>5.8623000000000003</v>
      </c>
      <c r="H458" s="546">
        <f t="shared" si="26"/>
        <v>398.64</v>
      </c>
      <c r="I458" s="547">
        <f t="shared" si="27"/>
        <v>494.67</v>
      </c>
    </row>
    <row r="459" spans="1:9" ht="33" customHeight="1" x14ac:dyDescent="0.25">
      <c r="A459" s="273" t="s">
        <v>460</v>
      </c>
      <c r="B459" s="265">
        <v>1</v>
      </c>
      <c r="C459" s="265">
        <f t="shared" si="23"/>
        <v>311</v>
      </c>
      <c r="D459" s="265">
        <v>277</v>
      </c>
      <c r="E459" s="265">
        <v>34</v>
      </c>
      <c r="F459" s="276"/>
      <c r="G459" s="549">
        <v>5.8623000000000003</v>
      </c>
      <c r="H459" s="546">
        <f t="shared" si="26"/>
        <v>398.64</v>
      </c>
      <c r="I459" s="547">
        <f t="shared" si="27"/>
        <v>494.67</v>
      </c>
    </row>
    <row r="460" spans="1:9" ht="33" customHeight="1" x14ac:dyDescent="0.25">
      <c r="A460" s="273" t="s">
        <v>460</v>
      </c>
      <c r="B460" s="265">
        <v>1</v>
      </c>
      <c r="C460" s="265">
        <f t="shared" si="23"/>
        <v>271</v>
      </c>
      <c r="D460" s="265">
        <v>197</v>
      </c>
      <c r="E460" s="265">
        <v>74</v>
      </c>
      <c r="F460" s="276"/>
      <c r="G460" s="549">
        <v>5.8623000000000003</v>
      </c>
      <c r="H460" s="546">
        <f t="shared" si="26"/>
        <v>867.62</v>
      </c>
      <c r="I460" s="547">
        <f t="shared" si="27"/>
        <v>1076.6300000000001</v>
      </c>
    </row>
    <row r="461" spans="1:9" ht="33" customHeight="1" x14ac:dyDescent="0.25">
      <c r="A461" s="273" t="s">
        <v>460</v>
      </c>
      <c r="B461" s="265">
        <v>1</v>
      </c>
      <c r="C461" s="265">
        <f t="shared" si="23"/>
        <v>316.5</v>
      </c>
      <c r="D461" s="265">
        <v>238</v>
      </c>
      <c r="E461" s="265">
        <v>78.5</v>
      </c>
      <c r="F461" s="276"/>
      <c r="G461" s="549">
        <v>5.8623000000000003</v>
      </c>
      <c r="H461" s="546">
        <f t="shared" si="26"/>
        <v>920.38</v>
      </c>
      <c r="I461" s="547">
        <f t="shared" si="27"/>
        <v>1142.0999999999999</v>
      </c>
    </row>
    <row r="462" spans="1:9" ht="33" customHeight="1" x14ac:dyDescent="0.25">
      <c r="A462" s="273" t="s">
        <v>460</v>
      </c>
      <c r="B462" s="265">
        <v>1</v>
      </c>
      <c r="C462" s="265">
        <f t="shared" si="23"/>
        <v>288</v>
      </c>
      <c r="D462" s="265">
        <v>277</v>
      </c>
      <c r="E462" s="265">
        <v>11</v>
      </c>
      <c r="F462" s="276"/>
      <c r="G462" s="549">
        <v>6.0420999999999996</v>
      </c>
      <c r="H462" s="546">
        <f t="shared" si="26"/>
        <v>132.93</v>
      </c>
      <c r="I462" s="547">
        <f t="shared" si="27"/>
        <v>164.95</v>
      </c>
    </row>
    <row r="463" spans="1:9" ht="33" customHeight="1" x14ac:dyDescent="0.25">
      <c r="A463" s="273" t="s">
        <v>460</v>
      </c>
      <c r="B463" s="265">
        <v>1</v>
      </c>
      <c r="C463" s="265">
        <f t="shared" si="23"/>
        <v>215</v>
      </c>
      <c r="D463" s="265">
        <v>214</v>
      </c>
      <c r="E463" s="265">
        <v>1</v>
      </c>
      <c r="F463" s="276"/>
      <c r="G463" s="549">
        <v>6.1020000000000003</v>
      </c>
      <c r="H463" s="546">
        <f t="shared" si="26"/>
        <v>12.2</v>
      </c>
      <c r="I463" s="547">
        <f t="shared" si="27"/>
        <v>15.14</v>
      </c>
    </row>
    <row r="464" spans="1:9" ht="33" customHeight="1" x14ac:dyDescent="0.25">
      <c r="A464" s="273" t="s">
        <v>460</v>
      </c>
      <c r="B464" s="265">
        <v>1</v>
      </c>
      <c r="C464" s="265">
        <f t="shared" si="23"/>
        <v>255</v>
      </c>
      <c r="D464" s="265">
        <v>254</v>
      </c>
      <c r="E464" s="265">
        <v>1</v>
      </c>
      <c r="F464" s="276"/>
      <c r="G464" s="549">
        <v>6.1020000000000003</v>
      </c>
      <c r="H464" s="546">
        <f t="shared" si="26"/>
        <v>12.2</v>
      </c>
      <c r="I464" s="547">
        <f t="shared" si="27"/>
        <v>15.14</v>
      </c>
    </row>
    <row r="465" spans="1:9" ht="33" customHeight="1" x14ac:dyDescent="0.25">
      <c r="A465" s="273" t="s">
        <v>460</v>
      </c>
      <c r="B465" s="265">
        <v>1</v>
      </c>
      <c r="C465" s="265">
        <f t="shared" si="23"/>
        <v>213</v>
      </c>
      <c r="D465" s="265">
        <v>207</v>
      </c>
      <c r="E465" s="265">
        <v>6</v>
      </c>
      <c r="F465" s="276"/>
      <c r="G465" s="549">
        <v>6.1020000000000003</v>
      </c>
      <c r="H465" s="546">
        <f t="shared" si="26"/>
        <v>73.22</v>
      </c>
      <c r="I465" s="547">
        <f t="shared" si="27"/>
        <v>90.86</v>
      </c>
    </row>
    <row r="466" spans="1:9" ht="33" customHeight="1" x14ac:dyDescent="0.25">
      <c r="A466" s="273" t="s">
        <v>460</v>
      </c>
      <c r="B466" s="265">
        <v>1</v>
      </c>
      <c r="C466" s="265">
        <f t="shared" si="23"/>
        <v>225</v>
      </c>
      <c r="D466" s="265">
        <v>214</v>
      </c>
      <c r="E466" s="265">
        <v>11</v>
      </c>
      <c r="F466" s="276"/>
      <c r="G466" s="549">
        <v>6.1020000000000003</v>
      </c>
      <c r="H466" s="546">
        <f t="shared" si="26"/>
        <v>134.24</v>
      </c>
      <c r="I466" s="547">
        <f t="shared" si="27"/>
        <v>166.58</v>
      </c>
    </row>
    <row r="467" spans="1:9" ht="33" customHeight="1" x14ac:dyDescent="0.25">
      <c r="A467" s="273" t="s">
        <v>460</v>
      </c>
      <c r="B467" s="265">
        <v>1</v>
      </c>
      <c r="C467" s="265">
        <f t="shared" si="23"/>
        <v>253</v>
      </c>
      <c r="D467" s="265">
        <v>237</v>
      </c>
      <c r="E467" s="265">
        <v>16</v>
      </c>
      <c r="F467" s="276"/>
      <c r="G467" s="549">
        <v>6.1020000000000003</v>
      </c>
      <c r="H467" s="546">
        <f t="shared" si="26"/>
        <v>195.26</v>
      </c>
      <c r="I467" s="547">
        <f t="shared" si="27"/>
        <v>242.3</v>
      </c>
    </row>
    <row r="468" spans="1:9" ht="33" customHeight="1" x14ac:dyDescent="0.25">
      <c r="A468" s="273" t="s">
        <v>460</v>
      </c>
      <c r="B468" s="265">
        <v>1</v>
      </c>
      <c r="C468" s="265">
        <f t="shared" si="23"/>
        <v>230</v>
      </c>
      <c r="D468" s="265">
        <v>214</v>
      </c>
      <c r="E468" s="265">
        <v>16</v>
      </c>
      <c r="F468" s="276"/>
      <c r="G468" s="549">
        <v>6.1020000000000003</v>
      </c>
      <c r="H468" s="546">
        <f t="shared" si="26"/>
        <v>195.26</v>
      </c>
      <c r="I468" s="547">
        <f t="shared" si="27"/>
        <v>242.3</v>
      </c>
    </row>
    <row r="469" spans="1:9" ht="33" customHeight="1" x14ac:dyDescent="0.25">
      <c r="A469" s="273" t="s">
        <v>460</v>
      </c>
      <c r="B469" s="265">
        <v>1</v>
      </c>
      <c r="C469" s="265">
        <f t="shared" si="23"/>
        <v>230</v>
      </c>
      <c r="D469" s="265">
        <v>214</v>
      </c>
      <c r="E469" s="265">
        <v>16</v>
      </c>
      <c r="F469" s="276"/>
      <c r="G469" s="549">
        <v>6.1020000000000003</v>
      </c>
      <c r="H469" s="546">
        <f t="shared" si="26"/>
        <v>195.26</v>
      </c>
      <c r="I469" s="547">
        <f t="shared" si="27"/>
        <v>242.3</v>
      </c>
    </row>
    <row r="470" spans="1:9" ht="33" customHeight="1" x14ac:dyDescent="0.25">
      <c r="A470" s="273" t="s">
        <v>460</v>
      </c>
      <c r="B470" s="265">
        <v>1</v>
      </c>
      <c r="C470" s="265">
        <f t="shared" si="23"/>
        <v>208</v>
      </c>
      <c r="D470" s="265">
        <v>190</v>
      </c>
      <c r="E470" s="265">
        <v>18</v>
      </c>
      <c r="F470" s="276"/>
      <c r="G470" s="549">
        <v>6.1020000000000003</v>
      </c>
      <c r="H470" s="546">
        <f t="shared" si="26"/>
        <v>219.67</v>
      </c>
      <c r="I470" s="547">
        <f t="shared" si="27"/>
        <v>272.58999999999997</v>
      </c>
    </row>
    <row r="471" spans="1:9" ht="33" customHeight="1" x14ac:dyDescent="0.25">
      <c r="A471" s="273" t="s">
        <v>460</v>
      </c>
      <c r="B471" s="265">
        <v>1</v>
      </c>
      <c r="C471" s="265">
        <f t="shared" si="23"/>
        <v>300</v>
      </c>
      <c r="D471" s="265">
        <v>277</v>
      </c>
      <c r="E471" s="265">
        <v>23</v>
      </c>
      <c r="F471" s="276"/>
      <c r="G471" s="549">
        <v>6.1020000000000003</v>
      </c>
      <c r="H471" s="546">
        <f t="shared" si="26"/>
        <v>280.69</v>
      </c>
      <c r="I471" s="547">
        <f t="shared" si="27"/>
        <v>348.31</v>
      </c>
    </row>
    <row r="472" spans="1:9" ht="33" customHeight="1" x14ac:dyDescent="0.25">
      <c r="A472" s="273" t="s">
        <v>460</v>
      </c>
      <c r="B472" s="265">
        <v>1</v>
      </c>
      <c r="C472" s="265">
        <f t="shared" si="23"/>
        <v>238</v>
      </c>
      <c r="D472" s="265">
        <v>214</v>
      </c>
      <c r="E472" s="265">
        <v>24</v>
      </c>
      <c r="F472" s="276"/>
      <c r="G472" s="549">
        <v>6.1020000000000003</v>
      </c>
      <c r="H472" s="546">
        <f t="shared" si="26"/>
        <v>292.89999999999998</v>
      </c>
      <c r="I472" s="547">
        <f t="shared" si="27"/>
        <v>363.46</v>
      </c>
    </row>
    <row r="473" spans="1:9" ht="33" customHeight="1" x14ac:dyDescent="0.25">
      <c r="A473" s="273" t="s">
        <v>460</v>
      </c>
      <c r="B473" s="265">
        <v>1</v>
      </c>
      <c r="C473" s="265">
        <f t="shared" si="23"/>
        <v>238</v>
      </c>
      <c r="D473" s="265">
        <v>214</v>
      </c>
      <c r="E473" s="265">
        <v>24</v>
      </c>
      <c r="F473" s="276"/>
      <c r="G473" s="549">
        <v>6.1020000000000003</v>
      </c>
      <c r="H473" s="546">
        <f t="shared" si="26"/>
        <v>292.89999999999998</v>
      </c>
      <c r="I473" s="547">
        <f t="shared" si="27"/>
        <v>363.46</v>
      </c>
    </row>
    <row r="474" spans="1:9" ht="33" customHeight="1" x14ac:dyDescent="0.25">
      <c r="A474" s="273" t="s">
        <v>460</v>
      </c>
      <c r="B474" s="265">
        <v>1</v>
      </c>
      <c r="C474" s="265">
        <f t="shared" si="23"/>
        <v>301</v>
      </c>
      <c r="D474" s="265">
        <v>277</v>
      </c>
      <c r="E474" s="265">
        <v>24</v>
      </c>
      <c r="F474" s="276"/>
      <c r="G474" s="549">
        <v>6.1020000000000003</v>
      </c>
      <c r="H474" s="546">
        <f t="shared" si="26"/>
        <v>292.89999999999998</v>
      </c>
      <c r="I474" s="547">
        <f t="shared" si="27"/>
        <v>363.46</v>
      </c>
    </row>
    <row r="475" spans="1:9" ht="33" customHeight="1" x14ac:dyDescent="0.25">
      <c r="A475" s="273" t="s">
        <v>460</v>
      </c>
      <c r="B475" s="265">
        <v>1</v>
      </c>
      <c r="C475" s="265">
        <f t="shared" si="23"/>
        <v>319</v>
      </c>
      <c r="D475" s="265">
        <v>277</v>
      </c>
      <c r="E475" s="265">
        <v>42</v>
      </c>
      <c r="F475" s="276"/>
      <c r="G475" s="549">
        <v>6.1020000000000003</v>
      </c>
      <c r="H475" s="546">
        <f t="shared" si="26"/>
        <v>512.57000000000005</v>
      </c>
      <c r="I475" s="547">
        <f t="shared" si="27"/>
        <v>636.04999999999995</v>
      </c>
    </row>
    <row r="476" spans="1:9" ht="33" customHeight="1" x14ac:dyDescent="0.25">
      <c r="A476" s="273" t="s">
        <v>460</v>
      </c>
      <c r="B476" s="265">
        <v>1</v>
      </c>
      <c r="C476" s="265">
        <f t="shared" si="23"/>
        <v>301</v>
      </c>
      <c r="D476" s="265">
        <v>253</v>
      </c>
      <c r="E476" s="265">
        <v>48</v>
      </c>
      <c r="F476" s="276"/>
      <c r="G476" s="549">
        <v>6.1020000000000003</v>
      </c>
      <c r="H476" s="546">
        <f t="shared" si="26"/>
        <v>585.79</v>
      </c>
      <c r="I476" s="547">
        <f t="shared" si="27"/>
        <v>726.91</v>
      </c>
    </row>
    <row r="477" spans="1:9" ht="33" customHeight="1" x14ac:dyDescent="0.25">
      <c r="A477" s="273" t="s">
        <v>460</v>
      </c>
      <c r="B477" s="265">
        <v>1</v>
      </c>
      <c r="C477" s="265">
        <f t="shared" si="23"/>
        <v>325</v>
      </c>
      <c r="D477" s="265">
        <v>277</v>
      </c>
      <c r="E477" s="265">
        <v>48</v>
      </c>
      <c r="F477" s="276"/>
      <c r="G477" s="549">
        <v>6.1020000000000003</v>
      </c>
      <c r="H477" s="546">
        <f t="shared" si="26"/>
        <v>585.79</v>
      </c>
      <c r="I477" s="547">
        <f t="shared" si="27"/>
        <v>726.91</v>
      </c>
    </row>
    <row r="478" spans="1:9" ht="33" customHeight="1" x14ac:dyDescent="0.25">
      <c r="A478" s="273" t="s">
        <v>460</v>
      </c>
      <c r="B478" s="265">
        <v>1</v>
      </c>
      <c r="C478" s="265">
        <f t="shared" si="23"/>
        <v>327</v>
      </c>
      <c r="D478" s="265">
        <v>277</v>
      </c>
      <c r="E478" s="265">
        <v>50</v>
      </c>
      <c r="F478" s="276"/>
      <c r="G478" s="549">
        <v>6.1020000000000003</v>
      </c>
      <c r="H478" s="546">
        <f t="shared" si="26"/>
        <v>610.20000000000005</v>
      </c>
      <c r="I478" s="547">
        <f t="shared" si="27"/>
        <v>757.2</v>
      </c>
    </row>
    <row r="479" spans="1:9" ht="33" customHeight="1" x14ac:dyDescent="0.25">
      <c r="A479" s="273" t="s">
        <v>460</v>
      </c>
      <c r="B479" s="265">
        <v>1</v>
      </c>
      <c r="C479" s="265">
        <f t="shared" si="23"/>
        <v>233</v>
      </c>
      <c r="D479" s="265">
        <v>231</v>
      </c>
      <c r="E479" s="265">
        <v>2</v>
      </c>
      <c r="F479" s="276"/>
      <c r="G479" s="549">
        <v>6.1139999999999999</v>
      </c>
      <c r="H479" s="546">
        <f t="shared" si="26"/>
        <v>24.46</v>
      </c>
      <c r="I479" s="547">
        <f t="shared" si="27"/>
        <v>30.35</v>
      </c>
    </row>
    <row r="480" spans="1:9" ht="33" customHeight="1" x14ac:dyDescent="0.25">
      <c r="A480" s="273" t="s">
        <v>460</v>
      </c>
      <c r="B480" s="265">
        <v>1</v>
      </c>
      <c r="C480" s="265">
        <f t="shared" si="23"/>
        <v>286</v>
      </c>
      <c r="D480" s="265">
        <v>277</v>
      </c>
      <c r="E480" s="265">
        <v>9</v>
      </c>
      <c r="F480" s="276"/>
      <c r="G480" s="549">
        <v>6.1139999999999999</v>
      </c>
      <c r="H480" s="546">
        <f t="shared" si="26"/>
        <v>110.05</v>
      </c>
      <c r="I480" s="547">
        <f t="shared" si="27"/>
        <v>136.56</v>
      </c>
    </row>
    <row r="481" spans="1:9" ht="33" customHeight="1" x14ac:dyDescent="0.25">
      <c r="A481" s="273" t="s">
        <v>460</v>
      </c>
      <c r="B481" s="265">
        <v>1</v>
      </c>
      <c r="C481" s="265">
        <f t="shared" si="23"/>
        <v>286</v>
      </c>
      <c r="D481" s="265">
        <v>277</v>
      </c>
      <c r="E481" s="265">
        <v>9</v>
      </c>
      <c r="F481" s="276"/>
      <c r="G481" s="549">
        <v>6.1139999999999999</v>
      </c>
      <c r="H481" s="546">
        <f t="shared" si="26"/>
        <v>110.05</v>
      </c>
      <c r="I481" s="547">
        <f t="shared" si="27"/>
        <v>136.56</v>
      </c>
    </row>
    <row r="482" spans="1:9" ht="33" customHeight="1" x14ac:dyDescent="0.25">
      <c r="A482" s="273" t="s">
        <v>460</v>
      </c>
      <c r="B482" s="265">
        <v>1</v>
      </c>
      <c r="C482" s="265">
        <f t="shared" si="23"/>
        <v>287</v>
      </c>
      <c r="D482" s="265">
        <v>277</v>
      </c>
      <c r="E482" s="265">
        <v>10</v>
      </c>
      <c r="F482" s="276"/>
      <c r="G482" s="549">
        <v>6.1139999999999999</v>
      </c>
      <c r="H482" s="546">
        <f t="shared" si="26"/>
        <v>122.28</v>
      </c>
      <c r="I482" s="547">
        <f t="shared" si="27"/>
        <v>151.74</v>
      </c>
    </row>
    <row r="483" spans="1:9" ht="33" customHeight="1" x14ac:dyDescent="0.25">
      <c r="A483" s="273" t="s">
        <v>460</v>
      </c>
      <c r="B483" s="265">
        <v>1</v>
      </c>
      <c r="C483" s="265">
        <f t="shared" si="23"/>
        <v>257</v>
      </c>
      <c r="D483" s="265">
        <v>245</v>
      </c>
      <c r="E483" s="265">
        <v>12</v>
      </c>
      <c r="F483" s="276"/>
      <c r="G483" s="549">
        <v>6.1139999999999999</v>
      </c>
      <c r="H483" s="546">
        <f t="shared" si="26"/>
        <v>146.74</v>
      </c>
      <c r="I483" s="547">
        <f t="shared" si="27"/>
        <v>182.09</v>
      </c>
    </row>
    <row r="484" spans="1:9" ht="33" customHeight="1" x14ac:dyDescent="0.25">
      <c r="A484" s="273" t="s">
        <v>460</v>
      </c>
      <c r="B484" s="265">
        <v>1</v>
      </c>
      <c r="C484" s="265">
        <f t="shared" si="23"/>
        <v>291</v>
      </c>
      <c r="D484" s="265">
        <v>277</v>
      </c>
      <c r="E484" s="265">
        <v>14</v>
      </c>
      <c r="F484" s="276"/>
      <c r="G484" s="549">
        <v>6.1139999999999999</v>
      </c>
      <c r="H484" s="546">
        <f t="shared" si="26"/>
        <v>171.19</v>
      </c>
      <c r="I484" s="547">
        <f t="shared" si="27"/>
        <v>212.43</v>
      </c>
    </row>
    <row r="485" spans="1:9" ht="33" customHeight="1" x14ac:dyDescent="0.25">
      <c r="A485" s="273" t="s">
        <v>460</v>
      </c>
      <c r="B485" s="265">
        <v>1</v>
      </c>
      <c r="C485" s="265">
        <f t="shared" si="23"/>
        <v>292</v>
      </c>
      <c r="D485" s="265">
        <v>277</v>
      </c>
      <c r="E485" s="265">
        <v>15</v>
      </c>
      <c r="F485" s="276"/>
      <c r="G485" s="549">
        <v>6.1139999999999999</v>
      </c>
      <c r="H485" s="546">
        <f t="shared" si="26"/>
        <v>183.42</v>
      </c>
      <c r="I485" s="547">
        <f t="shared" si="27"/>
        <v>227.61</v>
      </c>
    </row>
    <row r="486" spans="1:9" ht="33" customHeight="1" x14ac:dyDescent="0.25">
      <c r="A486" s="273" t="s">
        <v>460</v>
      </c>
      <c r="B486" s="265">
        <v>1</v>
      </c>
      <c r="C486" s="265">
        <f t="shared" si="23"/>
        <v>248</v>
      </c>
      <c r="D486" s="265">
        <v>231</v>
      </c>
      <c r="E486" s="265">
        <v>17</v>
      </c>
      <c r="F486" s="276"/>
      <c r="G486" s="549">
        <v>6.1139999999999999</v>
      </c>
      <c r="H486" s="546">
        <f t="shared" si="26"/>
        <v>207.88</v>
      </c>
      <c r="I486" s="547">
        <f t="shared" si="27"/>
        <v>257.95999999999998</v>
      </c>
    </row>
    <row r="487" spans="1:9" ht="33" customHeight="1" x14ac:dyDescent="0.25">
      <c r="A487" s="273" t="s">
        <v>460</v>
      </c>
      <c r="B487" s="265">
        <v>1</v>
      </c>
      <c r="C487" s="265">
        <f t="shared" si="23"/>
        <v>295</v>
      </c>
      <c r="D487" s="265">
        <v>277</v>
      </c>
      <c r="E487" s="265">
        <v>18</v>
      </c>
      <c r="F487" s="276"/>
      <c r="G487" s="549">
        <v>6.1139999999999999</v>
      </c>
      <c r="H487" s="546">
        <f t="shared" si="26"/>
        <v>220.1</v>
      </c>
      <c r="I487" s="547">
        <f t="shared" si="27"/>
        <v>273.12</v>
      </c>
    </row>
    <row r="488" spans="1:9" ht="33" customHeight="1" x14ac:dyDescent="0.25">
      <c r="A488" s="273" t="s">
        <v>460</v>
      </c>
      <c r="B488" s="265">
        <v>1</v>
      </c>
      <c r="C488" s="265">
        <f t="shared" si="23"/>
        <v>239</v>
      </c>
      <c r="D488" s="265">
        <v>221</v>
      </c>
      <c r="E488" s="265">
        <v>18</v>
      </c>
      <c r="F488" s="276"/>
      <c r="G488" s="549">
        <v>6.1139999999999999</v>
      </c>
      <c r="H488" s="546">
        <f t="shared" si="26"/>
        <v>220.1</v>
      </c>
      <c r="I488" s="547">
        <f t="shared" si="27"/>
        <v>273.12</v>
      </c>
    </row>
    <row r="489" spans="1:9" ht="33" customHeight="1" x14ac:dyDescent="0.25">
      <c r="A489" s="273" t="s">
        <v>460</v>
      </c>
      <c r="B489" s="265">
        <v>1</v>
      </c>
      <c r="C489" s="265">
        <f t="shared" si="23"/>
        <v>239</v>
      </c>
      <c r="D489" s="265">
        <v>221</v>
      </c>
      <c r="E489" s="265">
        <v>18</v>
      </c>
      <c r="F489" s="276"/>
      <c r="G489" s="549">
        <v>6.1139999999999999</v>
      </c>
      <c r="H489" s="546">
        <f t="shared" si="26"/>
        <v>220.1</v>
      </c>
      <c r="I489" s="547">
        <f t="shared" si="27"/>
        <v>273.12</v>
      </c>
    </row>
    <row r="490" spans="1:9" ht="33" customHeight="1" x14ac:dyDescent="0.25">
      <c r="A490" s="273" t="s">
        <v>460</v>
      </c>
      <c r="B490" s="265">
        <v>1</v>
      </c>
      <c r="C490" s="265">
        <f t="shared" si="23"/>
        <v>239</v>
      </c>
      <c r="D490" s="265">
        <v>221</v>
      </c>
      <c r="E490" s="265">
        <v>18</v>
      </c>
      <c r="F490" s="276"/>
      <c r="G490" s="549">
        <v>6.1139999999999999</v>
      </c>
      <c r="H490" s="546">
        <f t="shared" si="26"/>
        <v>220.1</v>
      </c>
      <c r="I490" s="547">
        <f t="shared" si="27"/>
        <v>273.12</v>
      </c>
    </row>
    <row r="491" spans="1:9" ht="33" customHeight="1" x14ac:dyDescent="0.25">
      <c r="A491" s="273" t="s">
        <v>460</v>
      </c>
      <c r="B491" s="265">
        <v>1</v>
      </c>
      <c r="C491" s="265">
        <f t="shared" si="23"/>
        <v>268</v>
      </c>
      <c r="D491" s="265">
        <v>245</v>
      </c>
      <c r="E491" s="265">
        <v>23</v>
      </c>
      <c r="F491" s="276"/>
      <c r="G491" s="549">
        <v>6.1139999999999999</v>
      </c>
      <c r="H491" s="546">
        <f t="shared" si="26"/>
        <v>281.24</v>
      </c>
      <c r="I491" s="547">
        <f t="shared" si="27"/>
        <v>348.99</v>
      </c>
    </row>
    <row r="492" spans="1:9" ht="33" customHeight="1" x14ac:dyDescent="0.25">
      <c r="A492" s="273" t="s">
        <v>460</v>
      </c>
      <c r="B492" s="265">
        <v>1</v>
      </c>
      <c r="C492" s="265">
        <f t="shared" si="23"/>
        <v>300</v>
      </c>
      <c r="D492" s="265">
        <v>277</v>
      </c>
      <c r="E492" s="265">
        <v>23</v>
      </c>
      <c r="F492" s="276"/>
      <c r="G492" s="549">
        <v>6.1139999999999999</v>
      </c>
      <c r="H492" s="546">
        <f t="shared" si="26"/>
        <v>281.24</v>
      </c>
      <c r="I492" s="547">
        <f t="shared" si="27"/>
        <v>348.99</v>
      </c>
    </row>
    <row r="493" spans="1:9" ht="33" customHeight="1" x14ac:dyDescent="0.25">
      <c r="A493" s="273" t="s">
        <v>460</v>
      </c>
      <c r="B493" s="265">
        <v>1</v>
      </c>
      <c r="C493" s="265">
        <f t="shared" si="23"/>
        <v>301</v>
      </c>
      <c r="D493" s="265">
        <v>277</v>
      </c>
      <c r="E493" s="265">
        <v>24</v>
      </c>
      <c r="F493" s="276"/>
      <c r="G493" s="549">
        <v>6.1139999999999999</v>
      </c>
      <c r="H493" s="546">
        <f t="shared" si="26"/>
        <v>293.47000000000003</v>
      </c>
      <c r="I493" s="547">
        <f t="shared" si="27"/>
        <v>364.17</v>
      </c>
    </row>
    <row r="494" spans="1:9" ht="33" customHeight="1" x14ac:dyDescent="0.25">
      <c r="A494" s="273" t="s">
        <v>460</v>
      </c>
      <c r="B494" s="265">
        <v>1</v>
      </c>
      <c r="C494" s="265">
        <f t="shared" si="23"/>
        <v>301</v>
      </c>
      <c r="D494" s="265">
        <v>277</v>
      </c>
      <c r="E494" s="265">
        <v>24</v>
      </c>
      <c r="F494" s="276"/>
      <c r="G494" s="549">
        <v>6.1139999999999999</v>
      </c>
      <c r="H494" s="546">
        <f t="shared" si="26"/>
        <v>293.47000000000003</v>
      </c>
      <c r="I494" s="547">
        <f t="shared" si="27"/>
        <v>364.17</v>
      </c>
    </row>
    <row r="495" spans="1:9" ht="33" customHeight="1" x14ac:dyDescent="0.25">
      <c r="A495" s="273" t="s">
        <v>460</v>
      </c>
      <c r="B495" s="265">
        <v>1</v>
      </c>
      <c r="C495" s="265">
        <f t="shared" si="23"/>
        <v>310</v>
      </c>
      <c r="D495" s="265">
        <v>277</v>
      </c>
      <c r="E495" s="265">
        <v>33</v>
      </c>
      <c r="F495" s="276"/>
      <c r="G495" s="549">
        <v>6.1139999999999999</v>
      </c>
      <c r="H495" s="546">
        <f t="shared" si="26"/>
        <v>403.52</v>
      </c>
      <c r="I495" s="547">
        <f t="shared" si="27"/>
        <v>500.73</v>
      </c>
    </row>
    <row r="496" spans="1:9" ht="33" customHeight="1" x14ac:dyDescent="0.25">
      <c r="A496" s="273" t="s">
        <v>460</v>
      </c>
      <c r="B496" s="265">
        <v>1</v>
      </c>
      <c r="C496" s="265">
        <f t="shared" si="23"/>
        <v>257</v>
      </c>
      <c r="D496" s="265">
        <v>221</v>
      </c>
      <c r="E496" s="265">
        <v>36</v>
      </c>
      <c r="F496" s="276"/>
      <c r="G496" s="549">
        <v>6.1139999999999999</v>
      </c>
      <c r="H496" s="546">
        <f t="shared" si="26"/>
        <v>440.21</v>
      </c>
      <c r="I496" s="547">
        <f t="shared" si="27"/>
        <v>546.26</v>
      </c>
    </row>
    <row r="497" spans="1:9" ht="33" customHeight="1" x14ac:dyDescent="0.25">
      <c r="A497" s="273" t="s">
        <v>460</v>
      </c>
      <c r="B497" s="265">
        <v>1</v>
      </c>
      <c r="C497" s="265">
        <f t="shared" si="23"/>
        <v>284</v>
      </c>
      <c r="D497" s="265">
        <v>277</v>
      </c>
      <c r="E497" s="265">
        <v>7</v>
      </c>
      <c r="F497" s="276"/>
      <c r="G497" s="549">
        <v>6.1619999999999999</v>
      </c>
      <c r="H497" s="546">
        <f t="shared" si="26"/>
        <v>86.27</v>
      </c>
      <c r="I497" s="547">
        <f t="shared" si="27"/>
        <v>107.05</v>
      </c>
    </row>
    <row r="498" spans="1:9" ht="33" customHeight="1" x14ac:dyDescent="0.25">
      <c r="A498" s="273" t="s">
        <v>460</v>
      </c>
      <c r="B498" s="265">
        <v>1</v>
      </c>
      <c r="C498" s="265">
        <f t="shared" si="23"/>
        <v>285</v>
      </c>
      <c r="D498" s="265">
        <v>277</v>
      </c>
      <c r="E498" s="265">
        <v>8</v>
      </c>
      <c r="F498" s="276"/>
      <c r="G498" s="549">
        <v>6.1619999999999999</v>
      </c>
      <c r="H498" s="546">
        <f t="shared" si="26"/>
        <v>98.59</v>
      </c>
      <c r="I498" s="547">
        <f t="shared" si="27"/>
        <v>122.34</v>
      </c>
    </row>
    <row r="499" spans="1:9" ht="33" customHeight="1" x14ac:dyDescent="0.25">
      <c r="A499" s="273" t="s">
        <v>460</v>
      </c>
      <c r="B499" s="265">
        <v>1</v>
      </c>
      <c r="C499" s="265">
        <f t="shared" si="23"/>
        <v>288</v>
      </c>
      <c r="D499" s="265">
        <v>277</v>
      </c>
      <c r="E499" s="265">
        <v>11</v>
      </c>
      <c r="F499" s="276"/>
      <c r="G499" s="549">
        <v>6.1619999999999999</v>
      </c>
      <c r="H499" s="546">
        <f t="shared" si="26"/>
        <v>135.56</v>
      </c>
      <c r="I499" s="547">
        <f t="shared" si="27"/>
        <v>168.22</v>
      </c>
    </row>
    <row r="500" spans="1:9" ht="33" customHeight="1" x14ac:dyDescent="0.25">
      <c r="A500" s="273" t="s">
        <v>460</v>
      </c>
      <c r="B500" s="265">
        <v>1</v>
      </c>
      <c r="C500" s="265">
        <f t="shared" si="23"/>
        <v>243</v>
      </c>
      <c r="D500" s="265">
        <v>231</v>
      </c>
      <c r="E500" s="265">
        <v>12</v>
      </c>
      <c r="F500" s="276"/>
      <c r="G500" s="549">
        <v>6.1619999999999999</v>
      </c>
      <c r="H500" s="546">
        <f t="shared" si="26"/>
        <v>147.88999999999999</v>
      </c>
      <c r="I500" s="547">
        <f t="shared" si="27"/>
        <v>183.52</v>
      </c>
    </row>
    <row r="501" spans="1:9" ht="33" customHeight="1" x14ac:dyDescent="0.25">
      <c r="A501" s="273" t="s">
        <v>460</v>
      </c>
      <c r="B501" s="265">
        <v>1</v>
      </c>
      <c r="C501" s="265">
        <f t="shared" si="23"/>
        <v>277</v>
      </c>
      <c r="D501" s="265">
        <v>253</v>
      </c>
      <c r="E501" s="265">
        <v>24</v>
      </c>
      <c r="F501" s="276"/>
      <c r="G501" s="549">
        <v>6.1619999999999999</v>
      </c>
      <c r="H501" s="546">
        <f t="shared" si="26"/>
        <v>295.77999999999997</v>
      </c>
      <c r="I501" s="547">
        <f t="shared" si="27"/>
        <v>367.03</v>
      </c>
    </row>
    <row r="502" spans="1:9" ht="33" customHeight="1" x14ac:dyDescent="0.25">
      <c r="A502" s="273" t="s">
        <v>460</v>
      </c>
      <c r="B502" s="265">
        <v>1</v>
      </c>
      <c r="C502" s="265">
        <f t="shared" si="23"/>
        <v>301</v>
      </c>
      <c r="D502" s="265">
        <v>277</v>
      </c>
      <c r="E502" s="265">
        <v>24</v>
      </c>
      <c r="F502" s="276"/>
      <c r="G502" s="549">
        <v>6.1619999999999999</v>
      </c>
      <c r="H502" s="546">
        <f t="shared" si="26"/>
        <v>295.77999999999997</v>
      </c>
      <c r="I502" s="547">
        <f t="shared" si="27"/>
        <v>367.03</v>
      </c>
    </row>
    <row r="503" spans="1:9" ht="33" customHeight="1" x14ac:dyDescent="0.25">
      <c r="A503" s="273" t="s">
        <v>460</v>
      </c>
      <c r="B503" s="265">
        <v>1</v>
      </c>
      <c r="C503" s="265">
        <f t="shared" si="23"/>
        <v>301</v>
      </c>
      <c r="D503" s="265">
        <v>277</v>
      </c>
      <c r="E503" s="265">
        <v>24</v>
      </c>
      <c r="F503" s="276"/>
      <c r="G503" s="549">
        <v>6.1619999999999999</v>
      </c>
      <c r="H503" s="546">
        <f t="shared" si="26"/>
        <v>295.77999999999997</v>
      </c>
      <c r="I503" s="547">
        <f t="shared" si="27"/>
        <v>367.03</v>
      </c>
    </row>
    <row r="504" spans="1:9" ht="33" customHeight="1" x14ac:dyDescent="0.25">
      <c r="A504" s="273" t="s">
        <v>460</v>
      </c>
      <c r="B504" s="265">
        <v>1</v>
      </c>
      <c r="C504" s="265">
        <f t="shared" si="23"/>
        <v>301</v>
      </c>
      <c r="D504" s="265">
        <v>277</v>
      </c>
      <c r="E504" s="265">
        <v>24</v>
      </c>
      <c r="F504" s="276"/>
      <c r="G504" s="549">
        <v>6.1619999999999999</v>
      </c>
      <c r="H504" s="546">
        <f t="shared" si="26"/>
        <v>295.77999999999997</v>
      </c>
      <c r="I504" s="547">
        <f t="shared" si="27"/>
        <v>367.03</v>
      </c>
    </row>
    <row r="505" spans="1:9" ht="33" customHeight="1" x14ac:dyDescent="0.25">
      <c r="A505" s="273" t="s">
        <v>460</v>
      </c>
      <c r="B505" s="265">
        <v>1</v>
      </c>
      <c r="C505" s="265">
        <f t="shared" si="23"/>
        <v>301</v>
      </c>
      <c r="D505" s="265">
        <v>277</v>
      </c>
      <c r="E505" s="265">
        <v>24</v>
      </c>
      <c r="F505" s="276"/>
      <c r="G505" s="549">
        <v>6.1619999999999999</v>
      </c>
      <c r="H505" s="546">
        <f t="shared" si="26"/>
        <v>295.77999999999997</v>
      </c>
      <c r="I505" s="547">
        <f t="shared" si="27"/>
        <v>367.03</v>
      </c>
    </row>
    <row r="506" spans="1:9" ht="33" customHeight="1" x14ac:dyDescent="0.25">
      <c r="A506" s="273" t="s">
        <v>460</v>
      </c>
      <c r="B506" s="265">
        <v>1</v>
      </c>
      <c r="C506" s="265">
        <f t="shared" si="23"/>
        <v>278</v>
      </c>
      <c r="D506" s="265">
        <v>253</v>
      </c>
      <c r="E506" s="265">
        <v>25</v>
      </c>
      <c r="F506" s="276"/>
      <c r="G506" s="549">
        <v>6.1619999999999999</v>
      </c>
      <c r="H506" s="546">
        <f t="shared" si="26"/>
        <v>308.10000000000002</v>
      </c>
      <c r="I506" s="547">
        <f t="shared" si="27"/>
        <v>382.32</v>
      </c>
    </row>
    <row r="507" spans="1:9" ht="33" customHeight="1" x14ac:dyDescent="0.25">
      <c r="A507" s="273" t="s">
        <v>460</v>
      </c>
      <c r="B507" s="265">
        <v>1</v>
      </c>
      <c r="C507" s="265">
        <f t="shared" si="23"/>
        <v>304.5</v>
      </c>
      <c r="D507" s="265">
        <v>277</v>
      </c>
      <c r="E507" s="265">
        <v>27.5</v>
      </c>
      <c r="F507" s="276"/>
      <c r="G507" s="549">
        <v>6.1619999999999999</v>
      </c>
      <c r="H507" s="546">
        <f t="shared" si="26"/>
        <v>338.91</v>
      </c>
      <c r="I507" s="547">
        <f t="shared" si="27"/>
        <v>420.55</v>
      </c>
    </row>
    <row r="508" spans="1:9" ht="33" customHeight="1" x14ac:dyDescent="0.25">
      <c r="A508" s="273" t="s">
        <v>460</v>
      </c>
      <c r="B508" s="265">
        <v>1</v>
      </c>
      <c r="C508" s="265">
        <f t="shared" si="23"/>
        <v>312</v>
      </c>
      <c r="D508" s="265">
        <v>277</v>
      </c>
      <c r="E508" s="265">
        <v>35</v>
      </c>
      <c r="F508" s="276"/>
      <c r="G508" s="549">
        <v>6.1619999999999999</v>
      </c>
      <c r="H508" s="546">
        <f t="shared" si="26"/>
        <v>431.34</v>
      </c>
      <c r="I508" s="547">
        <f t="shared" si="27"/>
        <v>535.25</v>
      </c>
    </row>
    <row r="509" spans="1:9" ht="33" customHeight="1" x14ac:dyDescent="0.25">
      <c r="A509" s="273" t="s">
        <v>460</v>
      </c>
      <c r="B509" s="265">
        <v>1</v>
      </c>
      <c r="C509" s="265">
        <f t="shared" si="23"/>
        <v>360</v>
      </c>
      <c r="D509" s="265">
        <v>277</v>
      </c>
      <c r="E509" s="265">
        <v>83</v>
      </c>
      <c r="F509" s="276"/>
      <c r="G509" s="549">
        <v>6.1619999999999999</v>
      </c>
      <c r="H509" s="546">
        <f t="shared" si="26"/>
        <v>1022.89</v>
      </c>
      <c r="I509" s="547">
        <f t="shared" si="27"/>
        <v>1269.3</v>
      </c>
    </row>
    <row r="510" spans="1:9" ht="33" customHeight="1" x14ac:dyDescent="0.25">
      <c r="A510" s="273" t="s">
        <v>460</v>
      </c>
      <c r="B510" s="265">
        <v>1</v>
      </c>
      <c r="C510" s="265">
        <f t="shared" si="23"/>
        <v>360</v>
      </c>
      <c r="D510" s="265">
        <v>277</v>
      </c>
      <c r="E510" s="265">
        <v>83</v>
      </c>
      <c r="F510" s="276"/>
      <c r="G510" s="549">
        <v>6.1619999999999999</v>
      </c>
      <c r="H510" s="546">
        <f t="shared" si="26"/>
        <v>1022.89</v>
      </c>
      <c r="I510" s="547">
        <f t="shared" si="27"/>
        <v>1269.3</v>
      </c>
    </row>
    <row r="511" spans="1:9" ht="33" customHeight="1" x14ac:dyDescent="0.25">
      <c r="A511" s="273" t="s">
        <v>460</v>
      </c>
      <c r="B511" s="265">
        <v>1</v>
      </c>
      <c r="C511" s="265">
        <f t="shared" si="23"/>
        <v>272</v>
      </c>
      <c r="D511" s="265">
        <v>181</v>
      </c>
      <c r="E511" s="265">
        <v>91</v>
      </c>
      <c r="F511" s="276"/>
      <c r="G511" s="549">
        <v>6.1619999999999999</v>
      </c>
      <c r="H511" s="546">
        <f t="shared" si="26"/>
        <v>1121.48</v>
      </c>
      <c r="I511" s="547">
        <f t="shared" si="27"/>
        <v>1391.64</v>
      </c>
    </row>
    <row r="512" spans="1:9" ht="33" customHeight="1" x14ac:dyDescent="0.25">
      <c r="A512" s="273" t="s">
        <v>460</v>
      </c>
      <c r="B512" s="265">
        <v>1</v>
      </c>
      <c r="C512" s="265">
        <f t="shared" si="23"/>
        <v>396</v>
      </c>
      <c r="D512" s="265">
        <v>277</v>
      </c>
      <c r="E512" s="265">
        <v>119</v>
      </c>
      <c r="F512" s="276"/>
      <c r="G512" s="549">
        <v>6.1619999999999999</v>
      </c>
      <c r="H512" s="546">
        <f t="shared" si="26"/>
        <v>1466.56</v>
      </c>
      <c r="I512" s="547">
        <f t="shared" si="27"/>
        <v>1819.85</v>
      </c>
    </row>
    <row r="513" spans="1:9" ht="33" customHeight="1" x14ac:dyDescent="0.25">
      <c r="A513" s="273" t="s">
        <v>460</v>
      </c>
      <c r="B513" s="265">
        <v>1</v>
      </c>
      <c r="C513" s="265">
        <f t="shared" si="23"/>
        <v>195.69354838709677</v>
      </c>
      <c r="D513" s="265">
        <v>191</v>
      </c>
      <c r="E513" s="265">
        <v>4.693548387096774</v>
      </c>
      <c r="F513" s="276"/>
      <c r="G513" s="549">
        <v>6.4016999999999999</v>
      </c>
      <c r="H513" s="546">
        <f t="shared" si="26"/>
        <v>60.09</v>
      </c>
      <c r="I513" s="547">
        <f t="shared" si="27"/>
        <v>74.569999999999993</v>
      </c>
    </row>
    <row r="514" spans="1:9" ht="33" customHeight="1" x14ac:dyDescent="0.25">
      <c r="A514" s="273" t="s">
        <v>460</v>
      </c>
      <c r="B514" s="265">
        <v>1</v>
      </c>
      <c r="C514" s="265">
        <f t="shared" si="23"/>
        <v>243</v>
      </c>
      <c r="D514" s="265">
        <v>214</v>
      </c>
      <c r="E514" s="265">
        <v>29</v>
      </c>
      <c r="F514" s="276"/>
      <c r="G514" s="549">
        <v>6.4016999999999999</v>
      </c>
      <c r="H514" s="546">
        <f t="shared" si="26"/>
        <v>371.3</v>
      </c>
      <c r="I514" s="547">
        <f t="shared" si="27"/>
        <v>460.75</v>
      </c>
    </row>
    <row r="515" spans="1:9" ht="33" customHeight="1" x14ac:dyDescent="0.25">
      <c r="A515" s="273" t="s">
        <v>460</v>
      </c>
      <c r="B515" s="265">
        <v>1</v>
      </c>
      <c r="C515" s="265">
        <f t="shared" ref="C515:C578" si="28">D515+E515</f>
        <v>327</v>
      </c>
      <c r="D515" s="265">
        <v>277</v>
      </c>
      <c r="E515" s="265">
        <v>50</v>
      </c>
      <c r="F515" s="276"/>
      <c r="G515" s="549">
        <v>6.4016999999999999</v>
      </c>
      <c r="H515" s="546">
        <f t="shared" si="26"/>
        <v>640.16999999999996</v>
      </c>
      <c r="I515" s="547">
        <f t="shared" si="27"/>
        <v>794.39</v>
      </c>
    </row>
    <row r="516" spans="1:9" ht="33" customHeight="1" x14ac:dyDescent="0.25">
      <c r="A516" s="273" t="s">
        <v>460</v>
      </c>
      <c r="B516" s="265">
        <v>1</v>
      </c>
      <c r="C516" s="265">
        <f t="shared" si="28"/>
        <v>297</v>
      </c>
      <c r="D516" s="265">
        <v>231</v>
      </c>
      <c r="E516" s="265">
        <v>66</v>
      </c>
      <c r="F516" s="276"/>
      <c r="G516" s="549">
        <v>6.4016999999999999</v>
      </c>
      <c r="H516" s="546">
        <f t="shared" ref="H516:H579" si="29">ROUND(E516*G516*2,2)</f>
        <v>845.02</v>
      </c>
      <c r="I516" s="547">
        <f t="shared" ref="I516:I579" si="30">ROUND(H516*1.2409,2)</f>
        <v>1048.5899999999999</v>
      </c>
    </row>
    <row r="517" spans="1:9" ht="33" customHeight="1" x14ac:dyDescent="0.25">
      <c r="A517" s="273" t="s">
        <v>460</v>
      </c>
      <c r="B517" s="265">
        <v>1</v>
      </c>
      <c r="C517" s="265">
        <f t="shared" si="28"/>
        <v>360</v>
      </c>
      <c r="D517" s="265">
        <v>277</v>
      </c>
      <c r="E517" s="265">
        <v>83</v>
      </c>
      <c r="F517" s="276"/>
      <c r="G517" s="549">
        <v>6.4016999999999999</v>
      </c>
      <c r="H517" s="546">
        <f t="shared" si="29"/>
        <v>1062.68</v>
      </c>
      <c r="I517" s="547">
        <f t="shared" si="30"/>
        <v>1318.68</v>
      </c>
    </row>
    <row r="518" spans="1:9" ht="33" customHeight="1" x14ac:dyDescent="0.25">
      <c r="A518" s="273" t="s">
        <v>460</v>
      </c>
      <c r="B518" s="265">
        <v>1</v>
      </c>
      <c r="C518" s="265">
        <f t="shared" si="28"/>
        <v>360</v>
      </c>
      <c r="D518" s="265">
        <v>277</v>
      </c>
      <c r="E518" s="265">
        <v>83</v>
      </c>
      <c r="F518" s="276"/>
      <c r="G518" s="549">
        <v>6.4016999999999999</v>
      </c>
      <c r="H518" s="546">
        <f t="shared" si="29"/>
        <v>1062.68</v>
      </c>
      <c r="I518" s="547">
        <f t="shared" si="30"/>
        <v>1318.68</v>
      </c>
    </row>
    <row r="519" spans="1:9" ht="33" customHeight="1" x14ac:dyDescent="0.25">
      <c r="A519" s="273" t="s">
        <v>460</v>
      </c>
      <c r="B519" s="265">
        <v>1</v>
      </c>
      <c r="C519" s="265">
        <f t="shared" si="28"/>
        <v>384</v>
      </c>
      <c r="D519" s="265">
        <v>277</v>
      </c>
      <c r="E519" s="265">
        <v>107</v>
      </c>
      <c r="F519" s="276"/>
      <c r="G519" s="549">
        <v>6.4016999999999999</v>
      </c>
      <c r="H519" s="546">
        <f t="shared" si="29"/>
        <v>1369.96</v>
      </c>
      <c r="I519" s="547">
        <f t="shared" si="30"/>
        <v>1699.98</v>
      </c>
    </row>
    <row r="520" spans="1:9" ht="33" customHeight="1" x14ac:dyDescent="0.25">
      <c r="A520" s="273" t="s">
        <v>460</v>
      </c>
      <c r="B520" s="265">
        <v>1</v>
      </c>
      <c r="C520" s="265">
        <f t="shared" si="28"/>
        <v>293</v>
      </c>
      <c r="D520" s="265">
        <v>277</v>
      </c>
      <c r="E520" s="265">
        <v>16</v>
      </c>
      <c r="F520" s="276"/>
      <c r="G520" s="549">
        <v>6.5515999999999996</v>
      </c>
      <c r="H520" s="546">
        <f t="shared" si="29"/>
        <v>209.65</v>
      </c>
      <c r="I520" s="547">
        <f t="shared" si="30"/>
        <v>260.14999999999998</v>
      </c>
    </row>
    <row r="521" spans="1:9" ht="33" customHeight="1" x14ac:dyDescent="0.25">
      <c r="A521" s="273" t="s">
        <v>460</v>
      </c>
      <c r="B521" s="265">
        <v>1</v>
      </c>
      <c r="C521" s="265">
        <f t="shared" si="28"/>
        <v>270.32075471698113</v>
      </c>
      <c r="D521" s="265">
        <v>253</v>
      </c>
      <c r="E521" s="265">
        <v>17.320754716981131</v>
      </c>
      <c r="F521" s="276"/>
      <c r="G521" s="549">
        <v>6.5515999999999996</v>
      </c>
      <c r="H521" s="546">
        <f t="shared" si="29"/>
        <v>226.96</v>
      </c>
      <c r="I521" s="547">
        <f t="shared" si="30"/>
        <v>281.63</v>
      </c>
    </row>
    <row r="522" spans="1:9" ht="33" customHeight="1" x14ac:dyDescent="0.25">
      <c r="A522" s="273" t="s">
        <v>460</v>
      </c>
      <c r="B522" s="265">
        <v>1</v>
      </c>
      <c r="C522" s="265">
        <f t="shared" si="28"/>
        <v>277</v>
      </c>
      <c r="D522" s="265">
        <v>253</v>
      </c>
      <c r="E522" s="265">
        <v>24</v>
      </c>
      <c r="F522" s="276"/>
      <c r="G522" s="549">
        <v>6.5515999999999996</v>
      </c>
      <c r="H522" s="546">
        <f t="shared" si="29"/>
        <v>314.48</v>
      </c>
      <c r="I522" s="547">
        <f t="shared" si="30"/>
        <v>390.24</v>
      </c>
    </row>
    <row r="523" spans="1:9" ht="33" customHeight="1" x14ac:dyDescent="0.25">
      <c r="A523" s="273" t="s">
        <v>460</v>
      </c>
      <c r="B523" s="265">
        <v>1</v>
      </c>
      <c r="C523" s="265">
        <f t="shared" si="28"/>
        <v>300</v>
      </c>
      <c r="D523" s="265">
        <v>277</v>
      </c>
      <c r="E523" s="265">
        <v>23</v>
      </c>
      <c r="F523" s="276"/>
      <c r="G523" s="549">
        <v>6.5636000000000001</v>
      </c>
      <c r="H523" s="546">
        <f t="shared" si="29"/>
        <v>301.93</v>
      </c>
      <c r="I523" s="547">
        <f t="shared" si="30"/>
        <v>374.66</v>
      </c>
    </row>
    <row r="524" spans="1:9" ht="33" customHeight="1" x14ac:dyDescent="0.25">
      <c r="A524" s="273" t="s">
        <v>460</v>
      </c>
      <c r="B524" s="265">
        <v>1</v>
      </c>
      <c r="C524" s="265">
        <f t="shared" si="28"/>
        <v>262</v>
      </c>
      <c r="D524" s="265">
        <v>261</v>
      </c>
      <c r="E524" s="265">
        <v>1</v>
      </c>
      <c r="F524" s="276"/>
      <c r="G524" s="549">
        <v>6.7013999999999996</v>
      </c>
      <c r="H524" s="546">
        <f t="shared" si="29"/>
        <v>13.4</v>
      </c>
      <c r="I524" s="547">
        <f t="shared" si="30"/>
        <v>16.63</v>
      </c>
    </row>
    <row r="525" spans="1:9" ht="33" customHeight="1" x14ac:dyDescent="0.25">
      <c r="A525" s="273" t="s">
        <v>460</v>
      </c>
      <c r="B525" s="265">
        <v>1</v>
      </c>
      <c r="C525" s="265">
        <f t="shared" si="28"/>
        <v>285</v>
      </c>
      <c r="D525" s="265">
        <v>277</v>
      </c>
      <c r="E525" s="265">
        <v>8</v>
      </c>
      <c r="F525" s="276"/>
      <c r="G525" s="549">
        <v>6.7013999999999996</v>
      </c>
      <c r="H525" s="546">
        <f t="shared" si="29"/>
        <v>107.22</v>
      </c>
      <c r="I525" s="547">
        <f t="shared" si="30"/>
        <v>133.05000000000001</v>
      </c>
    </row>
    <row r="526" spans="1:9" ht="33" customHeight="1" x14ac:dyDescent="0.25">
      <c r="A526" s="273" t="s">
        <v>460</v>
      </c>
      <c r="B526" s="265">
        <v>1</v>
      </c>
      <c r="C526" s="265">
        <f t="shared" si="28"/>
        <v>301</v>
      </c>
      <c r="D526" s="265">
        <v>253</v>
      </c>
      <c r="E526" s="265">
        <v>48</v>
      </c>
      <c r="F526" s="276"/>
      <c r="G526" s="549">
        <v>6.8513000000000002</v>
      </c>
      <c r="H526" s="546">
        <f t="shared" si="29"/>
        <v>657.72</v>
      </c>
      <c r="I526" s="547">
        <f t="shared" si="30"/>
        <v>816.16</v>
      </c>
    </row>
    <row r="527" spans="1:9" ht="33" customHeight="1" x14ac:dyDescent="0.25">
      <c r="A527" s="273" t="s">
        <v>460</v>
      </c>
      <c r="B527" s="265">
        <v>1</v>
      </c>
      <c r="C527" s="265">
        <f t="shared" si="28"/>
        <v>349</v>
      </c>
      <c r="D527" s="265">
        <v>277</v>
      </c>
      <c r="E527" s="265">
        <v>72</v>
      </c>
      <c r="F527" s="276"/>
      <c r="G527" s="549">
        <v>6.8513000000000002</v>
      </c>
      <c r="H527" s="546">
        <f t="shared" si="29"/>
        <v>986.59</v>
      </c>
      <c r="I527" s="547">
        <f t="shared" si="30"/>
        <v>1224.26</v>
      </c>
    </row>
    <row r="528" spans="1:9" ht="33" customHeight="1" x14ac:dyDescent="0.25">
      <c r="A528" s="273" t="s">
        <v>460</v>
      </c>
      <c r="B528" s="265">
        <v>1</v>
      </c>
      <c r="C528" s="265">
        <f t="shared" si="28"/>
        <v>362.69811320754718</v>
      </c>
      <c r="D528" s="265">
        <v>253</v>
      </c>
      <c r="E528" s="265">
        <v>109.69811320754717</v>
      </c>
      <c r="F528" s="276"/>
      <c r="G528" s="549">
        <v>6.8513000000000002</v>
      </c>
      <c r="H528" s="546">
        <f t="shared" si="29"/>
        <v>1503.15</v>
      </c>
      <c r="I528" s="547">
        <f t="shared" si="30"/>
        <v>1865.26</v>
      </c>
    </row>
    <row r="529" spans="1:9" ht="33" customHeight="1" x14ac:dyDescent="0.25">
      <c r="A529" s="273" t="s">
        <v>460</v>
      </c>
      <c r="B529" s="265">
        <v>1</v>
      </c>
      <c r="C529" s="265">
        <f t="shared" si="28"/>
        <v>282.25</v>
      </c>
      <c r="D529" s="265">
        <v>277</v>
      </c>
      <c r="E529" s="265">
        <v>5.25</v>
      </c>
      <c r="F529" s="276"/>
      <c r="G529" s="549">
        <v>6.22</v>
      </c>
      <c r="H529" s="546">
        <f t="shared" si="29"/>
        <v>65.31</v>
      </c>
      <c r="I529" s="547">
        <f t="shared" si="30"/>
        <v>81.040000000000006</v>
      </c>
    </row>
    <row r="530" spans="1:9" x14ac:dyDescent="0.25">
      <c r="A530" s="273" t="s">
        <v>461</v>
      </c>
      <c r="B530" s="265">
        <v>1</v>
      </c>
      <c r="C530" s="265">
        <f t="shared" si="28"/>
        <v>231.5</v>
      </c>
      <c r="D530" s="265">
        <v>231</v>
      </c>
      <c r="E530" s="265">
        <v>0.5</v>
      </c>
      <c r="F530" s="276"/>
      <c r="G530" s="549">
        <v>5.0590000000000002</v>
      </c>
      <c r="H530" s="546">
        <f t="shared" si="29"/>
        <v>5.0599999999999996</v>
      </c>
      <c r="I530" s="547">
        <f t="shared" si="30"/>
        <v>6.28</v>
      </c>
    </row>
    <row r="531" spans="1:9" x14ac:dyDescent="0.25">
      <c r="A531" s="273" t="s">
        <v>461</v>
      </c>
      <c r="B531" s="265">
        <v>1</v>
      </c>
      <c r="C531" s="265">
        <f t="shared" si="28"/>
        <v>175.56349206349208</v>
      </c>
      <c r="D531" s="265">
        <v>174</v>
      </c>
      <c r="E531" s="265">
        <v>1.5634920634920635</v>
      </c>
      <c r="F531" s="276"/>
      <c r="G531" s="549">
        <v>5.0590000000000002</v>
      </c>
      <c r="H531" s="546">
        <f t="shared" si="29"/>
        <v>15.82</v>
      </c>
      <c r="I531" s="547">
        <f t="shared" si="30"/>
        <v>19.63</v>
      </c>
    </row>
    <row r="532" spans="1:9" x14ac:dyDescent="0.25">
      <c r="A532" s="273" t="s">
        <v>461</v>
      </c>
      <c r="B532" s="265">
        <v>1</v>
      </c>
      <c r="C532" s="265">
        <f t="shared" si="28"/>
        <v>206</v>
      </c>
      <c r="D532" s="265">
        <v>174</v>
      </c>
      <c r="E532" s="265">
        <v>32</v>
      </c>
      <c r="F532" s="276"/>
      <c r="G532" s="549">
        <v>5.0590000000000002</v>
      </c>
      <c r="H532" s="546">
        <f t="shared" si="29"/>
        <v>323.77999999999997</v>
      </c>
      <c r="I532" s="547">
        <f t="shared" si="30"/>
        <v>401.78</v>
      </c>
    </row>
    <row r="533" spans="1:9" x14ac:dyDescent="0.25">
      <c r="A533" s="273" t="s">
        <v>461</v>
      </c>
      <c r="B533" s="265">
        <v>1</v>
      </c>
      <c r="C533" s="265">
        <f t="shared" si="28"/>
        <v>263.5</v>
      </c>
      <c r="D533" s="265">
        <v>221</v>
      </c>
      <c r="E533" s="265">
        <v>42.5</v>
      </c>
      <c r="F533" s="276"/>
      <c r="G533" s="549">
        <v>5.6224999999999996</v>
      </c>
      <c r="H533" s="546">
        <f t="shared" si="29"/>
        <v>477.91</v>
      </c>
      <c r="I533" s="547">
        <f t="shared" si="30"/>
        <v>593.04</v>
      </c>
    </row>
    <row r="534" spans="1:9" x14ac:dyDescent="0.25">
      <c r="A534" s="273" t="s">
        <v>461</v>
      </c>
      <c r="B534" s="265">
        <v>1</v>
      </c>
      <c r="C534" s="265">
        <f t="shared" si="28"/>
        <v>288</v>
      </c>
      <c r="D534" s="265">
        <v>277</v>
      </c>
      <c r="E534" s="265">
        <v>11</v>
      </c>
      <c r="F534" s="276"/>
      <c r="G534" s="549">
        <v>5.7782999999999998</v>
      </c>
      <c r="H534" s="546">
        <f t="shared" si="29"/>
        <v>127.12</v>
      </c>
      <c r="I534" s="547">
        <f t="shared" si="30"/>
        <v>157.74</v>
      </c>
    </row>
    <row r="535" spans="1:9" x14ac:dyDescent="0.25">
      <c r="A535" s="273" t="s">
        <v>461</v>
      </c>
      <c r="B535" s="265">
        <v>1</v>
      </c>
      <c r="C535" s="265">
        <f t="shared" si="28"/>
        <v>299</v>
      </c>
      <c r="D535" s="265">
        <v>262</v>
      </c>
      <c r="E535" s="265">
        <v>37</v>
      </c>
      <c r="F535" s="276"/>
      <c r="G535" s="549">
        <v>5.7782999999999998</v>
      </c>
      <c r="H535" s="546">
        <f t="shared" si="29"/>
        <v>427.59</v>
      </c>
      <c r="I535" s="547">
        <f t="shared" si="30"/>
        <v>530.6</v>
      </c>
    </row>
    <row r="536" spans="1:9" x14ac:dyDescent="0.25">
      <c r="A536" s="273" t="s">
        <v>461</v>
      </c>
      <c r="B536" s="265">
        <v>1</v>
      </c>
      <c r="C536" s="265">
        <f t="shared" si="28"/>
        <v>245</v>
      </c>
      <c r="D536" s="265">
        <v>197</v>
      </c>
      <c r="E536" s="265">
        <v>48</v>
      </c>
      <c r="F536" s="276"/>
      <c r="G536" s="549">
        <v>5.7782999999999998</v>
      </c>
      <c r="H536" s="546">
        <f t="shared" si="29"/>
        <v>554.72</v>
      </c>
      <c r="I536" s="547">
        <f t="shared" si="30"/>
        <v>688.35</v>
      </c>
    </row>
    <row r="537" spans="1:9" x14ac:dyDescent="0.25">
      <c r="A537" s="273" t="s">
        <v>461</v>
      </c>
      <c r="B537" s="265">
        <v>1</v>
      </c>
      <c r="C537" s="265">
        <f t="shared" si="28"/>
        <v>296</v>
      </c>
      <c r="D537" s="265">
        <v>215</v>
      </c>
      <c r="E537" s="265">
        <v>81</v>
      </c>
      <c r="F537" s="276"/>
      <c r="G537" s="549">
        <v>5.7782999999999998</v>
      </c>
      <c r="H537" s="546">
        <f t="shared" si="29"/>
        <v>936.08</v>
      </c>
      <c r="I537" s="547">
        <f t="shared" si="30"/>
        <v>1161.58</v>
      </c>
    </row>
    <row r="538" spans="1:9" x14ac:dyDescent="0.25">
      <c r="A538" s="273" t="s">
        <v>461</v>
      </c>
      <c r="B538" s="265">
        <v>1</v>
      </c>
      <c r="C538" s="265">
        <f t="shared" si="28"/>
        <v>376</v>
      </c>
      <c r="D538" s="265">
        <v>277</v>
      </c>
      <c r="E538" s="265">
        <v>99</v>
      </c>
      <c r="F538" s="276"/>
      <c r="G538" s="549">
        <v>5.7782999999999998</v>
      </c>
      <c r="H538" s="546">
        <f t="shared" si="29"/>
        <v>1144.0999999999999</v>
      </c>
      <c r="I538" s="547">
        <f t="shared" si="30"/>
        <v>1419.71</v>
      </c>
    </row>
    <row r="539" spans="1:9" x14ac:dyDescent="0.25">
      <c r="A539" s="273" t="s">
        <v>461</v>
      </c>
      <c r="B539" s="265">
        <v>1</v>
      </c>
      <c r="C539" s="265">
        <f t="shared" si="28"/>
        <v>256</v>
      </c>
      <c r="D539" s="265">
        <v>141</v>
      </c>
      <c r="E539" s="265">
        <v>115</v>
      </c>
      <c r="F539" s="276"/>
      <c r="G539" s="549">
        <v>5.7782999999999998</v>
      </c>
      <c r="H539" s="546">
        <f t="shared" si="29"/>
        <v>1329.01</v>
      </c>
      <c r="I539" s="547">
        <f t="shared" si="30"/>
        <v>1649.17</v>
      </c>
    </row>
    <row r="540" spans="1:9" x14ac:dyDescent="0.25">
      <c r="A540" s="273" t="s">
        <v>461</v>
      </c>
      <c r="B540" s="265">
        <v>1</v>
      </c>
      <c r="C540" s="265">
        <f t="shared" si="28"/>
        <v>292</v>
      </c>
      <c r="D540" s="265">
        <v>277</v>
      </c>
      <c r="E540" s="265">
        <v>15</v>
      </c>
      <c r="F540" s="276"/>
      <c r="G540" s="549">
        <v>6.0180999999999996</v>
      </c>
      <c r="H540" s="546">
        <f t="shared" si="29"/>
        <v>180.54</v>
      </c>
      <c r="I540" s="547">
        <f t="shared" si="30"/>
        <v>224.03</v>
      </c>
    </row>
    <row r="541" spans="1:9" x14ac:dyDescent="0.25">
      <c r="A541" s="273" t="s">
        <v>461</v>
      </c>
      <c r="B541" s="265">
        <v>1</v>
      </c>
      <c r="C541" s="265">
        <f t="shared" si="28"/>
        <v>144</v>
      </c>
      <c r="D541" s="265">
        <v>120</v>
      </c>
      <c r="E541" s="265">
        <v>24</v>
      </c>
      <c r="F541" s="276"/>
      <c r="G541" s="549">
        <v>6.0180999999999996</v>
      </c>
      <c r="H541" s="546">
        <f t="shared" si="29"/>
        <v>288.87</v>
      </c>
      <c r="I541" s="547">
        <f t="shared" si="30"/>
        <v>358.46</v>
      </c>
    </row>
    <row r="542" spans="1:9" x14ac:dyDescent="0.25">
      <c r="A542" s="273" t="s">
        <v>461</v>
      </c>
      <c r="B542" s="265">
        <v>1</v>
      </c>
      <c r="C542" s="265">
        <f t="shared" si="28"/>
        <v>360</v>
      </c>
      <c r="D542" s="265">
        <v>277</v>
      </c>
      <c r="E542" s="265">
        <v>83</v>
      </c>
      <c r="F542" s="276"/>
      <c r="G542" s="549">
        <v>6.0420999999999996</v>
      </c>
      <c r="H542" s="546">
        <f t="shared" si="29"/>
        <v>1002.99</v>
      </c>
      <c r="I542" s="547">
        <f t="shared" si="30"/>
        <v>1244.6099999999999</v>
      </c>
    </row>
    <row r="543" spans="1:9" x14ac:dyDescent="0.25">
      <c r="A543" s="273" t="s">
        <v>461</v>
      </c>
      <c r="B543" s="265">
        <v>1</v>
      </c>
      <c r="C543" s="265">
        <f t="shared" si="28"/>
        <v>278</v>
      </c>
      <c r="D543" s="265">
        <v>277</v>
      </c>
      <c r="E543" s="265">
        <v>1</v>
      </c>
      <c r="F543" s="276"/>
      <c r="G543" s="549">
        <v>6.1139999999999999</v>
      </c>
      <c r="H543" s="546">
        <f t="shared" si="29"/>
        <v>12.23</v>
      </c>
      <c r="I543" s="547">
        <f t="shared" si="30"/>
        <v>15.18</v>
      </c>
    </row>
    <row r="544" spans="1:9" x14ac:dyDescent="0.25">
      <c r="A544" s="273" t="s">
        <v>461</v>
      </c>
      <c r="B544" s="265">
        <v>1</v>
      </c>
      <c r="C544" s="265">
        <f t="shared" si="28"/>
        <v>297</v>
      </c>
      <c r="D544" s="265">
        <v>277</v>
      </c>
      <c r="E544" s="265">
        <v>20</v>
      </c>
      <c r="F544" s="276"/>
      <c r="G544" s="549">
        <v>6.1139999999999999</v>
      </c>
      <c r="H544" s="546">
        <f t="shared" si="29"/>
        <v>244.56</v>
      </c>
      <c r="I544" s="547">
        <f t="shared" si="30"/>
        <v>303.47000000000003</v>
      </c>
    </row>
    <row r="545" spans="1:9" x14ac:dyDescent="0.25">
      <c r="A545" s="273" t="s">
        <v>461</v>
      </c>
      <c r="B545" s="265">
        <v>1</v>
      </c>
      <c r="C545" s="265">
        <f t="shared" si="28"/>
        <v>178.16931216931218</v>
      </c>
      <c r="D545" s="265">
        <v>174</v>
      </c>
      <c r="E545" s="265">
        <v>4.1693121693121693</v>
      </c>
      <c r="F545" s="276"/>
      <c r="G545" s="549">
        <v>6.2938000000000001</v>
      </c>
      <c r="H545" s="546">
        <f t="shared" si="29"/>
        <v>52.48</v>
      </c>
      <c r="I545" s="547">
        <f t="shared" si="30"/>
        <v>65.12</v>
      </c>
    </row>
    <row r="546" spans="1:9" x14ac:dyDescent="0.25">
      <c r="A546" s="273" t="s">
        <v>461</v>
      </c>
      <c r="B546" s="265">
        <v>1</v>
      </c>
      <c r="C546" s="265">
        <f t="shared" si="28"/>
        <v>182</v>
      </c>
      <c r="D546" s="265">
        <v>174</v>
      </c>
      <c r="E546" s="265">
        <v>8</v>
      </c>
      <c r="F546" s="276"/>
      <c r="G546" s="549">
        <v>6.2938000000000001</v>
      </c>
      <c r="H546" s="546">
        <f t="shared" si="29"/>
        <v>100.7</v>
      </c>
      <c r="I546" s="547">
        <f t="shared" si="30"/>
        <v>124.96</v>
      </c>
    </row>
    <row r="547" spans="1:9" x14ac:dyDescent="0.25">
      <c r="A547" s="273" t="s">
        <v>461</v>
      </c>
      <c r="B547" s="265">
        <v>1</v>
      </c>
      <c r="C547" s="265">
        <f t="shared" si="28"/>
        <v>290.12941176470588</v>
      </c>
      <c r="D547" s="265">
        <v>277</v>
      </c>
      <c r="E547" s="265">
        <v>13.129411764705882</v>
      </c>
      <c r="F547" s="276"/>
      <c r="G547" s="549">
        <v>6.2938000000000001</v>
      </c>
      <c r="H547" s="546">
        <f t="shared" si="29"/>
        <v>165.27</v>
      </c>
      <c r="I547" s="547">
        <f t="shared" si="30"/>
        <v>205.08</v>
      </c>
    </row>
    <row r="548" spans="1:9" x14ac:dyDescent="0.25">
      <c r="A548" s="273" t="s">
        <v>461</v>
      </c>
      <c r="B548" s="265">
        <v>1</v>
      </c>
      <c r="C548" s="265">
        <f t="shared" si="28"/>
        <v>15.5</v>
      </c>
      <c r="D548" s="265">
        <v>0</v>
      </c>
      <c r="E548" s="265">
        <v>15.5</v>
      </c>
      <c r="F548" s="276"/>
      <c r="G548" s="549">
        <v>6.2938000000000001</v>
      </c>
      <c r="H548" s="546">
        <f t="shared" si="29"/>
        <v>195.11</v>
      </c>
      <c r="I548" s="547">
        <f t="shared" si="30"/>
        <v>242.11</v>
      </c>
    </row>
    <row r="549" spans="1:9" x14ac:dyDescent="0.25">
      <c r="A549" s="273" t="s">
        <v>461</v>
      </c>
      <c r="B549" s="265">
        <v>1</v>
      </c>
      <c r="C549" s="265">
        <f t="shared" si="28"/>
        <v>312</v>
      </c>
      <c r="D549" s="265">
        <v>277</v>
      </c>
      <c r="E549" s="265">
        <v>35</v>
      </c>
      <c r="F549" s="276"/>
      <c r="G549" s="549">
        <v>6.2938000000000001</v>
      </c>
      <c r="H549" s="546">
        <f t="shared" si="29"/>
        <v>440.57</v>
      </c>
      <c r="I549" s="547">
        <f t="shared" si="30"/>
        <v>546.70000000000005</v>
      </c>
    </row>
    <row r="550" spans="1:9" x14ac:dyDescent="0.25">
      <c r="A550" s="273" t="s">
        <v>461</v>
      </c>
      <c r="B550" s="265">
        <v>1</v>
      </c>
      <c r="C550" s="265">
        <f t="shared" si="28"/>
        <v>315.32018927444796</v>
      </c>
      <c r="D550" s="265">
        <v>277</v>
      </c>
      <c r="E550" s="265">
        <v>38.320189274447948</v>
      </c>
      <c r="F550" s="276"/>
      <c r="G550" s="549">
        <v>6.2938000000000001</v>
      </c>
      <c r="H550" s="546">
        <f t="shared" si="29"/>
        <v>482.36</v>
      </c>
      <c r="I550" s="547">
        <f t="shared" si="30"/>
        <v>598.55999999999995</v>
      </c>
    </row>
    <row r="551" spans="1:9" x14ac:dyDescent="0.25">
      <c r="A551" s="273" t="s">
        <v>461</v>
      </c>
      <c r="B551" s="265">
        <v>1</v>
      </c>
      <c r="C551" s="265">
        <f t="shared" si="28"/>
        <v>253</v>
      </c>
      <c r="D551" s="265">
        <v>213</v>
      </c>
      <c r="E551" s="265">
        <v>40</v>
      </c>
      <c r="F551" s="276"/>
      <c r="G551" s="549">
        <v>6.2938000000000001</v>
      </c>
      <c r="H551" s="546">
        <f t="shared" si="29"/>
        <v>503.5</v>
      </c>
      <c r="I551" s="547">
        <f t="shared" si="30"/>
        <v>624.79</v>
      </c>
    </row>
    <row r="552" spans="1:9" x14ac:dyDescent="0.25">
      <c r="A552" s="273" t="s">
        <v>461</v>
      </c>
      <c r="B552" s="265">
        <v>1</v>
      </c>
      <c r="C552" s="265">
        <f t="shared" si="28"/>
        <v>112</v>
      </c>
      <c r="D552" s="265">
        <v>85</v>
      </c>
      <c r="E552" s="265">
        <v>27</v>
      </c>
      <c r="F552" s="276"/>
      <c r="G552" s="549">
        <v>6.3418000000000001</v>
      </c>
      <c r="H552" s="546">
        <f t="shared" si="29"/>
        <v>342.46</v>
      </c>
      <c r="I552" s="547">
        <f t="shared" si="30"/>
        <v>424.96</v>
      </c>
    </row>
    <row r="553" spans="1:9" x14ac:dyDescent="0.25">
      <c r="A553" s="273" t="s">
        <v>461</v>
      </c>
      <c r="B553" s="265">
        <v>1</v>
      </c>
      <c r="C553" s="265">
        <f t="shared" si="28"/>
        <v>312</v>
      </c>
      <c r="D553" s="265">
        <v>254</v>
      </c>
      <c r="E553" s="265">
        <v>58</v>
      </c>
      <c r="F553" s="276"/>
      <c r="G553" s="549">
        <v>6.3418000000000001</v>
      </c>
      <c r="H553" s="546">
        <f t="shared" si="29"/>
        <v>735.65</v>
      </c>
      <c r="I553" s="547">
        <f t="shared" si="30"/>
        <v>912.87</v>
      </c>
    </row>
    <row r="554" spans="1:9" x14ac:dyDescent="0.25">
      <c r="A554" s="273" t="s">
        <v>461</v>
      </c>
      <c r="B554" s="265">
        <v>1</v>
      </c>
      <c r="C554" s="265">
        <f t="shared" si="28"/>
        <v>276</v>
      </c>
      <c r="D554" s="265">
        <v>197</v>
      </c>
      <c r="E554" s="265">
        <v>79</v>
      </c>
      <c r="F554" s="276"/>
      <c r="G554" s="549">
        <v>6.3418000000000001</v>
      </c>
      <c r="H554" s="546">
        <f t="shared" si="29"/>
        <v>1002</v>
      </c>
      <c r="I554" s="547">
        <f t="shared" si="30"/>
        <v>1243.3800000000001</v>
      </c>
    </row>
    <row r="555" spans="1:9" x14ac:dyDescent="0.25">
      <c r="A555" s="273" t="s">
        <v>461</v>
      </c>
      <c r="B555" s="265">
        <v>1</v>
      </c>
      <c r="C555" s="265">
        <f t="shared" si="28"/>
        <v>384</v>
      </c>
      <c r="D555" s="265">
        <v>277</v>
      </c>
      <c r="E555" s="265">
        <v>107</v>
      </c>
      <c r="F555" s="276"/>
      <c r="G555" s="549">
        <v>6.3418000000000001</v>
      </c>
      <c r="H555" s="546">
        <f t="shared" si="29"/>
        <v>1357.15</v>
      </c>
      <c r="I555" s="547">
        <f t="shared" si="30"/>
        <v>1684.09</v>
      </c>
    </row>
    <row r="556" spans="1:9" x14ac:dyDescent="0.25">
      <c r="A556" s="273" t="s">
        <v>461</v>
      </c>
      <c r="B556" s="265">
        <v>1</v>
      </c>
      <c r="C556" s="265">
        <f t="shared" si="28"/>
        <v>237</v>
      </c>
      <c r="D556" s="265">
        <v>213</v>
      </c>
      <c r="E556" s="265">
        <v>24</v>
      </c>
      <c r="F556" s="276"/>
      <c r="G556" s="549">
        <v>6.3536999999999999</v>
      </c>
      <c r="H556" s="546">
        <f t="shared" si="29"/>
        <v>304.98</v>
      </c>
      <c r="I556" s="547">
        <f t="shared" si="30"/>
        <v>378.45</v>
      </c>
    </row>
    <row r="557" spans="1:9" x14ac:dyDescent="0.25">
      <c r="A557" s="273" t="s">
        <v>461</v>
      </c>
      <c r="B557" s="265">
        <v>1</v>
      </c>
      <c r="C557" s="265">
        <f t="shared" si="28"/>
        <v>191.5</v>
      </c>
      <c r="D557" s="265">
        <v>167</v>
      </c>
      <c r="E557" s="265">
        <v>24.5</v>
      </c>
      <c r="F557" s="276"/>
      <c r="G557" s="549">
        <v>6.3537999999999997</v>
      </c>
      <c r="H557" s="546">
        <f t="shared" si="29"/>
        <v>311.33999999999997</v>
      </c>
      <c r="I557" s="547">
        <f t="shared" si="30"/>
        <v>386.34</v>
      </c>
    </row>
    <row r="558" spans="1:9" x14ac:dyDescent="0.25">
      <c r="A558" s="273" t="s">
        <v>461</v>
      </c>
      <c r="B558" s="265">
        <v>1</v>
      </c>
      <c r="C558" s="265">
        <f t="shared" si="28"/>
        <v>288</v>
      </c>
      <c r="D558" s="265">
        <v>277</v>
      </c>
      <c r="E558" s="265">
        <v>11</v>
      </c>
      <c r="F558" s="276"/>
      <c r="G558" s="549">
        <v>6.5815999999999999</v>
      </c>
      <c r="H558" s="546">
        <f t="shared" si="29"/>
        <v>144.80000000000001</v>
      </c>
      <c r="I558" s="547">
        <f t="shared" si="30"/>
        <v>179.68</v>
      </c>
    </row>
    <row r="559" spans="1:9" x14ac:dyDescent="0.25">
      <c r="A559" s="273" t="s">
        <v>98</v>
      </c>
      <c r="B559" s="265">
        <v>1</v>
      </c>
      <c r="C559" s="265">
        <f t="shared" si="28"/>
        <v>211</v>
      </c>
      <c r="D559" s="265">
        <v>197</v>
      </c>
      <c r="E559" s="265">
        <v>14</v>
      </c>
      <c r="F559" s="276"/>
      <c r="G559" s="549">
        <v>4.8792</v>
      </c>
      <c r="H559" s="546">
        <f t="shared" si="29"/>
        <v>136.62</v>
      </c>
      <c r="I559" s="547">
        <f t="shared" si="30"/>
        <v>169.53</v>
      </c>
    </row>
    <row r="560" spans="1:9" x14ac:dyDescent="0.25">
      <c r="A560" s="273" t="s">
        <v>98</v>
      </c>
      <c r="B560" s="265">
        <v>1</v>
      </c>
      <c r="C560" s="265">
        <f t="shared" si="28"/>
        <v>278.5</v>
      </c>
      <c r="D560" s="265">
        <v>277</v>
      </c>
      <c r="E560" s="265">
        <v>1.5</v>
      </c>
      <c r="F560" s="276"/>
      <c r="G560" s="549">
        <v>5.0171000000000001</v>
      </c>
      <c r="H560" s="546">
        <f t="shared" si="29"/>
        <v>15.05</v>
      </c>
      <c r="I560" s="547">
        <f t="shared" si="30"/>
        <v>18.68</v>
      </c>
    </row>
    <row r="561" spans="1:9" x14ac:dyDescent="0.25">
      <c r="A561" s="273" t="s">
        <v>98</v>
      </c>
      <c r="B561" s="265">
        <v>1</v>
      </c>
      <c r="C561" s="265">
        <f t="shared" si="28"/>
        <v>313</v>
      </c>
      <c r="D561" s="265">
        <v>277</v>
      </c>
      <c r="E561" s="265">
        <v>36</v>
      </c>
      <c r="F561" s="276"/>
      <c r="G561" s="549">
        <v>5.0171000000000001</v>
      </c>
      <c r="H561" s="546">
        <f t="shared" si="29"/>
        <v>361.23</v>
      </c>
      <c r="I561" s="547">
        <f t="shared" si="30"/>
        <v>448.25</v>
      </c>
    </row>
    <row r="562" spans="1:9" x14ac:dyDescent="0.25">
      <c r="A562" s="273" t="s">
        <v>98</v>
      </c>
      <c r="B562" s="265">
        <v>1</v>
      </c>
      <c r="C562" s="265">
        <f t="shared" si="28"/>
        <v>272</v>
      </c>
      <c r="D562" s="265">
        <v>231</v>
      </c>
      <c r="E562" s="265">
        <v>41</v>
      </c>
      <c r="F562" s="276"/>
      <c r="G562" s="549">
        <v>5.0171000000000001</v>
      </c>
      <c r="H562" s="546">
        <f t="shared" si="29"/>
        <v>411.4</v>
      </c>
      <c r="I562" s="547">
        <f t="shared" si="30"/>
        <v>510.51</v>
      </c>
    </row>
    <row r="563" spans="1:9" x14ac:dyDescent="0.25">
      <c r="A563" s="273" t="s">
        <v>98</v>
      </c>
      <c r="B563" s="265">
        <v>1</v>
      </c>
      <c r="C563" s="265">
        <f t="shared" si="28"/>
        <v>382</v>
      </c>
      <c r="D563" s="265">
        <v>277</v>
      </c>
      <c r="E563" s="265">
        <v>105</v>
      </c>
      <c r="F563" s="276"/>
      <c r="G563" s="549">
        <v>5.0171000000000001</v>
      </c>
      <c r="H563" s="546">
        <f t="shared" si="29"/>
        <v>1053.5899999999999</v>
      </c>
      <c r="I563" s="547">
        <f t="shared" si="30"/>
        <v>1307.4000000000001</v>
      </c>
    </row>
    <row r="564" spans="1:9" x14ac:dyDescent="0.25">
      <c r="A564" s="273" t="s">
        <v>98</v>
      </c>
      <c r="B564" s="265">
        <v>1</v>
      </c>
      <c r="C564" s="265">
        <f t="shared" si="28"/>
        <v>279</v>
      </c>
      <c r="D564" s="265">
        <v>277</v>
      </c>
      <c r="E564" s="265">
        <v>2</v>
      </c>
      <c r="F564" s="276"/>
      <c r="G564" s="549">
        <v>5.4427000000000003</v>
      </c>
      <c r="H564" s="546">
        <f t="shared" si="29"/>
        <v>21.77</v>
      </c>
      <c r="I564" s="547">
        <f t="shared" si="30"/>
        <v>27.01</v>
      </c>
    </row>
    <row r="565" spans="1:9" x14ac:dyDescent="0.25">
      <c r="A565" s="273" t="s">
        <v>98</v>
      </c>
      <c r="B565" s="265">
        <v>1</v>
      </c>
      <c r="C565" s="265">
        <f t="shared" si="28"/>
        <v>256</v>
      </c>
      <c r="D565" s="265">
        <v>254</v>
      </c>
      <c r="E565" s="265">
        <v>2</v>
      </c>
      <c r="F565" s="276"/>
      <c r="G565" s="549">
        <v>5.4427000000000003</v>
      </c>
      <c r="H565" s="546">
        <f t="shared" si="29"/>
        <v>21.77</v>
      </c>
      <c r="I565" s="547">
        <f t="shared" si="30"/>
        <v>27.01</v>
      </c>
    </row>
    <row r="566" spans="1:9" x14ac:dyDescent="0.25">
      <c r="A566" s="273" t="s">
        <v>98</v>
      </c>
      <c r="B566" s="265">
        <v>1</v>
      </c>
      <c r="C566" s="265">
        <f t="shared" si="28"/>
        <v>218</v>
      </c>
      <c r="D566" s="265">
        <v>213</v>
      </c>
      <c r="E566" s="265">
        <v>5</v>
      </c>
      <c r="F566" s="276"/>
      <c r="G566" s="549">
        <v>5.4427000000000003</v>
      </c>
      <c r="H566" s="546">
        <f t="shared" si="29"/>
        <v>54.43</v>
      </c>
      <c r="I566" s="547">
        <f t="shared" si="30"/>
        <v>67.540000000000006</v>
      </c>
    </row>
    <row r="567" spans="1:9" x14ac:dyDescent="0.25">
      <c r="A567" s="273" t="s">
        <v>98</v>
      </c>
      <c r="B567" s="265">
        <v>1</v>
      </c>
      <c r="C567" s="265">
        <f t="shared" si="28"/>
        <v>282</v>
      </c>
      <c r="D567" s="265">
        <v>277</v>
      </c>
      <c r="E567" s="265">
        <v>5</v>
      </c>
      <c r="F567" s="276"/>
      <c r="G567" s="549">
        <v>5.4427000000000003</v>
      </c>
      <c r="H567" s="546">
        <f t="shared" si="29"/>
        <v>54.43</v>
      </c>
      <c r="I567" s="547">
        <f t="shared" si="30"/>
        <v>67.540000000000006</v>
      </c>
    </row>
    <row r="568" spans="1:9" x14ac:dyDescent="0.25">
      <c r="A568" s="273" t="s">
        <v>98</v>
      </c>
      <c r="B568" s="265">
        <v>1</v>
      </c>
      <c r="C568" s="265">
        <f t="shared" si="28"/>
        <v>288</v>
      </c>
      <c r="D568" s="265">
        <v>277</v>
      </c>
      <c r="E568" s="265">
        <v>11</v>
      </c>
      <c r="F568" s="276"/>
      <c r="G568" s="549">
        <v>5.4427000000000003</v>
      </c>
      <c r="H568" s="546">
        <f t="shared" si="29"/>
        <v>119.74</v>
      </c>
      <c r="I568" s="547">
        <f t="shared" si="30"/>
        <v>148.59</v>
      </c>
    </row>
    <row r="569" spans="1:9" x14ac:dyDescent="0.25">
      <c r="A569" s="273" t="s">
        <v>98</v>
      </c>
      <c r="B569" s="265">
        <v>1</v>
      </c>
      <c r="C569" s="265">
        <f t="shared" si="28"/>
        <v>106</v>
      </c>
      <c r="D569" s="265">
        <v>94</v>
      </c>
      <c r="E569" s="265">
        <v>12</v>
      </c>
      <c r="F569" s="276"/>
      <c r="G569" s="549">
        <v>5.4427000000000003</v>
      </c>
      <c r="H569" s="546">
        <f t="shared" si="29"/>
        <v>130.62</v>
      </c>
      <c r="I569" s="547">
        <f t="shared" si="30"/>
        <v>162.09</v>
      </c>
    </row>
    <row r="570" spans="1:9" x14ac:dyDescent="0.25">
      <c r="A570" s="273" t="s">
        <v>98</v>
      </c>
      <c r="B570" s="265">
        <v>1</v>
      </c>
      <c r="C570" s="265">
        <f t="shared" si="28"/>
        <v>293</v>
      </c>
      <c r="D570" s="265">
        <v>277</v>
      </c>
      <c r="E570" s="265">
        <v>16</v>
      </c>
      <c r="F570" s="276"/>
      <c r="G570" s="549">
        <v>5.4427000000000003</v>
      </c>
      <c r="H570" s="546">
        <f t="shared" si="29"/>
        <v>174.17</v>
      </c>
      <c r="I570" s="547">
        <f t="shared" si="30"/>
        <v>216.13</v>
      </c>
    </row>
    <row r="571" spans="1:9" x14ac:dyDescent="0.25">
      <c r="A571" s="273" t="s">
        <v>98</v>
      </c>
      <c r="B571" s="265">
        <v>1</v>
      </c>
      <c r="C571" s="265">
        <f t="shared" si="28"/>
        <v>293</v>
      </c>
      <c r="D571" s="265">
        <v>277</v>
      </c>
      <c r="E571" s="265">
        <v>16</v>
      </c>
      <c r="F571" s="276"/>
      <c r="G571" s="549">
        <v>5.4427000000000003</v>
      </c>
      <c r="H571" s="546">
        <f t="shared" si="29"/>
        <v>174.17</v>
      </c>
      <c r="I571" s="547">
        <f t="shared" si="30"/>
        <v>216.13</v>
      </c>
    </row>
    <row r="572" spans="1:9" x14ac:dyDescent="0.25">
      <c r="A572" s="273" t="s">
        <v>98</v>
      </c>
      <c r="B572" s="265">
        <v>1</v>
      </c>
      <c r="C572" s="265">
        <f t="shared" si="28"/>
        <v>237</v>
      </c>
      <c r="D572" s="265">
        <v>221</v>
      </c>
      <c r="E572" s="265">
        <v>16</v>
      </c>
      <c r="F572" s="276"/>
      <c r="G572" s="549">
        <v>5.4427000000000003</v>
      </c>
      <c r="H572" s="546">
        <f t="shared" si="29"/>
        <v>174.17</v>
      </c>
      <c r="I572" s="547">
        <f t="shared" si="30"/>
        <v>216.13</v>
      </c>
    </row>
    <row r="573" spans="1:9" x14ac:dyDescent="0.25">
      <c r="A573" s="273" t="s">
        <v>98</v>
      </c>
      <c r="B573" s="265">
        <v>1</v>
      </c>
      <c r="C573" s="265">
        <f t="shared" si="28"/>
        <v>208</v>
      </c>
      <c r="D573" s="265">
        <v>191</v>
      </c>
      <c r="E573" s="265">
        <v>17</v>
      </c>
      <c r="F573" s="276"/>
      <c r="G573" s="549">
        <v>5.4427000000000003</v>
      </c>
      <c r="H573" s="546">
        <f t="shared" si="29"/>
        <v>185.05</v>
      </c>
      <c r="I573" s="547">
        <f t="shared" si="30"/>
        <v>229.63</v>
      </c>
    </row>
    <row r="574" spans="1:9" x14ac:dyDescent="0.25">
      <c r="A574" s="273" t="s">
        <v>98</v>
      </c>
      <c r="B574" s="265">
        <v>1</v>
      </c>
      <c r="C574" s="265">
        <f t="shared" si="28"/>
        <v>192</v>
      </c>
      <c r="D574" s="265">
        <v>150</v>
      </c>
      <c r="E574" s="265">
        <v>42</v>
      </c>
      <c r="F574" s="276"/>
      <c r="G574" s="549">
        <v>5.4427000000000003</v>
      </c>
      <c r="H574" s="546">
        <f t="shared" si="29"/>
        <v>457.19</v>
      </c>
      <c r="I574" s="547">
        <f t="shared" si="30"/>
        <v>567.33000000000004</v>
      </c>
    </row>
    <row r="575" spans="1:9" x14ac:dyDescent="0.25">
      <c r="A575" s="273" t="s">
        <v>98</v>
      </c>
      <c r="B575" s="265">
        <v>1</v>
      </c>
      <c r="C575" s="265">
        <f t="shared" si="28"/>
        <v>205.5</v>
      </c>
      <c r="D575" s="265">
        <v>157</v>
      </c>
      <c r="E575" s="265">
        <v>48.5</v>
      </c>
      <c r="F575" s="276"/>
      <c r="G575" s="549">
        <v>5.4427000000000003</v>
      </c>
      <c r="H575" s="546">
        <f t="shared" si="29"/>
        <v>527.94000000000005</v>
      </c>
      <c r="I575" s="547">
        <f t="shared" si="30"/>
        <v>655.12</v>
      </c>
    </row>
    <row r="576" spans="1:9" x14ac:dyDescent="0.25">
      <c r="A576" s="273" t="s">
        <v>98</v>
      </c>
      <c r="B576" s="265">
        <v>1</v>
      </c>
      <c r="C576" s="265">
        <f t="shared" si="28"/>
        <v>203</v>
      </c>
      <c r="D576" s="265">
        <v>151</v>
      </c>
      <c r="E576" s="265">
        <v>52</v>
      </c>
      <c r="F576" s="276"/>
      <c r="G576" s="549">
        <v>5.4427000000000003</v>
      </c>
      <c r="H576" s="546">
        <f t="shared" si="29"/>
        <v>566.04</v>
      </c>
      <c r="I576" s="547">
        <f t="shared" si="30"/>
        <v>702.4</v>
      </c>
    </row>
    <row r="577" spans="1:9" x14ac:dyDescent="0.25">
      <c r="A577" s="273" t="s">
        <v>98</v>
      </c>
      <c r="B577" s="265">
        <v>1</v>
      </c>
      <c r="C577" s="265">
        <f t="shared" si="28"/>
        <v>199.5</v>
      </c>
      <c r="D577" s="265">
        <v>142</v>
      </c>
      <c r="E577" s="265">
        <v>57.5</v>
      </c>
      <c r="F577" s="276"/>
      <c r="G577" s="549">
        <v>5.4427000000000003</v>
      </c>
      <c r="H577" s="546">
        <f t="shared" si="29"/>
        <v>625.91</v>
      </c>
      <c r="I577" s="547">
        <f t="shared" si="30"/>
        <v>776.69</v>
      </c>
    </row>
    <row r="578" spans="1:9" x14ac:dyDescent="0.25">
      <c r="A578" s="273" t="s">
        <v>98</v>
      </c>
      <c r="B578" s="265">
        <v>1</v>
      </c>
      <c r="C578" s="265">
        <f t="shared" si="28"/>
        <v>335.5</v>
      </c>
      <c r="D578" s="265">
        <v>277</v>
      </c>
      <c r="E578" s="265">
        <v>58.5</v>
      </c>
      <c r="F578" s="276"/>
      <c r="G578" s="549">
        <v>5.4427000000000003</v>
      </c>
      <c r="H578" s="546">
        <f t="shared" si="29"/>
        <v>636.79999999999995</v>
      </c>
      <c r="I578" s="547">
        <f t="shared" si="30"/>
        <v>790.21</v>
      </c>
    </row>
    <row r="579" spans="1:9" x14ac:dyDescent="0.25">
      <c r="A579" s="273" t="s">
        <v>98</v>
      </c>
      <c r="B579" s="265">
        <v>1</v>
      </c>
      <c r="C579" s="265">
        <f t="shared" ref="C579:C642" si="31">D579+E579</f>
        <v>336</v>
      </c>
      <c r="D579" s="265">
        <v>277</v>
      </c>
      <c r="E579" s="265">
        <v>59</v>
      </c>
      <c r="F579" s="276"/>
      <c r="G579" s="549">
        <v>5.4427000000000003</v>
      </c>
      <c r="H579" s="546">
        <f t="shared" si="29"/>
        <v>642.24</v>
      </c>
      <c r="I579" s="547">
        <f t="shared" si="30"/>
        <v>796.96</v>
      </c>
    </row>
    <row r="580" spans="1:9" x14ac:dyDescent="0.25">
      <c r="A580" s="273" t="s">
        <v>98</v>
      </c>
      <c r="B580" s="265">
        <v>1</v>
      </c>
      <c r="C580" s="265">
        <f t="shared" si="31"/>
        <v>344</v>
      </c>
      <c r="D580" s="265">
        <v>277</v>
      </c>
      <c r="E580" s="265">
        <v>67</v>
      </c>
      <c r="F580" s="276"/>
      <c r="G580" s="549">
        <v>5.4427000000000003</v>
      </c>
      <c r="H580" s="546">
        <f t="shared" ref="H580:H643" si="32">ROUND(E580*G580*2,2)</f>
        <v>729.32</v>
      </c>
      <c r="I580" s="547">
        <f t="shared" ref="I580:I643" si="33">ROUND(H580*1.2409,2)</f>
        <v>905.01</v>
      </c>
    </row>
    <row r="581" spans="1:9" x14ac:dyDescent="0.25">
      <c r="A581" s="273" t="s">
        <v>98</v>
      </c>
      <c r="B581" s="265">
        <v>1</v>
      </c>
      <c r="C581" s="265">
        <f t="shared" si="31"/>
        <v>284.5</v>
      </c>
      <c r="D581" s="265">
        <v>213</v>
      </c>
      <c r="E581" s="265">
        <v>71.5</v>
      </c>
      <c r="F581" s="276"/>
      <c r="G581" s="549">
        <v>5.4427000000000003</v>
      </c>
      <c r="H581" s="546">
        <f t="shared" si="32"/>
        <v>778.31</v>
      </c>
      <c r="I581" s="547">
        <f t="shared" si="33"/>
        <v>965.8</v>
      </c>
    </row>
    <row r="582" spans="1:9" x14ac:dyDescent="0.25">
      <c r="A582" s="273" t="s">
        <v>98</v>
      </c>
      <c r="B582" s="265">
        <v>1</v>
      </c>
      <c r="C582" s="265">
        <f t="shared" si="31"/>
        <v>349.5</v>
      </c>
      <c r="D582" s="265">
        <v>277</v>
      </c>
      <c r="E582" s="265">
        <v>72.5</v>
      </c>
      <c r="F582" s="276"/>
      <c r="G582" s="549">
        <v>5.4427000000000003</v>
      </c>
      <c r="H582" s="546">
        <f t="shared" si="32"/>
        <v>789.19</v>
      </c>
      <c r="I582" s="547">
        <f t="shared" si="33"/>
        <v>979.31</v>
      </c>
    </row>
    <row r="583" spans="1:9" x14ac:dyDescent="0.25">
      <c r="A583" s="273" t="s">
        <v>98</v>
      </c>
      <c r="B583" s="265">
        <v>1</v>
      </c>
      <c r="C583" s="265">
        <f t="shared" si="31"/>
        <v>354.61414790996787</v>
      </c>
      <c r="D583" s="265">
        <v>277</v>
      </c>
      <c r="E583" s="265">
        <v>77.614147909967841</v>
      </c>
      <c r="F583" s="276"/>
      <c r="G583" s="549">
        <v>5.4427000000000003</v>
      </c>
      <c r="H583" s="546">
        <f t="shared" si="32"/>
        <v>844.86</v>
      </c>
      <c r="I583" s="547">
        <f t="shared" si="33"/>
        <v>1048.3900000000001</v>
      </c>
    </row>
    <row r="584" spans="1:9" x14ac:dyDescent="0.25">
      <c r="A584" s="273" t="s">
        <v>98</v>
      </c>
      <c r="B584" s="265">
        <v>1</v>
      </c>
      <c r="C584" s="265">
        <f t="shared" si="31"/>
        <v>280.38585209003213</v>
      </c>
      <c r="D584" s="265">
        <v>277</v>
      </c>
      <c r="E584" s="265">
        <v>3.385852090032154</v>
      </c>
      <c r="F584" s="276"/>
      <c r="G584" s="549">
        <v>5.5804999999999998</v>
      </c>
      <c r="H584" s="546">
        <f t="shared" si="32"/>
        <v>37.79</v>
      </c>
      <c r="I584" s="547">
        <f t="shared" si="33"/>
        <v>46.89</v>
      </c>
    </row>
    <row r="585" spans="1:9" x14ac:dyDescent="0.25">
      <c r="A585" s="273" t="s">
        <v>98</v>
      </c>
      <c r="B585" s="265">
        <v>1</v>
      </c>
      <c r="C585" s="265">
        <f t="shared" si="31"/>
        <v>214</v>
      </c>
      <c r="D585" s="265">
        <v>198</v>
      </c>
      <c r="E585" s="265">
        <v>16</v>
      </c>
      <c r="F585" s="276"/>
      <c r="G585" s="549">
        <v>5.5804999999999998</v>
      </c>
      <c r="H585" s="546">
        <f t="shared" si="32"/>
        <v>178.58</v>
      </c>
      <c r="I585" s="547">
        <f t="shared" si="33"/>
        <v>221.6</v>
      </c>
    </row>
    <row r="586" spans="1:9" x14ac:dyDescent="0.25">
      <c r="A586" s="273" t="s">
        <v>98</v>
      </c>
      <c r="B586" s="265">
        <v>1</v>
      </c>
      <c r="C586" s="265">
        <f t="shared" si="31"/>
        <v>231</v>
      </c>
      <c r="D586" s="265">
        <v>214</v>
      </c>
      <c r="E586" s="265">
        <v>17</v>
      </c>
      <c r="F586" s="276"/>
      <c r="G586" s="549">
        <v>5.5804999999999998</v>
      </c>
      <c r="H586" s="546">
        <f t="shared" si="32"/>
        <v>189.74</v>
      </c>
      <c r="I586" s="547">
        <f t="shared" si="33"/>
        <v>235.45</v>
      </c>
    </row>
    <row r="587" spans="1:9" x14ac:dyDescent="0.25">
      <c r="A587" s="273" t="s">
        <v>98</v>
      </c>
      <c r="B587" s="265">
        <v>1</v>
      </c>
      <c r="C587" s="265">
        <f t="shared" si="31"/>
        <v>296</v>
      </c>
      <c r="D587" s="265">
        <v>277</v>
      </c>
      <c r="E587" s="265">
        <v>19</v>
      </c>
      <c r="F587" s="276"/>
      <c r="G587" s="549">
        <v>5.5804999999999998</v>
      </c>
      <c r="H587" s="546">
        <f t="shared" si="32"/>
        <v>212.06</v>
      </c>
      <c r="I587" s="547">
        <f t="shared" si="33"/>
        <v>263.14999999999998</v>
      </c>
    </row>
    <row r="588" spans="1:9" x14ac:dyDescent="0.25">
      <c r="A588" s="273" t="s">
        <v>98</v>
      </c>
      <c r="B588" s="265">
        <v>1</v>
      </c>
      <c r="C588" s="265">
        <f t="shared" si="31"/>
        <v>303</v>
      </c>
      <c r="D588" s="265">
        <v>277</v>
      </c>
      <c r="E588" s="265">
        <v>26</v>
      </c>
      <c r="F588" s="276"/>
      <c r="G588" s="549">
        <v>5.5804999999999998</v>
      </c>
      <c r="H588" s="546">
        <f t="shared" si="32"/>
        <v>290.19</v>
      </c>
      <c r="I588" s="547">
        <f t="shared" si="33"/>
        <v>360.1</v>
      </c>
    </row>
    <row r="589" spans="1:9" x14ac:dyDescent="0.25">
      <c r="A589" s="273" t="s">
        <v>98</v>
      </c>
      <c r="B589" s="265">
        <v>1</v>
      </c>
      <c r="C589" s="265">
        <f t="shared" si="31"/>
        <v>165.5</v>
      </c>
      <c r="D589" s="265">
        <v>119</v>
      </c>
      <c r="E589" s="265">
        <v>46.5</v>
      </c>
      <c r="F589" s="276"/>
      <c r="G589" s="549">
        <v>5.5804999999999998</v>
      </c>
      <c r="H589" s="546">
        <f t="shared" si="32"/>
        <v>518.99</v>
      </c>
      <c r="I589" s="547">
        <f t="shared" si="33"/>
        <v>644.01</v>
      </c>
    </row>
    <row r="590" spans="1:9" x14ac:dyDescent="0.25">
      <c r="A590" s="273" t="s">
        <v>98</v>
      </c>
      <c r="B590" s="265">
        <v>1</v>
      </c>
      <c r="C590" s="265">
        <f t="shared" si="31"/>
        <v>270</v>
      </c>
      <c r="D590" s="265">
        <v>199</v>
      </c>
      <c r="E590" s="265">
        <v>71</v>
      </c>
      <c r="F590" s="276"/>
      <c r="G590" s="549">
        <v>5.5804999999999998</v>
      </c>
      <c r="H590" s="546">
        <f t="shared" si="32"/>
        <v>792.43</v>
      </c>
      <c r="I590" s="547">
        <f t="shared" si="33"/>
        <v>983.33</v>
      </c>
    </row>
    <row r="591" spans="1:9" x14ac:dyDescent="0.25">
      <c r="A591" s="273" t="s">
        <v>98</v>
      </c>
      <c r="B591" s="265">
        <v>1</v>
      </c>
      <c r="C591" s="265">
        <f t="shared" si="31"/>
        <v>291.5</v>
      </c>
      <c r="D591" s="265">
        <v>214</v>
      </c>
      <c r="E591" s="265">
        <v>77.5</v>
      </c>
      <c r="F591" s="276"/>
      <c r="G591" s="549">
        <v>5.5804999999999998</v>
      </c>
      <c r="H591" s="546">
        <f t="shared" si="32"/>
        <v>864.98</v>
      </c>
      <c r="I591" s="547">
        <f t="shared" si="33"/>
        <v>1073.3499999999999</v>
      </c>
    </row>
    <row r="592" spans="1:9" x14ac:dyDescent="0.25">
      <c r="A592" s="273" t="s">
        <v>98</v>
      </c>
      <c r="B592" s="265">
        <v>1</v>
      </c>
      <c r="C592" s="265">
        <f t="shared" si="31"/>
        <v>374.75</v>
      </c>
      <c r="D592" s="265">
        <v>277</v>
      </c>
      <c r="E592" s="265">
        <v>97.75</v>
      </c>
      <c r="F592" s="276"/>
      <c r="G592" s="549">
        <v>5.5804999999999998</v>
      </c>
      <c r="H592" s="546">
        <f t="shared" si="32"/>
        <v>1090.99</v>
      </c>
      <c r="I592" s="547">
        <f t="shared" si="33"/>
        <v>1353.81</v>
      </c>
    </row>
    <row r="593" spans="1:9" x14ac:dyDescent="0.25">
      <c r="A593" s="273" t="s">
        <v>98</v>
      </c>
      <c r="B593" s="265">
        <v>1</v>
      </c>
      <c r="C593" s="265">
        <f t="shared" si="31"/>
        <v>364.5</v>
      </c>
      <c r="D593" s="265">
        <v>261</v>
      </c>
      <c r="E593" s="265">
        <v>103.5</v>
      </c>
      <c r="F593" s="276"/>
      <c r="G593" s="549">
        <v>5.5804999999999998</v>
      </c>
      <c r="H593" s="546">
        <f t="shared" si="32"/>
        <v>1155.1600000000001</v>
      </c>
      <c r="I593" s="547">
        <f t="shared" si="33"/>
        <v>1433.44</v>
      </c>
    </row>
    <row r="594" spans="1:9" x14ac:dyDescent="0.25">
      <c r="A594" s="273" t="s">
        <v>98</v>
      </c>
      <c r="B594" s="265">
        <v>1</v>
      </c>
      <c r="C594" s="265">
        <f t="shared" si="31"/>
        <v>281</v>
      </c>
      <c r="D594" s="265">
        <v>277</v>
      </c>
      <c r="E594" s="265">
        <v>4</v>
      </c>
      <c r="F594" s="276"/>
      <c r="G594" s="549">
        <v>5.58</v>
      </c>
      <c r="H594" s="546">
        <f t="shared" si="32"/>
        <v>44.64</v>
      </c>
      <c r="I594" s="547">
        <f t="shared" si="33"/>
        <v>55.39</v>
      </c>
    </row>
    <row r="595" spans="1:9" x14ac:dyDescent="0.25">
      <c r="A595" s="273" t="s">
        <v>98</v>
      </c>
      <c r="B595" s="265">
        <v>1</v>
      </c>
      <c r="C595" s="265">
        <f t="shared" si="31"/>
        <v>164.5</v>
      </c>
      <c r="D595" s="265">
        <v>159</v>
      </c>
      <c r="E595" s="265">
        <v>5.5</v>
      </c>
      <c r="F595" s="276"/>
      <c r="G595" s="549">
        <v>5.58</v>
      </c>
      <c r="H595" s="546">
        <f t="shared" si="32"/>
        <v>61.38</v>
      </c>
      <c r="I595" s="547">
        <f t="shared" si="33"/>
        <v>76.17</v>
      </c>
    </row>
    <row r="596" spans="1:9" x14ac:dyDescent="0.25">
      <c r="A596" s="273" t="s">
        <v>98</v>
      </c>
      <c r="B596" s="265">
        <v>1</v>
      </c>
      <c r="C596" s="265">
        <f t="shared" si="31"/>
        <v>258.5</v>
      </c>
      <c r="D596" s="265">
        <v>253</v>
      </c>
      <c r="E596" s="265">
        <v>5.5</v>
      </c>
      <c r="F596" s="276"/>
      <c r="G596" s="549">
        <v>5.58</v>
      </c>
      <c r="H596" s="546">
        <f t="shared" si="32"/>
        <v>61.38</v>
      </c>
      <c r="I596" s="547">
        <f t="shared" si="33"/>
        <v>76.17</v>
      </c>
    </row>
    <row r="597" spans="1:9" x14ac:dyDescent="0.25">
      <c r="A597" s="273" t="s">
        <v>98</v>
      </c>
      <c r="B597" s="265">
        <v>1</v>
      </c>
      <c r="C597" s="265">
        <f t="shared" si="31"/>
        <v>248</v>
      </c>
      <c r="D597" s="265">
        <v>237</v>
      </c>
      <c r="E597" s="265">
        <v>11</v>
      </c>
      <c r="F597" s="276"/>
      <c r="G597" s="549">
        <v>5.58</v>
      </c>
      <c r="H597" s="546">
        <f t="shared" si="32"/>
        <v>122.76</v>
      </c>
      <c r="I597" s="547">
        <f t="shared" si="33"/>
        <v>152.33000000000001</v>
      </c>
    </row>
    <row r="598" spans="1:9" x14ac:dyDescent="0.25">
      <c r="A598" s="273" t="s">
        <v>98</v>
      </c>
      <c r="B598" s="265">
        <v>1</v>
      </c>
      <c r="C598" s="265">
        <f t="shared" si="31"/>
        <v>266</v>
      </c>
      <c r="D598" s="265">
        <v>253</v>
      </c>
      <c r="E598" s="265">
        <v>13</v>
      </c>
      <c r="F598" s="276"/>
      <c r="G598" s="549">
        <v>5.58</v>
      </c>
      <c r="H598" s="546">
        <f t="shared" si="32"/>
        <v>145.08000000000001</v>
      </c>
      <c r="I598" s="547">
        <f t="shared" si="33"/>
        <v>180.03</v>
      </c>
    </row>
    <row r="599" spans="1:9" x14ac:dyDescent="0.25">
      <c r="A599" s="273" t="s">
        <v>98</v>
      </c>
      <c r="B599" s="265">
        <v>1</v>
      </c>
      <c r="C599" s="265">
        <f t="shared" si="31"/>
        <v>221.5</v>
      </c>
      <c r="D599" s="265">
        <v>198</v>
      </c>
      <c r="E599" s="265">
        <v>23.5</v>
      </c>
      <c r="F599" s="276"/>
      <c r="G599" s="549">
        <v>5.58</v>
      </c>
      <c r="H599" s="546">
        <f t="shared" si="32"/>
        <v>262.26</v>
      </c>
      <c r="I599" s="547">
        <f t="shared" si="33"/>
        <v>325.44</v>
      </c>
    </row>
    <row r="600" spans="1:9" x14ac:dyDescent="0.25">
      <c r="A600" s="273" t="s">
        <v>98</v>
      </c>
      <c r="B600" s="265">
        <v>1</v>
      </c>
      <c r="C600" s="265">
        <f t="shared" si="31"/>
        <v>177</v>
      </c>
      <c r="D600" s="265">
        <v>158</v>
      </c>
      <c r="E600" s="265">
        <v>19</v>
      </c>
      <c r="F600" s="276"/>
      <c r="G600" s="549">
        <v>5.58</v>
      </c>
      <c r="H600" s="546">
        <f t="shared" si="32"/>
        <v>212.04</v>
      </c>
      <c r="I600" s="547">
        <f t="shared" si="33"/>
        <v>263.12</v>
      </c>
    </row>
    <row r="601" spans="1:9" x14ac:dyDescent="0.25">
      <c r="A601" s="273" t="s">
        <v>98</v>
      </c>
      <c r="B601" s="265">
        <v>1</v>
      </c>
      <c r="C601" s="265">
        <f t="shared" si="31"/>
        <v>182.5</v>
      </c>
      <c r="D601" s="265">
        <v>158</v>
      </c>
      <c r="E601" s="265">
        <v>24.5</v>
      </c>
      <c r="F601" s="276"/>
      <c r="G601" s="549">
        <v>5.58</v>
      </c>
      <c r="H601" s="546">
        <f t="shared" si="32"/>
        <v>273.42</v>
      </c>
      <c r="I601" s="547">
        <f t="shared" si="33"/>
        <v>339.29</v>
      </c>
    </row>
    <row r="602" spans="1:9" x14ac:dyDescent="0.25">
      <c r="A602" s="273" t="s">
        <v>98</v>
      </c>
      <c r="B602" s="265">
        <v>1</v>
      </c>
      <c r="C602" s="265">
        <f t="shared" si="31"/>
        <v>184</v>
      </c>
      <c r="D602" s="265">
        <v>158</v>
      </c>
      <c r="E602" s="265">
        <v>26</v>
      </c>
      <c r="F602" s="276"/>
      <c r="G602" s="549">
        <v>5.58</v>
      </c>
      <c r="H602" s="546">
        <f t="shared" si="32"/>
        <v>290.16000000000003</v>
      </c>
      <c r="I602" s="547">
        <f t="shared" si="33"/>
        <v>360.06</v>
      </c>
    </row>
    <row r="603" spans="1:9" x14ac:dyDescent="0.25">
      <c r="A603" s="273" t="s">
        <v>98</v>
      </c>
      <c r="B603" s="265">
        <v>1</v>
      </c>
      <c r="C603" s="265">
        <f t="shared" si="31"/>
        <v>203</v>
      </c>
      <c r="D603" s="265">
        <v>158</v>
      </c>
      <c r="E603" s="265">
        <v>45</v>
      </c>
      <c r="F603" s="276"/>
      <c r="G603" s="549">
        <v>5.58</v>
      </c>
      <c r="H603" s="546">
        <f t="shared" si="32"/>
        <v>502.2</v>
      </c>
      <c r="I603" s="547">
        <f t="shared" si="33"/>
        <v>623.17999999999995</v>
      </c>
    </row>
    <row r="604" spans="1:9" x14ac:dyDescent="0.25">
      <c r="A604" s="273" t="s">
        <v>98</v>
      </c>
      <c r="B604" s="265">
        <v>1</v>
      </c>
      <c r="C604" s="265">
        <f t="shared" si="31"/>
        <v>196.5</v>
      </c>
      <c r="D604" s="265">
        <v>158</v>
      </c>
      <c r="E604" s="265">
        <v>38.5</v>
      </c>
      <c r="F604" s="276"/>
      <c r="G604" s="549">
        <v>5.58</v>
      </c>
      <c r="H604" s="546">
        <f t="shared" si="32"/>
        <v>429.66</v>
      </c>
      <c r="I604" s="547">
        <f t="shared" si="33"/>
        <v>533.16999999999996</v>
      </c>
    </row>
    <row r="605" spans="1:9" x14ac:dyDescent="0.25">
      <c r="A605" s="273" t="s">
        <v>98</v>
      </c>
      <c r="B605" s="265">
        <v>1</v>
      </c>
      <c r="C605" s="265">
        <f t="shared" si="31"/>
        <v>203.5</v>
      </c>
      <c r="D605" s="265">
        <v>158</v>
      </c>
      <c r="E605" s="265">
        <v>45.5</v>
      </c>
      <c r="F605" s="276"/>
      <c r="G605" s="549">
        <v>5.58</v>
      </c>
      <c r="H605" s="546">
        <f t="shared" si="32"/>
        <v>507.78</v>
      </c>
      <c r="I605" s="547">
        <f t="shared" si="33"/>
        <v>630.1</v>
      </c>
    </row>
    <row r="606" spans="1:9" x14ac:dyDescent="0.25">
      <c r="A606" s="273" t="s">
        <v>140</v>
      </c>
      <c r="B606" s="265">
        <v>1</v>
      </c>
      <c r="C606" s="265">
        <f t="shared" si="31"/>
        <v>231.53555555555556</v>
      </c>
      <c r="D606" s="265">
        <v>231</v>
      </c>
      <c r="E606" s="265">
        <v>0.53555555555555556</v>
      </c>
      <c r="F606" s="276"/>
      <c r="G606" s="549">
        <v>5.4427000000000003</v>
      </c>
      <c r="H606" s="546">
        <f t="shared" si="32"/>
        <v>5.83</v>
      </c>
      <c r="I606" s="547">
        <f t="shared" si="33"/>
        <v>7.23</v>
      </c>
    </row>
    <row r="607" spans="1:9" x14ac:dyDescent="0.25">
      <c r="A607" s="273" t="s">
        <v>140</v>
      </c>
      <c r="B607" s="265">
        <v>1</v>
      </c>
      <c r="C607" s="265">
        <f t="shared" si="31"/>
        <v>277.55191256830602</v>
      </c>
      <c r="D607" s="265">
        <v>277</v>
      </c>
      <c r="E607" s="265">
        <v>0.55191256830601088</v>
      </c>
      <c r="F607" s="276"/>
      <c r="G607" s="549">
        <v>5.4427000000000003</v>
      </c>
      <c r="H607" s="546">
        <f t="shared" si="32"/>
        <v>6.01</v>
      </c>
      <c r="I607" s="547">
        <f t="shared" si="33"/>
        <v>7.46</v>
      </c>
    </row>
    <row r="608" spans="1:9" x14ac:dyDescent="0.25">
      <c r="A608" s="273" t="s">
        <v>140</v>
      </c>
      <c r="B608" s="265">
        <v>1</v>
      </c>
      <c r="C608" s="265">
        <f t="shared" si="31"/>
        <v>165</v>
      </c>
      <c r="D608" s="265">
        <v>157</v>
      </c>
      <c r="E608" s="265">
        <v>8</v>
      </c>
      <c r="F608" s="276"/>
      <c r="G608" s="549">
        <v>5.4427000000000003</v>
      </c>
      <c r="H608" s="546">
        <f t="shared" si="32"/>
        <v>87.08</v>
      </c>
      <c r="I608" s="547">
        <f t="shared" si="33"/>
        <v>108.06</v>
      </c>
    </row>
    <row r="609" spans="1:9" x14ac:dyDescent="0.25">
      <c r="A609" s="273" t="s">
        <v>140</v>
      </c>
      <c r="B609" s="265">
        <v>1</v>
      </c>
      <c r="C609" s="265">
        <f t="shared" si="31"/>
        <v>214</v>
      </c>
      <c r="D609" s="265">
        <v>197</v>
      </c>
      <c r="E609" s="265">
        <v>17</v>
      </c>
      <c r="F609" s="276"/>
      <c r="G609" s="549">
        <v>5.4427000000000003</v>
      </c>
      <c r="H609" s="546">
        <f t="shared" si="32"/>
        <v>185.05</v>
      </c>
      <c r="I609" s="547">
        <f t="shared" si="33"/>
        <v>229.63</v>
      </c>
    </row>
    <row r="610" spans="1:9" x14ac:dyDescent="0.25">
      <c r="A610" s="273" t="s">
        <v>140</v>
      </c>
      <c r="B610" s="265">
        <v>1</v>
      </c>
      <c r="C610" s="265">
        <f t="shared" si="31"/>
        <v>294</v>
      </c>
      <c r="D610" s="265">
        <v>277</v>
      </c>
      <c r="E610" s="265">
        <v>17</v>
      </c>
      <c r="F610" s="276"/>
      <c r="G610" s="549">
        <v>5.4427000000000003</v>
      </c>
      <c r="H610" s="546">
        <f t="shared" si="32"/>
        <v>185.05</v>
      </c>
      <c r="I610" s="547">
        <f t="shared" si="33"/>
        <v>229.63</v>
      </c>
    </row>
    <row r="611" spans="1:9" x14ac:dyDescent="0.25">
      <c r="A611" s="273" t="s">
        <v>140</v>
      </c>
      <c r="B611" s="265">
        <v>1</v>
      </c>
      <c r="C611" s="265">
        <f t="shared" si="31"/>
        <v>301</v>
      </c>
      <c r="D611" s="265">
        <v>277</v>
      </c>
      <c r="E611" s="265">
        <v>24</v>
      </c>
      <c r="F611" s="276"/>
      <c r="G611" s="549">
        <v>5.4427000000000003</v>
      </c>
      <c r="H611" s="546">
        <f t="shared" si="32"/>
        <v>261.25</v>
      </c>
      <c r="I611" s="547">
        <f t="shared" si="33"/>
        <v>324.19</v>
      </c>
    </row>
    <row r="612" spans="1:9" x14ac:dyDescent="0.25">
      <c r="A612" s="273" t="s">
        <v>140</v>
      </c>
      <c r="B612" s="265">
        <v>1</v>
      </c>
      <c r="C612" s="265">
        <f t="shared" si="31"/>
        <v>238</v>
      </c>
      <c r="D612" s="265">
        <v>214</v>
      </c>
      <c r="E612" s="265">
        <v>24</v>
      </c>
      <c r="F612" s="276"/>
      <c r="G612" s="549">
        <v>5.4427000000000003</v>
      </c>
      <c r="H612" s="546">
        <f t="shared" si="32"/>
        <v>261.25</v>
      </c>
      <c r="I612" s="547">
        <f t="shared" si="33"/>
        <v>324.19</v>
      </c>
    </row>
    <row r="613" spans="1:9" x14ac:dyDescent="0.25">
      <c r="A613" s="273" t="s">
        <v>140</v>
      </c>
      <c r="B613" s="265">
        <v>1</v>
      </c>
      <c r="C613" s="265">
        <f t="shared" si="31"/>
        <v>301</v>
      </c>
      <c r="D613" s="265">
        <v>277</v>
      </c>
      <c r="E613" s="265">
        <v>24</v>
      </c>
      <c r="F613" s="276"/>
      <c r="G613" s="549">
        <v>5.4427000000000003</v>
      </c>
      <c r="H613" s="546">
        <f t="shared" si="32"/>
        <v>261.25</v>
      </c>
      <c r="I613" s="547">
        <f t="shared" si="33"/>
        <v>324.19</v>
      </c>
    </row>
    <row r="614" spans="1:9" x14ac:dyDescent="0.25">
      <c r="A614" s="273" t="s">
        <v>140</v>
      </c>
      <c r="B614" s="265">
        <v>1</v>
      </c>
      <c r="C614" s="265">
        <f t="shared" si="31"/>
        <v>279.5</v>
      </c>
      <c r="D614" s="265">
        <v>237</v>
      </c>
      <c r="E614" s="265">
        <v>42.5</v>
      </c>
      <c r="F614" s="276"/>
      <c r="G614" s="549">
        <v>5.4427000000000003</v>
      </c>
      <c r="H614" s="546">
        <f t="shared" si="32"/>
        <v>462.63</v>
      </c>
      <c r="I614" s="547">
        <f t="shared" si="33"/>
        <v>574.08000000000004</v>
      </c>
    </row>
    <row r="615" spans="1:9" x14ac:dyDescent="0.25">
      <c r="A615" s="273" t="s">
        <v>140</v>
      </c>
      <c r="B615" s="265">
        <v>1</v>
      </c>
      <c r="C615" s="265">
        <f t="shared" si="31"/>
        <v>270</v>
      </c>
      <c r="D615" s="265">
        <v>198</v>
      </c>
      <c r="E615" s="265">
        <v>72</v>
      </c>
      <c r="F615" s="276"/>
      <c r="G615" s="549">
        <v>5.4427000000000003</v>
      </c>
      <c r="H615" s="546">
        <f t="shared" si="32"/>
        <v>783.75</v>
      </c>
      <c r="I615" s="547">
        <f t="shared" si="33"/>
        <v>972.56</v>
      </c>
    </row>
    <row r="616" spans="1:9" x14ac:dyDescent="0.25">
      <c r="A616" s="273" t="s">
        <v>140</v>
      </c>
      <c r="B616" s="265">
        <v>1</v>
      </c>
      <c r="C616" s="265">
        <f t="shared" si="31"/>
        <v>290</v>
      </c>
      <c r="D616" s="265">
        <v>277</v>
      </c>
      <c r="E616" s="265">
        <v>13</v>
      </c>
      <c r="F616" s="276"/>
      <c r="G616" s="549">
        <v>5.5804999999999998</v>
      </c>
      <c r="H616" s="546">
        <f t="shared" si="32"/>
        <v>145.09</v>
      </c>
      <c r="I616" s="547">
        <f t="shared" si="33"/>
        <v>180.04</v>
      </c>
    </row>
    <row r="617" spans="1:9" x14ac:dyDescent="0.25">
      <c r="A617" s="273" t="s">
        <v>140</v>
      </c>
      <c r="B617" s="265">
        <v>1</v>
      </c>
      <c r="C617" s="265">
        <f t="shared" si="31"/>
        <v>286.97457627118644</v>
      </c>
      <c r="D617" s="265">
        <v>277</v>
      </c>
      <c r="E617" s="265">
        <v>9.9745762711864412</v>
      </c>
      <c r="F617" s="276"/>
      <c r="G617" s="549">
        <v>6.0420999999999996</v>
      </c>
      <c r="H617" s="546">
        <f t="shared" si="32"/>
        <v>120.53</v>
      </c>
      <c r="I617" s="547">
        <f t="shared" si="33"/>
        <v>149.57</v>
      </c>
    </row>
    <row r="618" spans="1:9" x14ac:dyDescent="0.25">
      <c r="A618" s="273" t="s">
        <v>140</v>
      </c>
      <c r="B618" s="265">
        <v>1</v>
      </c>
      <c r="C618" s="265">
        <f t="shared" si="31"/>
        <v>173.5</v>
      </c>
      <c r="D618" s="265">
        <v>158</v>
      </c>
      <c r="E618" s="265">
        <v>15.5</v>
      </c>
      <c r="F618" s="276"/>
      <c r="G618" s="549">
        <v>6.0420999999999996</v>
      </c>
      <c r="H618" s="546">
        <f t="shared" si="32"/>
        <v>187.31</v>
      </c>
      <c r="I618" s="547">
        <f t="shared" si="33"/>
        <v>232.43</v>
      </c>
    </row>
    <row r="619" spans="1:9" x14ac:dyDescent="0.25">
      <c r="A619" s="273" t="s">
        <v>140</v>
      </c>
      <c r="B619" s="265">
        <v>1</v>
      </c>
      <c r="C619" s="265">
        <f t="shared" si="31"/>
        <v>301</v>
      </c>
      <c r="D619" s="265">
        <v>277</v>
      </c>
      <c r="E619" s="265">
        <v>24</v>
      </c>
      <c r="F619" s="276"/>
      <c r="G619" s="549">
        <v>6.0420999999999996</v>
      </c>
      <c r="H619" s="546">
        <f t="shared" si="32"/>
        <v>290.02</v>
      </c>
      <c r="I619" s="547">
        <f t="shared" si="33"/>
        <v>359.89</v>
      </c>
    </row>
    <row r="620" spans="1:9" x14ac:dyDescent="0.25">
      <c r="A620" s="273" t="s">
        <v>140</v>
      </c>
      <c r="B620" s="265">
        <v>1</v>
      </c>
      <c r="C620" s="265">
        <f t="shared" si="31"/>
        <v>278</v>
      </c>
      <c r="D620" s="265">
        <v>254</v>
      </c>
      <c r="E620" s="265">
        <v>24</v>
      </c>
      <c r="F620" s="276"/>
      <c r="G620" s="549">
        <v>6.0420999999999996</v>
      </c>
      <c r="H620" s="546">
        <f t="shared" si="32"/>
        <v>290.02</v>
      </c>
      <c r="I620" s="547">
        <f t="shared" si="33"/>
        <v>359.89</v>
      </c>
    </row>
    <row r="621" spans="1:9" x14ac:dyDescent="0.25">
      <c r="A621" s="273" t="s">
        <v>140</v>
      </c>
      <c r="B621" s="265">
        <v>1</v>
      </c>
      <c r="C621" s="265">
        <f t="shared" si="31"/>
        <v>286</v>
      </c>
      <c r="D621" s="265">
        <v>262</v>
      </c>
      <c r="E621" s="265">
        <v>24</v>
      </c>
      <c r="F621" s="276"/>
      <c r="G621" s="549">
        <v>6.0420999999999996</v>
      </c>
      <c r="H621" s="546">
        <f t="shared" si="32"/>
        <v>290.02</v>
      </c>
      <c r="I621" s="547">
        <f t="shared" si="33"/>
        <v>359.89</v>
      </c>
    </row>
    <row r="622" spans="1:9" x14ac:dyDescent="0.25">
      <c r="A622" s="273" t="s">
        <v>140</v>
      </c>
      <c r="B622" s="265">
        <v>1</v>
      </c>
      <c r="C622" s="265">
        <f t="shared" si="31"/>
        <v>301</v>
      </c>
      <c r="D622" s="265">
        <v>277</v>
      </c>
      <c r="E622" s="265">
        <v>24</v>
      </c>
      <c r="F622" s="276"/>
      <c r="G622" s="549">
        <v>6.0420999999999996</v>
      </c>
      <c r="H622" s="546">
        <f t="shared" si="32"/>
        <v>290.02</v>
      </c>
      <c r="I622" s="547">
        <f t="shared" si="33"/>
        <v>359.89</v>
      </c>
    </row>
    <row r="623" spans="1:9" x14ac:dyDescent="0.25">
      <c r="A623" s="273" t="s">
        <v>140</v>
      </c>
      <c r="B623" s="265">
        <v>1</v>
      </c>
      <c r="C623" s="265">
        <f t="shared" si="31"/>
        <v>222</v>
      </c>
      <c r="D623" s="265">
        <v>198</v>
      </c>
      <c r="E623" s="265">
        <v>24</v>
      </c>
      <c r="F623" s="276"/>
      <c r="G623" s="549">
        <v>6.0420999999999996</v>
      </c>
      <c r="H623" s="546">
        <f t="shared" si="32"/>
        <v>290.02</v>
      </c>
      <c r="I623" s="547">
        <f t="shared" si="33"/>
        <v>359.89</v>
      </c>
    </row>
    <row r="624" spans="1:9" x14ac:dyDescent="0.25">
      <c r="A624" s="273" t="s">
        <v>140</v>
      </c>
      <c r="B624" s="265">
        <v>1</v>
      </c>
      <c r="C624" s="265">
        <f t="shared" si="31"/>
        <v>301.5</v>
      </c>
      <c r="D624" s="265">
        <v>277</v>
      </c>
      <c r="E624" s="265">
        <v>24.5</v>
      </c>
      <c r="F624" s="276"/>
      <c r="G624" s="549">
        <v>6.0420999999999996</v>
      </c>
      <c r="H624" s="546">
        <f t="shared" si="32"/>
        <v>296.06</v>
      </c>
      <c r="I624" s="547">
        <f t="shared" si="33"/>
        <v>367.38</v>
      </c>
    </row>
    <row r="625" spans="1:9" x14ac:dyDescent="0.25">
      <c r="A625" s="273" t="s">
        <v>140</v>
      </c>
      <c r="B625" s="265">
        <v>1</v>
      </c>
      <c r="C625" s="265">
        <f t="shared" si="31"/>
        <v>254.50434782608696</v>
      </c>
      <c r="D625" s="265">
        <v>254</v>
      </c>
      <c r="E625" s="265">
        <v>0.5043478260869565</v>
      </c>
      <c r="F625" s="276"/>
      <c r="G625" s="549">
        <v>6.1139999999999999</v>
      </c>
      <c r="H625" s="546">
        <f t="shared" si="32"/>
        <v>6.17</v>
      </c>
      <c r="I625" s="547">
        <f t="shared" si="33"/>
        <v>7.66</v>
      </c>
    </row>
    <row r="626" spans="1:9" x14ac:dyDescent="0.25">
      <c r="A626" s="273" t="s">
        <v>140</v>
      </c>
      <c r="B626" s="265">
        <v>1</v>
      </c>
      <c r="C626" s="265">
        <f t="shared" si="31"/>
        <v>224</v>
      </c>
      <c r="D626" s="265">
        <v>223</v>
      </c>
      <c r="E626" s="265">
        <v>1</v>
      </c>
      <c r="F626" s="276"/>
      <c r="G626" s="549">
        <v>6.1139999999999999</v>
      </c>
      <c r="H626" s="546">
        <f t="shared" si="32"/>
        <v>12.23</v>
      </c>
      <c r="I626" s="547">
        <f t="shared" si="33"/>
        <v>15.18</v>
      </c>
    </row>
    <row r="627" spans="1:9" x14ac:dyDescent="0.25">
      <c r="A627" s="273" t="s">
        <v>140</v>
      </c>
      <c r="B627" s="265">
        <v>1</v>
      </c>
      <c r="C627" s="265">
        <f t="shared" si="31"/>
        <v>219.5</v>
      </c>
      <c r="D627" s="265">
        <v>215</v>
      </c>
      <c r="E627" s="265">
        <v>4.5</v>
      </c>
      <c r="F627" s="276"/>
      <c r="G627" s="549">
        <v>6.1139999999999999</v>
      </c>
      <c r="H627" s="546">
        <f t="shared" si="32"/>
        <v>55.03</v>
      </c>
      <c r="I627" s="547">
        <f t="shared" si="33"/>
        <v>68.290000000000006</v>
      </c>
    </row>
    <row r="628" spans="1:9" x14ac:dyDescent="0.25">
      <c r="A628" s="273" t="s">
        <v>140</v>
      </c>
      <c r="B628" s="265">
        <v>1</v>
      </c>
      <c r="C628" s="265">
        <f t="shared" si="31"/>
        <v>281.69125683060111</v>
      </c>
      <c r="D628" s="265">
        <v>277</v>
      </c>
      <c r="E628" s="265">
        <v>4.6912568306010929</v>
      </c>
      <c r="F628" s="276"/>
      <c r="G628" s="549">
        <v>6.1139999999999999</v>
      </c>
      <c r="H628" s="546">
        <f t="shared" si="32"/>
        <v>57.36</v>
      </c>
      <c r="I628" s="547">
        <f t="shared" si="33"/>
        <v>71.180000000000007</v>
      </c>
    </row>
    <row r="629" spans="1:9" x14ac:dyDescent="0.25">
      <c r="A629" s="273" t="s">
        <v>140</v>
      </c>
      <c r="B629" s="265">
        <v>1</v>
      </c>
      <c r="C629" s="265">
        <f t="shared" si="31"/>
        <v>282</v>
      </c>
      <c r="D629" s="265">
        <v>277</v>
      </c>
      <c r="E629" s="265">
        <v>5</v>
      </c>
      <c r="F629" s="276"/>
      <c r="G629" s="549">
        <v>6.1139999999999999</v>
      </c>
      <c r="H629" s="546">
        <f t="shared" si="32"/>
        <v>61.14</v>
      </c>
      <c r="I629" s="547">
        <f t="shared" si="33"/>
        <v>75.87</v>
      </c>
    </row>
    <row r="630" spans="1:9" x14ac:dyDescent="0.25">
      <c r="A630" s="273" t="s">
        <v>140</v>
      </c>
      <c r="B630" s="265">
        <v>1</v>
      </c>
      <c r="C630" s="265">
        <f t="shared" si="31"/>
        <v>219.29978586723769</v>
      </c>
      <c r="D630" s="265">
        <v>214</v>
      </c>
      <c r="E630" s="265">
        <v>5.299785867237687</v>
      </c>
      <c r="F630" s="276"/>
      <c r="G630" s="549">
        <v>6.1139999999999999</v>
      </c>
      <c r="H630" s="546">
        <f t="shared" si="32"/>
        <v>64.81</v>
      </c>
      <c r="I630" s="547">
        <f t="shared" si="33"/>
        <v>80.42</v>
      </c>
    </row>
    <row r="631" spans="1:9" x14ac:dyDescent="0.25">
      <c r="A631" s="273" t="s">
        <v>140</v>
      </c>
      <c r="B631" s="265">
        <v>1</v>
      </c>
      <c r="C631" s="265">
        <f t="shared" si="31"/>
        <v>132</v>
      </c>
      <c r="D631" s="265">
        <v>126</v>
      </c>
      <c r="E631" s="265">
        <v>6</v>
      </c>
      <c r="F631" s="276"/>
      <c r="G631" s="549">
        <v>6.1139999999999999</v>
      </c>
      <c r="H631" s="546">
        <f t="shared" si="32"/>
        <v>73.37</v>
      </c>
      <c r="I631" s="547">
        <f t="shared" si="33"/>
        <v>91.04</v>
      </c>
    </row>
    <row r="632" spans="1:9" x14ac:dyDescent="0.25">
      <c r="A632" s="273" t="s">
        <v>140</v>
      </c>
      <c r="B632" s="265">
        <v>1</v>
      </c>
      <c r="C632" s="265">
        <f t="shared" si="31"/>
        <v>156.5</v>
      </c>
      <c r="D632" s="265">
        <v>149</v>
      </c>
      <c r="E632" s="265">
        <v>7.5</v>
      </c>
      <c r="F632" s="276"/>
      <c r="G632" s="549">
        <v>6.1139999999999999</v>
      </c>
      <c r="H632" s="546">
        <f t="shared" si="32"/>
        <v>91.71</v>
      </c>
      <c r="I632" s="547">
        <f t="shared" si="33"/>
        <v>113.8</v>
      </c>
    </row>
    <row r="633" spans="1:9" x14ac:dyDescent="0.25">
      <c r="A633" s="273" t="s">
        <v>140</v>
      </c>
      <c r="B633" s="265">
        <v>1</v>
      </c>
      <c r="C633" s="265">
        <f t="shared" si="31"/>
        <v>241</v>
      </c>
      <c r="D633" s="265">
        <v>231</v>
      </c>
      <c r="E633" s="265">
        <v>10</v>
      </c>
      <c r="F633" s="276"/>
      <c r="G633" s="549">
        <v>6.1139999999999999</v>
      </c>
      <c r="H633" s="546">
        <f t="shared" si="32"/>
        <v>122.28</v>
      </c>
      <c r="I633" s="547">
        <f t="shared" si="33"/>
        <v>151.74</v>
      </c>
    </row>
    <row r="634" spans="1:9" x14ac:dyDescent="0.25">
      <c r="A634" s="273" t="s">
        <v>140</v>
      </c>
      <c r="B634" s="265">
        <v>1</v>
      </c>
      <c r="C634" s="265">
        <f t="shared" si="31"/>
        <v>288</v>
      </c>
      <c r="D634" s="265">
        <v>277</v>
      </c>
      <c r="E634" s="265">
        <v>11</v>
      </c>
      <c r="F634" s="276"/>
      <c r="G634" s="549">
        <v>6.1139999999999999</v>
      </c>
      <c r="H634" s="546">
        <f t="shared" si="32"/>
        <v>134.51</v>
      </c>
      <c r="I634" s="547">
        <f t="shared" si="33"/>
        <v>166.91</v>
      </c>
    </row>
    <row r="635" spans="1:9" x14ac:dyDescent="0.25">
      <c r="A635" s="273" t="s">
        <v>140</v>
      </c>
      <c r="B635" s="265">
        <v>1</v>
      </c>
      <c r="C635" s="265">
        <f t="shared" si="31"/>
        <v>290.5</v>
      </c>
      <c r="D635" s="265">
        <v>277</v>
      </c>
      <c r="E635" s="265">
        <v>13.5</v>
      </c>
      <c r="F635" s="276"/>
      <c r="G635" s="549">
        <v>6.1139999999999999</v>
      </c>
      <c r="H635" s="546">
        <f t="shared" si="32"/>
        <v>165.08</v>
      </c>
      <c r="I635" s="547">
        <f t="shared" si="33"/>
        <v>204.85</v>
      </c>
    </row>
    <row r="636" spans="1:9" x14ac:dyDescent="0.25">
      <c r="A636" s="273" t="s">
        <v>140</v>
      </c>
      <c r="B636" s="265">
        <v>1</v>
      </c>
      <c r="C636" s="265">
        <f t="shared" si="31"/>
        <v>149</v>
      </c>
      <c r="D636" s="265">
        <v>135</v>
      </c>
      <c r="E636" s="265">
        <v>14</v>
      </c>
      <c r="F636" s="276"/>
      <c r="G636" s="549">
        <v>6.1139999999999999</v>
      </c>
      <c r="H636" s="546">
        <f t="shared" si="32"/>
        <v>171.19</v>
      </c>
      <c r="I636" s="547">
        <f t="shared" si="33"/>
        <v>212.43</v>
      </c>
    </row>
    <row r="637" spans="1:9" x14ac:dyDescent="0.25">
      <c r="A637" s="273" t="s">
        <v>140</v>
      </c>
      <c r="B637" s="265">
        <v>1</v>
      </c>
      <c r="C637" s="265">
        <f t="shared" si="31"/>
        <v>72</v>
      </c>
      <c r="D637" s="265">
        <v>54</v>
      </c>
      <c r="E637" s="265">
        <v>18</v>
      </c>
      <c r="F637" s="276"/>
      <c r="G637" s="549">
        <v>6.1139999999999999</v>
      </c>
      <c r="H637" s="546">
        <f t="shared" si="32"/>
        <v>220.1</v>
      </c>
      <c r="I637" s="547">
        <f t="shared" si="33"/>
        <v>273.12</v>
      </c>
    </row>
    <row r="638" spans="1:9" x14ac:dyDescent="0.25">
      <c r="A638" s="273" t="s">
        <v>140</v>
      </c>
      <c r="B638" s="265">
        <v>1</v>
      </c>
      <c r="C638" s="265">
        <f t="shared" si="31"/>
        <v>297.5</v>
      </c>
      <c r="D638" s="265">
        <v>277</v>
      </c>
      <c r="E638" s="265">
        <v>20.5</v>
      </c>
      <c r="F638" s="276"/>
      <c r="G638" s="549">
        <v>6.1139999999999999</v>
      </c>
      <c r="H638" s="546">
        <f t="shared" si="32"/>
        <v>250.67</v>
      </c>
      <c r="I638" s="547">
        <f t="shared" si="33"/>
        <v>311.06</v>
      </c>
    </row>
    <row r="639" spans="1:9" x14ac:dyDescent="0.25">
      <c r="A639" s="273" t="s">
        <v>140</v>
      </c>
      <c r="B639" s="265">
        <v>1</v>
      </c>
      <c r="C639" s="265">
        <f t="shared" si="31"/>
        <v>260</v>
      </c>
      <c r="D639" s="265">
        <v>237</v>
      </c>
      <c r="E639" s="265">
        <v>23</v>
      </c>
      <c r="F639" s="276"/>
      <c r="G639" s="549">
        <v>6.1139999999999999</v>
      </c>
      <c r="H639" s="546">
        <f t="shared" si="32"/>
        <v>281.24</v>
      </c>
      <c r="I639" s="547">
        <f t="shared" si="33"/>
        <v>348.99</v>
      </c>
    </row>
    <row r="640" spans="1:9" x14ac:dyDescent="0.25">
      <c r="A640" s="273" t="s">
        <v>140</v>
      </c>
      <c r="B640" s="265">
        <v>1</v>
      </c>
      <c r="C640" s="265">
        <f t="shared" si="31"/>
        <v>253</v>
      </c>
      <c r="D640" s="265">
        <v>229</v>
      </c>
      <c r="E640" s="265">
        <v>24</v>
      </c>
      <c r="F640" s="276"/>
      <c r="G640" s="549">
        <v>6.1139999999999999</v>
      </c>
      <c r="H640" s="546">
        <f t="shared" si="32"/>
        <v>293.47000000000003</v>
      </c>
      <c r="I640" s="547">
        <f t="shared" si="33"/>
        <v>364.17</v>
      </c>
    </row>
    <row r="641" spans="1:9" x14ac:dyDescent="0.25">
      <c r="A641" s="273" t="s">
        <v>140</v>
      </c>
      <c r="B641" s="265">
        <v>1</v>
      </c>
      <c r="C641" s="265">
        <f t="shared" si="31"/>
        <v>301.5</v>
      </c>
      <c r="D641" s="265">
        <v>277</v>
      </c>
      <c r="E641" s="265">
        <v>24.5</v>
      </c>
      <c r="F641" s="276"/>
      <c r="G641" s="549">
        <v>6.1139999999999999</v>
      </c>
      <c r="H641" s="546">
        <f t="shared" si="32"/>
        <v>299.58999999999997</v>
      </c>
      <c r="I641" s="547">
        <f t="shared" si="33"/>
        <v>371.76</v>
      </c>
    </row>
    <row r="642" spans="1:9" x14ac:dyDescent="0.25">
      <c r="A642" s="273" t="s">
        <v>140</v>
      </c>
      <c r="B642" s="265">
        <v>1</v>
      </c>
      <c r="C642" s="265">
        <f t="shared" si="31"/>
        <v>245.5</v>
      </c>
      <c r="D642" s="265">
        <v>221</v>
      </c>
      <c r="E642" s="265">
        <v>24.5</v>
      </c>
      <c r="F642" s="276"/>
      <c r="G642" s="549">
        <v>6.1139999999999999</v>
      </c>
      <c r="H642" s="546">
        <f t="shared" si="32"/>
        <v>299.58999999999997</v>
      </c>
      <c r="I642" s="547">
        <f t="shared" si="33"/>
        <v>371.76</v>
      </c>
    </row>
    <row r="643" spans="1:9" x14ac:dyDescent="0.25">
      <c r="A643" s="273" t="s">
        <v>140</v>
      </c>
      <c r="B643" s="265">
        <v>1</v>
      </c>
      <c r="C643" s="265">
        <f t="shared" ref="C643:C706" si="34">D643+E643</f>
        <v>302</v>
      </c>
      <c r="D643" s="265">
        <v>277</v>
      </c>
      <c r="E643" s="265">
        <v>25</v>
      </c>
      <c r="F643" s="276"/>
      <c r="G643" s="549">
        <v>6.1139999999999999</v>
      </c>
      <c r="H643" s="546">
        <f t="shared" si="32"/>
        <v>305.7</v>
      </c>
      <c r="I643" s="547">
        <f t="shared" si="33"/>
        <v>379.34</v>
      </c>
    </row>
    <row r="644" spans="1:9" x14ac:dyDescent="0.25">
      <c r="A644" s="273" t="s">
        <v>140</v>
      </c>
      <c r="B644" s="265">
        <v>1</v>
      </c>
      <c r="C644" s="265">
        <f t="shared" si="34"/>
        <v>200.5</v>
      </c>
      <c r="D644" s="265">
        <v>174</v>
      </c>
      <c r="E644" s="265">
        <v>26.5</v>
      </c>
      <c r="F644" s="276"/>
      <c r="G644" s="549">
        <v>6.1139999999999999</v>
      </c>
      <c r="H644" s="546">
        <f t="shared" ref="H644:H707" si="35">ROUND(E644*G644*2,2)</f>
        <v>324.04000000000002</v>
      </c>
      <c r="I644" s="547">
        <f t="shared" ref="I644:I707" si="36">ROUND(H644*1.2409,2)</f>
        <v>402.1</v>
      </c>
    </row>
    <row r="645" spans="1:9" x14ac:dyDescent="0.25">
      <c r="A645" s="273" t="s">
        <v>140</v>
      </c>
      <c r="B645" s="265">
        <v>1</v>
      </c>
      <c r="C645" s="265">
        <f t="shared" si="34"/>
        <v>258</v>
      </c>
      <c r="D645" s="265">
        <v>230</v>
      </c>
      <c r="E645" s="265">
        <v>28</v>
      </c>
      <c r="F645" s="276"/>
      <c r="G645" s="549">
        <v>6.1139999999999999</v>
      </c>
      <c r="H645" s="546">
        <f t="shared" si="35"/>
        <v>342.38</v>
      </c>
      <c r="I645" s="547">
        <f t="shared" si="36"/>
        <v>424.86</v>
      </c>
    </row>
    <row r="646" spans="1:9" x14ac:dyDescent="0.25">
      <c r="A646" s="273" t="s">
        <v>140</v>
      </c>
      <c r="B646" s="265">
        <v>1</v>
      </c>
      <c r="C646" s="265">
        <f t="shared" si="34"/>
        <v>185.63235294117646</v>
      </c>
      <c r="D646" s="265">
        <v>157</v>
      </c>
      <c r="E646" s="265">
        <v>28.632352941176471</v>
      </c>
      <c r="F646" s="276"/>
      <c r="G646" s="549">
        <v>6.1139999999999999</v>
      </c>
      <c r="H646" s="546">
        <f t="shared" si="35"/>
        <v>350.12</v>
      </c>
      <c r="I646" s="547">
        <f t="shared" si="36"/>
        <v>434.46</v>
      </c>
    </row>
    <row r="647" spans="1:9" x14ac:dyDescent="0.25">
      <c r="A647" s="273" t="s">
        <v>140</v>
      </c>
      <c r="B647" s="265">
        <v>1</v>
      </c>
      <c r="C647" s="265">
        <f t="shared" si="34"/>
        <v>177.69</v>
      </c>
      <c r="D647" s="265">
        <v>149</v>
      </c>
      <c r="E647" s="265">
        <v>28.69</v>
      </c>
      <c r="F647" s="276"/>
      <c r="G647" s="549">
        <v>6.1139999999999999</v>
      </c>
      <c r="H647" s="546">
        <f t="shared" si="35"/>
        <v>350.82</v>
      </c>
      <c r="I647" s="547">
        <f t="shared" si="36"/>
        <v>435.33</v>
      </c>
    </row>
    <row r="648" spans="1:9" x14ac:dyDescent="0.25">
      <c r="A648" s="273" t="s">
        <v>140</v>
      </c>
      <c r="B648" s="265">
        <v>1</v>
      </c>
      <c r="C648" s="265">
        <f t="shared" si="34"/>
        <v>312</v>
      </c>
      <c r="D648" s="265">
        <v>277</v>
      </c>
      <c r="E648" s="265">
        <v>35</v>
      </c>
      <c r="F648" s="276"/>
      <c r="G648" s="549">
        <v>6.1139999999999999</v>
      </c>
      <c r="H648" s="546">
        <f t="shared" si="35"/>
        <v>427.98</v>
      </c>
      <c r="I648" s="547">
        <f t="shared" si="36"/>
        <v>531.08000000000004</v>
      </c>
    </row>
    <row r="649" spans="1:9" x14ac:dyDescent="0.25">
      <c r="A649" s="273" t="s">
        <v>140</v>
      </c>
      <c r="B649" s="265">
        <v>1</v>
      </c>
      <c r="C649" s="265">
        <f t="shared" si="34"/>
        <v>313</v>
      </c>
      <c r="D649" s="265">
        <v>277</v>
      </c>
      <c r="E649" s="265">
        <v>36</v>
      </c>
      <c r="F649" s="276"/>
      <c r="G649" s="549">
        <v>6.1139999999999999</v>
      </c>
      <c r="H649" s="546">
        <f t="shared" si="35"/>
        <v>440.21</v>
      </c>
      <c r="I649" s="547">
        <f t="shared" si="36"/>
        <v>546.26</v>
      </c>
    </row>
    <row r="650" spans="1:9" x14ac:dyDescent="0.25">
      <c r="A650" s="273" t="s">
        <v>140</v>
      </c>
      <c r="B650" s="265">
        <v>1</v>
      </c>
      <c r="C650" s="265">
        <f t="shared" si="34"/>
        <v>291</v>
      </c>
      <c r="D650" s="265">
        <v>253</v>
      </c>
      <c r="E650" s="265">
        <v>38</v>
      </c>
      <c r="F650" s="276"/>
      <c r="G650" s="549">
        <v>6.1139999999999999</v>
      </c>
      <c r="H650" s="546">
        <f t="shared" si="35"/>
        <v>464.66</v>
      </c>
      <c r="I650" s="547">
        <f t="shared" si="36"/>
        <v>576.6</v>
      </c>
    </row>
    <row r="651" spans="1:9" x14ac:dyDescent="0.25">
      <c r="A651" s="273" t="s">
        <v>140</v>
      </c>
      <c r="B651" s="265">
        <v>1</v>
      </c>
      <c r="C651" s="265">
        <f t="shared" si="34"/>
        <v>318</v>
      </c>
      <c r="D651" s="265">
        <v>277</v>
      </c>
      <c r="E651" s="265">
        <v>41</v>
      </c>
      <c r="F651" s="276"/>
      <c r="G651" s="549">
        <v>6.1139999999999999</v>
      </c>
      <c r="H651" s="546">
        <f t="shared" si="35"/>
        <v>501.35</v>
      </c>
      <c r="I651" s="547">
        <f t="shared" si="36"/>
        <v>622.13</v>
      </c>
    </row>
    <row r="652" spans="1:9" x14ac:dyDescent="0.25">
      <c r="A652" s="273" t="s">
        <v>140</v>
      </c>
      <c r="B652" s="265">
        <v>1</v>
      </c>
      <c r="C652" s="265">
        <f t="shared" si="34"/>
        <v>321</v>
      </c>
      <c r="D652" s="265">
        <v>277</v>
      </c>
      <c r="E652" s="265">
        <v>44</v>
      </c>
      <c r="F652" s="276"/>
      <c r="G652" s="549">
        <v>6.1139999999999999</v>
      </c>
      <c r="H652" s="546">
        <f t="shared" si="35"/>
        <v>538.03</v>
      </c>
      <c r="I652" s="547">
        <f t="shared" si="36"/>
        <v>667.64</v>
      </c>
    </row>
    <row r="653" spans="1:9" x14ac:dyDescent="0.25">
      <c r="A653" s="273" t="s">
        <v>140</v>
      </c>
      <c r="B653" s="265">
        <v>1</v>
      </c>
      <c r="C653" s="265">
        <f t="shared" si="34"/>
        <v>174</v>
      </c>
      <c r="D653" s="265">
        <v>126</v>
      </c>
      <c r="E653" s="265">
        <v>48</v>
      </c>
      <c r="F653" s="276"/>
      <c r="G653" s="549">
        <v>6.1139999999999999</v>
      </c>
      <c r="H653" s="546">
        <f t="shared" si="35"/>
        <v>586.94000000000005</v>
      </c>
      <c r="I653" s="547">
        <f t="shared" si="36"/>
        <v>728.33</v>
      </c>
    </row>
    <row r="654" spans="1:9" x14ac:dyDescent="0.25">
      <c r="A654" s="273" t="s">
        <v>140</v>
      </c>
      <c r="B654" s="265">
        <v>1</v>
      </c>
      <c r="C654" s="265">
        <f t="shared" si="34"/>
        <v>326</v>
      </c>
      <c r="D654" s="265">
        <v>277</v>
      </c>
      <c r="E654" s="265">
        <v>49</v>
      </c>
      <c r="F654" s="276"/>
      <c r="G654" s="549">
        <v>6.1139999999999999</v>
      </c>
      <c r="H654" s="546">
        <f t="shared" si="35"/>
        <v>599.16999999999996</v>
      </c>
      <c r="I654" s="547">
        <f t="shared" si="36"/>
        <v>743.51</v>
      </c>
    </row>
    <row r="655" spans="1:9" x14ac:dyDescent="0.25">
      <c r="A655" s="273" t="s">
        <v>140</v>
      </c>
      <c r="B655" s="265">
        <v>1</v>
      </c>
      <c r="C655" s="265">
        <f t="shared" si="34"/>
        <v>327.5</v>
      </c>
      <c r="D655" s="265">
        <v>277</v>
      </c>
      <c r="E655" s="265">
        <v>50.5</v>
      </c>
      <c r="F655" s="276"/>
      <c r="G655" s="549">
        <v>6.1139999999999999</v>
      </c>
      <c r="H655" s="546">
        <f t="shared" si="35"/>
        <v>617.51</v>
      </c>
      <c r="I655" s="547">
        <f t="shared" si="36"/>
        <v>766.27</v>
      </c>
    </row>
    <row r="656" spans="1:9" x14ac:dyDescent="0.25">
      <c r="A656" s="273" t="s">
        <v>140</v>
      </c>
      <c r="B656" s="265">
        <v>1</v>
      </c>
      <c r="C656" s="265">
        <f t="shared" si="34"/>
        <v>328</v>
      </c>
      <c r="D656" s="265">
        <v>277</v>
      </c>
      <c r="E656" s="265">
        <v>51</v>
      </c>
      <c r="F656" s="276"/>
      <c r="G656" s="549">
        <v>6.1139999999999999</v>
      </c>
      <c r="H656" s="546">
        <f t="shared" si="35"/>
        <v>623.63</v>
      </c>
      <c r="I656" s="547">
        <f t="shared" si="36"/>
        <v>773.86</v>
      </c>
    </row>
    <row r="657" spans="1:9" x14ac:dyDescent="0.25">
      <c r="A657" s="273" t="s">
        <v>140</v>
      </c>
      <c r="B657" s="265">
        <v>1</v>
      </c>
      <c r="C657" s="265">
        <f t="shared" si="34"/>
        <v>212</v>
      </c>
      <c r="D657" s="265">
        <v>158</v>
      </c>
      <c r="E657" s="265">
        <v>54</v>
      </c>
      <c r="F657" s="276"/>
      <c r="G657" s="549">
        <v>6.1139999999999999</v>
      </c>
      <c r="H657" s="546">
        <f t="shared" si="35"/>
        <v>660.31</v>
      </c>
      <c r="I657" s="547">
        <f t="shared" si="36"/>
        <v>819.38</v>
      </c>
    </row>
    <row r="658" spans="1:9" x14ac:dyDescent="0.25">
      <c r="A658" s="273" t="s">
        <v>140</v>
      </c>
      <c r="B658" s="265">
        <v>1</v>
      </c>
      <c r="C658" s="265">
        <f t="shared" si="34"/>
        <v>312</v>
      </c>
      <c r="D658" s="265">
        <v>254</v>
      </c>
      <c r="E658" s="265">
        <v>58</v>
      </c>
      <c r="F658" s="276"/>
      <c r="G658" s="549">
        <v>6.1139999999999999</v>
      </c>
      <c r="H658" s="546">
        <f t="shared" si="35"/>
        <v>709.22</v>
      </c>
      <c r="I658" s="547">
        <f t="shared" si="36"/>
        <v>880.07</v>
      </c>
    </row>
    <row r="659" spans="1:9" x14ac:dyDescent="0.25">
      <c r="A659" s="273" t="s">
        <v>140</v>
      </c>
      <c r="B659" s="265">
        <v>1</v>
      </c>
      <c r="C659" s="265">
        <f t="shared" si="34"/>
        <v>304</v>
      </c>
      <c r="D659" s="265">
        <v>246</v>
      </c>
      <c r="E659" s="265">
        <v>58</v>
      </c>
      <c r="F659" s="276"/>
      <c r="G659" s="549">
        <v>6.1139999999999999</v>
      </c>
      <c r="H659" s="546">
        <f t="shared" si="35"/>
        <v>709.22</v>
      </c>
      <c r="I659" s="547">
        <f t="shared" si="36"/>
        <v>880.07</v>
      </c>
    </row>
    <row r="660" spans="1:9" x14ac:dyDescent="0.25">
      <c r="A660" s="273" t="s">
        <v>140</v>
      </c>
      <c r="B660" s="265">
        <v>1</v>
      </c>
      <c r="C660" s="265">
        <f t="shared" si="34"/>
        <v>192</v>
      </c>
      <c r="D660" s="265">
        <v>133</v>
      </c>
      <c r="E660" s="265">
        <v>59</v>
      </c>
      <c r="F660" s="276"/>
      <c r="G660" s="549">
        <v>6.1139999999999999</v>
      </c>
      <c r="H660" s="546">
        <f t="shared" si="35"/>
        <v>721.45</v>
      </c>
      <c r="I660" s="547">
        <f t="shared" si="36"/>
        <v>895.25</v>
      </c>
    </row>
    <row r="661" spans="1:9" x14ac:dyDescent="0.25">
      <c r="A661" s="273" t="s">
        <v>140</v>
      </c>
      <c r="B661" s="265">
        <v>1</v>
      </c>
      <c r="C661" s="265">
        <f t="shared" si="34"/>
        <v>234</v>
      </c>
      <c r="D661" s="265">
        <v>174</v>
      </c>
      <c r="E661" s="265">
        <v>60</v>
      </c>
      <c r="F661" s="276"/>
      <c r="G661" s="549">
        <v>6.1139999999999999</v>
      </c>
      <c r="H661" s="546">
        <f t="shared" si="35"/>
        <v>733.68</v>
      </c>
      <c r="I661" s="547">
        <f t="shared" si="36"/>
        <v>910.42</v>
      </c>
    </row>
    <row r="662" spans="1:9" x14ac:dyDescent="0.25">
      <c r="A662" s="273" t="s">
        <v>140</v>
      </c>
      <c r="B662" s="265">
        <v>1</v>
      </c>
      <c r="C662" s="265">
        <f t="shared" si="34"/>
        <v>344</v>
      </c>
      <c r="D662" s="265">
        <v>277</v>
      </c>
      <c r="E662" s="265">
        <v>67</v>
      </c>
      <c r="F662" s="276"/>
      <c r="G662" s="549">
        <v>6.1139999999999999</v>
      </c>
      <c r="H662" s="546">
        <f t="shared" si="35"/>
        <v>819.28</v>
      </c>
      <c r="I662" s="547">
        <f t="shared" si="36"/>
        <v>1016.64</v>
      </c>
    </row>
    <row r="663" spans="1:9" x14ac:dyDescent="0.25">
      <c r="A663" s="273" t="s">
        <v>140</v>
      </c>
      <c r="B663" s="265">
        <v>1</v>
      </c>
      <c r="C663" s="265">
        <f t="shared" si="34"/>
        <v>344</v>
      </c>
      <c r="D663" s="265">
        <v>277</v>
      </c>
      <c r="E663" s="265">
        <v>67</v>
      </c>
      <c r="F663" s="276"/>
      <c r="G663" s="549">
        <v>6.1139999999999999</v>
      </c>
      <c r="H663" s="546">
        <f t="shared" si="35"/>
        <v>819.28</v>
      </c>
      <c r="I663" s="547">
        <f t="shared" si="36"/>
        <v>1016.64</v>
      </c>
    </row>
    <row r="664" spans="1:9" x14ac:dyDescent="0.25">
      <c r="A664" s="273" t="s">
        <v>140</v>
      </c>
      <c r="B664" s="265">
        <v>1</v>
      </c>
      <c r="C664" s="265">
        <f t="shared" si="34"/>
        <v>274.5</v>
      </c>
      <c r="D664" s="265">
        <v>206</v>
      </c>
      <c r="E664" s="265">
        <v>68.5</v>
      </c>
      <c r="F664" s="276"/>
      <c r="G664" s="549">
        <v>6.1139999999999999</v>
      </c>
      <c r="H664" s="546">
        <f t="shared" si="35"/>
        <v>837.62</v>
      </c>
      <c r="I664" s="547">
        <f t="shared" si="36"/>
        <v>1039.4000000000001</v>
      </c>
    </row>
    <row r="665" spans="1:9" x14ac:dyDescent="0.25">
      <c r="A665" s="273" t="s">
        <v>140</v>
      </c>
      <c r="B665" s="265">
        <v>1</v>
      </c>
      <c r="C665" s="265">
        <f t="shared" si="34"/>
        <v>349</v>
      </c>
      <c r="D665" s="265">
        <v>277</v>
      </c>
      <c r="E665" s="265">
        <v>72</v>
      </c>
      <c r="F665" s="276"/>
      <c r="G665" s="549">
        <v>6.1139999999999999</v>
      </c>
      <c r="H665" s="546">
        <f t="shared" si="35"/>
        <v>880.42</v>
      </c>
      <c r="I665" s="547">
        <f t="shared" si="36"/>
        <v>1092.51</v>
      </c>
    </row>
    <row r="666" spans="1:9" x14ac:dyDescent="0.25">
      <c r="A666" s="273" t="s">
        <v>140</v>
      </c>
      <c r="B666" s="265">
        <v>1</v>
      </c>
      <c r="C666" s="265">
        <f t="shared" si="34"/>
        <v>288</v>
      </c>
      <c r="D666" s="265">
        <v>215</v>
      </c>
      <c r="E666" s="265">
        <v>73</v>
      </c>
      <c r="F666" s="276"/>
      <c r="G666" s="549">
        <v>6.1139999999999999</v>
      </c>
      <c r="H666" s="546">
        <f t="shared" si="35"/>
        <v>892.64</v>
      </c>
      <c r="I666" s="547">
        <f t="shared" si="36"/>
        <v>1107.68</v>
      </c>
    </row>
    <row r="667" spans="1:9" x14ac:dyDescent="0.25">
      <c r="A667" s="273" t="s">
        <v>140</v>
      </c>
      <c r="B667" s="265">
        <v>1</v>
      </c>
      <c r="C667" s="265">
        <f t="shared" si="34"/>
        <v>264</v>
      </c>
      <c r="D667" s="265">
        <v>190</v>
      </c>
      <c r="E667" s="265">
        <v>74</v>
      </c>
      <c r="F667" s="276"/>
      <c r="G667" s="549">
        <v>6.1139999999999999</v>
      </c>
      <c r="H667" s="546">
        <f t="shared" si="35"/>
        <v>904.87</v>
      </c>
      <c r="I667" s="547">
        <f t="shared" si="36"/>
        <v>1122.8499999999999</v>
      </c>
    </row>
    <row r="668" spans="1:9" x14ac:dyDescent="0.25">
      <c r="A668" s="273" t="s">
        <v>140</v>
      </c>
      <c r="B668" s="265">
        <v>1</v>
      </c>
      <c r="C668" s="265">
        <f t="shared" si="34"/>
        <v>333</v>
      </c>
      <c r="D668" s="265">
        <v>253</v>
      </c>
      <c r="E668" s="265">
        <v>80</v>
      </c>
      <c r="F668" s="276"/>
      <c r="G668" s="549">
        <v>6.1139999999999999</v>
      </c>
      <c r="H668" s="546">
        <f t="shared" si="35"/>
        <v>978.24</v>
      </c>
      <c r="I668" s="547">
        <f t="shared" si="36"/>
        <v>1213.9000000000001</v>
      </c>
    </row>
    <row r="669" spans="1:9" x14ac:dyDescent="0.25">
      <c r="A669" s="273" t="s">
        <v>140</v>
      </c>
      <c r="B669" s="265">
        <v>1</v>
      </c>
      <c r="C669" s="265">
        <f t="shared" si="34"/>
        <v>319.59106529209623</v>
      </c>
      <c r="D669" s="265">
        <v>237</v>
      </c>
      <c r="E669" s="265">
        <v>82.591065292096218</v>
      </c>
      <c r="F669" s="276"/>
      <c r="G669" s="549">
        <v>6.1139999999999999</v>
      </c>
      <c r="H669" s="546">
        <f t="shared" si="35"/>
        <v>1009.92</v>
      </c>
      <c r="I669" s="547">
        <f t="shared" si="36"/>
        <v>1253.21</v>
      </c>
    </row>
    <row r="670" spans="1:9" x14ac:dyDescent="0.25">
      <c r="A670" s="273" t="s">
        <v>140</v>
      </c>
      <c r="B670" s="265">
        <v>1</v>
      </c>
      <c r="C670" s="265">
        <f t="shared" si="34"/>
        <v>360</v>
      </c>
      <c r="D670" s="265">
        <v>277</v>
      </c>
      <c r="E670" s="265">
        <v>83</v>
      </c>
      <c r="F670" s="276"/>
      <c r="G670" s="549">
        <v>6.1139999999999999</v>
      </c>
      <c r="H670" s="546">
        <f t="shared" si="35"/>
        <v>1014.92</v>
      </c>
      <c r="I670" s="547">
        <f t="shared" si="36"/>
        <v>1259.4100000000001</v>
      </c>
    </row>
    <row r="671" spans="1:9" x14ac:dyDescent="0.25">
      <c r="A671" s="273" t="s">
        <v>140</v>
      </c>
      <c r="B671" s="265">
        <v>1</v>
      </c>
      <c r="C671" s="265">
        <f t="shared" si="34"/>
        <v>360.5</v>
      </c>
      <c r="D671" s="265">
        <v>277</v>
      </c>
      <c r="E671" s="265">
        <v>83.5</v>
      </c>
      <c r="F671" s="276"/>
      <c r="G671" s="549">
        <v>6.1139999999999999</v>
      </c>
      <c r="H671" s="546">
        <f t="shared" si="35"/>
        <v>1021.04</v>
      </c>
      <c r="I671" s="547">
        <f t="shared" si="36"/>
        <v>1267.01</v>
      </c>
    </row>
    <row r="672" spans="1:9" x14ac:dyDescent="0.25">
      <c r="A672" s="273" t="s">
        <v>140</v>
      </c>
      <c r="B672" s="265">
        <v>1</v>
      </c>
      <c r="C672" s="265">
        <f t="shared" si="34"/>
        <v>258.5</v>
      </c>
      <c r="D672" s="265">
        <v>173</v>
      </c>
      <c r="E672" s="265">
        <v>85.5</v>
      </c>
      <c r="F672" s="276"/>
      <c r="G672" s="549">
        <v>6.1139999999999999</v>
      </c>
      <c r="H672" s="546">
        <f t="shared" si="35"/>
        <v>1045.49</v>
      </c>
      <c r="I672" s="547">
        <f t="shared" si="36"/>
        <v>1297.3499999999999</v>
      </c>
    </row>
    <row r="673" spans="1:9" x14ac:dyDescent="0.25">
      <c r="A673" s="273" t="s">
        <v>140</v>
      </c>
      <c r="B673" s="265">
        <v>1</v>
      </c>
      <c r="C673" s="265">
        <f t="shared" si="34"/>
        <v>260</v>
      </c>
      <c r="D673" s="265">
        <v>173</v>
      </c>
      <c r="E673" s="265">
        <v>87</v>
      </c>
      <c r="F673" s="276"/>
      <c r="G673" s="549">
        <v>6.1139999999999999</v>
      </c>
      <c r="H673" s="546">
        <f t="shared" si="35"/>
        <v>1063.8399999999999</v>
      </c>
      <c r="I673" s="547">
        <f t="shared" si="36"/>
        <v>1320.12</v>
      </c>
    </row>
    <row r="674" spans="1:9" x14ac:dyDescent="0.25">
      <c r="A674" s="273" t="s">
        <v>140</v>
      </c>
      <c r="B674" s="265">
        <v>1</v>
      </c>
      <c r="C674" s="265">
        <f t="shared" si="34"/>
        <v>368</v>
      </c>
      <c r="D674" s="265">
        <v>277</v>
      </c>
      <c r="E674" s="265">
        <v>91</v>
      </c>
      <c r="F674" s="276"/>
      <c r="G674" s="549">
        <v>6.1139999999999999</v>
      </c>
      <c r="H674" s="546">
        <f t="shared" si="35"/>
        <v>1112.75</v>
      </c>
      <c r="I674" s="547">
        <f t="shared" si="36"/>
        <v>1380.81</v>
      </c>
    </row>
    <row r="675" spans="1:9" x14ac:dyDescent="0.25">
      <c r="A675" s="273" t="s">
        <v>140</v>
      </c>
      <c r="B675" s="265">
        <v>1</v>
      </c>
      <c r="C675" s="265">
        <f t="shared" si="34"/>
        <v>375</v>
      </c>
      <c r="D675" s="265">
        <v>277</v>
      </c>
      <c r="E675" s="265">
        <v>98</v>
      </c>
      <c r="F675" s="276"/>
      <c r="G675" s="549">
        <v>6.1139999999999999</v>
      </c>
      <c r="H675" s="546">
        <f t="shared" si="35"/>
        <v>1198.3399999999999</v>
      </c>
      <c r="I675" s="547">
        <f t="shared" si="36"/>
        <v>1487.02</v>
      </c>
    </row>
    <row r="676" spans="1:9" x14ac:dyDescent="0.25">
      <c r="A676" s="273" t="s">
        <v>140</v>
      </c>
      <c r="B676" s="265">
        <v>1</v>
      </c>
      <c r="C676" s="265">
        <f t="shared" si="34"/>
        <v>380</v>
      </c>
      <c r="D676" s="265">
        <v>277</v>
      </c>
      <c r="E676" s="265">
        <v>103</v>
      </c>
      <c r="F676" s="276"/>
      <c r="G676" s="549">
        <v>6.1139999999999999</v>
      </c>
      <c r="H676" s="546">
        <f t="shared" si="35"/>
        <v>1259.48</v>
      </c>
      <c r="I676" s="547">
        <f t="shared" si="36"/>
        <v>1562.89</v>
      </c>
    </row>
    <row r="677" spans="1:9" x14ac:dyDescent="0.25">
      <c r="A677" s="273" t="s">
        <v>140</v>
      </c>
      <c r="B677" s="265">
        <v>1</v>
      </c>
      <c r="C677" s="265">
        <f t="shared" si="34"/>
        <v>384</v>
      </c>
      <c r="D677" s="265">
        <v>277</v>
      </c>
      <c r="E677" s="265">
        <v>107</v>
      </c>
      <c r="F677" s="276"/>
      <c r="G677" s="549">
        <v>6.1139999999999999</v>
      </c>
      <c r="H677" s="546">
        <f t="shared" si="35"/>
        <v>1308.4000000000001</v>
      </c>
      <c r="I677" s="547">
        <f t="shared" si="36"/>
        <v>1623.59</v>
      </c>
    </row>
    <row r="678" spans="1:9" x14ac:dyDescent="0.25">
      <c r="A678" s="273" t="s">
        <v>140</v>
      </c>
      <c r="B678" s="265">
        <v>1</v>
      </c>
      <c r="C678" s="265">
        <f t="shared" si="34"/>
        <v>408</v>
      </c>
      <c r="D678" s="265">
        <v>277</v>
      </c>
      <c r="E678" s="265">
        <v>131</v>
      </c>
      <c r="F678" s="276"/>
      <c r="G678" s="549">
        <v>6.1139999999999999</v>
      </c>
      <c r="H678" s="546">
        <f t="shared" si="35"/>
        <v>1601.87</v>
      </c>
      <c r="I678" s="547">
        <f t="shared" si="36"/>
        <v>1987.76</v>
      </c>
    </row>
    <row r="679" spans="1:9" x14ac:dyDescent="0.25">
      <c r="A679" s="273" t="s">
        <v>140</v>
      </c>
      <c r="B679" s="265">
        <v>1</v>
      </c>
      <c r="C679" s="265">
        <f t="shared" si="34"/>
        <v>445.25</v>
      </c>
      <c r="D679" s="265">
        <v>277</v>
      </c>
      <c r="E679" s="265">
        <v>168.25</v>
      </c>
      <c r="F679" s="276"/>
      <c r="G679" s="549">
        <v>6.1139999999999999</v>
      </c>
      <c r="H679" s="546">
        <f t="shared" si="35"/>
        <v>2057.36</v>
      </c>
      <c r="I679" s="547">
        <f t="shared" si="36"/>
        <v>2552.98</v>
      </c>
    </row>
    <row r="680" spans="1:9" x14ac:dyDescent="0.25">
      <c r="A680" s="273" t="s">
        <v>140</v>
      </c>
      <c r="B680" s="265">
        <v>1</v>
      </c>
      <c r="C680" s="265">
        <f t="shared" si="34"/>
        <v>459.5</v>
      </c>
      <c r="D680" s="265">
        <v>277</v>
      </c>
      <c r="E680" s="265">
        <v>182.5</v>
      </c>
      <c r="F680" s="276"/>
      <c r="G680" s="549">
        <v>6.1139999999999999</v>
      </c>
      <c r="H680" s="546">
        <f t="shared" si="35"/>
        <v>2231.61</v>
      </c>
      <c r="I680" s="547">
        <f t="shared" si="36"/>
        <v>2769.2</v>
      </c>
    </row>
    <row r="681" spans="1:9" x14ac:dyDescent="0.25">
      <c r="A681" s="273" t="s">
        <v>140</v>
      </c>
      <c r="B681" s="265">
        <v>1</v>
      </c>
      <c r="C681" s="265">
        <f t="shared" si="34"/>
        <v>296</v>
      </c>
      <c r="D681" s="265">
        <v>277</v>
      </c>
      <c r="E681" s="265">
        <v>19</v>
      </c>
      <c r="F681" s="276"/>
      <c r="G681" s="549">
        <v>6.5636000000000001</v>
      </c>
      <c r="H681" s="546">
        <f t="shared" si="35"/>
        <v>249.42</v>
      </c>
      <c r="I681" s="547">
        <f t="shared" si="36"/>
        <v>309.51</v>
      </c>
    </row>
    <row r="682" spans="1:9" x14ac:dyDescent="0.25">
      <c r="A682" s="273" t="s">
        <v>140</v>
      </c>
      <c r="B682" s="265">
        <v>1</v>
      </c>
      <c r="C682" s="265">
        <f t="shared" si="34"/>
        <v>354.5</v>
      </c>
      <c r="D682" s="265">
        <v>262</v>
      </c>
      <c r="E682" s="265">
        <v>92.5</v>
      </c>
      <c r="F682" s="276"/>
      <c r="G682" s="549">
        <v>6.5636000000000001</v>
      </c>
      <c r="H682" s="546">
        <f t="shared" si="35"/>
        <v>1214.27</v>
      </c>
      <c r="I682" s="547">
        <f t="shared" si="36"/>
        <v>1506.79</v>
      </c>
    </row>
    <row r="683" spans="1:9" x14ac:dyDescent="0.25">
      <c r="A683" s="273" t="s">
        <v>140</v>
      </c>
      <c r="B683" s="265">
        <v>1</v>
      </c>
      <c r="C683" s="265">
        <f t="shared" si="34"/>
        <v>262</v>
      </c>
      <c r="D683" s="265">
        <v>254</v>
      </c>
      <c r="E683" s="265">
        <v>8</v>
      </c>
      <c r="F683" s="276"/>
      <c r="G683" s="549">
        <v>5.8</v>
      </c>
      <c r="H683" s="546">
        <f t="shared" si="35"/>
        <v>92.8</v>
      </c>
      <c r="I683" s="547">
        <f t="shared" si="36"/>
        <v>115.16</v>
      </c>
    </row>
    <row r="684" spans="1:9" x14ac:dyDescent="0.25">
      <c r="A684" s="273" t="s">
        <v>140</v>
      </c>
      <c r="B684" s="265">
        <v>1</v>
      </c>
      <c r="C684" s="265">
        <f t="shared" si="34"/>
        <v>181</v>
      </c>
      <c r="D684" s="265">
        <v>174</v>
      </c>
      <c r="E684" s="265">
        <v>7</v>
      </c>
      <c r="F684" s="276"/>
      <c r="G684" s="549">
        <v>7.37</v>
      </c>
      <c r="H684" s="546">
        <f t="shared" si="35"/>
        <v>103.18</v>
      </c>
      <c r="I684" s="547">
        <f t="shared" si="36"/>
        <v>128.04</v>
      </c>
    </row>
    <row r="685" spans="1:9" x14ac:dyDescent="0.25">
      <c r="A685" s="273" t="s">
        <v>140</v>
      </c>
      <c r="B685" s="265">
        <v>1</v>
      </c>
      <c r="C685" s="265">
        <f t="shared" si="34"/>
        <v>260.5</v>
      </c>
      <c r="D685" s="265">
        <v>237</v>
      </c>
      <c r="E685" s="265">
        <v>23.5</v>
      </c>
      <c r="F685" s="276"/>
      <c r="G685" s="549">
        <v>7.37</v>
      </c>
      <c r="H685" s="546">
        <f t="shared" si="35"/>
        <v>346.39</v>
      </c>
      <c r="I685" s="547">
        <f t="shared" si="36"/>
        <v>429.84</v>
      </c>
    </row>
    <row r="686" spans="1:9" x14ac:dyDescent="0.25">
      <c r="A686" s="273" t="s">
        <v>465</v>
      </c>
      <c r="B686" s="265">
        <v>1</v>
      </c>
      <c r="C686" s="265">
        <f t="shared" si="34"/>
        <v>279.39999999999998</v>
      </c>
      <c r="D686" s="265">
        <v>277</v>
      </c>
      <c r="E686" s="265">
        <v>2.4</v>
      </c>
      <c r="F686" s="276"/>
      <c r="G686" s="549">
        <v>5.4427000000000003</v>
      </c>
      <c r="H686" s="546">
        <f t="shared" si="35"/>
        <v>26.12</v>
      </c>
      <c r="I686" s="547">
        <f t="shared" si="36"/>
        <v>32.409999999999997</v>
      </c>
    </row>
    <row r="687" spans="1:9" x14ac:dyDescent="0.25">
      <c r="A687" s="273" t="s">
        <v>465</v>
      </c>
      <c r="B687" s="265">
        <v>1</v>
      </c>
      <c r="C687" s="265">
        <f t="shared" si="34"/>
        <v>176.5</v>
      </c>
      <c r="D687" s="265">
        <v>167</v>
      </c>
      <c r="E687" s="265">
        <v>9.5</v>
      </c>
      <c r="F687" s="276"/>
      <c r="G687" s="549">
        <v>5.4427000000000003</v>
      </c>
      <c r="H687" s="546">
        <f t="shared" si="35"/>
        <v>103.41</v>
      </c>
      <c r="I687" s="547">
        <f t="shared" si="36"/>
        <v>128.32</v>
      </c>
    </row>
    <row r="688" spans="1:9" x14ac:dyDescent="0.25">
      <c r="A688" s="273" t="s">
        <v>465</v>
      </c>
      <c r="B688" s="265">
        <v>1</v>
      </c>
      <c r="C688" s="265">
        <f t="shared" si="34"/>
        <v>144</v>
      </c>
      <c r="D688" s="265">
        <v>134</v>
      </c>
      <c r="E688" s="265">
        <v>10</v>
      </c>
      <c r="F688" s="276"/>
      <c r="G688" s="549">
        <v>5.4427000000000003</v>
      </c>
      <c r="H688" s="546">
        <f t="shared" si="35"/>
        <v>108.85</v>
      </c>
      <c r="I688" s="547">
        <f t="shared" si="36"/>
        <v>135.07</v>
      </c>
    </row>
    <row r="689" spans="1:9" x14ac:dyDescent="0.25">
      <c r="A689" s="273" t="s">
        <v>465</v>
      </c>
      <c r="B689" s="265">
        <v>1</v>
      </c>
      <c r="C689" s="265">
        <f t="shared" si="34"/>
        <v>292</v>
      </c>
      <c r="D689" s="265">
        <v>277</v>
      </c>
      <c r="E689" s="265">
        <v>15</v>
      </c>
      <c r="F689" s="276"/>
      <c r="G689" s="549">
        <v>5.4427000000000003</v>
      </c>
      <c r="H689" s="546">
        <f t="shared" si="35"/>
        <v>163.28</v>
      </c>
      <c r="I689" s="547">
        <f t="shared" si="36"/>
        <v>202.61</v>
      </c>
    </row>
    <row r="690" spans="1:9" x14ac:dyDescent="0.25">
      <c r="A690" s="273" t="s">
        <v>465</v>
      </c>
      <c r="B690" s="265">
        <v>1</v>
      </c>
      <c r="C690" s="265">
        <f t="shared" si="34"/>
        <v>173</v>
      </c>
      <c r="D690" s="265">
        <v>149</v>
      </c>
      <c r="E690" s="265">
        <v>24</v>
      </c>
      <c r="F690" s="276"/>
      <c r="G690" s="549">
        <v>5.4427000000000003</v>
      </c>
      <c r="H690" s="546">
        <f t="shared" si="35"/>
        <v>261.25</v>
      </c>
      <c r="I690" s="547">
        <f t="shared" si="36"/>
        <v>324.19</v>
      </c>
    </row>
    <row r="691" spans="1:9" x14ac:dyDescent="0.25">
      <c r="A691" s="273" t="s">
        <v>465</v>
      </c>
      <c r="B691" s="265">
        <v>1</v>
      </c>
      <c r="C691" s="265">
        <f t="shared" si="34"/>
        <v>238</v>
      </c>
      <c r="D691" s="265">
        <v>214</v>
      </c>
      <c r="E691" s="265">
        <v>24</v>
      </c>
      <c r="F691" s="276"/>
      <c r="G691" s="549">
        <v>5.4427000000000003</v>
      </c>
      <c r="H691" s="546">
        <f t="shared" si="35"/>
        <v>261.25</v>
      </c>
      <c r="I691" s="547">
        <f t="shared" si="36"/>
        <v>324.19</v>
      </c>
    </row>
    <row r="692" spans="1:9" x14ac:dyDescent="0.25">
      <c r="A692" s="273" t="s">
        <v>465</v>
      </c>
      <c r="B692" s="265">
        <v>1</v>
      </c>
      <c r="C692" s="265">
        <f t="shared" si="34"/>
        <v>301</v>
      </c>
      <c r="D692" s="265">
        <v>277</v>
      </c>
      <c r="E692" s="265">
        <v>24</v>
      </c>
      <c r="F692" s="276"/>
      <c r="G692" s="549">
        <v>5.4427000000000003</v>
      </c>
      <c r="H692" s="546">
        <f t="shared" si="35"/>
        <v>261.25</v>
      </c>
      <c r="I692" s="547">
        <f t="shared" si="36"/>
        <v>324.19</v>
      </c>
    </row>
    <row r="693" spans="1:9" x14ac:dyDescent="0.25">
      <c r="A693" s="273" t="s">
        <v>465</v>
      </c>
      <c r="B693" s="265">
        <v>1</v>
      </c>
      <c r="C693" s="265">
        <f t="shared" si="34"/>
        <v>304</v>
      </c>
      <c r="D693" s="265">
        <v>277</v>
      </c>
      <c r="E693" s="265">
        <v>27</v>
      </c>
      <c r="F693" s="276"/>
      <c r="G693" s="549">
        <v>5.4427000000000003</v>
      </c>
      <c r="H693" s="546">
        <f t="shared" si="35"/>
        <v>293.91000000000003</v>
      </c>
      <c r="I693" s="547">
        <f t="shared" si="36"/>
        <v>364.71</v>
      </c>
    </row>
    <row r="694" spans="1:9" x14ac:dyDescent="0.25">
      <c r="A694" s="273" t="s">
        <v>465</v>
      </c>
      <c r="B694" s="265">
        <v>1</v>
      </c>
      <c r="C694" s="265">
        <f t="shared" si="34"/>
        <v>307.5</v>
      </c>
      <c r="D694" s="265">
        <v>277</v>
      </c>
      <c r="E694" s="265">
        <v>30.5</v>
      </c>
      <c r="F694" s="276"/>
      <c r="G694" s="549">
        <v>5.4427000000000003</v>
      </c>
      <c r="H694" s="546">
        <f t="shared" si="35"/>
        <v>332</v>
      </c>
      <c r="I694" s="547">
        <f t="shared" si="36"/>
        <v>411.98</v>
      </c>
    </row>
    <row r="695" spans="1:9" x14ac:dyDescent="0.25">
      <c r="A695" s="273" t="s">
        <v>465</v>
      </c>
      <c r="B695" s="265">
        <v>1</v>
      </c>
      <c r="C695" s="265">
        <f t="shared" si="34"/>
        <v>309</v>
      </c>
      <c r="D695" s="265">
        <v>277</v>
      </c>
      <c r="E695" s="265">
        <v>32</v>
      </c>
      <c r="F695" s="276"/>
      <c r="G695" s="549">
        <v>5.4427000000000003</v>
      </c>
      <c r="H695" s="546">
        <f t="shared" si="35"/>
        <v>348.33</v>
      </c>
      <c r="I695" s="547">
        <f t="shared" si="36"/>
        <v>432.24</v>
      </c>
    </row>
    <row r="696" spans="1:9" x14ac:dyDescent="0.25">
      <c r="A696" s="273" t="s">
        <v>465</v>
      </c>
      <c r="B696" s="265">
        <v>1</v>
      </c>
      <c r="C696" s="265">
        <f t="shared" si="34"/>
        <v>312</v>
      </c>
      <c r="D696" s="265">
        <v>277</v>
      </c>
      <c r="E696" s="265">
        <v>35</v>
      </c>
      <c r="F696" s="276"/>
      <c r="G696" s="549">
        <v>5.4427000000000003</v>
      </c>
      <c r="H696" s="546">
        <f t="shared" si="35"/>
        <v>380.99</v>
      </c>
      <c r="I696" s="547">
        <f t="shared" si="36"/>
        <v>472.77</v>
      </c>
    </row>
    <row r="697" spans="1:9" x14ac:dyDescent="0.25">
      <c r="A697" s="273" t="s">
        <v>465</v>
      </c>
      <c r="B697" s="265">
        <v>1</v>
      </c>
      <c r="C697" s="265">
        <f t="shared" si="34"/>
        <v>320</v>
      </c>
      <c r="D697" s="265">
        <v>277</v>
      </c>
      <c r="E697" s="265">
        <v>43</v>
      </c>
      <c r="F697" s="276"/>
      <c r="G697" s="549">
        <v>5.4427000000000003</v>
      </c>
      <c r="H697" s="546">
        <f t="shared" si="35"/>
        <v>468.07</v>
      </c>
      <c r="I697" s="547">
        <f t="shared" si="36"/>
        <v>580.83000000000004</v>
      </c>
    </row>
    <row r="698" spans="1:9" x14ac:dyDescent="0.25">
      <c r="A698" s="273" t="s">
        <v>465</v>
      </c>
      <c r="B698" s="265">
        <v>1</v>
      </c>
      <c r="C698" s="265">
        <f t="shared" si="34"/>
        <v>274.3478260869565</v>
      </c>
      <c r="D698" s="265">
        <v>270</v>
      </c>
      <c r="E698" s="265">
        <v>4.3478260869565215</v>
      </c>
      <c r="F698" s="276"/>
      <c r="G698" s="549">
        <v>5.6224999999999996</v>
      </c>
      <c r="H698" s="546">
        <f t="shared" si="35"/>
        <v>48.89</v>
      </c>
      <c r="I698" s="547">
        <f t="shared" si="36"/>
        <v>60.67</v>
      </c>
    </row>
    <row r="699" spans="1:9" x14ac:dyDescent="0.25">
      <c r="A699" s="273" t="s">
        <v>465</v>
      </c>
      <c r="B699" s="265">
        <v>1</v>
      </c>
      <c r="C699" s="265">
        <f t="shared" si="34"/>
        <v>287.66666666666669</v>
      </c>
      <c r="D699" s="265">
        <v>277</v>
      </c>
      <c r="E699" s="265">
        <v>10.666666666666666</v>
      </c>
      <c r="F699" s="276"/>
      <c r="G699" s="549">
        <v>5.6224999999999996</v>
      </c>
      <c r="H699" s="546">
        <f t="shared" si="35"/>
        <v>119.95</v>
      </c>
      <c r="I699" s="547">
        <f t="shared" si="36"/>
        <v>148.85</v>
      </c>
    </row>
    <row r="700" spans="1:9" x14ac:dyDescent="0.25">
      <c r="A700" s="273" t="s">
        <v>465</v>
      </c>
      <c r="B700" s="265">
        <v>1</v>
      </c>
      <c r="C700" s="265">
        <f t="shared" si="34"/>
        <v>325</v>
      </c>
      <c r="D700" s="265">
        <v>277</v>
      </c>
      <c r="E700" s="265">
        <v>48</v>
      </c>
      <c r="F700" s="276"/>
      <c r="G700" s="549">
        <v>5.6224999999999996</v>
      </c>
      <c r="H700" s="546">
        <f t="shared" si="35"/>
        <v>539.76</v>
      </c>
      <c r="I700" s="547">
        <f t="shared" si="36"/>
        <v>669.79</v>
      </c>
    </row>
    <row r="701" spans="1:9" x14ac:dyDescent="0.25">
      <c r="A701" s="273" t="s">
        <v>465</v>
      </c>
      <c r="B701" s="265">
        <v>1</v>
      </c>
      <c r="C701" s="265">
        <f t="shared" si="34"/>
        <v>280</v>
      </c>
      <c r="D701" s="265">
        <v>270</v>
      </c>
      <c r="E701" s="265">
        <v>10</v>
      </c>
      <c r="F701" s="276"/>
      <c r="G701" s="549">
        <v>6.0420999999999996</v>
      </c>
      <c r="H701" s="546">
        <f t="shared" si="35"/>
        <v>120.84</v>
      </c>
      <c r="I701" s="547">
        <f t="shared" si="36"/>
        <v>149.94999999999999</v>
      </c>
    </row>
    <row r="702" spans="1:9" x14ac:dyDescent="0.25">
      <c r="A702" s="273" t="s">
        <v>465</v>
      </c>
      <c r="B702" s="265">
        <v>1</v>
      </c>
      <c r="C702" s="265">
        <f t="shared" si="34"/>
        <v>293</v>
      </c>
      <c r="D702" s="265">
        <v>277</v>
      </c>
      <c r="E702" s="265">
        <v>16</v>
      </c>
      <c r="F702" s="276"/>
      <c r="G702" s="549">
        <v>6.0420999999999996</v>
      </c>
      <c r="H702" s="546">
        <f t="shared" si="35"/>
        <v>193.35</v>
      </c>
      <c r="I702" s="547">
        <f t="shared" si="36"/>
        <v>239.93</v>
      </c>
    </row>
    <row r="703" spans="1:9" x14ac:dyDescent="0.25">
      <c r="A703" s="273" t="s">
        <v>465</v>
      </c>
      <c r="B703" s="265">
        <v>1</v>
      </c>
      <c r="C703" s="265">
        <f t="shared" si="34"/>
        <v>294</v>
      </c>
      <c r="D703" s="265">
        <v>270</v>
      </c>
      <c r="E703" s="265">
        <v>24</v>
      </c>
      <c r="F703" s="276"/>
      <c r="G703" s="549">
        <v>6.0420999999999996</v>
      </c>
      <c r="H703" s="546">
        <f t="shared" si="35"/>
        <v>290.02</v>
      </c>
      <c r="I703" s="547">
        <f t="shared" si="36"/>
        <v>359.89</v>
      </c>
    </row>
    <row r="704" spans="1:9" x14ac:dyDescent="0.25">
      <c r="A704" s="273" t="s">
        <v>465</v>
      </c>
      <c r="B704" s="265">
        <v>1</v>
      </c>
      <c r="C704" s="265">
        <f t="shared" si="34"/>
        <v>152</v>
      </c>
      <c r="D704" s="265">
        <v>151</v>
      </c>
      <c r="E704" s="265">
        <v>1</v>
      </c>
      <c r="F704" s="276"/>
      <c r="G704" s="549">
        <v>6.1139999999999999</v>
      </c>
      <c r="H704" s="546">
        <f t="shared" si="35"/>
        <v>12.23</v>
      </c>
      <c r="I704" s="547">
        <f t="shared" si="36"/>
        <v>15.18</v>
      </c>
    </row>
    <row r="705" spans="1:9" x14ac:dyDescent="0.25">
      <c r="A705" s="273" t="s">
        <v>465</v>
      </c>
      <c r="B705" s="265">
        <v>1</v>
      </c>
      <c r="C705" s="265">
        <f t="shared" si="34"/>
        <v>160</v>
      </c>
      <c r="D705" s="265">
        <v>151</v>
      </c>
      <c r="E705" s="265">
        <v>9</v>
      </c>
      <c r="F705" s="276"/>
      <c r="G705" s="549">
        <v>6.1139999999999999</v>
      </c>
      <c r="H705" s="546">
        <f t="shared" si="35"/>
        <v>110.05</v>
      </c>
      <c r="I705" s="547">
        <f t="shared" si="36"/>
        <v>136.56</v>
      </c>
    </row>
    <row r="706" spans="1:9" x14ac:dyDescent="0.25">
      <c r="A706" s="273" t="s">
        <v>465</v>
      </c>
      <c r="B706" s="265">
        <v>1</v>
      </c>
      <c r="C706" s="265">
        <f t="shared" si="34"/>
        <v>290.5</v>
      </c>
      <c r="D706" s="265">
        <v>277</v>
      </c>
      <c r="E706" s="265">
        <v>13.5</v>
      </c>
      <c r="F706" s="276"/>
      <c r="G706" s="549">
        <v>6.1139999999999999</v>
      </c>
      <c r="H706" s="546">
        <f t="shared" si="35"/>
        <v>165.08</v>
      </c>
      <c r="I706" s="547">
        <f t="shared" si="36"/>
        <v>204.85</v>
      </c>
    </row>
    <row r="707" spans="1:9" x14ac:dyDescent="0.25">
      <c r="A707" s="273" t="s">
        <v>465</v>
      </c>
      <c r="B707" s="265">
        <v>1</v>
      </c>
      <c r="C707" s="265">
        <f t="shared" ref="C707:C770" si="37">D707+E707</f>
        <v>178</v>
      </c>
      <c r="D707" s="265">
        <v>159</v>
      </c>
      <c r="E707" s="265">
        <v>19</v>
      </c>
      <c r="F707" s="276"/>
      <c r="G707" s="549">
        <v>6.1139999999999999</v>
      </c>
      <c r="H707" s="546">
        <f t="shared" si="35"/>
        <v>232.33</v>
      </c>
      <c r="I707" s="547">
        <f t="shared" si="36"/>
        <v>288.3</v>
      </c>
    </row>
    <row r="708" spans="1:9" x14ac:dyDescent="0.25">
      <c r="A708" s="273" t="s">
        <v>465</v>
      </c>
      <c r="B708" s="265">
        <v>1</v>
      </c>
      <c r="C708" s="265">
        <f t="shared" si="37"/>
        <v>317</v>
      </c>
      <c r="D708" s="265">
        <v>277</v>
      </c>
      <c r="E708" s="265">
        <v>40</v>
      </c>
      <c r="F708" s="276"/>
      <c r="G708" s="549">
        <v>6.1139999999999999</v>
      </c>
      <c r="H708" s="546">
        <f t="shared" ref="H708:H771" si="38">ROUND(E708*G708*2,2)</f>
        <v>489.12</v>
      </c>
      <c r="I708" s="547">
        <f t="shared" ref="I708:I771" si="39">ROUND(H708*1.2409,2)</f>
        <v>606.95000000000005</v>
      </c>
    </row>
    <row r="709" spans="1:9" x14ac:dyDescent="0.25">
      <c r="A709" s="273" t="s">
        <v>465</v>
      </c>
      <c r="B709" s="265">
        <v>1</v>
      </c>
      <c r="C709" s="265">
        <f t="shared" si="37"/>
        <v>248</v>
      </c>
      <c r="D709" s="265">
        <v>206</v>
      </c>
      <c r="E709" s="265">
        <v>42</v>
      </c>
      <c r="F709" s="276"/>
      <c r="G709" s="549">
        <v>6.1139999999999999</v>
      </c>
      <c r="H709" s="546">
        <f t="shared" si="38"/>
        <v>513.58000000000004</v>
      </c>
      <c r="I709" s="547">
        <f t="shared" si="39"/>
        <v>637.29999999999995</v>
      </c>
    </row>
    <row r="710" spans="1:9" x14ac:dyDescent="0.25">
      <c r="A710" s="273" t="s">
        <v>465</v>
      </c>
      <c r="B710" s="265">
        <v>1</v>
      </c>
      <c r="C710" s="265">
        <f t="shared" si="37"/>
        <v>319.1875</v>
      </c>
      <c r="D710" s="265">
        <v>277</v>
      </c>
      <c r="E710" s="265">
        <v>42.1875</v>
      </c>
      <c r="F710" s="276"/>
      <c r="G710" s="549">
        <v>6.1139999999999999</v>
      </c>
      <c r="H710" s="546">
        <f t="shared" si="38"/>
        <v>515.87</v>
      </c>
      <c r="I710" s="547">
        <f t="shared" si="39"/>
        <v>640.14</v>
      </c>
    </row>
    <row r="711" spans="1:9" x14ac:dyDescent="0.25">
      <c r="A711" s="273" t="s">
        <v>465</v>
      </c>
      <c r="B711" s="265">
        <v>1</v>
      </c>
      <c r="C711" s="265">
        <f t="shared" si="37"/>
        <v>176</v>
      </c>
      <c r="D711" s="265">
        <v>102</v>
      </c>
      <c r="E711" s="265">
        <v>74</v>
      </c>
      <c r="F711" s="276"/>
      <c r="G711" s="549">
        <v>6.1139999999999999</v>
      </c>
      <c r="H711" s="546">
        <f t="shared" si="38"/>
        <v>904.87</v>
      </c>
      <c r="I711" s="547">
        <f t="shared" si="39"/>
        <v>1122.8499999999999</v>
      </c>
    </row>
    <row r="712" spans="1:9" x14ac:dyDescent="0.25">
      <c r="A712" s="273" t="s">
        <v>465</v>
      </c>
      <c r="B712" s="265">
        <v>1</v>
      </c>
      <c r="C712" s="265">
        <f t="shared" si="37"/>
        <v>351.62</v>
      </c>
      <c r="D712" s="265">
        <v>277</v>
      </c>
      <c r="E712" s="265">
        <v>74.61999999999999</v>
      </c>
      <c r="F712" s="276"/>
      <c r="G712" s="549">
        <v>6.1139999999999999</v>
      </c>
      <c r="H712" s="546">
        <f t="shared" si="38"/>
        <v>912.45</v>
      </c>
      <c r="I712" s="547">
        <f t="shared" si="39"/>
        <v>1132.26</v>
      </c>
    </row>
    <row r="713" spans="1:9" x14ac:dyDescent="0.25">
      <c r="A713" s="273" t="s">
        <v>465</v>
      </c>
      <c r="B713" s="265">
        <v>1</v>
      </c>
      <c r="C713" s="265">
        <f t="shared" si="37"/>
        <v>355.28048780487802</v>
      </c>
      <c r="D713" s="265">
        <v>277</v>
      </c>
      <c r="E713" s="265">
        <v>78.280487804878049</v>
      </c>
      <c r="F713" s="276"/>
      <c r="G713" s="549">
        <v>6.1139999999999999</v>
      </c>
      <c r="H713" s="546">
        <f t="shared" si="38"/>
        <v>957.21</v>
      </c>
      <c r="I713" s="547">
        <f t="shared" si="39"/>
        <v>1187.8</v>
      </c>
    </row>
    <row r="714" spans="1:9" x14ac:dyDescent="0.25">
      <c r="A714" s="273" t="s">
        <v>465</v>
      </c>
      <c r="B714" s="265">
        <v>1</v>
      </c>
      <c r="C714" s="265">
        <f t="shared" si="37"/>
        <v>357</v>
      </c>
      <c r="D714" s="265">
        <v>277</v>
      </c>
      <c r="E714" s="265">
        <v>80</v>
      </c>
      <c r="F714" s="276"/>
      <c r="G714" s="549">
        <v>6.1139999999999999</v>
      </c>
      <c r="H714" s="546">
        <f t="shared" si="38"/>
        <v>978.24</v>
      </c>
      <c r="I714" s="547">
        <f t="shared" si="39"/>
        <v>1213.9000000000001</v>
      </c>
    </row>
    <row r="715" spans="1:9" x14ac:dyDescent="0.25">
      <c r="A715" s="273" t="s">
        <v>465</v>
      </c>
      <c r="B715" s="265">
        <v>1</v>
      </c>
      <c r="C715" s="265">
        <f t="shared" si="37"/>
        <v>317</v>
      </c>
      <c r="D715" s="265">
        <v>237</v>
      </c>
      <c r="E715" s="265">
        <v>80</v>
      </c>
      <c r="F715" s="276"/>
      <c r="G715" s="549">
        <v>6.1139999999999999</v>
      </c>
      <c r="H715" s="546">
        <f t="shared" si="38"/>
        <v>978.24</v>
      </c>
      <c r="I715" s="547">
        <f t="shared" si="39"/>
        <v>1213.9000000000001</v>
      </c>
    </row>
    <row r="716" spans="1:9" x14ac:dyDescent="0.25">
      <c r="A716" s="273" t="s">
        <v>465</v>
      </c>
      <c r="B716" s="265">
        <v>1</v>
      </c>
      <c r="C716" s="265">
        <f t="shared" si="37"/>
        <v>444.16363636363633</v>
      </c>
      <c r="D716" s="265">
        <v>237</v>
      </c>
      <c r="E716" s="265">
        <v>207.16363636363636</v>
      </c>
      <c r="F716" s="276"/>
      <c r="G716" s="549">
        <v>6.1440000000000001</v>
      </c>
      <c r="H716" s="546">
        <f t="shared" si="38"/>
        <v>2545.63</v>
      </c>
      <c r="I716" s="547">
        <f t="shared" si="39"/>
        <v>3158.87</v>
      </c>
    </row>
    <row r="717" spans="1:9" ht="33" x14ac:dyDescent="0.25">
      <c r="A717" s="273" t="s">
        <v>1385</v>
      </c>
      <c r="B717" s="265">
        <v>1</v>
      </c>
      <c r="C717" s="265">
        <f t="shared" si="37"/>
        <v>246</v>
      </c>
      <c r="D717" s="265">
        <v>222</v>
      </c>
      <c r="E717" s="265">
        <v>24</v>
      </c>
      <c r="F717" s="276"/>
      <c r="G717" s="549">
        <v>6.0420999999999996</v>
      </c>
      <c r="H717" s="546">
        <f t="shared" si="38"/>
        <v>290.02</v>
      </c>
      <c r="I717" s="547">
        <f t="shared" si="39"/>
        <v>359.89</v>
      </c>
    </row>
    <row r="718" spans="1:9" ht="33" x14ac:dyDescent="0.25">
      <c r="A718" s="273" t="s">
        <v>1385</v>
      </c>
      <c r="B718" s="265">
        <v>1</v>
      </c>
      <c r="C718" s="265">
        <f t="shared" si="37"/>
        <v>303.5</v>
      </c>
      <c r="D718" s="265">
        <v>277</v>
      </c>
      <c r="E718" s="265">
        <v>26.5</v>
      </c>
      <c r="F718" s="276"/>
      <c r="G718" s="549">
        <v>6.0420999999999996</v>
      </c>
      <c r="H718" s="546">
        <f t="shared" si="38"/>
        <v>320.23</v>
      </c>
      <c r="I718" s="547">
        <f t="shared" si="39"/>
        <v>397.37</v>
      </c>
    </row>
    <row r="719" spans="1:9" x14ac:dyDescent="0.25">
      <c r="A719" s="273" t="s">
        <v>30</v>
      </c>
      <c r="B719" s="265">
        <v>1</v>
      </c>
      <c r="C719" s="265">
        <f t="shared" si="37"/>
        <v>282.18181818181819</v>
      </c>
      <c r="D719" s="265">
        <v>277</v>
      </c>
      <c r="E719" s="265">
        <v>5.1818181818181817</v>
      </c>
      <c r="F719" s="276"/>
      <c r="G719" s="549">
        <v>4.8792</v>
      </c>
      <c r="H719" s="546">
        <f t="shared" si="38"/>
        <v>50.57</v>
      </c>
      <c r="I719" s="547">
        <f t="shared" si="39"/>
        <v>62.75</v>
      </c>
    </row>
    <row r="720" spans="1:9" x14ac:dyDescent="0.25">
      <c r="A720" s="273" t="s">
        <v>30</v>
      </c>
      <c r="B720" s="265">
        <v>1</v>
      </c>
      <c r="C720" s="265">
        <f t="shared" si="37"/>
        <v>234.52631578947367</v>
      </c>
      <c r="D720" s="265">
        <v>229</v>
      </c>
      <c r="E720" s="265">
        <v>5.5263157894736841</v>
      </c>
      <c r="F720" s="276"/>
      <c r="G720" s="549">
        <v>4.8792</v>
      </c>
      <c r="H720" s="546">
        <f t="shared" si="38"/>
        <v>53.93</v>
      </c>
      <c r="I720" s="547">
        <f t="shared" si="39"/>
        <v>66.92</v>
      </c>
    </row>
    <row r="721" spans="1:9" x14ac:dyDescent="0.25">
      <c r="A721" s="273" t="s">
        <v>30</v>
      </c>
      <c r="B721" s="265">
        <v>1</v>
      </c>
      <c r="C721" s="265">
        <f t="shared" si="37"/>
        <v>285</v>
      </c>
      <c r="D721" s="265">
        <v>277</v>
      </c>
      <c r="E721" s="265">
        <v>8</v>
      </c>
      <c r="F721" s="276"/>
      <c r="G721" s="549">
        <v>4.8792</v>
      </c>
      <c r="H721" s="546">
        <f t="shared" si="38"/>
        <v>78.069999999999993</v>
      </c>
      <c r="I721" s="547">
        <f t="shared" si="39"/>
        <v>96.88</v>
      </c>
    </row>
    <row r="722" spans="1:9" x14ac:dyDescent="0.25">
      <c r="A722" s="273" t="s">
        <v>30</v>
      </c>
      <c r="B722" s="265">
        <v>1</v>
      </c>
      <c r="C722" s="265">
        <f t="shared" si="37"/>
        <v>288</v>
      </c>
      <c r="D722" s="265">
        <v>277</v>
      </c>
      <c r="E722" s="265">
        <v>11</v>
      </c>
      <c r="F722" s="276"/>
      <c r="G722" s="549">
        <v>4.8792</v>
      </c>
      <c r="H722" s="546">
        <f t="shared" si="38"/>
        <v>107.34</v>
      </c>
      <c r="I722" s="547">
        <f t="shared" si="39"/>
        <v>133.19999999999999</v>
      </c>
    </row>
    <row r="723" spans="1:9" x14ac:dyDescent="0.25">
      <c r="A723" s="273" t="s">
        <v>30</v>
      </c>
      <c r="B723" s="265">
        <v>1</v>
      </c>
      <c r="C723" s="265">
        <f t="shared" si="37"/>
        <v>288</v>
      </c>
      <c r="D723" s="265">
        <v>277</v>
      </c>
      <c r="E723" s="265">
        <v>11</v>
      </c>
      <c r="F723" s="276"/>
      <c r="G723" s="549">
        <v>4.8792</v>
      </c>
      <c r="H723" s="546">
        <f t="shared" si="38"/>
        <v>107.34</v>
      </c>
      <c r="I723" s="547">
        <f t="shared" si="39"/>
        <v>133.19999999999999</v>
      </c>
    </row>
    <row r="724" spans="1:9" x14ac:dyDescent="0.25">
      <c r="A724" s="273" t="s">
        <v>30</v>
      </c>
      <c r="B724" s="265">
        <v>1</v>
      </c>
      <c r="C724" s="265">
        <f t="shared" si="37"/>
        <v>288.875</v>
      </c>
      <c r="D724" s="265">
        <v>277</v>
      </c>
      <c r="E724" s="265">
        <v>11.875</v>
      </c>
      <c r="F724" s="276"/>
      <c r="G724" s="549">
        <v>4.8792</v>
      </c>
      <c r="H724" s="546">
        <f t="shared" si="38"/>
        <v>115.88</v>
      </c>
      <c r="I724" s="547">
        <f t="shared" si="39"/>
        <v>143.80000000000001</v>
      </c>
    </row>
    <row r="725" spans="1:9" x14ac:dyDescent="0.25">
      <c r="A725" s="273" t="s">
        <v>30</v>
      </c>
      <c r="B725" s="265">
        <v>1</v>
      </c>
      <c r="C725" s="265">
        <f t="shared" si="37"/>
        <v>289.5</v>
      </c>
      <c r="D725" s="265">
        <v>277</v>
      </c>
      <c r="E725" s="265">
        <v>12.5</v>
      </c>
      <c r="F725" s="276"/>
      <c r="G725" s="549">
        <v>4.8792</v>
      </c>
      <c r="H725" s="546">
        <f t="shared" si="38"/>
        <v>121.98</v>
      </c>
      <c r="I725" s="547">
        <f t="shared" si="39"/>
        <v>151.36000000000001</v>
      </c>
    </row>
    <row r="726" spans="1:9" x14ac:dyDescent="0.25">
      <c r="A726" s="273" t="s">
        <v>30</v>
      </c>
      <c r="B726" s="265">
        <v>1</v>
      </c>
      <c r="C726" s="265">
        <f t="shared" si="37"/>
        <v>239</v>
      </c>
      <c r="D726" s="265">
        <v>215</v>
      </c>
      <c r="E726" s="265">
        <v>24</v>
      </c>
      <c r="F726" s="276"/>
      <c r="G726" s="549">
        <v>4.8792</v>
      </c>
      <c r="H726" s="546">
        <f t="shared" si="38"/>
        <v>234.2</v>
      </c>
      <c r="I726" s="547">
        <f t="shared" si="39"/>
        <v>290.62</v>
      </c>
    </row>
    <row r="727" spans="1:9" x14ac:dyDescent="0.25">
      <c r="A727" s="273" t="s">
        <v>30</v>
      </c>
      <c r="B727" s="265">
        <v>1</v>
      </c>
      <c r="C727" s="265">
        <f t="shared" si="37"/>
        <v>231</v>
      </c>
      <c r="D727" s="265">
        <v>207</v>
      </c>
      <c r="E727" s="265">
        <v>24</v>
      </c>
      <c r="F727" s="276"/>
      <c r="G727" s="549">
        <v>4.8792</v>
      </c>
      <c r="H727" s="546">
        <f t="shared" si="38"/>
        <v>234.2</v>
      </c>
      <c r="I727" s="547">
        <f t="shared" si="39"/>
        <v>290.62</v>
      </c>
    </row>
    <row r="728" spans="1:9" x14ac:dyDescent="0.25">
      <c r="A728" s="273" t="s">
        <v>30</v>
      </c>
      <c r="B728" s="265">
        <v>1</v>
      </c>
      <c r="C728" s="265">
        <f t="shared" si="37"/>
        <v>237</v>
      </c>
      <c r="D728" s="265">
        <v>213</v>
      </c>
      <c r="E728" s="265">
        <v>24</v>
      </c>
      <c r="F728" s="276"/>
      <c r="G728" s="549">
        <v>4.8792</v>
      </c>
      <c r="H728" s="546">
        <f t="shared" si="38"/>
        <v>234.2</v>
      </c>
      <c r="I728" s="547">
        <f t="shared" si="39"/>
        <v>290.62</v>
      </c>
    </row>
    <row r="729" spans="1:9" x14ac:dyDescent="0.25">
      <c r="A729" s="273" t="s">
        <v>30</v>
      </c>
      <c r="B729" s="265">
        <v>1</v>
      </c>
      <c r="C729" s="265">
        <f t="shared" si="37"/>
        <v>146</v>
      </c>
      <c r="D729" s="265">
        <v>109</v>
      </c>
      <c r="E729" s="265">
        <v>37</v>
      </c>
      <c r="F729" s="276"/>
      <c r="G729" s="549">
        <v>4.8792</v>
      </c>
      <c r="H729" s="546">
        <f t="shared" si="38"/>
        <v>361.06</v>
      </c>
      <c r="I729" s="547">
        <f t="shared" si="39"/>
        <v>448.04</v>
      </c>
    </row>
    <row r="730" spans="1:9" x14ac:dyDescent="0.25">
      <c r="A730" s="273" t="s">
        <v>30</v>
      </c>
      <c r="B730" s="265">
        <v>1</v>
      </c>
      <c r="C730" s="265">
        <f t="shared" si="37"/>
        <v>314.86585365853659</v>
      </c>
      <c r="D730" s="265">
        <v>277</v>
      </c>
      <c r="E730" s="265">
        <v>37.865853658536587</v>
      </c>
      <c r="F730" s="276"/>
      <c r="G730" s="549">
        <v>4.8792</v>
      </c>
      <c r="H730" s="546">
        <f t="shared" si="38"/>
        <v>369.51</v>
      </c>
      <c r="I730" s="547">
        <f t="shared" si="39"/>
        <v>458.52</v>
      </c>
    </row>
    <row r="731" spans="1:9" x14ac:dyDescent="0.25">
      <c r="A731" s="273" t="s">
        <v>30</v>
      </c>
      <c r="B731" s="265">
        <v>1</v>
      </c>
      <c r="C731" s="265">
        <f t="shared" si="37"/>
        <v>318</v>
      </c>
      <c r="D731" s="265">
        <v>277</v>
      </c>
      <c r="E731" s="265">
        <v>41</v>
      </c>
      <c r="F731" s="276"/>
      <c r="G731" s="549">
        <v>4.8792</v>
      </c>
      <c r="H731" s="546">
        <f t="shared" si="38"/>
        <v>400.09</v>
      </c>
      <c r="I731" s="547">
        <f t="shared" si="39"/>
        <v>496.47</v>
      </c>
    </row>
    <row r="732" spans="1:9" x14ac:dyDescent="0.25">
      <c r="A732" s="273" t="s">
        <v>30</v>
      </c>
      <c r="B732" s="265">
        <v>1</v>
      </c>
      <c r="C732" s="265">
        <f t="shared" si="37"/>
        <v>320</v>
      </c>
      <c r="D732" s="265">
        <v>277</v>
      </c>
      <c r="E732" s="265">
        <v>43</v>
      </c>
      <c r="F732" s="276"/>
      <c r="G732" s="549">
        <v>4.8792</v>
      </c>
      <c r="H732" s="546">
        <f t="shared" si="38"/>
        <v>419.61</v>
      </c>
      <c r="I732" s="547">
        <f t="shared" si="39"/>
        <v>520.69000000000005</v>
      </c>
    </row>
    <row r="733" spans="1:9" x14ac:dyDescent="0.25">
      <c r="A733" s="273" t="s">
        <v>30</v>
      </c>
      <c r="B733" s="265">
        <v>1</v>
      </c>
      <c r="C733" s="265">
        <f t="shared" si="37"/>
        <v>324.00518134715026</v>
      </c>
      <c r="D733" s="265">
        <v>277</v>
      </c>
      <c r="E733" s="265">
        <v>47.005181347150256</v>
      </c>
      <c r="F733" s="276"/>
      <c r="G733" s="549">
        <v>4.8792</v>
      </c>
      <c r="H733" s="546">
        <f t="shared" si="38"/>
        <v>458.7</v>
      </c>
      <c r="I733" s="547">
        <f t="shared" si="39"/>
        <v>569.20000000000005</v>
      </c>
    </row>
    <row r="734" spans="1:9" x14ac:dyDescent="0.25">
      <c r="A734" s="273" t="s">
        <v>30</v>
      </c>
      <c r="B734" s="265">
        <v>1</v>
      </c>
      <c r="C734" s="265">
        <f t="shared" si="37"/>
        <v>269</v>
      </c>
      <c r="D734" s="265">
        <v>221</v>
      </c>
      <c r="E734" s="265">
        <v>48</v>
      </c>
      <c r="F734" s="276"/>
      <c r="G734" s="549">
        <v>4.8792</v>
      </c>
      <c r="H734" s="546">
        <f t="shared" si="38"/>
        <v>468.4</v>
      </c>
      <c r="I734" s="547">
        <f t="shared" si="39"/>
        <v>581.24</v>
      </c>
    </row>
    <row r="735" spans="1:9" x14ac:dyDescent="0.25">
      <c r="A735" s="273" t="s">
        <v>30</v>
      </c>
      <c r="B735" s="265">
        <v>1</v>
      </c>
      <c r="C735" s="265">
        <f t="shared" si="37"/>
        <v>229</v>
      </c>
      <c r="D735" s="265">
        <v>181</v>
      </c>
      <c r="E735" s="265">
        <v>48</v>
      </c>
      <c r="F735" s="276"/>
      <c r="G735" s="549">
        <v>4.8792</v>
      </c>
      <c r="H735" s="546">
        <f t="shared" si="38"/>
        <v>468.4</v>
      </c>
      <c r="I735" s="547">
        <f t="shared" si="39"/>
        <v>581.24</v>
      </c>
    </row>
    <row r="736" spans="1:9" x14ac:dyDescent="0.25">
      <c r="A736" s="273" t="s">
        <v>30</v>
      </c>
      <c r="B736" s="265">
        <v>1</v>
      </c>
      <c r="C736" s="265">
        <f t="shared" si="37"/>
        <v>245</v>
      </c>
      <c r="D736" s="265">
        <v>189</v>
      </c>
      <c r="E736" s="265">
        <v>56</v>
      </c>
      <c r="F736" s="276"/>
      <c r="G736" s="549">
        <v>4.8792</v>
      </c>
      <c r="H736" s="546">
        <f t="shared" si="38"/>
        <v>546.47</v>
      </c>
      <c r="I736" s="547">
        <f t="shared" si="39"/>
        <v>678.11</v>
      </c>
    </row>
    <row r="737" spans="1:9" x14ac:dyDescent="0.25">
      <c r="A737" s="273" t="s">
        <v>30</v>
      </c>
      <c r="B737" s="265">
        <v>1</v>
      </c>
      <c r="C737" s="265">
        <f t="shared" si="37"/>
        <v>336</v>
      </c>
      <c r="D737" s="265">
        <v>277</v>
      </c>
      <c r="E737" s="265">
        <v>59</v>
      </c>
      <c r="F737" s="276"/>
      <c r="G737" s="549">
        <v>4.8792</v>
      </c>
      <c r="H737" s="546">
        <f t="shared" si="38"/>
        <v>575.75</v>
      </c>
      <c r="I737" s="547">
        <f t="shared" si="39"/>
        <v>714.45</v>
      </c>
    </row>
    <row r="738" spans="1:9" x14ac:dyDescent="0.25">
      <c r="A738" s="273" t="s">
        <v>30</v>
      </c>
      <c r="B738" s="265">
        <v>1</v>
      </c>
      <c r="C738" s="265">
        <f t="shared" si="37"/>
        <v>320</v>
      </c>
      <c r="D738" s="265">
        <v>254</v>
      </c>
      <c r="E738" s="265">
        <v>66</v>
      </c>
      <c r="F738" s="276"/>
      <c r="G738" s="549">
        <v>4.8792</v>
      </c>
      <c r="H738" s="546">
        <f t="shared" si="38"/>
        <v>644.04999999999995</v>
      </c>
      <c r="I738" s="547">
        <f t="shared" si="39"/>
        <v>799.2</v>
      </c>
    </row>
    <row r="739" spans="1:9" x14ac:dyDescent="0.25">
      <c r="A739" s="273" t="s">
        <v>30</v>
      </c>
      <c r="B739" s="265">
        <v>1</v>
      </c>
      <c r="C739" s="265">
        <f t="shared" si="37"/>
        <v>245</v>
      </c>
      <c r="D739" s="265">
        <v>173</v>
      </c>
      <c r="E739" s="265">
        <v>72</v>
      </c>
      <c r="F739" s="276"/>
      <c r="G739" s="549">
        <v>4.8792</v>
      </c>
      <c r="H739" s="546">
        <f t="shared" si="38"/>
        <v>702.6</v>
      </c>
      <c r="I739" s="547">
        <f t="shared" si="39"/>
        <v>871.86</v>
      </c>
    </row>
    <row r="740" spans="1:9" x14ac:dyDescent="0.25">
      <c r="A740" s="273" t="s">
        <v>30</v>
      </c>
      <c r="B740" s="265">
        <v>1</v>
      </c>
      <c r="C740" s="265">
        <f t="shared" si="37"/>
        <v>240</v>
      </c>
      <c r="D740" s="265">
        <v>165</v>
      </c>
      <c r="E740" s="265">
        <v>75</v>
      </c>
      <c r="F740" s="276"/>
      <c r="G740" s="549">
        <v>4.8792</v>
      </c>
      <c r="H740" s="546">
        <f t="shared" si="38"/>
        <v>731.88</v>
      </c>
      <c r="I740" s="547">
        <f t="shared" si="39"/>
        <v>908.19</v>
      </c>
    </row>
    <row r="741" spans="1:9" x14ac:dyDescent="0.25">
      <c r="A741" s="273" t="s">
        <v>30</v>
      </c>
      <c r="B741" s="265">
        <v>1</v>
      </c>
      <c r="C741" s="265">
        <f t="shared" si="37"/>
        <v>373</v>
      </c>
      <c r="D741" s="265">
        <v>277</v>
      </c>
      <c r="E741" s="265">
        <v>96</v>
      </c>
      <c r="F741" s="276"/>
      <c r="G741" s="549">
        <v>4.8792</v>
      </c>
      <c r="H741" s="546">
        <f t="shared" si="38"/>
        <v>936.81</v>
      </c>
      <c r="I741" s="547">
        <f t="shared" si="39"/>
        <v>1162.49</v>
      </c>
    </row>
    <row r="742" spans="1:9" x14ac:dyDescent="0.25">
      <c r="A742" s="273" t="s">
        <v>30</v>
      </c>
      <c r="B742" s="265">
        <v>1</v>
      </c>
      <c r="C742" s="265">
        <f t="shared" si="37"/>
        <v>375.5</v>
      </c>
      <c r="D742" s="265">
        <v>277</v>
      </c>
      <c r="E742" s="265">
        <v>98.5</v>
      </c>
      <c r="F742" s="276"/>
      <c r="G742" s="549">
        <v>4.8792</v>
      </c>
      <c r="H742" s="546">
        <f t="shared" si="38"/>
        <v>961.2</v>
      </c>
      <c r="I742" s="547">
        <f t="shared" si="39"/>
        <v>1192.75</v>
      </c>
    </row>
    <row r="743" spans="1:9" x14ac:dyDescent="0.25">
      <c r="A743" s="273" t="s">
        <v>30</v>
      </c>
      <c r="B743" s="265">
        <v>1</v>
      </c>
      <c r="C743" s="265">
        <f t="shared" si="37"/>
        <v>382.68470588235294</v>
      </c>
      <c r="D743" s="265">
        <v>277</v>
      </c>
      <c r="E743" s="265">
        <v>105.68470588235293</v>
      </c>
      <c r="F743" s="276"/>
      <c r="G743" s="549">
        <v>4.8792</v>
      </c>
      <c r="H743" s="546">
        <f t="shared" si="38"/>
        <v>1031.31</v>
      </c>
      <c r="I743" s="547">
        <f t="shared" si="39"/>
        <v>1279.75</v>
      </c>
    </row>
    <row r="744" spans="1:9" x14ac:dyDescent="0.25">
      <c r="A744" s="273" t="s">
        <v>30</v>
      </c>
      <c r="B744" s="265">
        <v>1</v>
      </c>
      <c r="C744" s="265">
        <f t="shared" si="37"/>
        <v>163</v>
      </c>
      <c r="D744" s="265">
        <v>158</v>
      </c>
      <c r="E744" s="265">
        <v>5</v>
      </c>
      <c r="F744" s="276"/>
      <c r="G744" s="549">
        <v>5.0171000000000001</v>
      </c>
      <c r="H744" s="546">
        <f t="shared" si="38"/>
        <v>50.17</v>
      </c>
      <c r="I744" s="547">
        <f t="shared" si="39"/>
        <v>62.26</v>
      </c>
    </row>
    <row r="745" spans="1:9" x14ac:dyDescent="0.25">
      <c r="A745" s="273" t="s">
        <v>30</v>
      </c>
      <c r="B745" s="265">
        <v>1</v>
      </c>
      <c r="C745" s="265">
        <f t="shared" si="37"/>
        <v>276</v>
      </c>
      <c r="D745" s="265">
        <v>269</v>
      </c>
      <c r="E745" s="265">
        <v>7</v>
      </c>
      <c r="F745" s="276"/>
      <c r="G745" s="549">
        <v>5.0171000000000001</v>
      </c>
      <c r="H745" s="546">
        <f t="shared" si="38"/>
        <v>70.239999999999995</v>
      </c>
      <c r="I745" s="547">
        <f t="shared" si="39"/>
        <v>87.16</v>
      </c>
    </row>
    <row r="746" spans="1:9" x14ac:dyDescent="0.25">
      <c r="A746" s="273" t="s">
        <v>30</v>
      </c>
      <c r="B746" s="265">
        <v>1</v>
      </c>
      <c r="C746" s="265">
        <f t="shared" si="37"/>
        <v>295.5</v>
      </c>
      <c r="D746" s="265">
        <v>277</v>
      </c>
      <c r="E746" s="265">
        <v>18.5</v>
      </c>
      <c r="F746" s="276"/>
      <c r="G746" s="549">
        <v>5.0171000000000001</v>
      </c>
      <c r="H746" s="546">
        <f t="shared" si="38"/>
        <v>185.63</v>
      </c>
      <c r="I746" s="547">
        <f t="shared" si="39"/>
        <v>230.35</v>
      </c>
    </row>
    <row r="747" spans="1:9" x14ac:dyDescent="0.25">
      <c r="A747" s="273" t="s">
        <v>30</v>
      </c>
      <c r="B747" s="265">
        <v>1</v>
      </c>
      <c r="C747" s="265">
        <f t="shared" si="37"/>
        <v>247</v>
      </c>
      <c r="D747" s="265">
        <v>231</v>
      </c>
      <c r="E747" s="265">
        <v>16</v>
      </c>
      <c r="F747" s="276"/>
      <c r="G747" s="549">
        <v>5.0590000000000002</v>
      </c>
      <c r="H747" s="546">
        <f t="shared" si="38"/>
        <v>161.88999999999999</v>
      </c>
      <c r="I747" s="547">
        <f t="shared" si="39"/>
        <v>200.89</v>
      </c>
    </row>
    <row r="748" spans="1:9" x14ac:dyDescent="0.25">
      <c r="A748" s="273" t="s">
        <v>30</v>
      </c>
      <c r="B748" s="265">
        <v>1</v>
      </c>
      <c r="C748" s="265">
        <f t="shared" si="37"/>
        <v>279.86363636363637</v>
      </c>
      <c r="D748" s="265">
        <v>262</v>
      </c>
      <c r="E748" s="265">
        <v>17.863636363636363</v>
      </c>
      <c r="F748" s="276"/>
      <c r="G748" s="549">
        <v>5.0590000000000002</v>
      </c>
      <c r="H748" s="546">
        <f t="shared" si="38"/>
        <v>180.74</v>
      </c>
      <c r="I748" s="547">
        <f t="shared" si="39"/>
        <v>224.28</v>
      </c>
    </row>
    <row r="749" spans="1:9" x14ac:dyDescent="0.25">
      <c r="A749" s="273" t="s">
        <v>30</v>
      </c>
      <c r="B749" s="265">
        <v>1</v>
      </c>
      <c r="C749" s="265">
        <f t="shared" si="37"/>
        <v>304</v>
      </c>
      <c r="D749" s="265">
        <v>277</v>
      </c>
      <c r="E749" s="265">
        <v>27</v>
      </c>
      <c r="F749" s="276"/>
      <c r="G749" s="549">
        <v>5.0590000000000002</v>
      </c>
      <c r="H749" s="546">
        <f t="shared" si="38"/>
        <v>273.19</v>
      </c>
      <c r="I749" s="547">
        <f t="shared" si="39"/>
        <v>339</v>
      </c>
    </row>
    <row r="750" spans="1:9" x14ac:dyDescent="0.25">
      <c r="A750" s="273" t="s">
        <v>30</v>
      </c>
      <c r="B750" s="265">
        <v>1</v>
      </c>
      <c r="C750" s="265">
        <f t="shared" si="37"/>
        <v>269</v>
      </c>
      <c r="D750" s="265">
        <v>237</v>
      </c>
      <c r="E750" s="265">
        <v>32</v>
      </c>
      <c r="F750" s="276"/>
      <c r="G750" s="549">
        <v>5.0590000000000002</v>
      </c>
      <c r="H750" s="546">
        <f t="shared" si="38"/>
        <v>323.77999999999997</v>
      </c>
      <c r="I750" s="547">
        <f t="shared" si="39"/>
        <v>401.78</v>
      </c>
    </row>
    <row r="751" spans="1:9" x14ac:dyDescent="0.25">
      <c r="A751" s="273" t="s">
        <v>30</v>
      </c>
      <c r="B751" s="265">
        <v>1</v>
      </c>
      <c r="C751" s="265">
        <f t="shared" si="37"/>
        <v>92.247311827956992</v>
      </c>
      <c r="D751" s="265">
        <v>87</v>
      </c>
      <c r="E751" s="265">
        <v>5.2473118279569899</v>
      </c>
      <c r="F751" s="276"/>
      <c r="G751" s="549">
        <v>5.0590999999999999</v>
      </c>
      <c r="H751" s="546">
        <f t="shared" si="38"/>
        <v>53.09</v>
      </c>
      <c r="I751" s="547">
        <f t="shared" si="39"/>
        <v>65.88</v>
      </c>
    </row>
    <row r="752" spans="1:9" x14ac:dyDescent="0.25">
      <c r="A752" s="273" t="s">
        <v>30</v>
      </c>
      <c r="B752" s="265">
        <v>1</v>
      </c>
      <c r="C752" s="265">
        <f t="shared" si="37"/>
        <v>233</v>
      </c>
      <c r="D752" s="265">
        <v>231</v>
      </c>
      <c r="E752" s="265">
        <v>2</v>
      </c>
      <c r="F752" s="276"/>
      <c r="G752" s="549">
        <v>5.1189999999999998</v>
      </c>
      <c r="H752" s="546">
        <f t="shared" si="38"/>
        <v>20.48</v>
      </c>
      <c r="I752" s="547">
        <f t="shared" si="39"/>
        <v>25.41</v>
      </c>
    </row>
    <row r="753" spans="1:9" x14ac:dyDescent="0.25">
      <c r="A753" s="273" t="s">
        <v>30</v>
      </c>
      <c r="B753" s="265">
        <v>1</v>
      </c>
      <c r="C753" s="265">
        <f t="shared" si="37"/>
        <v>235</v>
      </c>
      <c r="D753" s="265">
        <v>231</v>
      </c>
      <c r="E753" s="265">
        <v>4</v>
      </c>
      <c r="F753" s="276"/>
      <c r="G753" s="549">
        <v>5.1189999999999998</v>
      </c>
      <c r="H753" s="546">
        <f t="shared" si="38"/>
        <v>40.950000000000003</v>
      </c>
      <c r="I753" s="547">
        <f t="shared" si="39"/>
        <v>50.81</v>
      </c>
    </row>
    <row r="754" spans="1:9" x14ac:dyDescent="0.25">
      <c r="A754" s="273" t="s">
        <v>30</v>
      </c>
      <c r="B754" s="265">
        <v>1</v>
      </c>
      <c r="C754" s="265">
        <f t="shared" si="37"/>
        <v>246</v>
      </c>
      <c r="D754" s="265">
        <v>238</v>
      </c>
      <c r="E754" s="265">
        <v>8</v>
      </c>
      <c r="F754" s="276"/>
      <c r="G754" s="549">
        <v>5.1189999999999998</v>
      </c>
      <c r="H754" s="546">
        <f t="shared" si="38"/>
        <v>81.900000000000006</v>
      </c>
      <c r="I754" s="547">
        <f t="shared" si="39"/>
        <v>101.63</v>
      </c>
    </row>
    <row r="755" spans="1:9" x14ac:dyDescent="0.25">
      <c r="A755" s="273" t="s">
        <v>30</v>
      </c>
      <c r="B755" s="265">
        <v>1</v>
      </c>
      <c r="C755" s="265">
        <f t="shared" si="37"/>
        <v>290</v>
      </c>
      <c r="D755" s="265">
        <v>277</v>
      </c>
      <c r="E755" s="265">
        <v>13</v>
      </c>
      <c r="F755" s="276"/>
      <c r="G755" s="549">
        <v>5.1189999999999998</v>
      </c>
      <c r="H755" s="546">
        <f t="shared" si="38"/>
        <v>133.09</v>
      </c>
      <c r="I755" s="547">
        <f t="shared" si="39"/>
        <v>165.15</v>
      </c>
    </row>
    <row r="756" spans="1:9" x14ac:dyDescent="0.25">
      <c r="A756" s="273" t="s">
        <v>30</v>
      </c>
      <c r="B756" s="265">
        <v>1</v>
      </c>
      <c r="C756" s="265">
        <f t="shared" si="37"/>
        <v>142</v>
      </c>
      <c r="D756" s="265">
        <v>126</v>
      </c>
      <c r="E756" s="265">
        <v>16</v>
      </c>
      <c r="F756" s="276"/>
      <c r="G756" s="549">
        <v>5.1189999999999998</v>
      </c>
      <c r="H756" s="546">
        <f t="shared" si="38"/>
        <v>163.81</v>
      </c>
      <c r="I756" s="547">
        <f t="shared" si="39"/>
        <v>203.27</v>
      </c>
    </row>
    <row r="757" spans="1:9" x14ac:dyDescent="0.25">
      <c r="A757" s="273" t="s">
        <v>30</v>
      </c>
      <c r="B757" s="265">
        <v>1</v>
      </c>
      <c r="C757" s="265">
        <f t="shared" si="37"/>
        <v>206</v>
      </c>
      <c r="D757" s="265">
        <v>174</v>
      </c>
      <c r="E757" s="265">
        <v>32</v>
      </c>
      <c r="F757" s="276"/>
      <c r="G757" s="549">
        <v>5.1189999999999998</v>
      </c>
      <c r="H757" s="546">
        <f t="shared" si="38"/>
        <v>327.62</v>
      </c>
      <c r="I757" s="547">
        <f t="shared" si="39"/>
        <v>406.54</v>
      </c>
    </row>
    <row r="758" spans="1:9" x14ac:dyDescent="0.25">
      <c r="A758" s="273" t="s">
        <v>30</v>
      </c>
      <c r="B758" s="265">
        <v>1</v>
      </c>
      <c r="C758" s="265">
        <f t="shared" si="37"/>
        <v>285</v>
      </c>
      <c r="D758" s="265">
        <v>277</v>
      </c>
      <c r="E758" s="265">
        <v>8</v>
      </c>
      <c r="F758" s="276"/>
      <c r="G758" s="549">
        <v>5.2389000000000001</v>
      </c>
      <c r="H758" s="546">
        <f t="shared" si="38"/>
        <v>83.82</v>
      </c>
      <c r="I758" s="547">
        <f t="shared" si="39"/>
        <v>104.01</v>
      </c>
    </row>
    <row r="759" spans="1:9" x14ac:dyDescent="0.25">
      <c r="A759" s="273" t="s">
        <v>30</v>
      </c>
      <c r="B759" s="265">
        <v>1</v>
      </c>
      <c r="C759" s="265">
        <f t="shared" si="37"/>
        <v>286</v>
      </c>
      <c r="D759" s="265">
        <v>277</v>
      </c>
      <c r="E759" s="265">
        <v>9</v>
      </c>
      <c r="F759" s="276"/>
      <c r="G759" s="549">
        <v>5.2389000000000001</v>
      </c>
      <c r="H759" s="546">
        <f t="shared" si="38"/>
        <v>94.3</v>
      </c>
      <c r="I759" s="547">
        <f t="shared" si="39"/>
        <v>117.02</v>
      </c>
    </row>
    <row r="760" spans="1:9" x14ac:dyDescent="0.25">
      <c r="A760" s="273" t="s">
        <v>30</v>
      </c>
      <c r="B760" s="265">
        <v>1</v>
      </c>
      <c r="C760" s="265">
        <f t="shared" si="37"/>
        <v>278.5</v>
      </c>
      <c r="D760" s="265">
        <v>277</v>
      </c>
      <c r="E760" s="265">
        <v>1.5</v>
      </c>
      <c r="F760" s="276"/>
      <c r="G760" s="549">
        <v>5.2988</v>
      </c>
      <c r="H760" s="546">
        <f t="shared" si="38"/>
        <v>15.9</v>
      </c>
      <c r="I760" s="547">
        <f t="shared" si="39"/>
        <v>19.73</v>
      </c>
    </row>
    <row r="761" spans="1:9" x14ac:dyDescent="0.25">
      <c r="A761" s="273" t="s">
        <v>30</v>
      </c>
      <c r="B761" s="265">
        <v>1</v>
      </c>
      <c r="C761" s="265">
        <f t="shared" si="37"/>
        <v>287</v>
      </c>
      <c r="D761" s="265">
        <v>277</v>
      </c>
      <c r="E761" s="265">
        <v>10</v>
      </c>
      <c r="F761" s="276"/>
      <c r="G761" s="549">
        <v>5.2988</v>
      </c>
      <c r="H761" s="546">
        <f t="shared" si="38"/>
        <v>105.98</v>
      </c>
      <c r="I761" s="547">
        <f t="shared" si="39"/>
        <v>131.51</v>
      </c>
    </row>
    <row r="762" spans="1:9" x14ac:dyDescent="0.25">
      <c r="A762" s="273" t="s">
        <v>30</v>
      </c>
      <c r="B762" s="265">
        <v>1</v>
      </c>
      <c r="C762" s="265">
        <f t="shared" si="37"/>
        <v>324</v>
      </c>
      <c r="D762" s="265">
        <v>277</v>
      </c>
      <c r="E762" s="265">
        <v>47</v>
      </c>
      <c r="F762" s="276"/>
      <c r="G762" s="549">
        <v>5.2988</v>
      </c>
      <c r="H762" s="546">
        <f t="shared" si="38"/>
        <v>498.09</v>
      </c>
      <c r="I762" s="547">
        <f t="shared" si="39"/>
        <v>618.08000000000004</v>
      </c>
    </row>
    <row r="763" spans="1:9" x14ac:dyDescent="0.25">
      <c r="A763" s="273" t="s">
        <v>30</v>
      </c>
      <c r="B763" s="265">
        <v>1</v>
      </c>
      <c r="C763" s="265">
        <f t="shared" si="37"/>
        <v>348</v>
      </c>
      <c r="D763" s="265">
        <v>277</v>
      </c>
      <c r="E763" s="265">
        <v>71</v>
      </c>
      <c r="F763" s="276"/>
      <c r="G763" s="549">
        <v>5.2988</v>
      </c>
      <c r="H763" s="546">
        <f t="shared" si="38"/>
        <v>752.43</v>
      </c>
      <c r="I763" s="547">
        <f t="shared" si="39"/>
        <v>933.69</v>
      </c>
    </row>
    <row r="764" spans="1:9" x14ac:dyDescent="0.25">
      <c r="A764" s="273" t="s">
        <v>30</v>
      </c>
      <c r="B764" s="265">
        <v>1</v>
      </c>
      <c r="C764" s="265">
        <f t="shared" si="37"/>
        <v>356</v>
      </c>
      <c r="D764" s="265">
        <v>277</v>
      </c>
      <c r="E764" s="265">
        <v>79</v>
      </c>
      <c r="F764" s="276"/>
      <c r="G764" s="549">
        <v>5.2988</v>
      </c>
      <c r="H764" s="546">
        <f t="shared" si="38"/>
        <v>837.21</v>
      </c>
      <c r="I764" s="547">
        <f t="shared" si="39"/>
        <v>1038.8900000000001</v>
      </c>
    </row>
    <row r="765" spans="1:9" x14ac:dyDescent="0.25">
      <c r="A765" s="273" t="s">
        <v>30</v>
      </c>
      <c r="B765" s="265">
        <v>1</v>
      </c>
      <c r="C765" s="265">
        <f t="shared" si="37"/>
        <v>118.5</v>
      </c>
      <c r="D765" s="265">
        <v>118</v>
      </c>
      <c r="E765" s="265">
        <v>0.5</v>
      </c>
      <c r="F765" s="276"/>
      <c r="G765" s="549">
        <v>5.4427000000000003</v>
      </c>
      <c r="H765" s="546">
        <f t="shared" si="38"/>
        <v>5.44</v>
      </c>
      <c r="I765" s="547">
        <f t="shared" si="39"/>
        <v>6.75</v>
      </c>
    </row>
    <row r="766" spans="1:9" x14ac:dyDescent="0.25">
      <c r="A766" s="273" t="s">
        <v>30</v>
      </c>
      <c r="B766" s="265">
        <v>1</v>
      </c>
      <c r="C766" s="265">
        <f t="shared" si="37"/>
        <v>206.63035019455253</v>
      </c>
      <c r="D766" s="265">
        <v>206</v>
      </c>
      <c r="E766" s="265">
        <v>0.63035019455252916</v>
      </c>
      <c r="F766" s="276"/>
      <c r="G766" s="549">
        <v>5.4427000000000003</v>
      </c>
      <c r="H766" s="546">
        <f t="shared" si="38"/>
        <v>6.86</v>
      </c>
      <c r="I766" s="547">
        <f t="shared" si="39"/>
        <v>8.51</v>
      </c>
    </row>
    <row r="767" spans="1:9" x14ac:dyDescent="0.25">
      <c r="A767" s="273" t="s">
        <v>30</v>
      </c>
      <c r="B767" s="265">
        <v>1</v>
      </c>
      <c r="C767" s="265">
        <f t="shared" si="37"/>
        <v>214</v>
      </c>
      <c r="D767" s="265">
        <v>206</v>
      </c>
      <c r="E767" s="265">
        <v>8</v>
      </c>
      <c r="F767" s="276"/>
      <c r="G767" s="549">
        <v>5.4427000000000003</v>
      </c>
      <c r="H767" s="546">
        <f t="shared" si="38"/>
        <v>87.08</v>
      </c>
      <c r="I767" s="547">
        <f t="shared" si="39"/>
        <v>108.06</v>
      </c>
    </row>
    <row r="768" spans="1:9" x14ac:dyDescent="0.25">
      <c r="A768" s="273" t="s">
        <v>30</v>
      </c>
      <c r="B768" s="265">
        <v>1</v>
      </c>
      <c r="C768" s="265">
        <f t="shared" si="37"/>
        <v>248</v>
      </c>
      <c r="D768" s="265">
        <v>237</v>
      </c>
      <c r="E768" s="265">
        <v>11</v>
      </c>
      <c r="F768" s="276"/>
      <c r="G768" s="549">
        <v>5.4427000000000003</v>
      </c>
      <c r="H768" s="546">
        <f t="shared" si="38"/>
        <v>119.74</v>
      </c>
      <c r="I768" s="547">
        <f t="shared" si="39"/>
        <v>148.59</v>
      </c>
    </row>
    <row r="769" spans="1:9" x14ac:dyDescent="0.25">
      <c r="A769" s="273" t="s">
        <v>30</v>
      </c>
      <c r="B769" s="265">
        <v>1</v>
      </c>
      <c r="C769" s="265">
        <f t="shared" si="37"/>
        <v>288.5</v>
      </c>
      <c r="D769" s="265">
        <v>277</v>
      </c>
      <c r="E769" s="265">
        <v>11.5</v>
      </c>
      <c r="F769" s="276"/>
      <c r="G769" s="549">
        <v>5.4427000000000003</v>
      </c>
      <c r="H769" s="546">
        <f t="shared" si="38"/>
        <v>125.18</v>
      </c>
      <c r="I769" s="547">
        <f t="shared" si="39"/>
        <v>155.34</v>
      </c>
    </row>
    <row r="770" spans="1:9" x14ac:dyDescent="0.25">
      <c r="A770" s="273" t="s">
        <v>30</v>
      </c>
      <c r="B770" s="265">
        <v>1</v>
      </c>
      <c r="C770" s="265">
        <f t="shared" si="37"/>
        <v>160</v>
      </c>
      <c r="D770" s="265">
        <v>143</v>
      </c>
      <c r="E770" s="265">
        <v>17</v>
      </c>
      <c r="F770" s="276"/>
      <c r="G770" s="549">
        <v>5.4427000000000003</v>
      </c>
      <c r="H770" s="546">
        <f t="shared" si="38"/>
        <v>185.05</v>
      </c>
      <c r="I770" s="547">
        <f t="shared" si="39"/>
        <v>229.63</v>
      </c>
    </row>
    <row r="771" spans="1:9" x14ac:dyDescent="0.25">
      <c r="A771" s="273" t="s">
        <v>30</v>
      </c>
      <c r="B771" s="265">
        <v>1</v>
      </c>
      <c r="C771" s="265">
        <f t="shared" ref="C771:C834" si="40">D771+E771</f>
        <v>296.5</v>
      </c>
      <c r="D771" s="265">
        <v>277</v>
      </c>
      <c r="E771" s="265">
        <v>19.5</v>
      </c>
      <c r="F771" s="276"/>
      <c r="G771" s="549">
        <v>5.4427000000000003</v>
      </c>
      <c r="H771" s="546">
        <f t="shared" si="38"/>
        <v>212.27</v>
      </c>
      <c r="I771" s="547">
        <f t="shared" si="39"/>
        <v>263.41000000000003</v>
      </c>
    </row>
    <row r="772" spans="1:9" x14ac:dyDescent="0.25">
      <c r="A772" s="273" t="s">
        <v>30</v>
      </c>
      <c r="B772" s="265">
        <v>1</v>
      </c>
      <c r="C772" s="265">
        <f t="shared" si="40"/>
        <v>250.5</v>
      </c>
      <c r="D772" s="265">
        <v>229</v>
      </c>
      <c r="E772" s="265">
        <v>21.5</v>
      </c>
      <c r="F772" s="276"/>
      <c r="G772" s="549">
        <v>5.4427000000000003</v>
      </c>
      <c r="H772" s="546">
        <f t="shared" ref="H772:H835" si="41">ROUND(E772*G772*2,2)</f>
        <v>234.04</v>
      </c>
      <c r="I772" s="547">
        <f t="shared" ref="I772:I835" si="42">ROUND(H772*1.2409,2)</f>
        <v>290.42</v>
      </c>
    </row>
    <row r="773" spans="1:9" x14ac:dyDescent="0.25">
      <c r="A773" s="273" t="s">
        <v>30</v>
      </c>
      <c r="B773" s="265">
        <v>1</v>
      </c>
      <c r="C773" s="265">
        <f t="shared" si="40"/>
        <v>213</v>
      </c>
      <c r="D773" s="265">
        <v>189</v>
      </c>
      <c r="E773" s="265">
        <v>24</v>
      </c>
      <c r="F773" s="276"/>
      <c r="G773" s="549">
        <v>5.4427000000000003</v>
      </c>
      <c r="H773" s="546">
        <f t="shared" si="41"/>
        <v>261.25</v>
      </c>
      <c r="I773" s="547">
        <f t="shared" si="42"/>
        <v>324.19</v>
      </c>
    </row>
    <row r="774" spans="1:9" x14ac:dyDescent="0.25">
      <c r="A774" s="273" t="s">
        <v>30</v>
      </c>
      <c r="B774" s="265">
        <v>1</v>
      </c>
      <c r="C774" s="265">
        <f t="shared" si="40"/>
        <v>301</v>
      </c>
      <c r="D774" s="265">
        <v>277</v>
      </c>
      <c r="E774" s="265">
        <v>24</v>
      </c>
      <c r="F774" s="276"/>
      <c r="G774" s="549">
        <v>5.4427000000000003</v>
      </c>
      <c r="H774" s="546">
        <f t="shared" si="41"/>
        <v>261.25</v>
      </c>
      <c r="I774" s="547">
        <f t="shared" si="42"/>
        <v>324.19</v>
      </c>
    </row>
    <row r="775" spans="1:9" x14ac:dyDescent="0.25">
      <c r="A775" s="273" t="s">
        <v>30</v>
      </c>
      <c r="B775" s="265">
        <v>1</v>
      </c>
      <c r="C775" s="265">
        <f t="shared" si="40"/>
        <v>302</v>
      </c>
      <c r="D775" s="265">
        <v>277</v>
      </c>
      <c r="E775" s="265">
        <v>25</v>
      </c>
      <c r="F775" s="276"/>
      <c r="G775" s="549">
        <v>5.4427000000000003</v>
      </c>
      <c r="H775" s="546">
        <f t="shared" si="41"/>
        <v>272.14</v>
      </c>
      <c r="I775" s="547">
        <f t="shared" si="42"/>
        <v>337.7</v>
      </c>
    </row>
    <row r="776" spans="1:9" x14ac:dyDescent="0.25">
      <c r="A776" s="273" t="s">
        <v>30</v>
      </c>
      <c r="B776" s="265">
        <v>1</v>
      </c>
      <c r="C776" s="265">
        <f t="shared" si="40"/>
        <v>240</v>
      </c>
      <c r="D776" s="265">
        <v>206</v>
      </c>
      <c r="E776" s="265">
        <v>34</v>
      </c>
      <c r="F776" s="276"/>
      <c r="G776" s="549">
        <v>5.4427000000000003</v>
      </c>
      <c r="H776" s="546">
        <f t="shared" si="41"/>
        <v>370.1</v>
      </c>
      <c r="I776" s="547">
        <f t="shared" si="42"/>
        <v>459.26</v>
      </c>
    </row>
    <row r="777" spans="1:9" x14ac:dyDescent="0.25">
      <c r="A777" s="273" t="s">
        <v>30</v>
      </c>
      <c r="B777" s="265">
        <v>1</v>
      </c>
      <c r="C777" s="265">
        <f t="shared" si="40"/>
        <v>315.5</v>
      </c>
      <c r="D777" s="265">
        <v>277</v>
      </c>
      <c r="E777" s="265">
        <v>38.5</v>
      </c>
      <c r="F777" s="276"/>
      <c r="G777" s="549">
        <v>5.4427000000000003</v>
      </c>
      <c r="H777" s="546">
        <f t="shared" si="41"/>
        <v>419.09</v>
      </c>
      <c r="I777" s="547">
        <f t="shared" si="42"/>
        <v>520.04999999999995</v>
      </c>
    </row>
    <row r="778" spans="1:9" x14ac:dyDescent="0.25">
      <c r="A778" s="273" t="s">
        <v>30</v>
      </c>
      <c r="B778" s="265">
        <v>1</v>
      </c>
      <c r="C778" s="265">
        <f t="shared" si="40"/>
        <v>288</v>
      </c>
      <c r="D778" s="265">
        <v>277</v>
      </c>
      <c r="E778" s="265">
        <v>11</v>
      </c>
      <c r="F778" s="276"/>
      <c r="G778" s="549">
        <v>5.4786000000000001</v>
      </c>
      <c r="H778" s="546">
        <f t="shared" si="41"/>
        <v>120.53</v>
      </c>
      <c r="I778" s="547">
        <f t="shared" si="42"/>
        <v>149.57</v>
      </c>
    </row>
    <row r="779" spans="1:9" x14ac:dyDescent="0.25">
      <c r="A779" s="273" t="s">
        <v>30</v>
      </c>
      <c r="B779" s="265">
        <v>1</v>
      </c>
      <c r="C779" s="265">
        <f t="shared" si="40"/>
        <v>188.58174904942965</v>
      </c>
      <c r="D779" s="265">
        <v>174</v>
      </c>
      <c r="E779" s="265">
        <v>14.581749049429657</v>
      </c>
      <c r="F779" s="276"/>
      <c r="G779" s="549">
        <v>5.4786000000000001</v>
      </c>
      <c r="H779" s="546">
        <f t="shared" si="41"/>
        <v>159.78</v>
      </c>
      <c r="I779" s="547">
        <f t="shared" si="42"/>
        <v>198.27</v>
      </c>
    </row>
    <row r="780" spans="1:9" x14ac:dyDescent="0.25">
      <c r="A780" s="273" t="s">
        <v>30</v>
      </c>
      <c r="B780" s="265">
        <v>1</v>
      </c>
      <c r="C780" s="265">
        <f t="shared" si="40"/>
        <v>296</v>
      </c>
      <c r="D780" s="265">
        <v>277</v>
      </c>
      <c r="E780" s="265">
        <v>19</v>
      </c>
      <c r="F780" s="276"/>
      <c r="G780" s="549">
        <v>5.4786000000000001</v>
      </c>
      <c r="H780" s="546">
        <f t="shared" si="41"/>
        <v>208.19</v>
      </c>
      <c r="I780" s="547">
        <f t="shared" si="42"/>
        <v>258.33999999999997</v>
      </c>
    </row>
    <row r="781" spans="1:9" x14ac:dyDescent="0.25">
      <c r="A781" s="273" t="s">
        <v>30</v>
      </c>
      <c r="B781" s="265">
        <v>1</v>
      </c>
      <c r="C781" s="265">
        <f t="shared" si="40"/>
        <v>309</v>
      </c>
      <c r="D781" s="265">
        <v>277</v>
      </c>
      <c r="E781" s="265">
        <v>32</v>
      </c>
      <c r="F781" s="276"/>
      <c r="G781" s="549">
        <v>5.4786000000000001</v>
      </c>
      <c r="H781" s="546">
        <f t="shared" si="41"/>
        <v>350.63</v>
      </c>
      <c r="I781" s="547">
        <f t="shared" si="42"/>
        <v>435.1</v>
      </c>
    </row>
    <row r="782" spans="1:9" x14ac:dyDescent="0.25">
      <c r="A782" s="273" t="s">
        <v>30</v>
      </c>
      <c r="B782" s="265">
        <v>1</v>
      </c>
      <c r="C782" s="265">
        <f t="shared" si="40"/>
        <v>134.31299999999999</v>
      </c>
      <c r="D782" s="265">
        <v>133</v>
      </c>
      <c r="E782" s="265">
        <v>1.3129999999999999</v>
      </c>
      <c r="F782" s="276"/>
      <c r="G782" s="549">
        <v>5.5385999999999997</v>
      </c>
      <c r="H782" s="546">
        <f t="shared" si="41"/>
        <v>14.54</v>
      </c>
      <c r="I782" s="547">
        <f t="shared" si="42"/>
        <v>18.04</v>
      </c>
    </row>
    <row r="783" spans="1:9" x14ac:dyDescent="0.25">
      <c r="A783" s="273" t="s">
        <v>30</v>
      </c>
      <c r="B783" s="265">
        <v>1</v>
      </c>
      <c r="C783" s="265">
        <f t="shared" si="40"/>
        <v>138.18064516129033</v>
      </c>
      <c r="D783" s="265">
        <v>133</v>
      </c>
      <c r="E783" s="265">
        <v>5.1806451612903226</v>
      </c>
      <c r="F783" s="276"/>
      <c r="G783" s="549">
        <v>5.5385999999999997</v>
      </c>
      <c r="H783" s="546">
        <f t="shared" si="41"/>
        <v>57.39</v>
      </c>
      <c r="I783" s="547">
        <f t="shared" si="42"/>
        <v>71.22</v>
      </c>
    </row>
    <row r="784" spans="1:9" x14ac:dyDescent="0.25">
      <c r="A784" s="273" t="s">
        <v>30</v>
      </c>
      <c r="B784" s="265">
        <v>1</v>
      </c>
      <c r="C784" s="265">
        <f t="shared" si="40"/>
        <v>232</v>
      </c>
      <c r="D784" s="265">
        <v>214</v>
      </c>
      <c r="E784" s="265">
        <v>18</v>
      </c>
      <c r="F784" s="276"/>
      <c r="G784" s="549">
        <v>5.5385999999999997</v>
      </c>
      <c r="H784" s="546">
        <f t="shared" si="41"/>
        <v>199.39</v>
      </c>
      <c r="I784" s="547">
        <f t="shared" si="42"/>
        <v>247.42</v>
      </c>
    </row>
    <row r="785" spans="1:9" x14ac:dyDescent="0.25">
      <c r="A785" s="273" t="s">
        <v>30</v>
      </c>
      <c r="B785" s="265">
        <v>1</v>
      </c>
      <c r="C785" s="265">
        <f t="shared" si="40"/>
        <v>190</v>
      </c>
      <c r="D785" s="265">
        <v>166</v>
      </c>
      <c r="E785" s="265">
        <v>24</v>
      </c>
      <c r="F785" s="276"/>
      <c r="G785" s="549">
        <v>5.5385999999999997</v>
      </c>
      <c r="H785" s="546">
        <f t="shared" si="41"/>
        <v>265.85000000000002</v>
      </c>
      <c r="I785" s="547">
        <f t="shared" si="42"/>
        <v>329.89</v>
      </c>
    </row>
    <row r="786" spans="1:9" x14ac:dyDescent="0.25">
      <c r="A786" s="273" t="s">
        <v>30</v>
      </c>
      <c r="B786" s="265">
        <v>1</v>
      </c>
      <c r="C786" s="265">
        <f t="shared" si="40"/>
        <v>291.5</v>
      </c>
      <c r="D786" s="265">
        <v>277</v>
      </c>
      <c r="E786" s="265">
        <v>14.5</v>
      </c>
      <c r="F786" s="276"/>
      <c r="G786" s="549">
        <v>5.5984999999999996</v>
      </c>
      <c r="H786" s="546">
        <f t="shared" si="41"/>
        <v>162.36000000000001</v>
      </c>
      <c r="I786" s="547">
        <f t="shared" si="42"/>
        <v>201.47</v>
      </c>
    </row>
    <row r="787" spans="1:9" x14ac:dyDescent="0.25">
      <c r="A787" s="273" t="s">
        <v>30</v>
      </c>
      <c r="B787" s="265">
        <v>1</v>
      </c>
      <c r="C787" s="265">
        <f t="shared" si="40"/>
        <v>301</v>
      </c>
      <c r="D787" s="265">
        <v>277</v>
      </c>
      <c r="E787" s="265">
        <v>24</v>
      </c>
      <c r="F787" s="276"/>
      <c r="G787" s="549">
        <v>5.5984999999999996</v>
      </c>
      <c r="H787" s="546">
        <f t="shared" si="41"/>
        <v>268.73</v>
      </c>
      <c r="I787" s="547">
        <f t="shared" si="42"/>
        <v>333.47</v>
      </c>
    </row>
    <row r="788" spans="1:9" x14ac:dyDescent="0.25">
      <c r="A788" s="273" t="s">
        <v>30</v>
      </c>
      <c r="B788" s="265">
        <v>1</v>
      </c>
      <c r="C788" s="265">
        <f t="shared" si="40"/>
        <v>308</v>
      </c>
      <c r="D788" s="265">
        <v>277</v>
      </c>
      <c r="E788" s="265">
        <v>31</v>
      </c>
      <c r="F788" s="276"/>
      <c r="G788" s="549">
        <v>5.5984999999999996</v>
      </c>
      <c r="H788" s="546">
        <f t="shared" si="41"/>
        <v>347.11</v>
      </c>
      <c r="I788" s="547">
        <f t="shared" si="42"/>
        <v>430.73</v>
      </c>
    </row>
    <row r="789" spans="1:9" x14ac:dyDescent="0.25">
      <c r="A789" s="273" t="s">
        <v>30</v>
      </c>
      <c r="B789" s="265">
        <v>1</v>
      </c>
      <c r="C789" s="265">
        <f t="shared" si="40"/>
        <v>309</v>
      </c>
      <c r="D789" s="265">
        <v>277</v>
      </c>
      <c r="E789" s="265">
        <v>32</v>
      </c>
      <c r="F789" s="276"/>
      <c r="G789" s="549">
        <v>5.5984999999999996</v>
      </c>
      <c r="H789" s="546">
        <f t="shared" si="41"/>
        <v>358.3</v>
      </c>
      <c r="I789" s="547">
        <f t="shared" si="42"/>
        <v>444.61</v>
      </c>
    </row>
    <row r="790" spans="1:9" x14ac:dyDescent="0.25">
      <c r="A790" s="273" t="s">
        <v>30</v>
      </c>
      <c r="B790" s="265">
        <v>1</v>
      </c>
      <c r="C790" s="265">
        <f t="shared" si="40"/>
        <v>309</v>
      </c>
      <c r="D790" s="265">
        <v>277</v>
      </c>
      <c r="E790" s="265">
        <v>32</v>
      </c>
      <c r="F790" s="276"/>
      <c r="G790" s="549">
        <v>5.5984999999999996</v>
      </c>
      <c r="H790" s="546">
        <f t="shared" si="41"/>
        <v>358.3</v>
      </c>
      <c r="I790" s="547">
        <f t="shared" si="42"/>
        <v>444.61</v>
      </c>
    </row>
    <row r="791" spans="1:9" x14ac:dyDescent="0.25">
      <c r="A791" s="273" t="s">
        <v>30</v>
      </c>
      <c r="B791" s="265">
        <v>1</v>
      </c>
      <c r="C791" s="265">
        <f t="shared" si="40"/>
        <v>317</v>
      </c>
      <c r="D791" s="265">
        <v>277</v>
      </c>
      <c r="E791" s="265">
        <v>40</v>
      </c>
      <c r="F791" s="276"/>
      <c r="G791" s="549">
        <v>5.5984999999999996</v>
      </c>
      <c r="H791" s="546">
        <f t="shared" si="41"/>
        <v>447.88</v>
      </c>
      <c r="I791" s="547">
        <f t="shared" si="42"/>
        <v>555.77</v>
      </c>
    </row>
    <row r="792" spans="1:9" x14ac:dyDescent="0.25">
      <c r="A792" s="273" t="s">
        <v>30</v>
      </c>
      <c r="B792" s="265">
        <v>1</v>
      </c>
      <c r="C792" s="265">
        <f t="shared" si="40"/>
        <v>160.5</v>
      </c>
      <c r="D792" s="265">
        <v>102</v>
      </c>
      <c r="E792" s="265">
        <v>58.5</v>
      </c>
      <c r="F792" s="276"/>
      <c r="G792" s="549">
        <v>5.5984999999999996</v>
      </c>
      <c r="H792" s="546">
        <f t="shared" si="41"/>
        <v>655.02</v>
      </c>
      <c r="I792" s="547">
        <f t="shared" si="42"/>
        <v>812.81</v>
      </c>
    </row>
    <row r="793" spans="1:9" x14ac:dyDescent="0.25">
      <c r="A793" s="273" t="s">
        <v>30</v>
      </c>
      <c r="B793" s="265">
        <v>1</v>
      </c>
      <c r="C793" s="265">
        <f t="shared" si="40"/>
        <v>304</v>
      </c>
      <c r="D793" s="265">
        <v>238</v>
      </c>
      <c r="E793" s="265">
        <v>66</v>
      </c>
      <c r="F793" s="276"/>
      <c r="G793" s="549">
        <v>5.5984999999999996</v>
      </c>
      <c r="H793" s="546">
        <f t="shared" si="41"/>
        <v>739</v>
      </c>
      <c r="I793" s="547">
        <f t="shared" si="42"/>
        <v>917.03</v>
      </c>
    </row>
    <row r="794" spans="1:9" x14ac:dyDescent="0.25">
      <c r="A794" s="273" t="s">
        <v>30</v>
      </c>
      <c r="B794" s="265">
        <v>1</v>
      </c>
      <c r="C794" s="265">
        <f t="shared" si="40"/>
        <v>344</v>
      </c>
      <c r="D794" s="265">
        <v>277</v>
      </c>
      <c r="E794" s="265">
        <v>67</v>
      </c>
      <c r="F794" s="276"/>
      <c r="G794" s="549">
        <v>5.5984999999999996</v>
      </c>
      <c r="H794" s="546">
        <f t="shared" si="41"/>
        <v>750.2</v>
      </c>
      <c r="I794" s="547">
        <f t="shared" si="42"/>
        <v>930.92</v>
      </c>
    </row>
    <row r="795" spans="1:9" x14ac:dyDescent="0.25">
      <c r="A795" s="273" t="s">
        <v>30</v>
      </c>
      <c r="B795" s="265">
        <v>1</v>
      </c>
      <c r="C795" s="265">
        <f t="shared" si="40"/>
        <v>344</v>
      </c>
      <c r="D795" s="265">
        <v>277</v>
      </c>
      <c r="E795" s="265">
        <v>67</v>
      </c>
      <c r="F795" s="276"/>
      <c r="G795" s="549">
        <v>5.5984999999999996</v>
      </c>
      <c r="H795" s="546">
        <f t="shared" si="41"/>
        <v>750.2</v>
      </c>
      <c r="I795" s="547">
        <f t="shared" si="42"/>
        <v>930.92</v>
      </c>
    </row>
    <row r="796" spans="1:9" x14ac:dyDescent="0.25">
      <c r="A796" s="273" t="s">
        <v>30</v>
      </c>
      <c r="B796" s="265">
        <v>1</v>
      </c>
      <c r="C796" s="265">
        <f t="shared" si="40"/>
        <v>300</v>
      </c>
      <c r="D796" s="265">
        <v>222</v>
      </c>
      <c r="E796" s="265">
        <v>78</v>
      </c>
      <c r="F796" s="276"/>
      <c r="G796" s="549">
        <v>5.5984999999999996</v>
      </c>
      <c r="H796" s="546">
        <f t="shared" si="41"/>
        <v>873.37</v>
      </c>
      <c r="I796" s="547">
        <f t="shared" si="42"/>
        <v>1083.76</v>
      </c>
    </row>
    <row r="797" spans="1:9" x14ac:dyDescent="0.25">
      <c r="A797" s="273" t="s">
        <v>30</v>
      </c>
      <c r="B797" s="265">
        <v>1</v>
      </c>
      <c r="C797" s="265">
        <f t="shared" si="40"/>
        <v>376</v>
      </c>
      <c r="D797" s="265">
        <v>277</v>
      </c>
      <c r="E797" s="265">
        <v>99</v>
      </c>
      <c r="F797" s="276"/>
      <c r="G797" s="549">
        <v>5.5984999999999996</v>
      </c>
      <c r="H797" s="546">
        <f t="shared" si="41"/>
        <v>1108.5</v>
      </c>
      <c r="I797" s="547">
        <f t="shared" si="42"/>
        <v>1375.54</v>
      </c>
    </row>
    <row r="798" spans="1:9" x14ac:dyDescent="0.25">
      <c r="A798" s="273" t="s">
        <v>30</v>
      </c>
      <c r="B798" s="265">
        <v>1</v>
      </c>
      <c r="C798" s="265">
        <f t="shared" si="40"/>
        <v>394</v>
      </c>
      <c r="D798" s="265">
        <v>277</v>
      </c>
      <c r="E798" s="265">
        <v>117</v>
      </c>
      <c r="F798" s="276"/>
      <c r="G798" s="549">
        <v>5.5984999999999996</v>
      </c>
      <c r="H798" s="546">
        <f t="shared" si="41"/>
        <v>1310.05</v>
      </c>
      <c r="I798" s="547">
        <f t="shared" si="42"/>
        <v>1625.64</v>
      </c>
    </row>
    <row r="799" spans="1:9" x14ac:dyDescent="0.25">
      <c r="A799" s="273" t="s">
        <v>30</v>
      </c>
      <c r="B799" s="265">
        <v>1</v>
      </c>
      <c r="C799" s="265">
        <f t="shared" si="40"/>
        <v>396</v>
      </c>
      <c r="D799" s="265">
        <v>277</v>
      </c>
      <c r="E799" s="265">
        <v>119</v>
      </c>
      <c r="F799" s="276"/>
      <c r="G799" s="549">
        <v>5.5984999999999996</v>
      </c>
      <c r="H799" s="546">
        <f t="shared" si="41"/>
        <v>1332.44</v>
      </c>
      <c r="I799" s="547">
        <f t="shared" si="42"/>
        <v>1653.42</v>
      </c>
    </row>
    <row r="800" spans="1:9" x14ac:dyDescent="0.25">
      <c r="A800" s="273" t="s">
        <v>30</v>
      </c>
      <c r="B800" s="265">
        <v>1</v>
      </c>
      <c r="C800" s="265">
        <f t="shared" si="40"/>
        <v>376</v>
      </c>
      <c r="D800" s="265">
        <v>253</v>
      </c>
      <c r="E800" s="265">
        <v>123</v>
      </c>
      <c r="F800" s="276"/>
      <c r="G800" s="549">
        <v>5.5984999999999996</v>
      </c>
      <c r="H800" s="546">
        <f t="shared" si="41"/>
        <v>1377.23</v>
      </c>
      <c r="I800" s="547">
        <f t="shared" si="42"/>
        <v>1709</v>
      </c>
    </row>
    <row r="801" spans="1:9" x14ac:dyDescent="0.25">
      <c r="A801" s="273" t="s">
        <v>30</v>
      </c>
      <c r="B801" s="265">
        <v>1</v>
      </c>
      <c r="C801" s="265">
        <f t="shared" si="40"/>
        <v>376</v>
      </c>
      <c r="D801" s="265">
        <v>229</v>
      </c>
      <c r="E801" s="265">
        <v>147</v>
      </c>
      <c r="F801" s="276"/>
      <c r="G801" s="549">
        <v>5.5984999999999996</v>
      </c>
      <c r="H801" s="546">
        <f t="shared" si="41"/>
        <v>1645.96</v>
      </c>
      <c r="I801" s="547">
        <f t="shared" si="42"/>
        <v>2042.47</v>
      </c>
    </row>
    <row r="802" spans="1:9" x14ac:dyDescent="0.25">
      <c r="A802" s="273" t="s">
        <v>30</v>
      </c>
      <c r="B802" s="265">
        <v>1</v>
      </c>
      <c r="C802" s="265">
        <f t="shared" si="40"/>
        <v>192</v>
      </c>
      <c r="D802" s="265">
        <v>190</v>
      </c>
      <c r="E802" s="265">
        <v>2</v>
      </c>
      <c r="F802" s="276"/>
      <c r="G802" s="549">
        <v>5.6224999999999996</v>
      </c>
      <c r="H802" s="546">
        <f t="shared" si="41"/>
        <v>22.49</v>
      </c>
      <c r="I802" s="547">
        <f t="shared" si="42"/>
        <v>27.91</v>
      </c>
    </row>
    <row r="803" spans="1:9" x14ac:dyDescent="0.25">
      <c r="A803" s="273" t="s">
        <v>30</v>
      </c>
      <c r="B803" s="265">
        <v>1</v>
      </c>
      <c r="C803" s="265">
        <f t="shared" si="40"/>
        <v>279</v>
      </c>
      <c r="D803" s="265">
        <v>277</v>
      </c>
      <c r="E803" s="265">
        <v>2</v>
      </c>
      <c r="F803" s="276"/>
      <c r="G803" s="549">
        <v>5.6224999999999996</v>
      </c>
      <c r="H803" s="546">
        <f t="shared" si="41"/>
        <v>22.49</v>
      </c>
      <c r="I803" s="547">
        <f t="shared" si="42"/>
        <v>27.91</v>
      </c>
    </row>
    <row r="804" spans="1:9" x14ac:dyDescent="0.25">
      <c r="A804" s="273" t="s">
        <v>30</v>
      </c>
      <c r="B804" s="265">
        <v>1</v>
      </c>
      <c r="C804" s="265">
        <f t="shared" si="40"/>
        <v>218.77777777777777</v>
      </c>
      <c r="D804" s="265">
        <v>215</v>
      </c>
      <c r="E804" s="265">
        <v>3.7777777777777777</v>
      </c>
      <c r="F804" s="276"/>
      <c r="G804" s="549">
        <v>5.6224999999999996</v>
      </c>
      <c r="H804" s="546">
        <f t="shared" si="41"/>
        <v>42.48</v>
      </c>
      <c r="I804" s="547">
        <f t="shared" si="42"/>
        <v>52.71</v>
      </c>
    </row>
    <row r="805" spans="1:9" x14ac:dyDescent="0.25">
      <c r="A805" s="273" t="s">
        <v>30</v>
      </c>
      <c r="B805" s="265">
        <v>1</v>
      </c>
      <c r="C805" s="265">
        <f t="shared" si="40"/>
        <v>236.23076923076923</v>
      </c>
      <c r="D805" s="265">
        <v>231</v>
      </c>
      <c r="E805" s="265">
        <v>5.2307692307692308</v>
      </c>
      <c r="F805" s="276"/>
      <c r="G805" s="549">
        <v>5.6224999999999996</v>
      </c>
      <c r="H805" s="546">
        <f t="shared" si="41"/>
        <v>58.82</v>
      </c>
      <c r="I805" s="547">
        <f t="shared" si="42"/>
        <v>72.989999999999995</v>
      </c>
    </row>
    <row r="806" spans="1:9" x14ac:dyDescent="0.25">
      <c r="A806" s="273" t="s">
        <v>30</v>
      </c>
      <c r="B806" s="265">
        <v>1</v>
      </c>
      <c r="C806" s="265">
        <f t="shared" si="40"/>
        <v>230.2</v>
      </c>
      <c r="D806" s="265">
        <v>223</v>
      </c>
      <c r="E806" s="265">
        <v>7.2</v>
      </c>
      <c r="F806" s="276"/>
      <c r="G806" s="549">
        <v>5.6224999999999996</v>
      </c>
      <c r="H806" s="546">
        <f t="shared" si="41"/>
        <v>80.959999999999994</v>
      </c>
      <c r="I806" s="547">
        <f t="shared" si="42"/>
        <v>100.46</v>
      </c>
    </row>
    <row r="807" spans="1:9" x14ac:dyDescent="0.25">
      <c r="A807" s="273" t="s">
        <v>30</v>
      </c>
      <c r="B807" s="265">
        <v>1</v>
      </c>
      <c r="C807" s="265">
        <f t="shared" si="40"/>
        <v>96</v>
      </c>
      <c r="D807" s="265">
        <v>88</v>
      </c>
      <c r="E807" s="265">
        <v>8</v>
      </c>
      <c r="F807" s="276"/>
      <c r="G807" s="549">
        <v>5.6224999999999996</v>
      </c>
      <c r="H807" s="546">
        <f t="shared" si="41"/>
        <v>89.96</v>
      </c>
      <c r="I807" s="547">
        <f t="shared" si="42"/>
        <v>111.63</v>
      </c>
    </row>
    <row r="808" spans="1:9" x14ac:dyDescent="0.25">
      <c r="A808" s="273" t="s">
        <v>30</v>
      </c>
      <c r="B808" s="265">
        <v>1</v>
      </c>
      <c r="C808" s="265">
        <f t="shared" si="40"/>
        <v>293</v>
      </c>
      <c r="D808" s="265">
        <v>277</v>
      </c>
      <c r="E808" s="265">
        <v>16</v>
      </c>
      <c r="F808" s="276"/>
      <c r="G808" s="549">
        <v>5.6224999999999996</v>
      </c>
      <c r="H808" s="546">
        <f t="shared" si="41"/>
        <v>179.92</v>
      </c>
      <c r="I808" s="547">
        <f t="shared" si="42"/>
        <v>223.26</v>
      </c>
    </row>
    <row r="809" spans="1:9" x14ac:dyDescent="0.25">
      <c r="A809" s="273" t="s">
        <v>30</v>
      </c>
      <c r="B809" s="265">
        <v>1</v>
      </c>
      <c r="C809" s="265">
        <f t="shared" si="40"/>
        <v>240</v>
      </c>
      <c r="D809" s="265">
        <v>198</v>
      </c>
      <c r="E809" s="265">
        <v>42</v>
      </c>
      <c r="F809" s="276"/>
      <c r="G809" s="549">
        <v>5.6224999999999996</v>
      </c>
      <c r="H809" s="546">
        <f t="shared" si="41"/>
        <v>472.29</v>
      </c>
      <c r="I809" s="547">
        <f t="shared" si="42"/>
        <v>586.05999999999995</v>
      </c>
    </row>
    <row r="810" spans="1:9" x14ac:dyDescent="0.25">
      <c r="A810" s="273" t="s">
        <v>30</v>
      </c>
      <c r="B810" s="265">
        <v>1</v>
      </c>
      <c r="C810" s="265">
        <f t="shared" si="40"/>
        <v>265</v>
      </c>
      <c r="D810" s="265">
        <v>253</v>
      </c>
      <c r="E810" s="265">
        <v>12</v>
      </c>
      <c r="F810" s="276"/>
      <c r="G810" s="549">
        <v>5.6824000000000003</v>
      </c>
      <c r="H810" s="546">
        <f t="shared" si="41"/>
        <v>136.38</v>
      </c>
      <c r="I810" s="547">
        <f t="shared" si="42"/>
        <v>169.23</v>
      </c>
    </row>
    <row r="811" spans="1:9" x14ac:dyDescent="0.25">
      <c r="A811" s="273" t="s">
        <v>30</v>
      </c>
      <c r="B811" s="265">
        <v>1</v>
      </c>
      <c r="C811" s="265">
        <f t="shared" si="40"/>
        <v>192</v>
      </c>
      <c r="D811" s="265">
        <v>175</v>
      </c>
      <c r="E811" s="265">
        <v>17</v>
      </c>
      <c r="F811" s="276"/>
      <c r="G811" s="549">
        <v>5.6824000000000003</v>
      </c>
      <c r="H811" s="546">
        <f t="shared" si="41"/>
        <v>193.2</v>
      </c>
      <c r="I811" s="547">
        <f t="shared" si="42"/>
        <v>239.74</v>
      </c>
    </row>
    <row r="812" spans="1:9" x14ac:dyDescent="0.25">
      <c r="A812" s="273" t="s">
        <v>30</v>
      </c>
      <c r="B812" s="265">
        <v>1</v>
      </c>
      <c r="C812" s="265">
        <f t="shared" si="40"/>
        <v>215</v>
      </c>
      <c r="D812" s="265">
        <v>183</v>
      </c>
      <c r="E812" s="265">
        <v>32</v>
      </c>
      <c r="F812" s="276"/>
      <c r="G812" s="549">
        <v>5.6824000000000003</v>
      </c>
      <c r="H812" s="546">
        <f t="shared" si="41"/>
        <v>363.67</v>
      </c>
      <c r="I812" s="547">
        <f t="shared" si="42"/>
        <v>451.28</v>
      </c>
    </row>
    <row r="813" spans="1:9" x14ac:dyDescent="0.25">
      <c r="A813" s="273" t="s">
        <v>30</v>
      </c>
      <c r="B813" s="265">
        <v>1</v>
      </c>
      <c r="C813" s="265">
        <f t="shared" si="40"/>
        <v>285</v>
      </c>
      <c r="D813" s="265">
        <v>277</v>
      </c>
      <c r="E813" s="265">
        <v>8</v>
      </c>
      <c r="F813" s="276"/>
      <c r="G813" s="549">
        <v>5.8022999999999998</v>
      </c>
      <c r="H813" s="546">
        <f t="shared" si="41"/>
        <v>92.84</v>
      </c>
      <c r="I813" s="547">
        <f t="shared" si="42"/>
        <v>115.21</v>
      </c>
    </row>
    <row r="814" spans="1:9" x14ac:dyDescent="0.25">
      <c r="A814" s="273" t="s">
        <v>30</v>
      </c>
      <c r="B814" s="265">
        <v>1</v>
      </c>
      <c r="C814" s="265">
        <f t="shared" si="40"/>
        <v>168</v>
      </c>
      <c r="D814" s="265">
        <v>158</v>
      </c>
      <c r="E814" s="265">
        <v>10</v>
      </c>
      <c r="F814" s="276"/>
      <c r="G814" s="549">
        <v>5.8383000000000003</v>
      </c>
      <c r="H814" s="546">
        <f t="shared" si="41"/>
        <v>116.77</v>
      </c>
      <c r="I814" s="547">
        <f t="shared" si="42"/>
        <v>144.9</v>
      </c>
    </row>
    <row r="815" spans="1:9" x14ac:dyDescent="0.25">
      <c r="A815" s="273" t="s">
        <v>30</v>
      </c>
      <c r="B815" s="265">
        <v>1</v>
      </c>
      <c r="C815" s="265">
        <f t="shared" si="40"/>
        <v>214</v>
      </c>
      <c r="D815" s="265">
        <v>198</v>
      </c>
      <c r="E815" s="265">
        <v>16</v>
      </c>
      <c r="F815" s="276"/>
      <c r="G815" s="549">
        <v>5.8383000000000003</v>
      </c>
      <c r="H815" s="546">
        <f t="shared" si="41"/>
        <v>186.83</v>
      </c>
      <c r="I815" s="547">
        <f t="shared" si="42"/>
        <v>231.84</v>
      </c>
    </row>
    <row r="816" spans="1:9" x14ac:dyDescent="0.25">
      <c r="A816" s="273" t="s">
        <v>30</v>
      </c>
      <c r="B816" s="265">
        <v>1</v>
      </c>
      <c r="C816" s="265">
        <f t="shared" si="40"/>
        <v>304</v>
      </c>
      <c r="D816" s="265">
        <v>277</v>
      </c>
      <c r="E816" s="265">
        <v>27</v>
      </c>
      <c r="F816" s="276"/>
      <c r="G816" s="549">
        <v>5.8383000000000003</v>
      </c>
      <c r="H816" s="546">
        <f t="shared" si="41"/>
        <v>315.27</v>
      </c>
      <c r="I816" s="547">
        <f t="shared" si="42"/>
        <v>391.22</v>
      </c>
    </row>
    <row r="817" spans="1:9" x14ac:dyDescent="0.25">
      <c r="A817" s="273" t="s">
        <v>30</v>
      </c>
      <c r="B817" s="265">
        <v>1</v>
      </c>
      <c r="C817" s="265">
        <f t="shared" si="40"/>
        <v>288</v>
      </c>
      <c r="D817" s="265">
        <v>254</v>
      </c>
      <c r="E817" s="265">
        <v>34</v>
      </c>
      <c r="F817" s="276"/>
      <c r="G817" s="549">
        <v>5.8383000000000003</v>
      </c>
      <c r="H817" s="546">
        <f t="shared" si="41"/>
        <v>397</v>
      </c>
      <c r="I817" s="547">
        <f t="shared" si="42"/>
        <v>492.64</v>
      </c>
    </row>
    <row r="818" spans="1:9" x14ac:dyDescent="0.25">
      <c r="A818" s="273" t="s">
        <v>30</v>
      </c>
      <c r="B818" s="265">
        <v>1</v>
      </c>
      <c r="C818" s="265">
        <f t="shared" si="40"/>
        <v>312</v>
      </c>
      <c r="D818" s="265">
        <v>277</v>
      </c>
      <c r="E818" s="265">
        <v>35</v>
      </c>
      <c r="F818" s="276"/>
      <c r="G818" s="549">
        <v>5.8383000000000003</v>
      </c>
      <c r="H818" s="546">
        <f t="shared" si="41"/>
        <v>408.68</v>
      </c>
      <c r="I818" s="547">
        <f t="shared" si="42"/>
        <v>507.13</v>
      </c>
    </row>
    <row r="819" spans="1:9" x14ac:dyDescent="0.25">
      <c r="A819" s="273" t="s">
        <v>30</v>
      </c>
      <c r="B819" s="265">
        <v>1</v>
      </c>
      <c r="C819" s="265">
        <f t="shared" si="40"/>
        <v>288</v>
      </c>
      <c r="D819" s="265">
        <v>247</v>
      </c>
      <c r="E819" s="265">
        <v>41</v>
      </c>
      <c r="F819" s="276"/>
      <c r="G819" s="549">
        <v>5.8383000000000003</v>
      </c>
      <c r="H819" s="546">
        <f t="shared" si="41"/>
        <v>478.74</v>
      </c>
      <c r="I819" s="547">
        <f t="shared" si="42"/>
        <v>594.07000000000005</v>
      </c>
    </row>
    <row r="820" spans="1:9" x14ac:dyDescent="0.25">
      <c r="A820" s="273" t="s">
        <v>30</v>
      </c>
      <c r="B820" s="265">
        <v>1</v>
      </c>
      <c r="C820" s="265">
        <f t="shared" si="40"/>
        <v>264</v>
      </c>
      <c r="D820" s="265">
        <v>221</v>
      </c>
      <c r="E820" s="265">
        <v>43</v>
      </c>
      <c r="F820" s="276"/>
      <c r="G820" s="549">
        <v>5.8383000000000003</v>
      </c>
      <c r="H820" s="546">
        <f t="shared" si="41"/>
        <v>502.09</v>
      </c>
      <c r="I820" s="547">
        <f t="shared" si="42"/>
        <v>623.04</v>
      </c>
    </row>
    <row r="821" spans="1:9" x14ac:dyDescent="0.25">
      <c r="A821" s="273" t="s">
        <v>30</v>
      </c>
      <c r="B821" s="265">
        <v>1</v>
      </c>
      <c r="C821" s="265">
        <f t="shared" si="40"/>
        <v>240</v>
      </c>
      <c r="D821" s="265">
        <v>197</v>
      </c>
      <c r="E821" s="265">
        <v>43</v>
      </c>
      <c r="F821" s="276"/>
      <c r="G821" s="549">
        <v>5.8383000000000003</v>
      </c>
      <c r="H821" s="546">
        <f t="shared" si="41"/>
        <v>502.09</v>
      </c>
      <c r="I821" s="547">
        <f t="shared" si="42"/>
        <v>623.04</v>
      </c>
    </row>
    <row r="822" spans="1:9" x14ac:dyDescent="0.25">
      <c r="A822" s="273" t="s">
        <v>30</v>
      </c>
      <c r="B822" s="265">
        <v>1</v>
      </c>
      <c r="C822" s="265">
        <f t="shared" si="40"/>
        <v>262</v>
      </c>
      <c r="D822" s="265">
        <v>214</v>
      </c>
      <c r="E822" s="265">
        <v>48</v>
      </c>
      <c r="F822" s="276"/>
      <c r="G822" s="549">
        <v>5.8383000000000003</v>
      </c>
      <c r="H822" s="546">
        <f t="shared" si="41"/>
        <v>560.48</v>
      </c>
      <c r="I822" s="547">
        <f t="shared" si="42"/>
        <v>695.5</v>
      </c>
    </row>
    <row r="823" spans="1:9" x14ac:dyDescent="0.25">
      <c r="A823" s="273" t="s">
        <v>30</v>
      </c>
      <c r="B823" s="265">
        <v>1</v>
      </c>
      <c r="C823" s="265">
        <f t="shared" si="40"/>
        <v>329</v>
      </c>
      <c r="D823" s="265">
        <v>277</v>
      </c>
      <c r="E823" s="265">
        <v>52</v>
      </c>
      <c r="F823" s="276"/>
      <c r="G823" s="549">
        <v>5.8383000000000003</v>
      </c>
      <c r="H823" s="546">
        <f t="shared" si="41"/>
        <v>607.17999999999995</v>
      </c>
      <c r="I823" s="547">
        <f t="shared" si="42"/>
        <v>753.45</v>
      </c>
    </row>
    <row r="824" spans="1:9" x14ac:dyDescent="0.25">
      <c r="A824" s="273" t="s">
        <v>30</v>
      </c>
      <c r="B824" s="265">
        <v>1</v>
      </c>
      <c r="C824" s="265">
        <f t="shared" si="40"/>
        <v>336</v>
      </c>
      <c r="D824" s="265">
        <v>277</v>
      </c>
      <c r="E824" s="265">
        <v>59</v>
      </c>
      <c r="F824" s="276"/>
      <c r="G824" s="549">
        <v>5.8383000000000003</v>
      </c>
      <c r="H824" s="546">
        <f t="shared" si="41"/>
        <v>688.92</v>
      </c>
      <c r="I824" s="547">
        <f t="shared" si="42"/>
        <v>854.88</v>
      </c>
    </row>
    <row r="825" spans="1:9" x14ac:dyDescent="0.25">
      <c r="A825" s="273" t="s">
        <v>30</v>
      </c>
      <c r="B825" s="265">
        <v>1</v>
      </c>
      <c r="C825" s="265">
        <f t="shared" si="40"/>
        <v>240</v>
      </c>
      <c r="D825" s="265">
        <v>174</v>
      </c>
      <c r="E825" s="265">
        <v>66</v>
      </c>
      <c r="F825" s="276"/>
      <c r="G825" s="549">
        <v>5.8383000000000003</v>
      </c>
      <c r="H825" s="546">
        <f t="shared" si="41"/>
        <v>770.66</v>
      </c>
      <c r="I825" s="547">
        <f t="shared" si="42"/>
        <v>956.31</v>
      </c>
    </row>
    <row r="826" spans="1:9" x14ac:dyDescent="0.25">
      <c r="A826" s="273" t="s">
        <v>30</v>
      </c>
      <c r="B826" s="265">
        <v>1</v>
      </c>
      <c r="C826" s="265">
        <f t="shared" si="40"/>
        <v>344</v>
      </c>
      <c r="D826" s="265">
        <v>277</v>
      </c>
      <c r="E826" s="265">
        <v>67</v>
      </c>
      <c r="F826" s="276"/>
      <c r="G826" s="549">
        <v>5.8383000000000003</v>
      </c>
      <c r="H826" s="546">
        <f t="shared" si="41"/>
        <v>782.33</v>
      </c>
      <c r="I826" s="547">
        <f t="shared" si="42"/>
        <v>970.79</v>
      </c>
    </row>
    <row r="827" spans="1:9" x14ac:dyDescent="0.25">
      <c r="A827" s="273" t="s">
        <v>30</v>
      </c>
      <c r="B827" s="265">
        <v>1</v>
      </c>
      <c r="C827" s="265">
        <f t="shared" si="40"/>
        <v>369</v>
      </c>
      <c r="D827" s="265">
        <v>277</v>
      </c>
      <c r="E827" s="265">
        <v>92</v>
      </c>
      <c r="F827" s="276"/>
      <c r="G827" s="549">
        <v>5.8383000000000003</v>
      </c>
      <c r="H827" s="546">
        <f t="shared" si="41"/>
        <v>1074.25</v>
      </c>
      <c r="I827" s="547">
        <f t="shared" si="42"/>
        <v>1333.04</v>
      </c>
    </row>
    <row r="828" spans="1:9" x14ac:dyDescent="0.25">
      <c r="A828" s="273" t="s">
        <v>30</v>
      </c>
      <c r="B828" s="265">
        <v>1</v>
      </c>
      <c r="C828" s="265">
        <f t="shared" si="40"/>
        <v>213.6046511627907</v>
      </c>
      <c r="D828" s="265">
        <v>213</v>
      </c>
      <c r="E828" s="265">
        <v>0.60465116279069764</v>
      </c>
      <c r="F828" s="276"/>
      <c r="G828" s="549">
        <v>5.8623000000000003</v>
      </c>
      <c r="H828" s="546">
        <f t="shared" si="41"/>
        <v>7.09</v>
      </c>
      <c r="I828" s="547">
        <f t="shared" si="42"/>
        <v>8.8000000000000007</v>
      </c>
    </row>
    <row r="829" spans="1:9" x14ac:dyDescent="0.25">
      <c r="A829" s="273" t="s">
        <v>30</v>
      </c>
      <c r="B829" s="265">
        <v>1</v>
      </c>
      <c r="C829" s="265">
        <f t="shared" si="40"/>
        <v>272.5</v>
      </c>
      <c r="D829" s="265">
        <v>229</v>
      </c>
      <c r="E829" s="265">
        <v>43.5</v>
      </c>
      <c r="F829" s="276"/>
      <c r="G829" s="549">
        <v>5.8921999999999999</v>
      </c>
      <c r="H829" s="546">
        <f t="shared" si="41"/>
        <v>512.62</v>
      </c>
      <c r="I829" s="547">
        <f t="shared" si="42"/>
        <v>636.11</v>
      </c>
    </row>
    <row r="830" spans="1:9" x14ac:dyDescent="0.25">
      <c r="A830" s="273" t="s">
        <v>30</v>
      </c>
      <c r="B830" s="265">
        <v>1</v>
      </c>
      <c r="C830" s="265">
        <f t="shared" si="40"/>
        <v>192</v>
      </c>
      <c r="D830" s="265">
        <v>182</v>
      </c>
      <c r="E830" s="265">
        <v>10</v>
      </c>
      <c r="F830" s="276"/>
      <c r="G830" s="549">
        <v>6.0420999999999996</v>
      </c>
      <c r="H830" s="546">
        <f t="shared" si="41"/>
        <v>120.84</v>
      </c>
      <c r="I830" s="547">
        <f t="shared" si="42"/>
        <v>149.94999999999999</v>
      </c>
    </row>
    <row r="831" spans="1:9" x14ac:dyDescent="0.25">
      <c r="A831" s="273" t="s">
        <v>30</v>
      </c>
      <c r="B831" s="265">
        <v>1</v>
      </c>
      <c r="C831" s="265">
        <f t="shared" si="40"/>
        <v>296.5</v>
      </c>
      <c r="D831" s="265">
        <v>277</v>
      </c>
      <c r="E831" s="265">
        <v>19.5</v>
      </c>
      <c r="F831" s="276"/>
      <c r="G831" s="549">
        <v>6.0420999999999996</v>
      </c>
      <c r="H831" s="546">
        <f t="shared" si="41"/>
        <v>235.64</v>
      </c>
      <c r="I831" s="547">
        <f t="shared" si="42"/>
        <v>292.41000000000003</v>
      </c>
    </row>
    <row r="832" spans="1:9" x14ac:dyDescent="0.25">
      <c r="A832" s="273" t="s">
        <v>30</v>
      </c>
      <c r="B832" s="265">
        <v>1</v>
      </c>
      <c r="C832" s="265">
        <f t="shared" si="40"/>
        <v>178</v>
      </c>
      <c r="D832" s="265">
        <v>158</v>
      </c>
      <c r="E832" s="265">
        <v>20</v>
      </c>
      <c r="F832" s="276"/>
      <c r="G832" s="549">
        <v>6.0420999999999996</v>
      </c>
      <c r="H832" s="546">
        <f t="shared" si="41"/>
        <v>241.68</v>
      </c>
      <c r="I832" s="547">
        <f t="shared" si="42"/>
        <v>299.89999999999998</v>
      </c>
    </row>
    <row r="833" spans="1:9" x14ac:dyDescent="0.25">
      <c r="A833" s="273" t="s">
        <v>30</v>
      </c>
      <c r="B833" s="265">
        <v>1</v>
      </c>
      <c r="C833" s="265">
        <f t="shared" si="40"/>
        <v>278</v>
      </c>
      <c r="D833" s="265">
        <v>254</v>
      </c>
      <c r="E833" s="265">
        <v>24</v>
      </c>
      <c r="F833" s="276"/>
      <c r="G833" s="549">
        <v>6.0420999999999996</v>
      </c>
      <c r="H833" s="546">
        <f t="shared" si="41"/>
        <v>290.02</v>
      </c>
      <c r="I833" s="547">
        <f t="shared" si="42"/>
        <v>359.89</v>
      </c>
    </row>
    <row r="834" spans="1:9" x14ac:dyDescent="0.25">
      <c r="A834" s="273" t="s">
        <v>30</v>
      </c>
      <c r="B834" s="265">
        <v>1</v>
      </c>
      <c r="C834" s="265">
        <f t="shared" si="40"/>
        <v>320</v>
      </c>
      <c r="D834" s="265">
        <v>277</v>
      </c>
      <c r="E834" s="265">
        <v>43</v>
      </c>
      <c r="F834" s="276"/>
      <c r="G834" s="549">
        <v>6.0420999999999996</v>
      </c>
      <c r="H834" s="546">
        <f t="shared" si="41"/>
        <v>519.62</v>
      </c>
      <c r="I834" s="547">
        <f t="shared" si="42"/>
        <v>644.79999999999995</v>
      </c>
    </row>
    <row r="835" spans="1:9" x14ac:dyDescent="0.25">
      <c r="A835" s="273" t="s">
        <v>30</v>
      </c>
      <c r="B835" s="265">
        <v>1</v>
      </c>
      <c r="C835" s="265">
        <f t="shared" ref="C835:C898" si="43">D835+E835</f>
        <v>301</v>
      </c>
      <c r="D835" s="265">
        <v>277</v>
      </c>
      <c r="E835" s="265">
        <v>24</v>
      </c>
      <c r="F835" s="276"/>
      <c r="G835" s="549">
        <v>6.1020000000000003</v>
      </c>
      <c r="H835" s="546">
        <f t="shared" si="41"/>
        <v>292.89999999999998</v>
      </c>
      <c r="I835" s="547">
        <f t="shared" si="42"/>
        <v>363.46</v>
      </c>
    </row>
    <row r="836" spans="1:9" x14ac:dyDescent="0.25">
      <c r="A836" s="273" t="s">
        <v>30</v>
      </c>
      <c r="B836" s="265">
        <v>1</v>
      </c>
      <c r="C836" s="265">
        <f t="shared" si="43"/>
        <v>239.5</v>
      </c>
      <c r="D836" s="265">
        <v>239</v>
      </c>
      <c r="E836" s="265">
        <v>0.5</v>
      </c>
      <c r="F836" s="276"/>
      <c r="G836" s="549">
        <v>6.1139999999999999</v>
      </c>
      <c r="H836" s="546">
        <f t="shared" ref="H836:H899" si="44">ROUND(E836*G836*2,2)</f>
        <v>6.11</v>
      </c>
      <c r="I836" s="547">
        <f t="shared" ref="I836:I899" si="45">ROUND(H836*1.2409,2)</f>
        <v>7.58</v>
      </c>
    </row>
    <row r="837" spans="1:9" x14ac:dyDescent="0.25">
      <c r="A837" s="273" t="s">
        <v>30</v>
      </c>
      <c r="B837" s="265">
        <v>1</v>
      </c>
      <c r="C837" s="265">
        <f t="shared" si="43"/>
        <v>277.83129584352076</v>
      </c>
      <c r="D837" s="265">
        <v>277</v>
      </c>
      <c r="E837" s="265">
        <v>0.83129584352078234</v>
      </c>
      <c r="F837" s="276"/>
      <c r="G837" s="549">
        <v>6.1139999999999999</v>
      </c>
      <c r="H837" s="546">
        <f t="shared" si="44"/>
        <v>10.17</v>
      </c>
      <c r="I837" s="547">
        <f t="shared" si="45"/>
        <v>12.62</v>
      </c>
    </row>
    <row r="838" spans="1:9" x14ac:dyDescent="0.25">
      <c r="A838" s="273" t="s">
        <v>30</v>
      </c>
      <c r="B838" s="265">
        <v>1</v>
      </c>
      <c r="C838" s="265">
        <f t="shared" si="43"/>
        <v>278.28731343283584</v>
      </c>
      <c r="D838" s="265">
        <v>277</v>
      </c>
      <c r="E838" s="265">
        <v>1.2873134328358207</v>
      </c>
      <c r="F838" s="276"/>
      <c r="G838" s="549">
        <v>6.1139999999999999</v>
      </c>
      <c r="H838" s="546">
        <f t="shared" si="44"/>
        <v>15.74</v>
      </c>
      <c r="I838" s="547">
        <f t="shared" si="45"/>
        <v>19.53</v>
      </c>
    </row>
    <row r="839" spans="1:9" x14ac:dyDescent="0.25">
      <c r="A839" s="273" t="s">
        <v>30</v>
      </c>
      <c r="B839" s="265">
        <v>1</v>
      </c>
      <c r="C839" s="265">
        <f t="shared" si="43"/>
        <v>278.47300000000001</v>
      </c>
      <c r="D839" s="265">
        <v>277</v>
      </c>
      <c r="E839" s="265">
        <v>1.4730000000000001</v>
      </c>
      <c r="F839" s="276"/>
      <c r="G839" s="549">
        <v>6.1139999999999999</v>
      </c>
      <c r="H839" s="546">
        <f t="shared" si="44"/>
        <v>18.010000000000002</v>
      </c>
      <c r="I839" s="547">
        <f t="shared" si="45"/>
        <v>22.35</v>
      </c>
    </row>
    <row r="840" spans="1:9" x14ac:dyDescent="0.25">
      <c r="A840" s="273" t="s">
        <v>30</v>
      </c>
      <c r="B840" s="265">
        <v>1</v>
      </c>
      <c r="C840" s="265">
        <f t="shared" si="43"/>
        <v>233.23400000000001</v>
      </c>
      <c r="D840" s="265">
        <v>231</v>
      </c>
      <c r="E840" s="265">
        <v>2.234</v>
      </c>
      <c r="F840" s="276"/>
      <c r="G840" s="549">
        <v>6.1139999999999999</v>
      </c>
      <c r="H840" s="546">
        <f t="shared" si="44"/>
        <v>27.32</v>
      </c>
      <c r="I840" s="547">
        <f t="shared" si="45"/>
        <v>33.9</v>
      </c>
    </row>
    <row r="841" spans="1:9" x14ac:dyDescent="0.25">
      <c r="A841" s="273" t="s">
        <v>30</v>
      </c>
      <c r="B841" s="265">
        <v>1</v>
      </c>
      <c r="C841" s="265">
        <f t="shared" si="43"/>
        <v>233.23400000000001</v>
      </c>
      <c r="D841" s="265">
        <v>231</v>
      </c>
      <c r="E841" s="265">
        <v>2.234</v>
      </c>
      <c r="F841" s="276"/>
      <c r="G841" s="549">
        <v>6.1139999999999999</v>
      </c>
      <c r="H841" s="546">
        <f t="shared" si="44"/>
        <v>27.32</v>
      </c>
      <c r="I841" s="547">
        <f t="shared" si="45"/>
        <v>33.9</v>
      </c>
    </row>
    <row r="842" spans="1:9" x14ac:dyDescent="0.25">
      <c r="A842" s="273" t="s">
        <v>30</v>
      </c>
      <c r="B842" s="265">
        <v>1</v>
      </c>
      <c r="C842" s="265">
        <f t="shared" si="43"/>
        <v>279.31716417910445</v>
      </c>
      <c r="D842" s="265">
        <v>277</v>
      </c>
      <c r="E842" s="265">
        <v>2.3171641791044775</v>
      </c>
      <c r="F842" s="276"/>
      <c r="G842" s="549">
        <v>6.1139999999999999</v>
      </c>
      <c r="H842" s="546">
        <f t="shared" si="44"/>
        <v>28.33</v>
      </c>
      <c r="I842" s="547">
        <f t="shared" si="45"/>
        <v>35.15</v>
      </c>
    </row>
    <row r="843" spans="1:9" x14ac:dyDescent="0.25">
      <c r="A843" s="273" t="s">
        <v>30</v>
      </c>
      <c r="B843" s="265">
        <v>1</v>
      </c>
      <c r="C843" s="265">
        <f t="shared" si="43"/>
        <v>280</v>
      </c>
      <c r="D843" s="265">
        <v>277</v>
      </c>
      <c r="E843" s="265">
        <v>3</v>
      </c>
      <c r="F843" s="276"/>
      <c r="G843" s="549">
        <v>6.1139999999999999</v>
      </c>
      <c r="H843" s="546">
        <f t="shared" si="44"/>
        <v>36.68</v>
      </c>
      <c r="I843" s="547">
        <f t="shared" si="45"/>
        <v>45.52</v>
      </c>
    </row>
    <row r="844" spans="1:9" x14ac:dyDescent="0.25">
      <c r="A844" s="273" t="s">
        <v>30</v>
      </c>
      <c r="B844" s="265">
        <v>1</v>
      </c>
      <c r="C844" s="265">
        <f t="shared" si="43"/>
        <v>274.56896551724139</v>
      </c>
      <c r="D844" s="265">
        <v>270</v>
      </c>
      <c r="E844" s="265">
        <v>4.5689655172413799</v>
      </c>
      <c r="F844" s="276"/>
      <c r="G844" s="549">
        <v>6.1139999999999999</v>
      </c>
      <c r="H844" s="546">
        <f t="shared" si="44"/>
        <v>55.87</v>
      </c>
      <c r="I844" s="547">
        <f t="shared" si="45"/>
        <v>69.33</v>
      </c>
    </row>
    <row r="845" spans="1:9" x14ac:dyDescent="0.25">
      <c r="A845" s="273" t="s">
        <v>30</v>
      </c>
      <c r="B845" s="265">
        <v>1</v>
      </c>
      <c r="C845" s="265">
        <f t="shared" si="43"/>
        <v>179.78723404255319</v>
      </c>
      <c r="D845" s="265">
        <v>175</v>
      </c>
      <c r="E845" s="265">
        <v>4.787234042553191</v>
      </c>
      <c r="F845" s="276"/>
      <c r="G845" s="549">
        <v>6.1139999999999999</v>
      </c>
      <c r="H845" s="546">
        <f t="shared" si="44"/>
        <v>58.54</v>
      </c>
      <c r="I845" s="547">
        <f t="shared" si="45"/>
        <v>72.64</v>
      </c>
    </row>
    <row r="846" spans="1:9" x14ac:dyDescent="0.25">
      <c r="A846" s="273" t="s">
        <v>30</v>
      </c>
      <c r="B846" s="265">
        <v>1</v>
      </c>
      <c r="C846" s="265">
        <f t="shared" si="43"/>
        <v>179.78723404255319</v>
      </c>
      <c r="D846" s="265">
        <v>175</v>
      </c>
      <c r="E846" s="265">
        <v>4.787234042553191</v>
      </c>
      <c r="F846" s="276"/>
      <c r="G846" s="549">
        <v>6.1139999999999999</v>
      </c>
      <c r="H846" s="546">
        <f t="shared" si="44"/>
        <v>58.54</v>
      </c>
      <c r="I846" s="547">
        <f t="shared" si="45"/>
        <v>72.64</v>
      </c>
    </row>
    <row r="847" spans="1:9" x14ac:dyDescent="0.25">
      <c r="A847" s="273" t="s">
        <v>30</v>
      </c>
      <c r="B847" s="265">
        <v>1</v>
      </c>
      <c r="C847" s="265">
        <f t="shared" si="43"/>
        <v>282.56590257879657</v>
      </c>
      <c r="D847" s="265">
        <v>277</v>
      </c>
      <c r="E847" s="265">
        <v>5.5659025787965613</v>
      </c>
      <c r="F847" s="276"/>
      <c r="G847" s="549">
        <v>6.1139999999999999</v>
      </c>
      <c r="H847" s="546">
        <f t="shared" si="44"/>
        <v>68.06</v>
      </c>
      <c r="I847" s="547">
        <f t="shared" si="45"/>
        <v>84.46</v>
      </c>
    </row>
    <row r="848" spans="1:9" x14ac:dyDescent="0.25">
      <c r="A848" s="273" t="s">
        <v>30</v>
      </c>
      <c r="B848" s="265">
        <v>1</v>
      </c>
      <c r="C848" s="265">
        <f t="shared" si="43"/>
        <v>283.343949044586</v>
      </c>
      <c r="D848" s="265">
        <v>277</v>
      </c>
      <c r="E848" s="265">
        <v>6.3439490445859867</v>
      </c>
      <c r="F848" s="276"/>
      <c r="G848" s="549">
        <v>6.1139999999999999</v>
      </c>
      <c r="H848" s="546">
        <f t="shared" si="44"/>
        <v>77.569999999999993</v>
      </c>
      <c r="I848" s="547">
        <f t="shared" si="45"/>
        <v>96.26</v>
      </c>
    </row>
    <row r="849" spans="1:9" x14ac:dyDescent="0.25">
      <c r="A849" s="273" t="s">
        <v>30</v>
      </c>
      <c r="B849" s="265">
        <v>1</v>
      </c>
      <c r="C849" s="265">
        <f t="shared" si="43"/>
        <v>125.5</v>
      </c>
      <c r="D849" s="265">
        <v>119</v>
      </c>
      <c r="E849" s="265">
        <v>6.5</v>
      </c>
      <c r="F849" s="276"/>
      <c r="G849" s="549">
        <v>6.1139999999999999</v>
      </c>
      <c r="H849" s="546">
        <f t="shared" si="44"/>
        <v>79.48</v>
      </c>
      <c r="I849" s="547">
        <f t="shared" si="45"/>
        <v>98.63</v>
      </c>
    </row>
    <row r="850" spans="1:9" x14ac:dyDescent="0.25">
      <c r="A850" s="273" t="s">
        <v>30</v>
      </c>
      <c r="B850" s="265">
        <v>1</v>
      </c>
      <c r="C850" s="265">
        <f t="shared" si="43"/>
        <v>212.51724137931035</v>
      </c>
      <c r="D850" s="265">
        <v>206</v>
      </c>
      <c r="E850" s="265">
        <v>6.5172413793103452</v>
      </c>
      <c r="F850" s="276"/>
      <c r="G850" s="549">
        <v>6.1139999999999999</v>
      </c>
      <c r="H850" s="546">
        <f t="shared" si="44"/>
        <v>79.69</v>
      </c>
      <c r="I850" s="547">
        <f t="shared" si="45"/>
        <v>98.89</v>
      </c>
    </row>
    <row r="851" spans="1:9" x14ac:dyDescent="0.25">
      <c r="A851" s="273" t="s">
        <v>30</v>
      </c>
      <c r="B851" s="265">
        <v>1</v>
      </c>
      <c r="C851" s="265">
        <f t="shared" si="43"/>
        <v>284.08196721311475</v>
      </c>
      <c r="D851" s="265">
        <v>277</v>
      </c>
      <c r="E851" s="265">
        <v>7.081967213114754</v>
      </c>
      <c r="F851" s="276"/>
      <c r="G851" s="549">
        <v>6.1139999999999999</v>
      </c>
      <c r="H851" s="546">
        <f t="shared" si="44"/>
        <v>86.6</v>
      </c>
      <c r="I851" s="547">
        <f t="shared" si="45"/>
        <v>107.46</v>
      </c>
    </row>
    <row r="852" spans="1:9" x14ac:dyDescent="0.25">
      <c r="A852" s="273" t="s">
        <v>30</v>
      </c>
      <c r="B852" s="265">
        <v>1</v>
      </c>
      <c r="C852" s="265">
        <f t="shared" si="43"/>
        <v>174.05555555555554</v>
      </c>
      <c r="D852" s="265">
        <v>166</v>
      </c>
      <c r="E852" s="265">
        <v>8.0555555555555554</v>
      </c>
      <c r="F852" s="276"/>
      <c r="G852" s="549">
        <v>6.1139999999999999</v>
      </c>
      <c r="H852" s="546">
        <f t="shared" si="44"/>
        <v>98.5</v>
      </c>
      <c r="I852" s="547">
        <f t="shared" si="45"/>
        <v>122.23</v>
      </c>
    </row>
    <row r="853" spans="1:9" x14ac:dyDescent="0.25">
      <c r="A853" s="273" t="s">
        <v>30</v>
      </c>
      <c r="B853" s="265">
        <v>1</v>
      </c>
      <c r="C853" s="265">
        <f t="shared" si="43"/>
        <v>285.31529411764706</v>
      </c>
      <c r="D853" s="265">
        <v>277</v>
      </c>
      <c r="E853" s="265">
        <v>8.3152941176470581</v>
      </c>
      <c r="F853" s="276"/>
      <c r="G853" s="549">
        <v>6.1139999999999999</v>
      </c>
      <c r="H853" s="546">
        <f t="shared" si="44"/>
        <v>101.68</v>
      </c>
      <c r="I853" s="547">
        <f t="shared" si="45"/>
        <v>126.17</v>
      </c>
    </row>
    <row r="854" spans="1:9" x14ac:dyDescent="0.25">
      <c r="A854" s="273" t="s">
        <v>30</v>
      </c>
      <c r="B854" s="265">
        <v>1</v>
      </c>
      <c r="C854" s="265">
        <f t="shared" si="43"/>
        <v>239.56888888888889</v>
      </c>
      <c r="D854" s="265">
        <v>231</v>
      </c>
      <c r="E854" s="265">
        <v>8.568888888888889</v>
      </c>
      <c r="F854" s="276"/>
      <c r="G854" s="549">
        <v>6.1139999999999999</v>
      </c>
      <c r="H854" s="546">
        <f t="shared" si="44"/>
        <v>104.78</v>
      </c>
      <c r="I854" s="547">
        <f t="shared" si="45"/>
        <v>130.02000000000001</v>
      </c>
    </row>
    <row r="855" spans="1:9" x14ac:dyDescent="0.25">
      <c r="A855" s="273" t="s">
        <v>30</v>
      </c>
      <c r="B855" s="265">
        <v>1</v>
      </c>
      <c r="C855" s="265">
        <f t="shared" si="43"/>
        <v>285.78048780487802</v>
      </c>
      <c r="D855" s="265">
        <v>277</v>
      </c>
      <c r="E855" s="265">
        <v>8.7804878048780495</v>
      </c>
      <c r="F855" s="276"/>
      <c r="G855" s="549">
        <v>6.1139999999999999</v>
      </c>
      <c r="H855" s="546">
        <f t="shared" si="44"/>
        <v>107.37</v>
      </c>
      <c r="I855" s="547">
        <f t="shared" si="45"/>
        <v>133.24</v>
      </c>
    </row>
    <row r="856" spans="1:9" x14ac:dyDescent="0.25">
      <c r="A856" s="273" t="s">
        <v>30</v>
      </c>
      <c r="B856" s="265">
        <v>1</v>
      </c>
      <c r="C856" s="265">
        <f t="shared" si="43"/>
        <v>286</v>
      </c>
      <c r="D856" s="265">
        <v>277</v>
      </c>
      <c r="E856" s="265">
        <v>9</v>
      </c>
      <c r="F856" s="276"/>
      <c r="G856" s="549">
        <v>6.1139999999999999</v>
      </c>
      <c r="H856" s="546">
        <f t="shared" si="44"/>
        <v>110.05</v>
      </c>
      <c r="I856" s="547">
        <f t="shared" si="45"/>
        <v>136.56</v>
      </c>
    </row>
    <row r="857" spans="1:9" x14ac:dyDescent="0.25">
      <c r="A857" s="273" t="s">
        <v>30</v>
      </c>
      <c r="B857" s="265">
        <v>1</v>
      </c>
      <c r="C857" s="265">
        <f t="shared" si="43"/>
        <v>215.09890109890111</v>
      </c>
      <c r="D857" s="265">
        <v>206</v>
      </c>
      <c r="E857" s="265">
        <v>9.0989010989010985</v>
      </c>
      <c r="F857" s="276"/>
      <c r="G857" s="549">
        <v>6.1139999999999999</v>
      </c>
      <c r="H857" s="546">
        <f t="shared" si="44"/>
        <v>111.26</v>
      </c>
      <c r="I857" s="547">
        <f t="shared" si="45"/>
        <v>138.06</v>
      </c>
    </row>
    <row r="858" spans="1:9" x14ac:dyDescent="0.25">
      <c r="A858" s="273" t="s">
        <v>30</v>
      </c>
      <c r="B858" s="265">
        <v>1</v>
      </c>
      <c r="C858" s="265">
        <f t="shared" si="43"/>
        <v>287.77551020408163</v>
      </c>
      <c r="D858" s="265">
        <v>277</v>
      </c>
      <c r="E858" s="265">
        <v>10.775510204081632</v>
      </c>
      <c r="F858" s="276"/>
      <c r="G858" s="549">
        <v>6.1139999999999999</v>
      </c>
      <c r="H858" s="546">
        <f t="shared" si="44"/>
        <v>131.76</v>
      </c>
      <c r="I858" s="547">
        <f t="shared" si="45"/>
        <v>163.5</v>
      </c>
    </row>
    <row r="859" spans="1:9" x14ac:dyDescent="0.25">
      <c r="A859" s="273" t="s">
        <v>30</v>
      </c>
      <c r="B859" s="265">
        <v>1</v>
      </c>
      <c r="C859" s="265">
        <f t="shared" si="43"/>
        <v>289</v>
      </c>
      <c r="D859" s="265">
        <v>277</v>
      </c>
      <c r="E859" s="265">
        <v>12</v>
      </c>
      <c r="F859" s="276"/>
      <c r="G859" s="549">
        <v>6.1139999999999999</v>
      </c>
      <c r="H859" s="546">
        <f t="shared" si="44"/>
        <v>146.74</v>
      </c>
      <c r="I859" s="547">
        <f t="shared" si="45"/>
        <v>182.09</v>
      </c>
    </row>
    <row r="860" spans="1:9" x14ac:dyDescent="0.25">
      <c r="A860" s="273" t="s">
        <v>30</v>
      </c>
      <c r="B860" s="265">
        <v>1</v>
      </c>
      <c r="C860" s="265">
        <f t="shared" si="43"/>
        <v>289</v>
      </c>
      <c r="D860" s="265">
        <v>277</v>
      </c>
      <c r="E860" s="265">
        <v>12</v>
      </c>
      <c r="F860" s="276"/>
      <c r="G860" s="549">
        <v>6.1139999999999999</v>
      </c>
      <c r="H860" s="546">
        <f t="shared" si="44"/>
        <v>146.74</v>
      </c>
      <c r="I860" s="547">
        <f t="shared" si="45"/>
        <v>182.09</v>
      </c>
    </row>
    <row r="861" spans="1:9" x14ac:dyDescent="0.25">
      <c r="A861" s="273" t="s">
        <v>30</v>
      </c>
      <c r="B861" s="265">
        <v>1</v>
      </c>
      <c r="C861" s="265">
        <f t="shared" si="43"/>
        <v>179</v>
      </c>
      <c r="D861" s="265">
        <v>166</v>
      </c>
      <c r="E861" s="265">
        <v>13</v>
      </c>
      <c r="F861" s="276"/>
      <c r="G861" s="549">
        <v>6.1139999999999999</v>
      </c>
      <c r="H861" s="546">
        <f t="shared" si="44"/>
        <v>158.96</v>
      </c>
      <c r="I861" s="547">
        <f t="shared" si="45"/>
        <v>197.25</v>
      </c>
    </row>
    <row r="862" spans="1:9" x14ac:dyDescent="0.25">
      <c r="A862" s="273" t="s">
        <v>30</v>
      </c>
      <c r="B862" s="265">
        <v>1</v>
      </c>
      <c r="C862" s="265">
        <f t="shared" si="43"/>
        <v>108.187</v>
      </c>
      <c r="D862" s="265">
        <v>95</v>
      </c>
      <c r="E862" s="265">
        <v>13.186999999999999</v>
      </c>
      <c r="F862" s="276"/>
      <c r="G862" s="549">
        <v>6.1139999999999999</v>
      </c>
      <c r="H862" s="546">
        <f t="shared" si="44"/>
        <v>161.25</v>
      </c>
      <c r="I862" s="547">
        <f t="shared" si="45"/>
        <v>200.1</v>
      </c>
    </row>
    <row r="863" spans="1:9" x14ac:dyDescent="0.25">
      <c r="A863" s="273" t="s">
        <v>30</v>
      </c>
      <c r="B863" s="265">
        <v>1</v>
      </c>
      <c r="C863" s="265">
        <f t="shared" si="43"/>
        <v>228.22222222222223</v>
      </c>
      <c r="D863" s="265">
        <v>215</v>
      </c>
      <c r="E863" s="265">
        <v>13.222222222222223</v>
      </c>
      <c r="F863" s="276"/>
      <c r="G863" s="549">
        <v>6.1139999999999999</v>
      </c>
      <c r="H863" s="546">
        <f t="shared" si="44"/>
        <v>161.68</v>
      </c>
      <c r="I863" s="547">
        <f t="shared" si="45"/>
        <v>200.63</v>
      </c>
    </row>
    <row r="864" spans="1:9" x14ac:dyDescent="0.25">
      <c r="A864" s="273" t="s">
        <v>30</v>
      </c>
      <c r="B864" s="265">
        <v>1</v>
      </c>
      <c r="C864" s="265">
        <f t="shared" si="43"/>
        <v>290.81818181818181</v>
      </c>
      <c r="D864" s="265">
        <v>277</v>
      </c>
      <c r="E864" s="265">
        <v>13.818181818181818</v>
      </c>
      <c r="F864" s="276"/>
      <c r="G864" s="549">
        <v>6.1139999999999999</v>
      </c>
      <c r="H864" s="546">
        <f t="shared" si="44"/>
        <v>168.97</v>
      </c>
      <c r="I864" s="547">
        <f t="shared" si="45"/>
        <v>209.67</v>
      </c>
    </row>
    <row r="865" spans="1:9" x14ac:dyDescent="0.25">
      <c r="A865" s="273" t="s">
        <v>30</v>
      </c>
      <c r="B865" s="265">
        <v>1</v>
      </c>
      <c r="C865" s="265">
        <f t="shared" si="43"/>
        <v>291.02816901408448</v>
      </c>
      <c r="D865" s="265">
        <v>277</v>
      </c>
      <c r="E865" s="265">
        <v>14.028169014084506</v>
      </c>
      <c r="F865" s="276"/>
      <c r="G865" s="549">
        <v>6.1139999999999999</v>
      </c>
      <c r="H865" s="546">
        <f t="shared" si="44"/>
        <v>171.54</v>
      </c>
      <c r="I865" s="547">
        <f t="shared" si="45"/>
        <v>212.86</v>
      </c>
    </row>
    <row r="866" spans="1:9" x14ac:dyDescent="0.25">
      <c r="A866" s="273" t="s">
        <v>30</v>
      </c>
      <c r="B866" s="265">
        <v>1</v>
      </c>
      <c r="C866" s="265">
        <f t="shared" si="43"/>
        <v>228.13276231263384</v>
      </c>
      <c r="D866" s="265">
        <v>214</v>
      </c>
      <c r="E866" s="265">
        <v>14.132762312633833</v>
      </c>
      <c r="F866" s="276"/>
      <c r="G866" s="549">
        <v>6.1139999999999999</v>
      </c>
      <c r="H866" s="546">
        <f t="shared" si="44"/>
        <v>172.82</v>
      </c>
      <c r="I866" s="547">
        <f t="shared" si="45"/>
        <v>214.45</v>
      </c>
    </row>
    <row r="867" spans="1:9" x14ac:dyDescent="0.25">
      <c r="A867" s="273" t="s">
        <v>30</v>
      </c>
      <c r="B867" s="265">
        <v>1</v>
      </c>
      <c r="C867" s="265">
        <f t="shared" si="43"/>
        <v>155.96907216494844</v>
      </c>
      <c r="D867" s="265">
        <v>141</v>
      </c>
      <c r="E867" s="265">
        <v>14.969072164948454</v>
      </c>
      <c r="F867" s="276"/>
      <c r="G867" s="549">
        <v>6.1139999999999999</v>
      </c>
      <c r="H867" s="546">
        <f t="shared" si="44"/>
        <v>183.04</v>
      </c>
      <c r="I867" s="547">
        <f t="shared" si="45"/>
        <v>227.13</v>
      </c>
    </row>
    <row r="868" spans="1:9" x14ac:dyDescent="0.25">
      <c r="A868" s="273" t="s">
        <v>30</v>
      </c>
      <c r="B868" s="265">
        <v>1</v>
      </c>
      <c r="C868" s="265">
        <f t="shared" si="43"/>
        <v>15.5</v>
      </c>
      <c r="D868" s="265">
        <v>0</v>
      </c>
      <c r="E868" s="265">
        <v>15.5</v>
      </c>
      <c r="F868" s="276"/>
      <c r="G868" s="549">
        <v>6.1139999999999999</v>
      </c>
      <c r="H868" s="546">
        <f t="shared" si="44"/>
        <v>189.53</v>
      </c>
      <c r="I868" s="547">
        <f t="shared" si="45"/>
        <v>235.19</v>
      </c>
    </row>
    <row r="869" spans="1:9" x14ac:dyDescent="0.25">
      <c r="A869" s="273" t="s">
        <v>30</v>
      </c>
      <c r="B869" s="265">
        <v>1</v>
      </c>
      <c r="C869" s="265">
        <f t="shared" si="43"/>
        <v>15.5</v>
      </c>
      <c r="D869" s="265">
        <v>0</v>
      </c>
      <c r="E869" s="265">
        <v>15.5</v>
      </c>
      <c r="F869" s="276"/>
      <c r="G869" s="549">
        <v>6.1139999999999999</v>
      </c>
      <c r="H869" s="546">
        <f t="shared" si="44"/>
        <v>189.53</v>
      </c>
      <c r="I869" s="547">
        <f t="shared" si="45"/>
        <v>235.19</v>
      </c>
    </row>
    <row r="870" spans="1:9" x14ac:dyDescent="0.25">
      <c r="A870" s="273" t="s">
        <v>30</v>
      </c>
      <c r="B870" s="265">
        <v>1</v>
      </c>
      <c r="C870" s="265">
        <f t="shared" si="43"/>
        <v>133.595</v>
      </c>
      <c r="D870" s="265">
        <v>118</v>
      </c>
      <c r="E870" s="265">
        <v>15.595000000000001</v>
      </c>
      <c r="F870" s="276"/>
      <c r="G870" s="549">
        <v>6.1139999999999999</v>
      </c>
      <c r="H870" s="546">
        <f t="shared" si="44"/>
        <v>190.7</v>
      </c>
      <c r="I870" s="547">
        <f t="shared" si="45"/>
        <v>236.64</v>
      </c>
    </row>
    <row r="871" spans="1:9" x14ac:dyDescent="0.25">
      <c r="A871" s="273" t="s">
        <v>30</v>
      </c>
      <c r="B871" s="265">
        <v>1</v>
      </c>
      <c r="C871" s="265">
        <f t="shared" si="43"/>
        <v>292.89189189189187</v>
      </c>
      <c r="D871" s="265">
        <v>277</v>
      </c>
      <c r="E871" s="265">
        <v>15.891891891891893</v>
      </c>
      <c r="F871" s="276"/>
      <c r="G871" s="549">
        <v>6.1139999999999999</v>
      </c>
      <c r="H871" s="546">
        <f t="shared" si="44"/>
        <v>194.33</v>
      </c>
      <c r="I871" s="547">
        <f t="shared" si="45"/>
        <v>241.14</v>
      </c>
    </row>
    <row r="872" spans="1:9" x14ac:dyDescent="0.25">
      <c r="A872" s="273" t="s">
        <v>30</v>
      </c>
      <c r="B872" s="265">
        <v>1</v>
      </c>
      <c r="C872" s="265">
        <f t="shared" si="43"/>
        <v>120</v>
      </c>
      <c r="D872" s="265">
        <v>103</v>
      </c>
      <c r="E872" s="265">
        <v>17</v>
      </c>
      <c r="F872" s="276"/>
      <c r="G872" s="549">
        <v>6.1139999999999999</v>
      </c>
      <c r="H872" s="546">
        <f t="shared" si="44"/>
        <v>207.88</v>
      </c>
      <c r="I872" s="547">
        <f t="shared" si="45"/>
        <v>257.95999999999998</v>
      </c>
    </row>
    <row r="873" spans="1:9" x14ac:dyDescent="0.25">
      <c r="A873" s="273" t="s">
        <v>30</v>
      </c>
      <c r="B873" s="265">
        <v>1</v>
      </c>
      <c r="C873" s="265">
        <f t="shared" si="43"/>
        <v>294.39999999999998</v>
      </c>
      <c r="D873" s="265">
        <v>277</v>
      </c>
      <c r="E873" s="265">
        <v>17.399999999999999</v>
      </c>
      <c r="F873" s="276"/>
      <c r="G873" s="549">
        <v>6.1139999999999999</v>
      </c>
      <c r="H873" s="546">
        <f t="shared" si="44"/>
        <v>212.77</v>
      </c>
      <c r="I873" s="547">
        <f t="shared" si="45"/>
        <v>264.02999999999997</v>
      </c>
    </row>
    <row r="874" spans="1:9" x14ac:dyDescent="0.25">
      <c r="A874" s="273" t="s">
        <v>30</v>
      </c>
      <c r="B874" s="265">
        <v>1</v>
      </c>
      <c r="C874" s="265">
        <f t="shared" si="43"/>
        <v>296.14110429447851</v>
      </c>
      <c r="D874" s="265">
        <v>277</v>
      </c>
      <c r="E874" s="265">
        <v>19.141104294478527</v>
      </c>
      <c r="F874" s="276"/>
      <c r="G874" s="549">
        <v>6.1139999999999999</v>
      </c>
      <c r="H874" s="546">
        <f t="shared" si="44"/>
        <v>234.06</v>
      </c>
      <c r="I874" s="547">
        <f t="shared" si="45"/>
        <v>290.45</v>
      </c>
    </row>
    <row r="875" spans="1:9" x14ac:dyDescent="0.25">
      <c r="A875" s="273" t="s">
        <v>30</v>
      </c>
      <c r="B875" s="265">
        <v>1</v>
      </c>
      <c r="C875" s="265">
        <f t="shared" si="43"/>
        <v>289.48199999999997</v>
      </c>
      <c r="D875" s="265">
        <v>270</v>
      </c>
      <c r="E875" s="265">
        <v>19.481999999999999</v>
      </c>
      <c r="F875" s="276"/>
      <c r="G875" s="549">
        <v>6.1139999999999999</v>
      </c>
      <c r="H875" s="546">
        <f t="shared" si="44"/>
        <v>238.23</v>
      </c>
      <c r="I875" s="547">
        <f t="shared" si="45"/>
        <v>295.62</v>
      </c>
    </row>
    <row r="876" spans="1:9" x14ac:dyDescent="0.25">
      <c r="A876" s="273" t="s">
        <v>30</v>
      </c>
      <c r="B876" s="265">
        <v>1</v>
      </c>
      <c r="C876" s="265">
        <f t="shared" si="43"/>
        <v>114.78</v>
      </c>
      <c r="D876" s="265">
        <v>95</v>
      </c>
      <c r="E876" s="265">
        <v>19.78</v>
      </c>
      <c r="F876" s="276"/>
      <c r="G876" s="549">
        <v>6.1139999999999999</v>
      </c>
      <c r="H876" s="546">
        <f t="shared" si="44"/>
        <v>241.87</v>
      </c>
      <c r="I876" s="547">
        <f t="shared" si="45"/>
        <v>300.14</v>
      </c>
    </row>
    <row r="877" spans="1:9" x14ac:dyDescent="0.25">
      <c r="A877" s="273" t="s">
        <v>30</v>
      </c>
      <c r="B877" s="265">
        <v>1</v>
      </c>
      <c r="C877" s="265">
        <f t="shared" si="43"/>
        <v>226.48638132295719</v>
      </c>
      <c r="D877" s="265">
        <v>206</v>
      </c>
      <c r="E877" s="265">
        <v>20.486381322957197</v>
      </c>
      <c r="F877" s="276"/>
      <c r="G877" s="549">
        <v>6.1139999999999999</v>
      </c>
      <c r="H877" s="546">
        <f t="shared" si="44"/>
        <v>250.51</v>
      </c>
      <c r="I877" s="547">
        <f t="shared" si="45"/>
        <v>310.86</v>
      </c>
    </row>
    <row r="878" spans="1:9" x14ac:dyDescent="0.25">
      <c r="A878" s="273" t="s">
        <v>30</v>
      </c>
      <c r="B878" s="265">
        <v>1</v>
      </c>
      <c r="C878" s="265">
        <f t="shared" si="43"/>
        <v>283.33333333333331</v>
      </c>
      <c r="D878" s="265">
        <v>262</v>
      </c>
      <c r="E878" s="265">
        <v>21.333333333333332</v>
      </c>
      <c r="F878" s="276"/>
      <c r="G878" s="549">
        <v>6.1139999999999999</v>
      </c>
      <c r="H878" s="546">
        <f t="shared" si="44"/>
        <v>260.86</v>
      </c>
      <c r="I878" s="547">
        <f t="shared" si="45"/>
        <v>323.7</v>
      </c>
    </row>
    <row r="879" spans="1:9" x14ac:dyDescent="0.25">
      <c r="A879" s="273" t="s">
        <v>30</v>
      </c>
      <c r="B879" s="265">
        <v>1</v>
      </c>
      <c r="C879" s="265">
        <f t="shared" si="43"/>
        <v>130.88505747126436</v>
      </c>
      <c r="D879" s="265">
        <v>109</v>
      </c>
      <c r="E879" s="265">
        <v>21.885057471264368</v>
      </c>
      <c r="F879" s="276"/>
      <c r="G879" s="549">
        <v>6.1139999999999999</v>
      </c>
      <c r="H879" s="546">
        <f t="shared" si="44"/>
        <v>267.61</v>
      </c>
      <c r="I879" s="547">
        <f t="shared" si="45"/>
        <v>332.08</v>
      </c>
    </row>
    <row r="880" spans="1:9" x14ac:dyDescent="0.25">
      <c r="A880" s="273" t="s">
        <v>30</v>
      </c>
      <c r="B880" s="265">
        <v>1</v>
      </c>
      <c r="C880" s="265">
        <f t="shared" si="43"/>
        <v>147.88679245283018</v>
      </c>
      <c r="D880" s="265">
        <v>126</v>
      </c>
      <c r="E880" s="265">
        <v>21.886792452830189</v>
      </c>
      <c r="F880" s="276"/>
      <c r="G880" s="549">
        <v>6.1139999999999999</v>
      </c>
      <c r="H880" s="546">
        <f t="shared" si="44"/>
        <v>267.63</v>
      </c>
      <c r="I880" s="547">
        <f t="shared" si="45"/>
        <v>332.1</v>
      </c>
    </row>
    <row r="881" spans="1:9" x14ac:dyDescent="0.25">
      <c r="A881" s="273" t="s">
        <v>30</v>
      </c>
      <c r="B881" s="265">
        <v>1</v>
      </c>
      <c r="C881" s="265">
        <f t="shared" si="43"/>
        <v>300.5</v>
      </c>
      <c r="D881" s="265">
        <v>277</v>
      </c>
      <c r="E881" s="265">
        <v>23.5</v>
      </c>
      <c r="F881" s="276"/>
      <c r="G881" s="549">
        <v>6.1139999999999999</v>
      </c>
      <c r="H881" s="546">
        <f t="shared" si="44"/>
        <v>287.36</v>
      </c>
      <c r="I881" s="547">
        <f t="shared" si="45"/>
        <v>356.59</v>
      </c>
    </row>
    <row r="882" spans="1:9" x14ac:dyDescent="0.25">
      <c r="A882" s="273" t="s">
        <v>30</v>
      </c>
      <c r="B882" s="265">
        <v>1</v>
      </c>
      <c r="C882" s="265">
        <f t="shared" si="43"/>
        <v>238</v>
      </c>
      <c r="D882" s="265">
        <v>214</v>
      </c>
      <c r="E882" s="265">
        <v>24</v>
      </c>
      <c r="F882" s="276"/>
      <c r="G882" s="549">
        <v>6.1139999999999999</v>
      </c>
      <c r="H882" s="546">
        <f t="shared" si="44"/>
        <v>293.47000000000003</v>
      </c>
      <c r="I882" s="547">
        <f t="shared" si="45"/>
        <v>364.17</v>
      </c>
    </row>
    <row r="883" spans="1:9" x14ac:dyDescent="0.25">
      <c r="A883" s="273" t="s">
        <v>30</v>
      </c>
      <c r="B883" s="265">
        <v>1</v>
      </c>
      <c r="C883" s="265">
        <f t="shared" si="43"/>
        <v>261.62962962962962</v>
      </c>
      <c r="D883" s="265">
        <v>237</v>
      </c>
      <c r="E883" s="265">
        <v>24.62962962962963</v>
      </c>
      <c r="F883" s="276"/>
      <c r="G883" s="549">
        <v>6.1139999999999999</v>
      </c>
      <c r="H883" s="546">
        <f t="shared" si="44"/>
        <v>301.17</v>
      </c>
      <c r="I883" s="547">
        <f t="shared" si="45"/>
        <v>373.72</v>
      </c>
    </row>
    <row r="884" spans="1:9" x14ac:dyDescent="0.25">
      <c r="A884" s="273" t="s">
        <v>30</v>
      </c>
      <c r="B884" s="265">
        <v>1</v>
      </c>
      <c r="C884" s="265">
        <f t="shared" si="43"/>
        <v>208</v>
      </c>
      <c r="D884" s="265">
        <v>183</v>
      </c>
      <c r="E884" s="265">
        <v>25</v>
      </c>
      <c r="F884" s="276"/>
      <c r="G884" s="549">
        <v>6.1139999999999999</v>
      </c>
      <c r="H884" s="546">
        <f t="shared" si="44"/>
        <v>305.7</v>
      </c>
      <c r="I884" s="547">
        <f t="shared" si="45"/>
        <v>379.34</v>
      </c>
    </row>
    <row r="885" spans="1:9" x14ac:dyDescent="0.25">
      <c r="A885" s="273" t="s">
        <v>30</v>
      </c>
      <c r="B885" s="265">
        <v>1</v>
      </c>
      <c r="C885" s="265">
        <f t="shared" si="43"/>
        <v>239.5</v>
      </c>
      <c r="D885" s="265">
        <v>214</v>
      </c>
      <c r="E885" s="265">
        <v>25.5</v>
      </c>
      <c r="F885" s="276"/>
      <c r="G885" s="549">
        <v>6.1139999999999999</v>
      </c>
      <c r="H885" s="546">
        <f t="shared" si="44"/>
        <v>311.81</v>
      </c>
      <c r="I885" s="547">
        <f t="shared" si="45"/>
        <v>386.93</v>
      </c>
    </row>
    <row r="886" spans="1:9" x14ac:dyDescent="0.25">
      <c r="A886" s="273" t="s">
        <v>30</v>
      </c>
      <c r="B886" s="265">
        <v>1</v>
      </c>
      <c r="C886" s="265">
        <f t="shared" si="43"/>
        <v>72</v>
      </c>
      <c r="D886" s="265">
        <v>46</v>
      </c>
      <c r="E886" s="265">
        <v>26</v>
      </c>
      <c r="F886" s="276"/>
      <c r="G886" s="549">
        <v>6.1139999999999999</v>
      </c>
      <c r="H886" s="546">
        <f t="shared" si="44"/>
        <v>317.93</v>
      </c>
      <c r="I886" s="547">
        <f t="shared" si="45"/>
        <v>394.52</v>
      </c>
    </row>
    <row r="887" spans="1:9" x14ac:dyDescent="0.25">
      <c r="A887" s="273" t="s">
        <v>30</v>
      </c>
      <c r="B887" s="265">
        <v>1</v>
      </c>
      <c r="C887" s="265">
        <f t="shared" si="43"/>
        <v>304.75477707006371</v>
      </c>
      <c r="D887" s="265">
        <v>277</v>
      </c>
      <c r="E887" s="265">
        <v>27.754777070063692</v>
      </c>
      <c r="F887" s="276"/>
      <c r="G887" s="549">
        <v>6.1139999999999999</v>
      </c>
      <c r="H887" s="546">
        <f t="shared" si="44"/>
        <v>339.39</v>
      </c>
      <c r="I887" s="547">
        <f t="shared" si="45"/>
        <v>421.15</v>
      </c>
    </row>
    <row r="888" spans="1:9" x14ac:dyDescent="0.25">
      <c r="A888" s="273" t="s">
        <v>30</v>
      </c>
      <c r="B888" s="265">
        <v>1</v>
      </c>
      <c r="C888" s="265">
        <f t="shared" si="43"/>
        <v>282</v>
      </c>
      <c r="D888" s="265">
        <v>254</v>
      </c>
      <c r="E888" s="265">
        <v>28</v>
      </c>
      <c r="F888" s="276"/>
      <c r="G888" s="549">
        <v>6.1139999999999999</v>
      </c>
      <c r="H888" s="546">
        <f t="shared" si="44"/>
        <v>342.38</v>
      </c>
      <c r="I888" s="547">
        <f t="shared" si="45"/>
        <v>424.86</v>
      </c>
    </row>
    <row r="889" spans="1:9" x14ac:dyDescent="0.25">
      <c r="A889" s="273" t="s">
        <v>30</v>
      </c>
      <c r="B889" s="265">
        <v>1</v>
      </c>
      <c r="C889" s="265">
        <f t="shared" si="43"/>
        <v>305.5</v>
      </c>
      <c r="D889" s="265">
        <v>277</v>
      </c>
      <c r="E889" s="265">
        <v>28.5</v>
      </c>
      <c r="F889" s="276"/>
      <c r="G889" s="549">
        <v>6.1139999999999999</v>
      </c>
      <c r="H889" s="546">
        <f t="shared" si="44"/>
        <v>348.5</v>
      </c>
      <c r="I889" s="547">
        <f t="shared" si="45"/>
        <v>432.45</v>
      </c>
    </row>
    <row r="890" spans="1:9" x14ac:dyDescent="0.25">
      <c r="A890" s="273" t="s">
        <v>30</v>
      </c>
      <c r="B890" s="265">
        <v>1</v>
      </c>
      <c r="C890" s="265">
        <f t="shared" si="43"/>
        <v>258.4736842105263</v>
      </c>
      <c r="D890" s="265">
        <v>229</v>
      </c>
      <c r="E890" s="265">
        <v>29.473684210526315</v>
      </c>
      <c r="F890" s="276"/>
      <c r="G890" s="549">
        <v>6.1139999999999999</v>
      </c>
      <c r="H890" s="546">
        <f t="shared" si="44"/>
        <v>360.4</v>
      </c>
      <c r="I890" s="547">
        <f t="shared" si="45"/>
        <v>447.22</v>
      </c>
    </row>
    <row r="891" spans="1:9" x14ac:dyDescent="0.25">
      <c r="A891" s="273" t="s">
        <v>30</v>
      </c>
      <c r="B891" s="265">
        <v>1</v>
      </c>
      <c r="C891" s="265">
        <f t="shared" si="43"/>
        <v>267</v>
      </c>
      <c r="D891" s="265">
        <v>237</v>
      </c>
      <c r="E891" s="265">
        <v>30</v>
      </c>
      <c r="F891" s="276"/>
      <c r="G891" s="549">
        <v>6.1139999999999999</v>
      </c>
      <c r="H891" s="546">
        <f t="shared" si="44"/>
        <v>366.84</v>
      </c>
      <c r="I891" s="547">
        <f t="shared" si="45"/>
        <v>455.21</v>
      </c>
    </row>
    <row r="892" spans="1:9" x14ac:dyDescent="0.25">
      <c r="A892" s="273" t="s">
        <v>30</v>
      </c>
      <c r="B892" s="265">
        <v>1</v>
      </c>
      <c r="C892" s="265">
        <f t="shared" si="43"/>
        <v>307</v>
      </c>
      <c r="D892" s="265">
        <v>277</v>
      </c>
      <c r="E892" s="265">
        <v>30</v>
      </c>
      <c r="F892" s="276"/>
      <c r="G892" s="549">
        <v>6.1139999999999999</v>
      </c>
      <c r="H892" s="546">
        <f t="shared" si="44"/>
        <v>366.84</v>
      </c>
      <c r="I892" s="547">
        <f t="shared" si="45"/>
        <v>455.21</v>
      </c>
    </row>
    <row r="893" spans="1:9" x14ac:dyDescent="0.25">
      <c r="A893" s="273" t="s">
        <v>30</v>
      </c>
      <c r="B893" s="265">
        <v>1</v>
      </c>
      <c r="C893" s="265">
        <f t="shared" si="43"/>
        <v>309</v>
      </c>
      <c r="D893" s="265">
        <v>277</v>
      </c>
      <c r="E893" s="265">
        <v>32</v>
      </c>
      <c r="F893" s="276"/>
      <c r="G893" s="549">
        <v>6.1139999999999999</v>
      </c>
      <c r="H893" s="546">
        <f t="shared" si="44"/>
        <v>391.3</v>
      </c>
      <c r="I893" s="547">
        <f t="shared" si="45"/>
        <v>485.56</v>
      </c>
    </row>
    <row r="894" spans="1:9" x14ac:dyDescent="0.25">
      <c r="A894" s="273" t="s">
        <v>30</v>
      </c>
      <c r="B894" s="265">
        <v>1</v>
      </c>
      <c r="C894" s="265">
        <f t="shared" si="43"/>
        <v>120</v>
      </c>
      <c r="D894" s="265">
        <v>86</v>
      </c>
      <c r="E894" s="265">
        <v>34</v>
      </c>
      <c r="F894" s="276"/>
      <c r="G894" s="549">
        <v>6.1139999999999999</v>
      </c>
      <c r="H894" s="546">
        <f t="shared" si="44"/>
        <v>415.75</v>
      </c>
      <c r="I894" s="547">
        <f t="shared" si="45"/>
        <v>515.9</v>
      </c>
    </row>
    <row r="895" spans="1:9" x14ac:dyDescent="0.25">
      <c r="A895" s="273" t="s">
        <v>30</v>
      </c>
      <c r="B895" s="265">
        <v>1</v>
      </c>
      <c r="C895" s="265">
        <f t="shared" si="43"/>
        <v>231.5</v>
      </c>
      <c r="D895" s="265">
        <v>197</v>
      </c>
      <c r="E895" s="265">
        <v>34.5</v>
      </c>
      <c r="F895" s="276"/>
      <c r="G895" s="549">
        <v>6.1139999999999999</v>
      </c>
      <c r="H895" s="546">
        <f t="shared" si="44"/>
        <v>421.87</v>
      </c>
      <c r="I895" s="547">
        <f t="shared" si="45"/>
        <v>523.5</v>
      </c>
    </row>
    <row r="896" spans="1:9" x14ac:dyDescent="0.25">
      <c r="A896" s="273" t="s">
        <v>30</v>
      </c>
      <c r="B896" s="265">
        <v>1</v>
      </c>
      <c r="C896" s="265">
        <f t="shared" si="43"/>
        <v>311.5</v>
      </c>
      <c r="D896" s="265">
        <v>277</v>
      </c>
      <c r="E896" s="265">
        <v>34.5</v>
      </c>
      <c r="F896" s="276"/>
      <c r="G896" s="549">
        <v>6.1139999999999999</v>
      </c>
      <c r="H896" s="546">
        <f t="shared" si="44"/>
        <v>421.87</v>
      </c>
      <c r="I896" s="547">
        <f t="shared" si="45"/>
        <v>523.5</v>
      </c>
    </row>
    <row r="897" spans="1:9" x14ac:dyDescent="0.25">
      <c r="A897" s="273" t="s">
        <v>30</v>
      </c>
      <c r="B897" s="265">
        <v>1</v>
      </c>
      <c r="C897" s="265">
        <f t="shared" si="43"/>
        <v>312</v>
      </c>
      <c r="D897" s="265">
        <v>277</v>
      </c>
      <c r="E897" s="265">
        <v>35</v>
      </c>
      <c r="F897" s="276"/>
      <c r="G897" s="549">
        <v>6.1139999999999999</v>
      </c>
      <c r="H897" s="546">
        <f t="shared" si="44"/>
        <v>427.98</v>
      </c>
      <c r="I897" s="547">
        <f t="shared" si="45"/>
        <v>531.08000000000004</v>
      </c>
    </row>
    <row r="898" spans="1:9" x14ac:dyDescent="0.25">
      <c r="A898" s="273" t="s">
        <v>30</v>
      </c>
      <c r="B898" s="265">
        <v>1</v>
      </c>
      <c r="C898" s="265">
        <f t="shared" si="43"/>
        <v>312.77586206896552</v>
      </c>
      <c r="D898" s="265">
        <v>277</v>
      </c>
      <c r="E898" s="265">
        <v>35.775862068965516</v>
      </c>
      <c r="F898" s="276"/>
      <c r="G898" s="549">
        <v>6.1139999999999999</v>
      </c>
      <c r="H898" s="546">
        <f t="shared" si="44"/>
        <v>437.47</v>
      </c>
      <c r="I898" s="547">
        <f t="shared" si="45"/>
        <v>542.86</v>
      </c>
    </row>
    <row r="899" spans="1:9" x14ac:dyDescent="0.25">
      <c r="A899" s="273" t="s">
        <v>30</v>
      </c>
      <c r="B899" s="265">
        <v>1</v>
      </c>
      <c r="C899" s="265">
        <f t="shared" ref="C899:C962" si="46">D899+E899</f>
        <v>290</v>
      </c>
      <c r="D899" s="265">
        <v>254</v>
      </c>
      <c r="E899" s="265">
        <v>36</v>
      </c>
      <c r="F899" s="276"/>
      <c r="G899" s="549">
        <v>6.1139999999999999</v>
      </c>
      <c r="H899" s="546">
        <f t="shared" si="44"/>
        <v>440.21</v>
      </c>
      <c r="I899" s="547">
        <f t="shared" si="45"/>
        <v>546.26</v>
      </c>
    </row>
    <row r="900" spans="1:9" x14ac:dyDescent="0.25">
      <c r="A900" s="273" t="s">
        <v>30</v>
      </c>
      <c r="B900" s="265">
        <v>1</v>
      </c>
      <c r="C900" s="265">
        <f t="shared" si="46"/>
        <v>141.333</v>
      </c>
      <c r="D900" s="265">
        <v>104</v>
      </c>
      <c r="E900" s="265">
        <v>37.332999999999998</v>
      </c>
      <c r="F900" s="276"/>
      <c r="G900" s="549">
        <v>6.1139999999999999</v>
      </c>
      <c r="H900" s="546">
        <f t="shared" ref="H900:H963" si="47">ROUND(E900*G900*2,2)</f>
        <v>456.51</v>
      </c>
      <c r="I900" s="547">
        <f t="shared" ref="I900:I963" si="48">ROUND(H900*1.2409,2)</f>
        <v>566.48</v>
      </c>
    </row>
    <row r="901" spans="1:9" x14ac:dyDescent="0.25">
      <c r="A901" s="273" t="s">
        <v>30</v>
      </c>
      <c r="B901" s="265">
        <v>1</v>
      </c>
      <c r="C901" s="265">
        <f t="shared" si="46"/>
        <v>316.5</v>
      </c>
      <c r="D901" s="265">
        <v>277</v>
      </c>
      <c r="E901" s="265">
        <v>39.5</v>
      </c>
      <c r="F901" s="276"/>
      <c r="G901" s="549">
        <v>6.1139999999999999</v>
      </c>
      <c r="H901" s="546">
        <f t="shared" si="47"/>
        <v>483.01</v>
      </c>
      <c r="I901" s="547">
        <f t="shared" si="48"/>
        <v>599.37</v>
      </c>
    </row>
    <row r="902" spans="1:9" x14ac:dyDescent="0.25">
      <c r="A902" s="273" t="s">
        <v>30</v>
      </c>
      <c r="B902" s="265">
        <v>1</v>
      </c>
      <c r="C902" s="265">
        <f t="shared" si="46"/>
        <v>164.5</v>
      </c>
      <c r="D902" s="265">
        <v>125</v>
      </c>
      <c r="E902" s="265">
        <v>39.5</v>
      </c>
      <c r="F902" s="276"/>
      <c r="G902" s="549">
        <v>6.1139999999999999</v>
      </c>
      <c r="H902" s="546">
        <f t="shared" si="47"/>
        <v>483.01</v>
      </c>
      <c r="I902" s="547">
        <f t="shared" si="48"/>
        <v>599.37</v>
      </c>
    </row>
    <row r="903" spans="1:9" x14ac:dyDescent="0.25">
      <c r="A903" s="273" t="s">
        <v>30</v>
      </c>
      <c r="B903" s="265">
        <v>1</v>
      </c>
      <c r="C903" s="265">
        <f t="shared" si="46"/>
        <v>200</v>
      </c>
      <c r="D903" s="265">
        <v>158</v>
      </c>
      <c r="E903" s="265">
        <v>42</v>
      </c>
      <c r="F903" s="276"/>
      <c r="G903" s="549">
        <v>6.1139999999999999</v>
      </c>
      <c r="H903" s="546">
        <f t="shared" si="47"/>
        <v>513.58000000000004</v>
      </c>
      <c r="I903" s="547">
        <f t="shared" si="48"/>
        <v>637.29999999999995</v>
      </c>
    </row>
    <row r="904" spans="1:9" x14ac:dyDescent="0.25">
      <c r="A904" s="273" t="s">
        <v>30</v>
      </c>
      <c r="B904" s="265">
        <v>1</v>
      </c>
      <c r="C904" s="265">
        <f t="shared" si="46"/>
        <v>320.52542372881356</v>
      </c>
      <c r="D904" s="265">
        <v>277</v>
      </c>
      <c r="E904" s="265">
        <v>43.525423728813564</v>
      </c>
      <c r="F904" s="276"/>
      <c r="G904" s="549">
        <v>6.1139999999999999</v>
      </c>
      <c r="H904" s="546">
        <f t="shared" si="47"/>
        <v>532.23</v>
      </c>
      <c r="I904" s="547">
        <f t="shared" si="48"/>
        <v>660.44</v>
      </c>
    </row>
    <row r="905" spans="1:9" x14ac:dyDescent="0.25">
      <c r="A905" s="273" t="s">
        <v>30</v>
      </c>
      <c r="B905" s="265">
        <v>1</v>
      </c>
      <c r="C905" s="265">
        <f t="shared" si="46"/>
        <v>312.86206896551721</v>
      </c>
      <c r="D905" s="265">
        <v>269</v>
      </c>
      <c r="E905" s="265">
        <v>43.862068965517238</v>
      </c>
      <c r="F905" s="276"/>
      <c r="G905" s="549">
        <v>6.1139999999999999</v>
      </c>
      <c r="H905" s="546">
        <f t="shared" si="47"/>
        <v>536.35</v>
      </c>
      <c r="I905" s="547">
        <f t="shared" si="48"/>
        <v>665.56</v>
      </c>
    </row>
    <row r="906" spans="1:9" x14ac:dyDescent="0.25">
      <c r="A906" s="273" t="s">
        <v>30</v>
      </c>
      <c r="B906" s="265">
        <v>1</v>
      </c>
      <c r="C906" s="265">
        <f t="shared" si="46"/>
        <v>249.95348837209303</v>
      </c>
      <c r="D906" s="265">
        <v>206</v>
      </c>
      <c r="E906" s="265">
        <v>43.953488372093027</v>
      </c>
      <c r="F906" s="276"/>
      <c r="G906" s="549">
        <v>6.1139999999999999</v>
      </c>
      <c r="H906" s="546">
        <f t="shared" si="47"/>
        <v>537.46</v>
      </c>
      <c r="I906" s="547">
        <f t="shared" si="48"/>
        <v>666.93</v>
      </c>
    </row>
    <row r="907" spans="1:9" x14ac:dyDescent="0.25">
      <c r="A907" s="273" t="s">
        <v>30</v>
      </c>
      <c r="B907" s="265">
        <v>1</v>
      </c>
      <c r="C907" s="265">
        <f t="shared" si="46"/>
        <v>321</v>
      </c>
      <c r="D907" s="265">
        <v>277</v>
      </c>
      <c r="E907" s="265">
        <v>44</v>
      </c>
      <c r="F907" s="276"/>
      <c r="G907" s="549">
        <v>6.1139999999999999</v>
      </c>
      <c r="H907" s="546">
        <f t="shared" si="47"/>
        <v>538.03</v>
      </c>
      <c r="I907" s="547">
        <f t="shared" si="48"/>
        <v>667.64</v>
      </c>
    </row>
    <row r="908" spans="1:9" x14ac:dyDescent="0.25">
      <c r="A908" s="273" t="s">
        <v>30</v>
      </c>
      <c r="B908" s="265">
        <v>1</v>
      </c>
      <c r="C908" s="265">
        <f t="shared" si="46"/>
        <v>322.423</v>
      </c>
      <c r="D908" s="265">
        <v>277</v>
      </c>
      <c r="E908" s="265">
        <v>45.423000000000002</v>
      </c>
      <c r="F908" s="276"/>
      <c r="G908" s="549">
        <v>6.1139999999999999</v>
      </c>
      <c r="H908" s="546">
        <f t="shared" si="47"/>
        <v>555.42999999999995</v>
      </c>
      <c r="I908" s="547">
        <f t="shared" si="48"/>
        <v>689.23</v>
      </c>
    </row>
    <row r="909" spans="1:9" x14ac:dyDescent="0.25">
      <c r="A909" s="273" t="s">
        <v>30</v>
      </c>
      <c r="B909" s="265">
        <v>1</v>
      </c>
      <c r="C909" s="265">
        <f t="shared" si="46"/>
        <v>324</v>
      </c>
      <c r="D909" s="265">
        <v>277</v>
      </c>
      <c r="E909" s="265">
        <v>47</v>
      </c>
      <c r="F909" s="276"/>
      <c r="G909" s="549">
        <v>6.1139999999999999</v>
      </c>
      <c r="H909" s="546">
        <f t="shared" si="47"/>
        <v>574.72</v>
      </c>
      <c r="I909" s="547">
        <f t="shared" si="48"/>
        <v>713.17</v>
      </c>
    </row>
    <row r="910" spans="1:9" x14ac:dyDescent="0.25">
      <c r="A910" s="273" t="s">
        <v>30</v>
      </c>
      <c r="B910" s="265">
        <v>1</v>
      </c>
      <c r="C910" s="265">
        <f t="shared" si="46"/>
        <v>309.63636363636363</v>
      </c>
      <c r="D910" s="265">
        <v>262</v>
      </c>
      <c r="E910" s="265">
        <v>47.63636363636364</v>
      </c>
      <c r="F910" s="276"/>
      <c r="G910" s="549">
        <v>6.1139999999999999</v>
      </c>
      <c r="H910" s="546">
        <f t="shared" si="47"/>
        <v>582.5</v>
      </c>
      <c r="I910" s="547">
        <f t="shared" si="48"/>
        <v>722.82</v>
      </c>
    </row>
    <row r="911" spans="1:9" x14ac:dyDescent="0.25">
      <c r="A911" s="273" t="s">
        <v>30</v>
      </c>
      <c r="B911" s="265">
        <v>1</v>
      </c>
      <c r="C911" s="265">
        <f t="shared" si="46"/>
        <v>261</v>
      </c>
      <c r="D911" s="265">
        <v>213</v>
      </c>
      <c r="E911" s="265">
        <v>48</v>
      </c>
      <c r="F911" s="276"/>
      <c r="G911" s="549">
        <v>6.1139999999999999</v>
      </c>
      <c r="H911" s="546">
        <f t="shared" si="47"/>
        <v>586.94000000000005</v>
      </c>
      <c r="I911" s="547">
        <f t="shared" si="48"/>
        <v>728.33</v>
      </c>
    </row>
    <row r="912" spans="1:9" x14ac:dyDescent="0.25">
      <c r="A912" s="273" t="s">
        <v>30</v>
      </c>
      <c r="B912" s="265">
        <v>1</v>
      </c>
      <c r="C912" s="265">
        <f t="shared" si="46"/>
        <v>304.16000000000003</v>
      </c>
      <c r="D912" s="265">
        <v>254</v>
      </c>
      <c r="E912" s="265">
        <v>50.160000000000004</v>
      </c>
      <c r="F912" s="276"/>
      <c r="G912" s="549">
        <v>6.1139999999999999</v>
      </c>
      <c r="H912" s="546">
        <f t="shared" si="47"/>
        <v>613.36</v>
      </c>
      <c r="I912" s="547">
        <f t="shared" si="48"/>
        <v>761.12</v>
      </c>
    </row>
    <row r="913" spans="1:9" x14ac:dyDescent="0.25">
      <c r="A913" s="273" t="s">
        <v>30</v>
      </c>
      <c r="B913" s="265">
        <v>1</v>
      </c>
      <c r="C913" s="265">
        <f t="shared" si="46"/>
        <v>219.5</v>
      </c>
      <c r="D913" s="265">
        <v>166</v>
      </c>
      <c r="E913" s="265">
        <v>53.5</v>
      </c>
      <c r="F913" s="276"/>
      <c r="G913" s="549">
        <v>6.1139999999999999</v>
      </c>
      <c r="H913" s="546">
        <f t="shared" si="47"/>
        <v>654.20000000000005</v>
      </c>
      <c r="I913" s="547">
        <f t="shared" si="48"/>
        <v>811.8</v>
      </c>
    </row>
    <row r="914" spans="1:9" x14ac:dyDescent="0.25">
      <c r="A914" s="273" t="s">
        <v>30</v>
      </c>
      <c r="B914" s="265">
        <v>1</v>
      </c>
      <c r="C914" s="265">
        <f t="shared" si="46"/>
        <v>332</v>
      </c>
      <c r="D914" s="265">
        <v>277</v>
      </c>
      <c r="E914" s="265">
        <v>55</v>
      </c>
      <c r="F914" s="276"/>
      <c r="G914" s="549">
        <v>6.1139999999999999</v>
      </c>
      <c r="H914" s="546">
        <f t="shared" si="47"/>
        <v>672.54</v>
      </c>
      <c r="I914" s="547">
        <f t="shared" si="48"/>
        <v>834.55</v>
      </c>
    </row>
    <row r="915" spans="1:9" x14ac:dyDescent="0.25">
      <c r="A915" s="273" t="s">
        <v>30</v>
      </c>
      <c r="B915" s="265">
        <v>1</v>
      </c>
      <c r="C915" s="265">
        <f t="shared" si="46"/>
        <v>200</v>
      </c>
      <c r="D915" s="265">
        <v>142</v>
      </c>
      <c r="E915" s="265">
        <v>58</v>
      </c>
      <c r="F915" s="276"/>
      <c r="G915" s="549">
        <v>6.1139999999999999</v>
      </c>
      <c r="H915" s="546">
        <f t="shared" si="47"/>
        <v>709.22</v>
      </c>
      <c r="I915" s="547">
        <f t="shared" si="48"/>
        <v>880.07</v>
      </c>
    </row>
    <row r="916" spans="1:9" x14ac:dyDescent="0.25">
      <c r="A916" s="273" t="s">
        <v>30</v>
      </c>
      <c r="B916" s="265">
        <v>1</v>
      </c>
      <c r="C916" s="265">
        <f t="shared" si="46"/>
        <v>336</v>
      </c>
      <c r="D916" s="265">
        <v>277</v>
      </c>
      <c r="E916" s="265">
        <v>59</v>
      </c>
      <c r="F916" s="276"/>
      <c r="G916" s="549">
        <v>6.1139999999999999</v>
      </c>
      <c r="H916" s="546">
        <f t="shared" si="47"/>
        <v>721.45</v>
      </c>
      <c r="I916" s="547">
        <f t="shared" si="48"/>
        <v>895.25</v>
      </c>
    </row>
    <row r="917" spans="1:9" x14ac:dyDescent="0.25">
      <c r="A917" s="273" t="s">
        <v>30</v>
      </c>
      <c r="B917" s="265">
        <v>1</v>
      </c>
      <c r="C917" s="265">
        <f t="shared" si="46"/>
        <v>340</v>
      </c>
      <c r="D917" s="265">
        <v>277</v>
      </c>
      <c r="E917" s="265">
        <v>63</v>
      </c>
      <c r="F917" s="276"/>
      <c r="G917" s="549">
        <v>6.1139999999999999</v>
      </c>
      <c r="H917" s="546">
        <f t="shared" si="47"/>
        <v>770.36</v>
      </c>
      <c r="I917" s="547">
        <f t="shared" si="48"/>
        <v>955.94</v>
      </c>
    </row>
    <row r="918" spans="1:9" x14ac:dyDescent="0.25">
      <c r="A918" s="273" t="s">
        <v>30</v>
      </c>
      <c r="B918" s="265">
        <v>1</v>
      </c>
      <c r="C918" s="265">
        <f t="shared" si="46"/>
        <v>341</v>
      </c>
      <c r="D918" s="265">
        <v>277</v>
      </c>
      <c r="E918" s="265">
        <v>64</v>
      </c>
      <c r="F918" s="276"/>
      <c r="G918" s="549">
        <v>6.1139999999999999</v>
      </c>
      <c r="H918" s="546">
        <f t="shared" si="47"/>
        <v>782.59</v>
      </c>
      <c r="I918" s="547">
        <f t="shared" si="48"/>
        <v>971.12</v>
      </c>
    </row>
    <row r="919" spans="1:9" x14ac:dyDescent="0.25">
      <c r="A919" s="273" t="s">
        <v>30</v>
      </c>
      <c r="B919" s="265">
        <v>1</v>
      </c>
      <c r="C919" s="265">
        <f t="shared" si="46"/>
        <v>344</v>
      </c>
      <c r="D919" s="265">
        <v>277</v>
      </c>
      <c r="E919" s="265">
        <v>67</v>
      </c>
      <c r="F919" s="276"/>
      <c r="G919" s="549">
        <v>6.1139999999999999</v>
      </c>
      <c r="H919" s="546">
        <f t="shared" si="47"/>
        <v>819.28</v>
      </c>
      <c r="I919" s="547">
        <f t="shared" si="48"/>
        <v>1016.64</v>
      </c>
    </row>
    <row r="920" spans="1:9" x14ac:dyDescent="0.25">
      <c r="A920" s="273" t="s">
        <v>30</v>
      </c>
      <c r="B920" s="265">
        <v>1</v>
      </c>
      <c r="C920" s="265">
        <f t="shared" si="46"/>
        <v>316</v>
      </c>
      <c r="D920" s="265">
        <v>247</v>
      </c>
      <c r="E920" s="265">
        <v>69</v>
      </c>
      <c r="F920" s="276"/>
      <c r="G920" s="549">
        <v>6.1139999999999999</v>
      </c>
      <c r="H920" s="546">
        <f t="shared" si="47"/>
        <v>843.73</v>
      </c>
      <c r="I920" s="547">
        <f t="shared" si="48"/>
        <v>1046.98</v>
      </c>
    </row>
    <row r="921" spans="1:9" x14ac:dyDescent="0.25">
      <c r="A921" s="273" t="s">
        <v>30</v>
      </c>
      <c r="B921" s="265">
        <v>1</v>
      </c>
      <c r="C921" s="265">
        <f t="shared" si="46"/>
        <v>192</v>
      </c>
      <c r="D921" s="265">
        <v>118</v>
      </c>
      <c r="E921" s="265">
        <v>74</v>
      </c>
      <c r="F921" s="276"/>
      <c r="G921" s="549">
        <v>6.1139999999999999</v>
      </c>
      <c r="H921" s="546">
        <f t="shared" si="47"/>
        <v>904.87</v>
      </c>
      <c r="I921" s="547">
        <f t="shared" si="48"/>
        <v>1122.8499999999999</v>
      </c>
    </row>
    <row r="922" spans="1:9" x14ac:dyDescent="0.25">
      <c r="A922" s="273" t="s">
        <v>30</v>
      </c>
      <c r="B922" s="265">
        <v>1</v>
      </c>
      <c r="C922" s="265">
        <f t="shared" si="46"/>
        <v>288</v>
      </c>
      <c r="D922" s="265">
        <v>214</v>
      </c>
      <c r="E922" s="265">
        <v>74</v>
      </c>
      <c r="F922" s="276"/>
      <c r="G922" s="549">
        <v>6.1139999999999999</v>
      </c>
      <c r="H922" s="546">
        <f t="shared" si="47"/>
        <v>904.87</v>
      </c>
      <c r="I922" s="547">
        <f t="shared" si="48"/>
        <v>1122.8499999999999</v>
      </c>
    </row>
    <row r="923" spans="1:9" x14ac:dyDescent="0.25">
      <c r="A923" s="273" t="s">
        <v>30</v>
      </c>
      <c r="B923" s="265">
        <v>1</v>
      </c>
      <c r="C923" s="265">
        <f t="shared" si="46"/>
        <v>354.47399999999999</v>
      </c>
      <c r="D923" s="265">
        <v>277</v>
      </c>
      <c r="E923" s="265">
        <v>77.474000000000004</v>
      </c>
      <c r="F923" s="276"/>
      <c r="G923" s="549">
        <v>6.1139999999999999</v>
      </c>
      <c r="H923" s="546">
        <f t="shared" si="47"/>
        <v>947.35</v>
      </c>
      <c r="I923" s="547">
        <f t="shared" si="48"/>
        <v>1175.57</v>
      </c>
    </row>
    <row r="924" spans="1:9" x14ac:dyDescent="0.25">
      <c r="A924" s="273" t="s">
        <v>30</v>
      </c>
      <c r="B924" s="265">
        <v>1</v>
      </c>
      <c r="C924" s="265">
        <f t="shared" si="46"/>
        <v>288</v>
      </c>
      <c r="D924" s="265">
        <v>206</v>
      </c>
      <c r="E924" s="265">
        <v>82</v>
      </c>
      <c r="F924" s="276"/>
      <c r="G924" s="549">
        <v>6.1139999999999999</v>
      </c>
      <c r="H924" s="546">
        <f t="shared" si="47"/>
        <v>1002.7</v>
      </c>
      <c r="I924" s="547">
        <f t="shared" si="48"/>
        <v>1244.25</v>
      </c>
    </row>
    <row r="925" spans="1:9" x14ac:dyDescent="0.25">
      <c r="A925" s="273" t="s">
        <v>30</v>
      </c>
      <c r="B925" s="265">
        <v>1</v>
      </c>
      <c r="C925" s="265">
        <f t="shared" si="46"/>
        <v>299.14800000000002</v>
      </c>
      <c r="D925" s="265">
        <v>214</v>
      </c>
      <c r="E925" s="265">
        <v>85.147999999999996</v>
      </c>
      <c r="F925" s="276"/>
      <c r="G925" s="549">
        <v>6.1139999999999999</v>
      </c>
      <c r="H925" s="546">
        <f t="shared" si="47"/>
        <v>1041.19</v>
      </c>
      <c r="I925" s="547">
        <f t="shared" si="48"/>
        <v>1292.01</v>
      </c>
    </row>
    <row r="926" spans="1:9" x14ac:dyDescent="0.25">
      <c r="A926" s="273" t="s">
        <v>30</v>
      </c>
      <c r="B926" s="265">
        <v>1</v>
      </c>
      <c r="C926" s="265">
        <f t="shared" si="46"/>
        <v>312</v>
      </c>
      <c r="D926" s="265">
        <v>214</v>
      </c>
      <c r="E926" s="265">
        <v>98</v>
      </c>
      <c r="F926" s="276"/>
      <c r="G926" s="549">
        <v>6.1139999999999999</v>
      </c>
      <c r="H926" s="546">
        <f t="shared" si="47"/>
        <v>1198.3399999999999</v>
      </c>
      <c r="I926" s="547">
        <f t="shared" si="48"/>
        <v>1487.02</v>
      </c>
    </row>
    <row r="927" spans="1:9" x14ac:dyDescent="0.25">
      <c r="A927" s="273" t="s">
        <v>30</v>
      </c>
      <c r="B927" s="265">
        <v>1</v>
      </c>
      <c r="C927" s="265">
        <f t="shared" si="46"/>
        <v>297</v>
      </c>
      <c r="D927" s="265">
        <v>197</v>
      </c>
      <c r="E927" s="265">
        <v>100</v>
      </c>
      <c r="F927" s="276"/>
      <c r="G927" s="549">
        <v>6.1139999999999999</v>
      </c>
      <c r="H927" s="546">
        <f t="shared" si="47"/>
        <v>1222.8</v>
      </c>
      <c r="I927" s="547">
        <f t="shared" si="48"/>
        <v>1517.37</v>
      </c>
    </row>
    <row r="928" spans="1:9" x14ac:dyDescent="0.25">
      <c r="A928" s="273" t="s">
        <v>30</v>
      </c>
      <c r="B928" s="265">
        <v>1</v>
      </c>
      <c r="C928" s="265">
        <f t="shared" si="46"/>
        <v>335</v>
      </c>
      <c r="D928" s="265">
        <v>231</v>
      </c>
      <c r="E928" s="265">
        <v>104</v>
      </c>
      <c r="F928" s="276"/>
      <c r="G928" s="549">
        <v>6.1139999999999999</v>
      </c>
      <c r="H928" s="546">
        <f t="shared" si="47"/>
        <v>1271.71</v>
      </c>
      <c r="I928" s="547">
        <f t="shared" si="48"/>
        <v>1578.06</v>
      </c>
    </row>
    <row r="929" spans="1:9" x14ac:dyDescent="0.25">
      <c r="A929" s="273" t="s">
        <v>30</v>
      </c>
      <c r="B929" s="265">
        <v>1</v>
      </c>
      <c r="C929" s="265">
        <f t="shared" si="46"/>
        <v>304</v>
      </c>
      <c r="D929" s="265">
        <v>198</v>
      </c>
      <c r="E929" s="265">
        <v>106</v>
      </c>
      <c r="F929" s="276"/>
      <c r="G929" s="549">
        <v>6.1139999999999999</v>
      </c>
      <c r="H929" s="546">
        <f t="shared" si="47"/>
        <v>1296.17</v>
      </c>
      <c r="I929" s="547">
        <f t="shared" si="48"/>
        <v>1608.42</v>
      </c>
    </row>
    <row r="930" spans="1:9" x14ac:dyDescent="0.25">
      <c r="A930" s="273" t="s">
        <v>30</v>
      </c>
      <c r="B930" s="265">
        <v>1</v>
      </c>
      <c r="C930" s="265">
        <f t="shared" si="46"/>
        <v>384</v>
      </c>
      <c r="D930" s="265">
        <v>277</v>
      </c>
      <c r="E930" s="265">
        <v>107</v>
      </c>
      <c r="F930" s="276"/>
      <c r="G930" s="549">
        <v>6.1139999999999999</v>
      </c>
      <c r="H930" s="546">
        <f t="shared" si="47"/>
        <v>1308.4000000000001</v>
      </c>
      <c r="I930" s="547">
        <f t="shared" si="48"/>
        <v>1623.59</v>
      </c>
    </row>
    <row r="931" spans="1:9" x14ac:dyDescent="0.25">
      <c r="A931" s="273" t="s">
        <v>30</v>
      </c>
      <c r="B931" s="265">
        <v>1</v>
      </c>
      <c r="C931" s="265">
        <f t="shared" si="46"/>
        <v>384</v>
      </c>
      <c r="D931" s="265">
        <v>277</v>
      </c>
      <c r="E931" s="265">
        <v>107</v>
      </c>
      <c r="F931" s="276"/>
      <c r="G931" s="549">
        <v>6.1139999999999999</v>
      </c>
      <c r="H931" s="546">
        <f t="shared" si="47"/>
        <v>1308.4000000000001</v>
      </c>
      <c r="I931" s="547">
        <f t="shared" si="48"/>
        <v>1623.59</v>
      </c>
    </row>
    <row r="932" spans="1:9" x14ac:dyDescent="0.25">
      <c r="A932" s="273" t="s">
        <v>30</v>
      </c>
      <c r="B932" s="265">
        <v>1</v>
      </c>
      <c r="C932" s="265">
        <f t="shared" si="46"/>
        <v>240</v>
      </c>
      <c r="D932" s="265">
        <v>126</v>
      </c>
      <c r="E932" s="265">
        <v>114</v>
      </c>
      <c r="F932" s="276"/>
      <c r="G932" s="549">
        <v>6.1139999999999999</v>
      </c>
      <c r="H932" s="546">
        <f t="shared" si="47"/>
        <v>1393.99</v>
      </c>
      <c r="I932" s="547">
        <f t="shared" si="48"/>
        <v>1729.8</v>
      </c>
    </row>
    <row r="933" spans="1:9" x14ac:dyDescent="0.25">
      <c r="A933" s="273" t="s">
        <v>30</v>
      </c>
      <c r="B933" s="265">
        <v>1</v>
      </c>
      <c r="C933" s="265">
        <f t="shared" si="46"/>
        <v>291</v>
      </c>
      <c r="D933" s="265">
        <v>174</v>
      </c>
      <c r="E933" s="265">
        <v>117</v>
      </c>
      <c r="F933" s="276"/>
      <c r="G933" s="549">
        <v>6.1139999999999999</v>
      </c>
      <c r="H933" s="546">
        <f t="shared" si="47"/>
        <v>1430.68</v>
      </c>
      <c r="I933" s="547">
        <f t="shared" si="48"/>
        <v>1775.33</v>
      </c>
    </row>
    <row r="934" spans="1:9" x14ac:dyDescent="0.25">
      <c r="A934" s="273" t="s">
        <v>30</v>
      </c>
      <c r="B934" s="265">
        <v>1</v>
      </c>
      <c r="C934" s="265">
        <f t="shared" si="46"/>
        <v>360</v>
      </c>
      <c r="D934" s="265">
        <v>237</v>
      </c>
      <c r="E934" s="265">
        <v>123</v>
      </c>
      <c r="F934" s="276"/>
      <c r="G934" s="549">
        <v>6.1139999999999999</v>
      </c>
      <c r="H934" s="546">
        <f t="shared" si="47"/>
        <v>1504.04</v>
      </c>
      <c r="I934" s="547">
        <f t="shared" si="48"/>
        <v>1866.36</v>
      </c>
    </row>
    <row r="935" spans="1:9" x14ac:dyDescent="0.25">
      <c r="A935" s="273" t="s">
        <v>30</v>
      </c>
      <c r="B935" s="265">
        <v>1</v>
      </c>
      <c r="C935" s="265">
        <f t="shared" si="46"/>
        <v>404.47540983606558</v>
      </c>
      <c r="D935" s="265">
        <v>277</v>
      </c>
      <c r="E935" s="265">
        <v>127.47540983606558</v>
      </c>
      <c r="F935" s="276"/>
      <c r="G935" s="549">
        <v>6.1139999999999999</v>
      </c>
      <c r="H935" s="546">
        <f t="shared" si="47"/>
        <v>1558.77</v>
      </c>
      <c r="I935" s="547">
        <f t="shared" si="48"/>
        <v>1934.28</v>
      </c>
    </row>
    <row r="936" spans="1:9" x14ac:dyDescent="0.25">
      <c r="A936" s="273" t="s">
        <v>30</v>
      </c>
      <c r="B936" s="265">
        <v>1</v>
      </c>
      <c r="C936" s="265">
        <f t="shared" si="46"/>
        <v>456</v>
      </c>
      <c r="D936" s="265">
        <v>277</v>
      </c>
      <c r="E936" s="265">
        <v>179</v>
      </c>
      <c r="F936" s="276"/>
      <c r="G936" s="549">
        <v>6.1139999999999999</v>
      </c>
      <c r="H936" s="546">
        <f t="shared" si="47"/>
        <v>2188.81</v>
      </c>
      <c r="I936" s="547">
        <f t="shared" si="48"/>
        <v>2716.09</v>
      </c>
    </row>
    <row r="937" spans="1:9" x14ac:dyDescent="0.25">
      <c r="A937" s="273" t="s">
        <v>30</v>
      </c>
      <c r="B937" s="265">
        <v>1</v>
      </c>
      <c r="C937" s="265">
        <f t="shared" si="46"/>
        <v>100.7741935483871</v>
      </c>
      <c r="D937" s="265">
        <v>87</v>
      </c>
      <c r="E937" s="265">
        <v>13.774193548387096</v>
      </c>
      <c r="F937" s="276"/>
      <c r="G937" s="549">
        <v>6.1440000000000001</v>
      </c>
      <c r="H937" s="546">
        <f t="shared" si="47"/>
        <v>169.26</v>
      </c>
      <c r="I937" s="547">
        <f t="shared" si="48"/>
        <v>210.03</v>
      </c>
    </row>
    <row r="938" spans="1:9" x14ac:dyDescent="0.25">
      <c r="A938" s="273" t="s">
        <v>30</v>
      </c>
      <c r="B938" s="265">
        <v>1</v>
      </c>
      <c r="C938" s="265">
        <f t="shared" si="46"/>
        <v>272</v>
      </c>
      <c r="D938" s="265">
        <v>230</v>
      </c>
      <c r="E938" s="265">
        <v>42</v>
      </c>
      <c r="F938" s="276"/>
      <c r="G938" s="549">
        <v>6.1619999999999999</v>
      </c>
      <c r="H938" s="546">
        <f t="shared" si="47"/>
        <v>517.61</v>
      </c>
      <c r="I938" s="547">
        <f t="shared" si="48"/>
        <v>642.29999999999995</v>
      </c>
    </row>
    <row r="939" spans="1:9" x14ac:dyDescent="0.25">
      <c r="A939" s="273" t="s">
        <v>30</v>
      </c>
      <c r="B939" s="265">
        <v>1</v>
      </c>
      <c r="C939" s="265">
        <f t="shared" si="46"/>
        <v>288</v>
      </c>
      <c r="D939" s="265">
        <v>277</v>
      </c>
      <c r="E939" s="265">
        <v>11</v>
      </c>
      <c r="F939" s="276"/>
      <c r="G939" s="549">
        <v>6.4016999999999999</v>
      </c>
      <c r="H939" s="546">
        <f t="shared" si="47"/>
        <v>140.84</v>
      </c>
      <c r="I939" s="547">
        <f t="shared" si="48"/>
        <v>174.77</v>
      </c>
    </row>
    <row r="940" spans="1:9" x14ac:dyDescent="0.25">
      <c r="A940" s="273" t="s">
        <v>30</v>
      </c>
      <c r="B940" s="265">
        <v>1</v>
      </c>
      <c r="C940" s="265">
        <f t="shared" si="46"/>
        <v>292</v>
      </c>
      <c r="D940" s="265">
        <v>277</v>
      </c>
      <c r="E940" s="265">
        <v>15</v>
      </c>
      <c r="F940" s="276"/>
      <c r="G940" s="549">
        <v>6.4016999999999999</v>
      </c>
      <c r="H940" s="546">
        <f t="shared" si="47"/>
        <v>192.05</v>
      </c>
      <c r="I940" s="547">
        <f t="shared" si="48"/>
        <v>238.31</v>
      </c>
    </row>
    <row r="941" spans="1:9" x14ac:dyDescent="0.25">
      <c r="A941" s="273" t="s">
        <v>30</v>
      </c>
      <c r="B941" s="265">
        <v>1</v>
      </c>
      <c r="C941" s="265">
        <f t="shared" si="46"/>
        <v>297</v>
      </c>
      <c r="D941" s="265">
        <v>277</v>
      </c>
      <c r="E941" s="265">
        <v>20</v>
      </c>
      <c r="F941" s="276"/>
      <c r="G941" s="549">
        <v>6.4016999999999999</v>
      </c>
      <c r="H941" s="546">
        <f t="shared" si="47"/>
        <v>256.07</v>
      </c>
      <c r="I941" s="547">
        <f t="shared" si="48"/>
        <v>317.76</v>
      </c>
    </row>
    <row r="942" spans="1:9" x14ac:dyDescent="0.25">
      <c r="A942" s="273" t="s">
        <v>30</v>
      </c>
      <c r="B942" s="265">
        <v>1</v>
      </c>
      <c r="C942" s="265">
        <f t="shared" si="46"/>
        <v>288</v>
      </c>
      <c r="D942" s="265">
        <v>254</v>
      </c>
      <c r="E942" s="265">
        <v>34</v>
      </c>
      <c r="F942" s="276"/>
      <c r="G942" s="549">
        <v>6.4016999999999999</v>
      </c>
      <c r="H942" s="546">
        <f t="shared" si="47"/>
        <v>435.32</v>
      </c>
      <c r="I942" s="547">
        <f t="shared" si="48"/>
        <v>540.19000000000005</v>
      </c>
    </row>
    <row r="943" spans="1:9" x14ac:dyDescent="0.25">
      <c r="A943" s="273" t="s">
        <v>30</v>
      </c>
      <c r="B943" s="265">
        <v>1</v>
      </c>
      <c r="C943" s="265">
        <f t="shared" si="46"/>
        <v>264</v>
      </c>
      <c r="D943" s="265">
        <v>229</v>
      </c>
      <c r="E943" s="265">
        <v>35</v>
      </c>
      <c r="F943" s="276"/>
      <c r="G943" s="549">
        <v>6.4016999999999999</v>
      </c>
      <c r="H943" s="546">
        <f t="shared" si="47"/>
        <v>448.12</v>
      </c>
      <c r="I943" s="547">
        <f t="shared" si="48"/>
        <v>556.07000000000005</v>
      </c>
    </row>
    <row r="944" spans="1:9" x14ac:dyDescent="0.25">
      <c r="A944" s="273" t="s">
        <v>30</v>
      </c>
      <c r="B944" s="265">
        <v>1</v>
      </c>
      <c r="C944" s="265">
        <f t="shared" si="46"/>
        <v>303</v>
      </c>
      <c r="D944" s="265">
        <v>253</v>
      </c>
      <c r="E944" s="265">
        <v>50</v>
      </c>
      <c r="F944" s="276"/>
      <c r="G944" s="549">
        <v>6.4016999999999999</v>
      </c>
      <c r="H944" s="546">
        <f t="shared" si="47"/>
        <v>640.16999999999996</v>
      </c>
      <c r="I944" s="547">
        <f t="shared" si="48"/>
        <v>794.39</v>
      </c>
    </row>
    <row r="945" spans="1:9" x14ac:dyDescent="0.25">
      <c r="A945" s="273" t="s">
        <v>30</v>
      </c>
      <c r="B945" s="265">
        <v>1</v>
      </c>
      <c r="C945" s="265">
        <f t="shared" si="46"/>
        <v>288</v>
      </c>
      <c r="D945" s="265">
        <v>214</v>
      </c>
      <c r="E945" s="265">
        <v>74</v>
      </c>
      <c r="F945" s="276"/>
      <c r="G945" s="549">
        <v>6.4016999999999999</v>
      </c>
      <c r="H945" s="546">
        <f t="shared" si="47"/>
        <v>947.45</v>
      </c>
      <c r="I945" s="547">
        <f t="shared" si="48"/>
        <v>1175.69</v>
      </c>
    </row>
    <row r="946" spans="1:9" x14ac:dyDescent="0.25">
      <c r="A946" s="273" t="s">
        <v>30</v>
      </c>
      <c r="B946" s="265">
        <v>1</v>
      </c>
      <c r="C946" s="265">
        <f t="shared" si="46"/>
        <v>360</v>
      </c>
      <c r="D946" s="265">
        <v>277</v>
      </c>
      <c r="E946" s="265">
        <v>83</v>
      </c>
      <c r="F946" s="276"/>
      <c r="G946" s="549">
        <v>6.4016999999999999</v>
      </c>
      <c r="H946" s="546">
        <f t="shared" si="47"/>
        <v>1062.68</v>
      </c>
      <c r="I946" s="547">
        <f t="shared" si="48"/>
        <v>1318.68</v>
      </c>
    </row>
    <row r="947" spans="1:9" x14ac:dyDescent="0.25">
      <c r="A947" s="273" t="s">
        <v>30</v>
      </c>
      <c r="B947" s="265">
        <v>1</v>
      </c>
      <c r="C947" s="265">
        <f t="shared" si="46"/>
        <v>360</v>
      </c>
      <c r="D947" s="265">
        <v>277</v>
      </c>
      <c r="E947" s="265">
        <v>83</v>
      </c>
      <c r="F947" s="276"/>
      <c r="G947" s="549">
        <v>6.4016999999999999</v>
      </c>
      <c r="H947" s="546">
        <f t="shared" si="47"/>
        <v>1062.68</v>
      </c>
      <c r="I947" s="547">
        <f t="shared" si="48"/>
        <v>1318.68</v>
      </c>
    </row>
    <row r="948" spans="1:9" x14ac:dyDescent="0.25">
      <c r="A948" s="273" t="s">
        <v>30</v>
      </c>
      <c r="B948" s="265">
        <v>1</v>
      </c>
      <c r="C948" s="265">
        <f t="shared" si="46"/>
        <v>360</v>
      </c>
      <c r="D948" s="265">
        <v>277</v>
      </c>
      <c r="E948" s="265">
        <v>83</v>
      </c>
      <c r="F948" s="276"/>
      <c r="G948" s="549">
        <v>6.4016999999999999</v>
      </c>
      <c r="H948" s="546">
        <f t="shared" si="47"/>
        <v>1062.68</v>
      </c>
      <c r="I948" s="547">
        <f t="shared" si="48"/>
        <v>1318.68</v>
      </c>
    </row>
    <row r="949" spans="1:9" x14ac:dyDescent="0.25">
      <c r="A949" s="273" t="s">
        <v>30</v>
      </c>
      <c r="B949" s="265">
        <v>1</v>
      </c>
      <c r="C949" s="265">
        <f t="shared" si="46"/>
        <v>336</v>
      </c>
      <c r="D949" s="265">
        <v>245</v>
      </c>
      <c r="E949" s="265">
        <v>91</v>
      </c>
      <c r="F949" s="276"/>
      <c r="G949" s="549">
        <v>6.4016999999999999</v>
      </c>
      <c r="H949" s="546">
        <f t="shared" si="47"/>
        <v>1165.1099999999999</v>
      </c>
      <c r="I949" s="547">
        <f t="shared" si="48"/>
        <v>1445.78</v>
      </c>
    </row>
    <row r="950" spans="1:9" x14ac:dyDescent="0.25">
      <c r="A950" s="273" t="s">
        <v>30</v>
      </c>
      <c r="B950" s="265">
        <v>1</v>
      </c>
      <c r="C950" s="265">
        <f t="shared" si="46"/>
        <v>369</v>
      </c>
      <c r="D950" s="265">
        <v>277</v>
      </c>
      <c r="E950" s="265">
        <v>92</v>
      </c>
      <c r="F950" s="276"/>
      <c r="G950" s="549">
        <v>6.4016999999999999</v>
      </c>
      <c r="H950" s="546">
        <f t="shared" si="47"/>
        <v>1177.9100000000001</v>
      </c>
      <c r="I950" s="547">
        <f t="shared" si="48"/>
        <v>1461.67</v>
      </c>
    </row>
    <row r="951" spans="1:9" x14ac:dyDescent="0.25">
      <c r="A951" s="273" t="s">
        <v>30</v>
      </c>
      <c r="B951" s="265">
        <v>1</v>
      </c>
      <c r="C951" s="265">
        <f t="shared" si="46"/>
        <v>375</v>
      </c>
      <c r="D951" s="265">
        <v>277</v>
      </c>
      <c r="E951" s="265">
        <v>98</v>
      </c>
      <c r="F951" s="276"/>
      <c r="G951" s="549">
        <v>6.4016999999999999</v>
      </c>
      <c r="H951" s="546">
        <f t="shared" si="47"/>
        <v>1254.73</v>
      </c>
      <c r="I951" s="547">
        <f t="shared" si="48"/>
        <v>1556.99</v>
      </c>
    </row>
    <row r="952" spans="1:9" x14ac:dyDescent="0.25">
      <c r="A952" s="273" t="s">
        <v>30</v>
      </c>
      <c r="B952" s="265">
        <v>1</v>
      </c>
      <c r="C952" s="265">
        <f t="shared" si="46"/>
        <v>375</v>
      </c>
      <c r="D952" s="265">
        <v>277</v>
      </c>
      <c r="E952" s="265">
        <v>98</v>
      </c>
      <c r="F952" s="276"/>
      <c r="G952" s="549">
        <v>6.4016999999999999</v>
      </c>
      <c r="H952" s="546">
        <f t="shared" si="47"/>
        <v>1254.73</v>
      </c>
      <c r="I952" s="547">
        <f t="shared" si="48"/>
        <v>1556.99</v>
      </c>
    </row>
    <row r="953" spans="1:9" x14ac:dyDescent="0.25">
      <c r="A953" s="273" t="s">
        <v>30</v>
      </c>
      <c r="B953" s="265">
        <v>1</v>
      </c>
      <c r="C953" s="265">
        <f t="shared" si="46"/>
        <v>400</v>
      </c>
      <c r="D953" s="265">
        <v>277</v>
      </c>
      <c r="E953" s="265">
        <v>123</v>
      </c>
      <c r="F953" s="276"/>
      <c r="G953" s="549">
        <v>6.4016999999999999</v>
      </c>
      <c r="H953" s="546">
        <f t="shared" si="47"/>
        <v>1574.82</v>
      </c>
      <c r="I953" s="547">
        <f t="shared" si="48"/>
        <v>1954.19</v>
      </c>
    </row>
    <row r="954" spans="1:9" x14ac:dyDescent="0.25">
      <c r="A954" s="273" t="s">
        <v>30</v>
      </c>
      <c r="B954" s="265">
        <v>1</v>
      </c>
      <c r="C954" s="265">
        <f t="shared" si="46"/>
        <v>216.24199999999999</v>
      </c>
      <c r="D954" s="265">
        <v>215</v>
      </c>
      <c r="E954" s="265">
        <v>1.242</v>
      </c>
      <c r="F954" s="276"/>
      <c r="G954" s="549">
        <v>6.5636000000000001</v>
      </c>
      <c r="H954" s="546">
        <f t="shared" si="47"/>
        <v>16.3</v>
      </c>
      <c r="I954" s="547">
        <f t="shared" si="48"/>
        <v>20.23</v>
      </c>
    </row>
    <row r="955" spans="1:9" x14ac:dyDescent="0.25">
      <c r="A955" s="273" t="s">
        <v>30</v>
      </c>
      <c r="B955" s="265">
        <v>1</v>
      </c>
      <c r="C955" s="265">
        <f t="shared" si="46"/>
        <v>262.5</v>
      </c>
      <c r="D955" s="265">
        <v>247</v>
      </c>
      <c r="E955" s="265">
        <v>15.5</v>
      </c>
      <c r="F955" s="276"/>
      <c r="G955" s="549">
        <v>6.5636000000000001</v>
      </c>
      <c r="H955" s="546">
        <f t="shared" si="47"/>
        <v>203.47</v>
      </c>
      <c r="I955" s="547">
        <f t="shared" si="48"/>
        <v>252.49</v>
      </c>
    </row>
    <row r="956" spans="1:9" x14ac:dyDescent="0.25">
      <c r="A956" s="273" t="s">
        <v>30</v>
      </c>
      <c r="B956" s="265">
        <v>1</v>
      </c>
      <c r="C956" s="265">
        <f t="shared" si="46"/>
        <v>301</v>
      </c>
      <c r="D956" s="265">
        <v>277</v>
      </c>
      <c r="E956" s="265">
        <v>24</v>
      </c>
      <c r="F956" s="276"/>
      <c r="G956" s="549">
        <v>6.5636000000000001</v>
      </c>
      <c r="H956" s="546">
        <f t="shared" si="47"/>
        <v>315.05</v>
      </c>
      <c r="I956" s="547">
        <f t="shared" si="48"/>
        <v>390.95</v>
      </c>
    </row>
    <row r="957" spans="1:9" x14ac:dyDescent="0.25">
      <c r="A957" s="273" t="s">
        <v>30</v>
      </c>
      <c r="B957" s="265">
        <v>1</v>
      </c>
      <c r="C957" s="265">
        <f t="shared" si="46"/>
        <v>236</v>
      </c>
      <c r="D957" s="265">
        <v>158</v>
      </c>
      <c r="E957" s="265">
        <v>78</v>
      </c>
      <c r="F957" s="276"/>
      <c r="G957" s="549">
        <v>6.5636000000000001</v>
      </c>
      <c r="H957" s="546">
        <f t="shared" si="47"/>
        <v>1023.92</v>
      </c>
      <c r="I957" s="547">
        <f t="shared" si="48"/>
        <v>1270.58</v>
      </c>
    </row>
    <row r="958" spans="1:9" x14ac:dyDescent="0.25">
      <c r="A958" s="273" t="s">
        <v>30</v>
      </c>
      <c r="B958" s="265">
        <v>1</v>
      </c>
      <c r="C958" s="265">
        <f t="shared" si="46"/>
        <v>287</v>
      </c>
      <c r="D958" s="265">
        <v>277</v>
      </c>
      <c r="E958" s="265">
        <v>10</v>
      </c>
      <c r="F958" s="276"/>
      <c r="G958" s="549">
        <v>6.7013999999999996</v>
      </c>
      <c r="H958" s="546">
        <f t="shared" si="47"/>
        <v>134.03</v>
      </c>
      <c r="I958" s="547">
        <f t="shared" si="48"/>
        <v>166.32</v>
      </c>
    </row>
    <row r="959" spans="1:9" x14ac:dyDescent="0.25">
      <c r="A959" s="273" t="s">
        <v>30</v>
      </c>
      <c r="B959" s="265">
        <v>1</v>
      </c>
      <c r="C959" s="265">
        <f t="shared" si="46"/>
        <v>303</v>
      </c>
      <c r="D959" s="265">
        <v>261</v>
      </c>
      <c r="E959" s="265">
        <v>42</v>
      </c>
      <c r="F959" s="276"/>
      <c r="G959" s="549">
        <v>6.8513000000000002</v>
      </c>
      <c r="H959" s="546">
        <f t="shared" si="47"/>
        <v>575.51</v>
      </c>
      <c r="I959" s="547">
        <f t="shared" si="48"/>
        <v>714.15</v>
      </c>
    </row>
    <row r="960" spans="1:9" x14ac:dyDescent="0.25">
      <c r="A960" s="273" t="s">
        <v>30</v>
      </c>
      <c r="B960" s="265">
        <v>1</v>
      </c>
      <c r="C960" s="265">
        <f t="shared" si="46"/>
        <v>303</v>
      </c>
      <c r="D960" s="265">
        <v>246</v>
      </c>
      <c r="E960" s="265">
        <v>57</v>
      </c>
      <c r="F960" s="276"/>
      <c r="G960" s="549">
        <v>6.8513000000000002</v>
      </c>
      <c r="H960" s="546">
        <f t="shared" si="47"/>
        <v>781.05</v>
      </c>
      <c r="I960" s="547">
        <f t="shared" si="48"/>
        <v>969.2</v>
      </c>
    </row>
    <row r="961" spans="1:9" x14ac:dyDescent="0.25">
      <c r="A961" s="273" t="s">
        <v>30</v>
      </c>
      <c r="B961" s="265">
        <v>1</v>
      </c>
      <c r="C961" s="265">
        <f t="shared" si="46"/>
        <v>303</v>
      </c>
      <c r="D961" s="265">
        <v>246</v>
      </c>
      <c r="E961" s="265">
        <v>57</v>
      </c>
      <c r="F961" s="276"/>
      <c r="G961" s="549">
        <v>6.8513000000000002</v>
      </c>
      <c r="H961" s="546">
        <f t="shared" si="47"/>
        <v>781.05</v>
      </c>
      <c r="I961" s="547">
        <f t="shared" si="48"/>
        <v>969.2</v>
      </c>
    </row>
    <row r="962" spans="1:9" x14ac:dyDescent="0.25">
      <c r="A962" s="273" t="s">
        <v>30</v>
      </c>
      <c r="B962" s="265">
        <v>1</v>
      </c>
      <c r="C962" s="265">
        <f t="shared" si="46"/>
        <v>288</v>
      </c>
      <c r="D962" s="265">
        <v>199</v>
      </c>
      <c r="E962" s="265">
        <v>89</v>
      </c>
      <c r="F962" s="276"/>
      <c r="G962" s="549">
        <v>6.9172000000000002</v>
      </c>
      <c r="H962" s="546">
        <f t="shared" si="47"/>
        <v>1231.26</v>
      </c>
      <c r="I962" s="547">
        <f t="shared" si="48"/>
        <v>1527.87</v>
      </c>
    </row>
    <row r="963" spans="1:9" x14ac:dyDescent="0.25">
      <c r="A963" s="273" t="s">
        <v>30</v>
      </c>
      <c r="B963" s="265">
        <v>1</v>
      </c>
      <c r="C963" s="265">
        <f t="shared" ref="C963:C1026" si="49">D963+E963</f>
        <v>88</v>
      </c>
      <c r="D963" s="265">
        <v>70</v>
      </c>
      <c r="E963" s="265">
        <v>18</v>
      </c>
      <c r="F963" s="276"/>
      <c r="G963" s="549">
        <v>7.3727999999999998</v>
      </c>
      <c r="H963" s="546">
        <f t="shared" si="47"/>
        <v>265.42</v>
      </c>
      <c r="I963" s="547">
        <f t="shared" si="48"/>
        <v>329.36</v>
      </c>
    </row>
    <row r="964" spans="1:9" x14ac:dyDescent="0.25">
      <c r="A964" s="273" t="s">
        <v>30</v>
      </c>
      <c r="B964" s="265">
        <v>1</v>
      </c>
      <c r="C964" s="265">
        <f t="shared" si="49"/>
        <v>231</v>
      </c>
      <c r="D964" s="265">
        <v>166</v>
      </c>
      <c r="E964" s="265">
        <v>65</v>
      </c>
      <c r="F964" s="276"/>
      <c r="G964" s="549">
        <v>6.1139999999999999</v>
      </c>
      <c r="H964" s="546">
        <f t="shared" ref="H964:H1027" si="50">ROUND(E964*G964*2,2)</f>
        <v>794.82</v>
      </c>
      <c r="I964" s="547">
        <f t="shared" ref="I964:I1027" si="51">ROUND(H964*1.2409,2)</f>
        <v>986.29</v>
      </c>
    </row>
    <row r="965" spans="1:9" x14ac:dyDescent="0.25">
      <c r="A965" s="273" t="s">
        <v>30</v>
      </c>
      <c r="B965" s="265">
        <v>1</v>
      </c>
      <c r="C965" s="265">
        <f t="shared" si="49"/>
        <v>252</v>
      </c>
      <c r="D965" s="265">
        <v>222</v>
      </c>
      <c r="E965" s="265">
        <v>30</v>
      </c>
      <c r="F965" s="276"/>
      <c r="G965" s="549">
        <v>7.3727999999999998</v>
      </c>
      <c r="H965" s="546">
        <f t="shared" si="50"/>
        <v>442.37</v>
      </c>
      <c r="I965" s="547">
        <f t="shared" si="51"/>
        <v>548.94000000000005</v>
      </c>
    </row>
    <row r="966" spans="1:9" x14ac:dyDescent="0.25">
      <c r="A966" s="273" t="s">
        <v>30</v>
      </c>
      <c r="B966" s="265">
        <v>1</v>
      </c>
      <c r="C966" s="265">
        <f t="shared" si="49"/>
        <v>145.75</v>
      </c>
      <c r="D966" s="265">
        <v>133</v>
      </c>
      <c r="E966" s="265">
        <v>12.75</v>
      </c>
      <c r="F966" s="276"/>
      <c r="G966" s="549">
        <v>8.3917999999999999</v>
      </c>
      <c r="H966" s="546">
        <f t="shared" si="50"/>
        <v>213.99</v>
      </c>
      <c r="I966" s="547">
        <f t="shared" si="51"/>
        <v>265.54000000000002</v>
      </c>
    </row>
    <row r="967" spans="1:9" x14ac:dyDescent="0.25">
      <c r="A967" s="273" t="s">
        <v>30</v>
      </c>
      <c r="B967" s="265">
        <v>1</v>
      </c>
      <c r="C967" s="265">
        <f t="shared" si="49"/>
        <v>178</v>
      </c>
      <c r="D967" s="265">
        <v>166</v>
      </c>
      <c r="E967" s="265">
        <v>12</v>
      </c>
      <c r="F967" s="276"/>
      <c r="G967" s="549">
        <v>8.5805000000000007</v>
      </c>
      <c r="H967" s="546">
        <f t="shared" si="50"/>
        <v>205.93</v>
      </c>
      <c r="I967" s="547">
        <f t="shared" si="51"/>
        <v>255.54</v>
      </c>
    </row>
    <row r="968" spans="1:9" x14ac:dyDescent="0.25">
      <c r="A968" s="273" t="s">
        <v>30</v>
      </c>
      <c r="B968" s="265">
        <v>1</v>
      </c>
      <c r="C968" s="265">
        <f t="shared" si="49"/>
        <v>299</v>
      </c>
      <c r="D968" s="265">
        <v>277</v>
      </c>
      <c r="E968" s="265">
        <v>22</v>
      </c>
      <c r="F968" s="276"/>
      <c r="G968" s="549">
        <v>5.0199999999999996</v>
      </c>
      <c r="H968" s="546">
        <f t="shared" si="50"/>
        <v>220.88</v>
      </c>
      <c r="I968" s="547">
        <f t="shared" si="51"/>
        <v>274.08999999999997</v>
      </c>
    </row>
    <row r="969" spans="1:9" x14ac:dyDescent="0.25">
      <c r="A969" s="273" t="s">
        <v>30</v>
      </c>
      <c r="B969" s="265">
        <v>1</v>
      </c>
      <c r="C969" s="265">
        <f t="shared" si="49"/>
        <v>278</v>
      </c>
      <c r="D969" s="265">
        <v>277</v>
      </c>
      <c r="E969" s="265">
        <v>1</v>
      </c>
      <c r="F969" s="276"/>
      <c r="G969" s="549">
        <v>5.58</v>
      </c>
      <c r="H969" s="546">
        <f t="shared" si="50"/>
        <v>11.16</v>
      </c>
      <c r="I969" s="547">
        <f t="shared" si="51"/>
        <v>13.85</v>
      </c>
    </row>
    <row r="970" spans="1:9" x14ac:dyDescent="0.25">
      <c r="A970" s="273" t="s">
        <v>30</v>
      </c>
      <c r="B970" s="265">
        <v>1</v>
      </c>
      <c r="C970" s="265">
        <f t="shared" si="49"/>
        <v>288</v>
      </c>
      <c r="D970" s="265">
        <v>277</v>
      </c>
      <c r="E970" s="265">
        <v>11</v>
      </c>
      <c r="F970" s="276"/>
      <c r="G970" s="549">
        <v>5.58</v>
      </c>
      <c r="H970" s="546">
        <f t="shared" si="50"/>
        <v>122.76</v>
      </c>
      <c r="I970" s="547">
        <f t="shared" si="51"/>
        <v>152.33000000000001</v>
      </c>
    </row>
    <row r="971" spans="1:9" x14ac:dyDescent="0.25">
      <c r="A971" s="273" t="s">
        <v>30</v>
      </c>
      <c r="B971" s="265">
        <v>1</v>
      </c>
      <c r="C971" s="265">
        <f t="shared" si="49"/>
        <v>211</v>
      </c>
      <c r="D971" s="265">
        <v>197</v>
      </c>
      <c r="E971" s="265">
        <v>14</v>
      </c>
      <c r="F971" s="276"/>
      <c r="G971" s="549">
        <v>5.58</v>
      </c>
      <c r="H971" s="546">
        <f t="shared" si="50"/>
        <v>156.24</v>
      </c>
      <c r="I971" s="547">
        <f t="shared" si="51"/>
        <v>193.88</v>
      </c>
    </row>
    <row r="972" spans="1:9" x14ac:dyDescent="0.25">
      <c r="A972" s="273" t="s">
        <v>30</v>
      </c>
      <c r="B972" s="265">
        <v>1</v>
      </c>
      <c r="C972" s="265">
        <f t="shared" si="49"/>
        <v>260</v>
      </c>
      <c r="D972" s="265">
        <v>231</v>
      </c>
      <c r="E972" s="265">
        <v>29</v>
      </c>
      <c r="F972" s="276"/>
      <c r="G972" s="549">
        <v>6.76</v>
      </c>
      <c r="H972" s="546">
        <f t="shared" si="50"/>
        <v>392.08</v>
      </c>
      <c r="I972" s="547">
        <f t="shared" si="51"/>
        <v>486.53</v>
      </c>
    </row>
    <row r="973" spans="1:9" x14ac:dyDescent="0.25">
      <c r="A973" s="273" t="s">
        <v>30</v>
      </c>
      <c r="B973" s="265">
        <v>1</v>
      </c>
      <c r="C973" s="265">
        <f t="shared" si="49"/>
        <v>258.32653061224488</v>
      </c>
      <c r="D973" s="265">
        <v>253</v>
      </c>
      <c r="E973" s="265">
        <v>5.3265306122448983</v>
      </c>
      <c r="F973" s="276"/>
      <c r="G973" s="549">
        <v>6.88</v>
      </c>
      <c r="H973" s="546">
        <f t="shared" si="50"/>
        <v>73.290000000000006</v>
      </c>
      <c r="I973" s="547">
        <f t="shared" si="51"/>
        <v>90.95</v>
      </c>
    </row>
    <row r="974" spans="1:9" x14ac:dyDescent="0.25">
      <c r="A974" s="273" t="s">
        <v>30</v>
      </c>
      <c r="B974" s="265">
        <v>1</v>
      </c>
      <c r="C974" s="265">
        <f t="shared" si="49"/>
        <v>273</v>
      </c>
      <c r="D974" s="265">
        <v>253</v>
      </c>
      <c r="E974" s="265">
        <v>20</v>
      </c>
      <c r="F974" s="276"/>
      <c r="G974" s="549">
        <v>7.37</v>
      </c>
      <c r="H974" s="546">
        <f t="shared" si="50"/>
        <v>294.8</v>
      </c>
      <c r="I974" s="547">
        <f t="shared" si="51"/>
        <v>365.82</v>
      </c>
    </row>
    <row r="975" spans="1:9" x14ac:dyDescent="0.25">
      <c r="A975" s="273" t="s">
        <v>30</v>
      </c>
      <c r="B975" s="265">
        <v>1</v>
      </c>
      <c r="C975" s="265">
        <f t="shared" si="49"/>
        <v>307</v>
      </c>
      <c r="D975" s="265">
        <v>277</v>
      </c>
      <c r="E975" s="265">
        <v>30</v>
      </c>
      <c r="F975" s="276"/>
      <c r="G975" s="549">
        <v>6.1139999999999999</v>
      </c>
      <c r="H975" s="546">
        <f t="shared" si="50"/>
        <v>366.84</v>
      </c>
      <c r="I975" s="547">
        <f t="shared" si="51"/>
        <v>455.21</v>
      </c>
    </row>
    <row r="976" spans="1:9" x14ac:dyDescent="0.25">
      <c r="A976" s="273" t="s">
        <v>1386</v>
      </c>
      <c r="B976" s="265">
        <v>1</v>
      </c>
      <c r="C976" s="265">
        <f t="shared" si="49"/>
        <v>284</v>
      </c>
      <c r="D976" s="265">
        <v>277</v>
      </c>
      <c r="E976" s="265">
        <v>7</v>
      </c>
      <c r="F976" s="276"/>
      <c r="G976" s="549">
        <v>5.4786000000000001</v>
      </c>
      <c r="H976" s="546">
        <f t="shared" si="50"/>
        <v>76.7</v>
      </c>
      <c r="I976" s="547">
        <f t="shared" si="51"/>
        <v>95.18</v>
      </c>
    </row>
    <row r="977" spans="1:9" x14ac:dyDescent="0.25">
      <c r="A977" s="273" t="s">
        <v>1386</v>
      </c>
      <c r="B977" s="265">
        <v>1</v>
      </c>
      <c r="C977" s="265">
        <f t="shared" si="49"/>
        <v>287.5</v>
      </c>
      <c r="D977" s="265">
        <v>277</v>
      </c>
      <c r="E977" s="265">
        <v>10.5</v>
      </c>
      <c r="F977" s="276"/>
      <c r="G977" s="549">
        <v>5.4786000000000001</v>
      </c>
      <c r="H977" s="546">
        <f t="shared" si="50"/>
        <v>115.05</v>
      </c>
      <c r="I977" s="547">
        <f t="shared" si="51"/>
        <v>142.77000000000001</v>
      </c>
    </row>
    <row r="978" spans="1:9" x14ac:dyDescent="0.25">
      <c r="A978" s="273" t="s">
        <v>1386</v>
      </c>
      <c r="B978" s="265">
        <v>1</v>
      </c>
      <c r="C978" s="265">
        <f t="shared" si="49"/>
        <v>288</v>
      </c>
      <c r="D978" s="265">
        <v>277</v>
      </c>
      <c r="E978" s="265">
        <v>11</v>
      </c>
      <c r="F978" s="276"/>
      <c r="G978" s="549">
        <v>5.4786000000000001</v>
      </c>
      <c r="H978" s="546">
        <f t="shared" si="50"/>
        <v>120.53</v>
      </c>
      <c r="I978" s="547">
        <f t="shared" si="51"/>
        <v>149.57</v>
      </c>
    </row>
    <row r="979" spans="1:9" x14ac:dyDescent="0.25">
      <c r="A979" s="273" t="s">
        <v>1386</v>
      </c>
      <c r="B979" s="265">
        <v>1</v>
      </c>
      <c r="C979" s="265">
        <f t="shared" si="49"/>
        <v>274</v>
      </c>
      <c r="D979" s="265">
        <v>253</v>
      </c>
      <c r="E979" s="265">
        <v>21</v>
      </c>
      <c r="F979" s="276"/>
      <c r="G979" s="549">
        <v>5.4786000000000001</v>
      </c>
      <c r="H979" s="546">
        <f t="shared" si="50"/>
        <v>230.1</v>
      </c>
      <c r="I979" s="547">
        <f t="shared" si="51"/>
        <v>285.52999999999997</v>
      </c>
    </row>
    <row r="980" spans="1:9" x14ac:dyDescent="0.25">
      <c r="A980" s="273" t="s">
        <v>1386</v>
      </c>
      <c r="B980" s="265">
        <v>1</v>
      </c>
      <c r="C980" s="265">
        <f t="shared" si="49"/>
        <v>278</v>
      </c>
      <c r="D980" s="265">
        <v>254</v>
      </c>
      <c r="E980" s="265">
        <v>24</v>
      </c>
      <c r="F980" s="276"/>
      <c r="G980" s="549">
        <v>5.4786000000000001</v>
      </c>
      <c r="H980" s="546">
        <f t="shared" si="50"/>
        <v>262.97000000000003</v>
      </c>
      <c r="I980" s="547">
        <f t="shared" si="51"/>
        <v>326.32</v>
      </c>
    </row>
    <row r="981" spans="1:9" x14ac:dyDescent="0.25">
      <c r="A981" s="273" t="s">
        <v>1386</v>
      </c>
      <c r="B981" s="265">
        <v>1</v>
      </c>
      <c r="C981" s="265">
        <f t="shared" si="49"/>
        <v>316</v>
      </c>
      <c r="D981" s="265">
        <v>277</v>
      </c>
      <c r="E981" s="265">
        <v>39</v>
      </c>
      <c r="F981" s="276"/>
      <c r="G981" s="549">
        <v>5.4786000000000001</v>
      </c>
      <c r="H981" s="546">
        <f t="shared" si="50"/>
        <v>427.33</v>
      </c>
      <c r="I981" s="547">
        <f t="shared" si="51"/>
        <v>530.27</v>
      </c>
    </row>
    <row r="982" spans="1:9" x14ac:dyDescent="0.25">
      <c r="A982" s="273" t="s">
        <v>1386</v>
      </c>
      <c r="B982" s="265">
        <v>1</v>
      </c>
      <c r="C982" s="265">
        <f t="shared" si="49"/>
        <v>164</v>
      </c>
      <c r="D982" s="265">
        <v>150</v>
      </c>
      <c r="E982" s="265">
        <v>14</v>
      </c>
      <c r="F982" s="276"/>
      <c r="G982" s="549">
        <v>6.0420999999999996</v>
      </c>
      <c r="H982" s="546">
        <f t="shared" si="50"/>
        <v>169.18</v>
      </c>
      <c r="I982" s="547">
        <f t="shared" si="51"/>
        <v>209.94</v>
      </c>
    </row>
    <row r="983" spans="1:9" x14ac:dyDescent="0.25">
      <c r="A983" s="273" t="s">
        <v>1387</v>
      </c>
      <c r="B983" s="265">
        <v>1</v>
      </c>
      <c r="C983" s="265">
        <f t="shared" si="49"/>
        <v>288</v>
      </c>
      <c r="D983" s="265">
        <v>261</v>
      </c>
      <c r="E983" s="265">
        <v>27</v>
      </c>
      <c r="F983" s="276"/>
      <c r="G983" s="549">
        <v>5.6224999999999996</v>
      </c>
      <c r="H983" s="546">
        <f t="shared" si="50"/>
        <v>303.62</v>
      </c>
      <c r="I983" s="547">
        <f t="shared" si="51"/>
        <v>376.76</v>
      </c>
    </row>
    <row r="984" spans="1:9" x14ac:dyDescent="0.25">
      <c r="A984" s="273" t="s">
        <v>1387</v>
      </c>
      <c r="B984" s="265">
        <v>1</v>
      </c>
      <c r="C984" s="265">
        <f t="shared" si="49"/>
        <v>225</v>
      </c>
      <c r="D984" s="265">
        <v>213</v>
      </c>
      <c r="E984" s="265">
        <v>12</v>
      </c>
      <c r="F984" s="276"/>
      <c r="G984" s="549">
        <v>6.3418000000000001</v>
      </c>
      <c r="H984" s="546">
        <f t="shared" si="50"/>
        <v>152.19999999999999</v>
      </c>
      <c r="I984" s="547">
        <f t="shared" si="51"/>
        <v>188.86</v>
      </c>
    </row>
    <row r="985" spans="1:9" x14ac:dyDescent="0.25">
      <c r="A985" s="273" t="s">
        <v>1387</v>
      </c>
      <c r="B985" s="265">
        <v>1</v>
      </c>
      <c r="C985" s="265">
        <f t="shared" si="49"/>
        <v>269</v>
      </c>
      <c r="D985" s="265">
        <v>245</v>
      </c>
      <c r="E985" s="265">
        <v>24</v>
      </c>
      <c r="F985" s="276"/>
      <c r="G985" s="549">
        <v>6.3418000000000001</v>
      </c>
      <c r="H985" s="546">
        <f t="shared" si="50"/>
        <v>304.41000000000003</v>
      </c>
      <c r="I985" s="547">
        <f t="shared" si="51"/>
        <v>377.74</v>
      </c>
    </row>
    <row r="986" spans="1:9" x14ac:dyDescent="0.25">
      <c r="A986" s="273" t="s">
        <v>1387</v>
      </c>
      <c r="B986" s="265">
        <v>1</v>
      </c>
      <c r="C986" s="265">
        <f t="shared" si="49"/>
        <v>216</v>
      </c>
      <c r="D986" s="265">
        <v>175</v>
      </c>
      <c r="E986" s="265">
        <v>41</v>
      </c>
      <c r="F986" s="276"/>
      <c r="G986" s="549">
        <v>6.3418000000000001</v>
      </c>
      <c r="H986" s="546">
        <f t="shared" si="50"/>
        <v>520.03</v>
      </c>
      <c r="I986" s="547">
        <f t="shared" si="51"/>
        <v>645.30999999999995</v>
      </c>
    </row>
    <row r="987" spans="1:9" x14ac:dyDescent="0.25">
      <c r="A987" s="273" t="s">
        <v>1387</v>
      </c>
      <c r="B987" s="265">
        <v>1</v>
      </c>
      <c r="C987" s="265">
        <f t="shared" si="49"/>
        <v>312</v>
      </c>
      <c r="D987" s="265">
        <v>254</v>
      </c>
      <c r="E987" s="265">
        <v>58</v>
      </c>
      <c r="F987" s="276"/>
      <c r="G987" s="549">
        <v>6.3418000000000001</v>
      </c>
      <c r="H987" s="546">
        <f t="shared" si="50"/>
        <v>735.65</v>
      </c>
      <c r="I987" s="547">
        <f t="shared" si="51"/>
        <v>912.87</v>
      </c>
    </row>
    <row r="988" spans="1:9" x14ac:dyDescent="0.25">
      <c r="A988" s="273" t="s">
        <v>1387</v>
      </c>
      <c r="B988" s="265">
        <v>1</v>
      </c>
      <c r="C988" s="265">
        <f t="shared" si="49"/>
        <v>372</v>
      </c>
      <c r="D988" s="265">
        <v>277</v>
      </c>
      <c r="E988" s="265">
        <v>95</v>
      </c>
      <c r="F988" s="276"/>
      <c r="G988" s="549">
        <v>6.3418000000000001</v>
      </c>
      <c r="H988" s="546">
        <f t="shared" si="50"/>
        <v>1204.94</v>
      </c>
      <c r="I988" s="547">
        <f t="shared" si="51"/>
        <v>1495.21</v>
      </c>
    </row>
    <row r="989" spans="1:9" x14ac:dyDescent="0.25">
      <c r="A989" s="273" t="s">
        <v>1387</v>
      </c>
      <c r="B989" s="265">
        <v>1</v>
      </c>
      <c r="C989" s="265">
        <f t="shared" si="49"/>
        <v>309</v>
      </c>
      <c r="D989" s="265">
        <v>189</v>
      </c>
      <c r="E989" s="265">
        <v>120</v>
      </c>
      <c r="F989" s="276"/>
      <c r="G989" s="549">
        <v>6.3418000000000001</v>
      </c>
      <c r="H989" s="546">
        <f t="shared" si="50"/>
        <v>1522.03</v>
      </c>
      <c r="I989" s="547">
        <f t="shared" si="51"/>
        <v>1888.69</v>
      </c>
    </row>
    <row r="990" spans="1:9" x14ac:dyDescent="0.25">
      <c r="A990" s="273" t="s">
        <v>1387</v>
      </c>
      <c r="B990" s="265">
        <v>1</v>
      </c>
      <c r="C990" s="265">
        <f t="shared" si="49"/>
        <v>288</v>
      </c>
      <c r="D990" s="265">
        <v>277</v>
      </c>
      <c r="E990" s="265">
        <v>11</v>
      </c>
      <c r="F990" s="276"/>
      <c r="G990" s="549">
        <v>6.5815999999999999</v>
      </c>
      <c r="H990" s="546">
        <f t="shared" si="50"/>
        <v>144.80000000000001</v>
      </c>
      <c r="I990" s="547">
        <f t="shared" si="51"/>
        <v>179.68</v>
      </c>
    </row>
    <row r="991" spans="1:9" x14ac:dyDescent="0.25">
      <c r="A991" s="273" t="s">
        <v>1387</v>
      </c>
      <c r="B991" s="265">
        <v>1</v>
      </c>
      <c r="C991" s="265">
        <f t="shared" si="49"/>
        <v>288</v>
      </c>
      <c r="D991" s="265">
        <v>277</v>
      </c>
      <c r="E991" s="265">
        <v>11</v>
      </c>
      <c r="F991" s="276"/>
      <c r="G991" s="549">
        <v>6.5815999999999999</v>
      </c>
      <c r="H991" s="546">
        <f t="shared" si="50"/>
        <v>144.80000000000001</v>
      </c>
      <c r="I991" s="547">
        <f t="shared" si="51"/>
        <v>179.68</v>
      </c>
    </row>
    <row r="992" spans="1:9" x14ac:dyDescent="0.25">
      <c r="A992" s="273" t="s">
        <v>1387</v>
      </c>
      <c r="B992" s="265">
        <v>1</v>
      </c>
      <c r="C992" s="265">
        <f t="shared" si="49"/>
        <v>168</v>
      </c>
      <c r="D992" s="265">
        <v>136</v>
      </c>
      <c r="E992" s="265">
        <v>32</v>
      </c>
      <c r="F992" s="276"/>
      <c r="G992" s="549">
        <v>6.5815999999999999</v>
      </c>
      <c r="H992" s="546">
        <f t="shared" si="50"/>
        <v>421.22</v>
      </c>
      <c r="I992" s="547">
        <f t="shared" si="51"/>
        <v>522.69000000000005</v>
      </c>
    </row>
    <row r="993" spans="1:9" x14ac:dyDescent="0.25">
      <c r="A993" s="273" t="s">
        <v>1387</v>
      </c>
      <c r="B993" s="265">
        <v>1</v>
      </c>
      <c r="C993" s="265">
        <f t="shared" si="49"/>
        <v>264</v>
      </c>
      <c r="D993" s="265">
        <v>231</v>
      </c>
      <c r="E993" s="265">
        <v>33</v>
      </c>
      <c r="F993" s="276"/>
      <c r="G993" s="549">
        <v>6.5815999999999999</v>
      </c>
      <c r="H993" s="546">
        <f t="shared" si="50"/>
        <v>434.39</v>
      </c>
      <c r="I993" s="547">
        <f t="shared" si="51"/>
        <v>539.03</v>
      </c>
    </row>
    <row r="994" spans="1:9" x14ac:dyDescent="0.25">
      <c r="A994" s="273" t="s">
        <v>1387</v>
      </c>
      <c r="B994" s="265">
        <v>1</v>
      </c>
      <c r="C994" s="265">
        <f t="shared" si="49"/>
        <v>288</v>
      </c>
      <c r="D994" s="265">
        <v>253</v>
      </c>
      <c r="E994" s="265">
        <v>35</v>
      </c>
      <c r="F994" s="276"/>
      <c r="G994" s="549">
        <v>6.5815999999999999</v>
      </c>
      <c r="H994" s="546">
        <f t="shared" si="50"/>
        <v>460.71</v>
      </c>
      <c r="I994" s="547">
        <f t="shared" si="51"/>
        <v>571.70000000000005</v>
      </c>
    </row>
    <row r="995" spans="1:9" x14ac:dyDescent="0.25">
      <c r="A995" s="273" t="s">
        <v>1387</v>
      </c>
      <c r="B995" s="265">
        <v>1</v>
      </c>
      <c r="C995" s="265">
        <f t="shared" si="49"/>
        <v>240</v>
      </c>
      <c r="D995" s="265">
        <v>198</v>
      </c>
      <c r="E995" s="265">
        <v>42</v>
      </c>
      <c r="F995" s="276"/>
      <c r="G995" s="549">
        <v>6.5815999999999999</v>
      </c>
      <c r="H995" s="546">
        <f t="shared" si="50"/>
        <v>552.85</v>
      </c>
      <c r="I995" s="547">
        <f t="shared" si="51"/>
        <v>686.03</v>
      </c>
    </row>
    <row r="996" spans="1:9" x14ac:dyDescent="0.25">
      <c r="A996" s="273" t="s">
        <v>1387</v>
      </c>
      <c r="B996" s="265">
        <v>1</v>
      </c>
      <c r="C996" s="265">
        <f t="shared" si="49"/>
        <v>321</v>
      </c>
      <c r="D996" s="265">
        <v>277</v>
      </c>
      <c r="E996" s="265">
        <v>44</v>
      </c>
      <c r="F996" s="276"/>
      <c r="G996" s="549">
        <v>6.5815999999999999</v>
      </c>
      <c r="H996" s="546">
        <f t="shared" si="50"/>
        <v>579.17999999999995</v>
      </c>
      <c r="I996" s="547">
        <f t="shared" si="51"/>
        <v>718.7</v>
      </c>
    </row>
    <row r="997" spans="1:9" x14ac:dyDescent="0.25">
      <c r="A997" s="273" t="s">
        <v>1387</v>
      </c>
      <c r="B997" s="265">
        <v>1</v>
      </c>
      <c r="C997" s="265">
        <f t="shared" si="49"/>
        <v>240</v>
      </c>
      <c r="D997" s="265">
        <v>191</v>
      </c>
      <c r="E997" s="265">
        <v>49</v>
      </c>
      <c r="F997" s="276"/>
      <c r="G997" s="549">
        <v>6.5815999999999999</v>
      </c>
      <c r="H997" s="546">
        <f t="shared" si="50"/>
        <v>645</v>
      </c>
      <c r="I997" s="547">
        <f t="shared" si="51"/>
        <v>800.38</v>
      </c>
    </row>
    <row r="998" spans="1:9" x14ac:dyDescent="0.25">
      <c r="A998" s="273" t="s">
        <v>1387</v>
      </c>
      <c r="B998" s="265">
        <v>1</v>
      </c>
      <c r="C998" s="265">
        <f t="shared" si="49"/>
        <v>288</v>
      </c>
      <c r="D998" s="265">
        <v>237</v>
      </c>
      <c r="E998" s="265">
        <v>51</v>
      </c>
      <c r="F998" s="276"/>
      <c r="G998" s="549">
        <v>6.5815999999999999</v>
      </c>
      <c r="H998" s="546">
        <f t="shared" si="50"/>
        <v>671.32</v>
      </c>
      <c r="I998" s="547">
        <f t="shared" si="51"/>
        <v>833.04</v>
      </c>
    </row>
    <row r="999" spans="1:9" x14ac:dyDescent="0.25">
      <c r="A999" s="273" t="s">
        <v>1387</v>
      </c>
      <c r="B999" s="265">
        <v>1</v>
      </c>
      <c r="C999" s="265">
        <f t="shared" si="49"/>
        <v>336</v>
      </c>
      <c r="D999" s="265">
        <v>277</v>
      </c>
      <c r="E999" s="265">
        <v>59</v>
      </c>
      <c r="F999" s="276"/>
      <c r="G999" s="549">
        <v>6.5815999999999999</v>
      </c>
      <c r="H999" s="546">
        <f t="shared" si="50"/>
        <v>776.63</v>
      </c>
      <c r="I999" s="547">
        <f t="shared" si="51"/>
        <v>963.72</v>
      </c>
    </row>
    <row r="1000" spans="1:9" x14ac:dyDescent="0.25">
      <c r="A1000" s="273" t="s">
        <v>1387</v>
      </c>
      <c r="B1000" s="265">
        <v>1</v>
      </c>
      <c r="C1000" s="265">
        <f t="shared" si="49"/>
        <v>192</v>
      </c>
      <c r="D1000" s="265">
        <v>133</v>
      </c>
      <c r="E1000" s="265">
        <v>59</v>
      </c>
      <c r="F1000" s="276"/>
      <c r="G1000" s="549">
        <v>6.5815999999999999</v>
      </c>
      <c r="H1000" s="546">
        <f t="shared" si="50"/>
        <v>776.63</v>
      </c>
      <c r="I1000" s="547">
        <f t="shared" si="51"/>
        <v>963.72</v>
      </c>
    </row>
    <row r="1001" spans="1:9" x14ac:dyDescent="0.25">
      <c r="A1001" s="273" t="s">
        <v>1387</v>
      </c>
      <c r="B1001" s="265">
        <v>1</v>
      </c>
      <c r="C1001" s="265">
        <f t="shared" si="49"/>
        <v>336</v>
      </c>
      <c r="D1001" s="265">
        <v>277</v>
      </c>
      <c r="E1001" s="265">
        <v>59</v>
      </c>
      <c r="F1001" s="276"/>
      <c r="G1001" s="549">
        <v>6.5815999999999999</v>
      </c>
      <c r="H1001" s="546">
        <f t="shared" si="50"/>
        <v>776.63</v>
      </c>
      <c r="I1001" s="547">
        <f t="shared" si="51"/>
        <v>963.72</v>
      </c>
    </row>
    <row r="1002" spans="1:9" x14ac:dyDescent="0.25">
      <c r="A1002" s="273" t="s">
        <v>1387</v>
      </c>
      <c r="B1002" s="265">
        <v>1</v>
      </c>
      <c r="C1002" s="265">
        <f t="shared" si="49"/>
        <v>231</v>
      </c>
      <c r="D1002" s="265">
        <v>165</v>
      </c>
      <c r="E1002" s="265">
        <v>66</v>
      </c>
      <c r="F1002" s="276"/>
      <c r="G1002" s="549">
        <v>6.5815999999999999</v>
      </c>
      <c r="H1002" s="546">
        <f t="shared" si="50"/>
        <v>868.77</v>
      </c>
      <c r="I1002" s="547">
        <f t="shared" si="51"/>
        <v>1078.06</v>
      </c>
    </row>
    <row r="1003" spans="1:9" x14ac:dyDescent="0.25">
      <c r="A1003" s="273" t="s">
        <v>1387</v>
      </c>
      <c r="B1003" s="265">
        <v>1</v>
      </c>
      <c r="C1003" s="265">
        <f t="shared" si="49"/>
        <v>228</v>
      </c>
      <c r="D1003" s="265">
        <v>157</v>
      </c>
      <c r="E1003" s="265">
        <v>71</v>
      </c>
      <c r="F1003" s="276"/>
      <c r="G1003" s="549">
        <v>6.5815999999999999</v>
      </c>
      <c r="H1003" s="546">
        <f t="shared" si="50"/>
        <v>934.59</v>
      </c>
      <c r="I1003" s="547">
        <f t="shared" si="51"/>
        <v>1159.73</v>
      </c>
    </row>
    <row r="1004" spans="1:9" x14ac:dyDescent="0.25">
      <c r="A1004" s="273" t="s">
        <v>1387</v>
      </c>
      <c r="B1004" s="265">
        <v>1</v>
      </c>
      <c r="C1004" s="265">
        <f t="shared" si="49"/>
        <v>351</v>
      </c>
      <c r="D1004" s="265">
        <v>277</v>
      </c>
      <c r="E1004" s="265">
        <v>74</v>
      </c>
      <c r="F1004" s="276"/>
      <c r="G1004" s="549">
        <v>6.5815999999999999</v>
      </c>
      <c r="H1004" s="546">
        <f t="shared" si="50"/>
        <v>974.08</v>
      </c>
      <c r="I1004" s="547">
        <f t="shared" si="51"/>
        <v>1208.74</v>
      </c>
    </row>
    <row r="1005" spans="1:9" x14ac:dyDescent="0.25">
      <c r="A1005" s="273" t="s">
        <v>1387</v>
      </c>
      <c r="B1005" s="265">
        <v>1</v>
      </c>
      <c r="C1005" s="265">
        <f t="shared" si="49"/>
        <v>357</v>
      </c>
      <c r="D1005" s="265">
        <v>277</v>
      </c>
      <c r="E1005" s="265">
        <v>80</v>
      </c>
      <c r="F1005" s="276"/>
      <c r="G1005" s="549">
        <v>6.5815999999999999</v>
      </c>
      <c r="H1005" s="546">
        <f t="shared" si="50"/>
        <v>1053.06</v>
      </c>
      <c r="I1005" s="547">
        <f t="shared" si="51"/>
        <v>1306.74</v>
      </c>
    </row>
    <row r="1006" spans="1:9" x14ac:dyDescent="0.25">
      <c r="A1006" s="273" t="s">
        <v>1387</v>
      </c>
      <c r="B1006" s="265">
        <v>1</v>
      </c>
      <c r="C1006" s="265">
        <f t="shared" si="49"/>
        <v>336</v>
      </c>
      <c r="D1006" s="265">
        <v>254</v>
      </c>
      <c r="E1006" s="265">
        <v>82</v>
      </c>
      <c r="F1006" s="276"/>
      <c r="G1006" s="549">
        <v>6.5815999999999999</v>
      </c>
      <c r="H1006" s="546">
        <f t="shared" si="50"/>
        <v>1079.3800000000001</v>
      </c>
      <c r="I1006" s="547">
        <f t="shared" si="51"/>
        <v>1339.4</v>
      </c>
    </row>
    <row r="1007" spans="1:9" x14ac:dyDescent="0.25">
      <c r="A1007" s="273" t="s">
        <v>1387</v>
      </c>
      <c r="B1007" s="265">
        <v>1</v>
      </c>
      <c r="C1007" s="265">
        <f t="shared" si="49"/>
        <v>288</v>
      </c>
      <c r="D1007" s="265">
        <v>197</v>
      </c>
      <c r="E1007" s="265">
        <v>91</v>
      </c>
      <c r="F1007" s="276"/>
      <c r="G1007" s="549">
        <v>6.5815999999999999</v>
      </c>
      <c r="H1007" s="546">
        <f t="shared" si="50"/>
        <v>1197.8499999999999</v>
      </c>
      <c r="I1007" s="547">
        <f t="shared" si="51"/>
        <v>1486.41</v>
      </c>
    </row>
    <row r="1008" spans="1:9" x14ac:dyDescent="0.25">
      <c r="A1008" s="273" t="s">
        <v>1387</v>
      </c>
      <c r="B1008" s="265">
        <v>1</v>
      </c>
      <c r="C1008" s="265">
        <f t="shared" si="49"/>
        <v>373</v>
      </c>
      <c r="D1008" s="265">
        <v>277</v>
      </c>
      <c r="E1008" s="265">
        <v>96</v>
      </c>
      <c r="F1008" s="276"/>
      <c r="G1008" s="549">
        <v>6.5815999999999999</v>
      </c>
      <c r="H1008" s="546">
        <f t="shared" si="50"/>
        <v>1263.67</v>
      </c>
      <c r="I1008" s="547">
        <f t="shared" si="51"/>
        <v>1568.09</v>
      </c>
    </row>
    <row r="1009" spans="1:9" ht="33" x14ac:dyDescent="0.25">
      <c r="A1009" s="273" t="s">
        <v>1388</v>
      </c>
      <c r="B1009" s="265">
        <v>1</v>
      </c>
      <c r="C1009" s="265">
        <f t="shared" si="49"/>
        <v>360</v>
      </c>
      <c r="D1009" s="265">
        <v>277</v>
      </c>
      <c r="E1009" s="265">
        <v>83</v>
      </c>
      <c r="F1009" s="276"/>
      <c r="G1009" s="549">
        <v>5.8623000000000003</v>
      </c>
      <c r="H1009" s="546">
        <f t="shared" si="50"/>
        <v>973.14</v>
      </c>
      <c r="I1009" s="547">
        <f t="shared" si="51"/>
        <v>1207.57</v>
      </c>
    </row>
    <row r="1010" spans="1:9" x14ac:dyDescent="0.25">
      <c r="A1010" s="273" t="s">
        <v>467</v>
      </c>
      <c r="B1010" s="265">
        <v>1</v>
      </c>
      <c r="C1010" s="265">
        <f t="shared" si="49"/>
        <v>160.80000000000001</v>
      </c>
      <c r="D1010" s="265">
        <v>159</v>
      </c>
      <c r="E1010" s="265">
        <v>1.8</v>
      </c>
      <c r="F1010" s="276"/>
      <c r="G1010" s="549">
        <v>5.4427000000000003</v>
      </c>
      <c r="H1010" s="546">
        <f t="shared" si="50"/>
        <v>19.59</v>
      </c>
      <c r="I1010" s="547">
        <f t="shared" si="51"/>
        <v>24.31</v>
      </c>
    </row>
    <row r="1011" spans="1:9" x14ac:dyDescent="0.25">
      <c r="A1011" s="273" t="s">
        <v>467</v>
      </c>
      <c r="B1011" s="265">
        <v>1</v>
      </c>
      <c r="C1011" s="265">
        <f t="shared" si="49"/>
        <v>279.5</v>
      </c>
      <c r="D1011" s="265">
        <v>277</v>
      </c>
      <c r="E1011" s="265">
        <v>2.5</v>
      </c>
      <c r="F1011" s="276"/>
      <c r="G1011" s="549">
        <v>5.4427000000000003</v>
      </c>
      <c r="H1011" s="546">
        <f t="shared" si="50"/>
        <v>27.21</v>
      </c>
      <c r="I1011" s="547">
        <f t="shared" si="51"/>
        <v>33.76</v>
      </c>
    </row>
    <row r="1012" spans="1:9" x14ac:dyDescent="0.25">
      <c r="A1012" s="273" t="s">
        <v>467</v>
      </c>
      <c r="B1012" s="265">
        <v>1</v>
      </c>
      <c r="C1012" s="265">
        <f t="shared" si="49"/>
        <v>216</v>
      </c>
      <c r="D1012" s="265">
        <v>199</v>
      </c>
      <c r="E1012" s="265">
        <v>17</v>
      </c>
      <c r="F1012" s="276"/>
      <c r="G1012" s="549">
        <v>5.4427000000000003</v>
      </c>
      <c r="H1012" s="546">
        <f t="shared" si="50"/>
        <v>185.05</v>
      </c>
      <c r="I1012" s="547">
        <f t="shared" si="51"/>
        <v>229.63</v>
      </c>
    </row>
    <row r="1013" spans="1:9" x14ac:dyDescent="0.25">
      <c r="A1013" s="273" t="s">
        <v>467</v>
      </c>
      <c r="B1013" s="265">
        <v>1</v>
      </c>
      <c r="C1013" s="265">
        <f t="shared" si="49"/>
        <v>248.5</v>
      </c>
      <c r="D1013" s="265">
        <v>231</v>
      </c>
      <c r="E1013" s="265">
        <v>17.5</v>
      </c>
      <c r="F1013" s="276"/>
      <c r="G1013" s="549">
        <v>5.4427000000000003</v>
      </c>
      <c r="H1013" s="546">
        <f t="shared" si="50"/>
        <v>190.49</v>
      </c>
      <c r="I1013" s="547">
        <f t="shared" si="51"/>
        <v>236.38</v>
      </c>
    </row>
    <row r="1014" spans="1:9" x14ac:dyDescent="0.25">
      <c r="A1014" s="273" t="s">
        <v>467</v>
      </c>
      <c r="B1014" s="265">
        <v>1</v>
      </c>
      <c r="C1014" s="265">
        <f t="shared" si="49"/>
        <v>245</v>
      </c>
      <c r="D1014" s="265">
        <v>221</v>
      </c>
      <c r="E1014" s="265">
        <v>24</v>
      </c>
      <c r="F1014" s="276"/>
      <c r="G1014" s="549">
        <v>5.4427000000000003</v>
      </c>
      <c r="H1014" s="546">
        <f t="shared" si="50"/>
        <v>261.25</v>
      </c>
      <c r="I1014" s="547">
        <f t="shared" si="51"/>
        <v>324.19</v>
      </c>
    </row>
    <row r="1015" spans="1:9" x14ac:dyDescent="0.25">
      <c r="A1015" s="273" t="s">
        <v>467</v>
      </c>
      <c r="B1015" s="265">
        <v>1</v>
      </c>
      <c r="C1015" s="265">
        <f t="shared" si="49"/>
        <v>246</v>
      </c>
      <c r="D1015" s="265">
        <v>222</v>
      </c>
      <c r="E1015" s="265">
        <v>24</v>
      </c>
      <c r="F1015" s="276"/>
      <c r="G1015" s="549">
        <v>5.4427000000000003</v>
      </c>
      <c r="H1015" s="546">
        <f t="shared" si="50"/>
        <v>261.25</v>
      </c>
      <c r="I1015" s="547">
        <f t="shared" si="51"/>
        <v>324.19</v>
      </c>
    </row>
    <row r="1016" spans="1:9" x14ac:dyDescent="0.25">
      <c r="A1016" s="273" t="s">
        <v>467</v>
      </c>
      <c r="B1016" s="265">
        <v>1</v>
      </c>
      <c r="C1016" s="265">
        <f t="shared" si="49"/>
        <v>271</v>
      </c>
      <c r="D1016" s="265">
        <v>247</v>
      </c>
      <c r="E1016" s="265">
        <v>24</v>
      </c>
      <c r="F1016" s="276"/>
      <c r="G1016" s="549">
        <v>5.4427000000000003</v>
      </c>
      <c r="H1016" s="546">
        <f t="shared" si="50"/>
        <v>261.25</v>
      </c>
      <c r="I1016" s="547">
        <f t="shared" si="51"/>
        <v>324.19</v>
      </c>
    </row>
    <row r="1017" spans="1:9" x14ac:dyDescent="0.25">
      <c r="A1017" s="273" t="s">
        <v>467</v>
      </c>
      <c r="B1017" s="265">
        <v>1</v>
      </c>
      <c r="C1017" s="265">
        <f t="shared" si="49"/>
        <v>301</v>
      </c>
      <c r="D1017" s="265">
        <v>277</v>
      </c>
      <c r="E1017" s="265">
        <v>24</v>
      </c>
      <c r="F1017" s="276"/>
      <c r="G1017" s="549">
        <v>5.4427000000000003</v>
      </c>
      <c r="H1017" s="546">
        <f t="shared" si="50"/>
        <v>261.25</v>
      </c>
      <c r="I1017" s="547">
        <f t="shared" si="51"/>
        <v>324.19</v>
      </c>
    </row>
    <row r="1018" spans="1:9" x14ac:dyDescent="0.25">
      <c r="A1018" s="273" t="s">
        <v>467</v>
      </c>
      <c r="B1018" s="265">
        <v>1</v>
      </c>
      <c r="C1018" s="265">
        <f t="shared" si="49"/>
        <v>261</v>
      </c>
      <c r="D1018" s="265">
        <v>237</v>
      </c>
      <c r="E1018" s="265">
        <v>24</v>
      </c>
      <c r="F1018" s="276"/>
      <c r="G1018" s="549">
        <v>5.4427000000000003</v>
      </c>
      <c r="H1018" s="546">
        <f t="shared" si="50"/>
        <v>261.25</v>
      </c>
      <c r="I1018" s="547">
        <f t="shared" si="51"/>
        <v>324.19</v>
      </c>
    </row>
    <row r="1019" spans="1:9" x14ac:dyDescent="0.25">
      <c r="A1019" s="273" t="s">
        <v>467</v>
      </c>
      <c r="B1019" s="265">
        <v>1</v>
      </c>
      <c r="C1019" s="265">
        <f t="shared" si="49"/>
        <v>239.5</v>
      </c>
      <c r="D1019" s="265">
        <v>239</v>
      </c>
      <c r="E1019" s="265">
        <v>0.5</v>
      </c>
      <c r="F1019" s="276"/>
      <c r="G1019" s="549">
        <v>5.6224999999999996</v>
      </c>
      <c r="H1019" s="546">
        <f t="shared" si="50"/>
        <v>5.62</v>
      </c>
      <c r="I1019" s="547">
        <f t="shared" si="51"/>
        <v>6.97</v>
      </c>
    </row>
    <row r="1020" spans="1:9" x14ac:dyDescent="0.25">
      <c r="A1020" s="273" t="s">
        <v>467</v>
      </c>
      <c r="B1020" s="265">
        <v>1</v>
      </c>
      <c r="C1020" s="265">
        <f t="shared" si="49"/>
        <v>200</v>
      </c>
      <c r="D1020" s="265">
        <v>181</v>
      </c>
      <c r="E1020" s="265">
        <v>19</v>
      </c>
      <c r="F1020" s="276"/>
      <c r="G1020" s="549">
        <v>5.6224999999999996</v>
      </c>
      <c r="H1020" s="546">
        <f t="shared" si="50"/>
        <v>213.66</v>
      </c>
      <c r="I1020" s="547">
        <f t="shared" si="51"/>
        <v>265.13</v>
      </c>
    </row>
    <row r="1021" spans="1:9" x14ac:dyDescent="0.25">
      <c r="A1021" s="273" t="s">
        <v>467</v>
      </c>
      <c r="B1021" s="265">
        <v>1</v>
      </c>
      <c r="C1021" s="265">
        <f t="shared" si="49"/>
        <v>80</v>
      </c>
      <c r="D1021" s="265">
        <v>72</v>
      </c>
      <c r="E1021" s="265">
        <v>8</v>
      </c>
      <c r="F1021" s="276"/>
      <c r="G1021" s="549">
        <v>5.6824000000000003</v>
      </c>
      <c r="H1021" s="546">
        <f t="shared" si="50"/>
        <v>90.92</v>
      </c>
      <c r="I1021" s="547">
        <f t="shared" si="51"/>
        <v>112.82</v>
      </c>
    </row>
    <row r="1022" spans="1:9" x14ac:dyDescent="0.25">
      <c r="A1022" s="273" t="s">
        <v>467</v>
      </c>
      <c r="B1022" s="265">
        <v>1</v>
      </c>
      <c r="C1022" s="265">
        <f t="shared" si="49"/>
        <v>222</v>
      </c>
      <c r="D1022" s="265">
        <v>206</v>
      </c>
      <c r="E1022" s="265">
        <v>16</v>
      </c>
      <c r="F1022" s="276"/>
      <c r="G1022" s="549">
        <v>5.6824000000000003</v>
      </c>
      <c r="H1022" s="546">
        <f t="shared" si="50"/>
        <v>181.84</v>
      </c>
      <c r="I1022" s="547">
        <f t="shared" si="51"/>
        <v>225.65</v>
      </c>
    </row>
    <row r="1023" spans="1:9" x14ac:dyDescent="0.25">
      <c r="A1023" s="273" t="s">
        <v>467</v>
      </c>
      <c r="B1023" s="265">
        <v>1</v>
      </c>
      <c r="C1023" s="265">
        <f t="shared" si="49"/>
        <v>215</v>
      </c>
      <c r="D1023" s="265">
        <v>167</v>
      </c>
      <c r="E1023" s="265">
        <v>48</v>
      </c>
      <c r="F1023" s="276"/>
      <c r="G1023" s="549">
        <v>5.6824000000000003</v>
      </c>
      <c r="H1023" s="546">
        <f t="shared" si="50"/>
        <v>545.51</v>
      </c>
      <c r="I1023" s="547">
        <f t="shared" si="51"/>
        <v>676.92</v>
      </c>
    </row>
    <row r="1024" spans="1:9" x14ac:dyDescent="0.25">
      <c r="A1024" s="273" t="s">
        <v>467</v>
      </c>
      <c r="B1024" s="265">
        <v>1</v>
      </c>
      <c r="C1024" s="265">
        <f t="shared" si="49"/>
        <v>278</v>
      </c>
      <c r="D1024" s="265">
        <v>277</v>
      </c>
      <c r="E1024" s="265">
        <v>1</v>
      </c>
      <c r="F1024" s="276"/>
      <c r="G1024" s="549">
        <v>6.0720000000000001</v>
      </c>
      <c r="H1024" s="546">
        <f t="shared" si="50"/>
        <v>12.14</v>
      </c>
      <c r="I1024" s="547">
        <f t="shared" si="51"/>
        <v>15.06</v>
      </c>
    </row>
    <row r="1025" spans="1:9" x14ac:dyDescent="0.25">
      <c r="A1025" s="273" t="s">
        <v>467</v>
      </c>
      <c r="B1025" s="265">
        <v>1</v>
      </c>
      <c r="C1025" s="265">
        <f t="shared" si="49"/>
        <v>174.5</v>
      </c>
      <c r="D1025" s="265">
        <v>174</v>
      </c>
      <c r="E1025" s="265">
        <v>0.5</v>
      </c>
      <c r="F1025" s="276"/>
      <c r="G1025" s="549">
        <v>6.1139999999999999</v>
      </c>
      <c r="H1025" s="546">
        <f t="shared" si="50"/>
        <v>6.11</v>
      </c>
      <c r="I1025" s="547">
        <f t="shared" si="51"/>
        <v>7.58</v>
      </c>
    </row>
    <row r="1026" spans="1:9" x14ac:dyDescent="0.25">
      <c r="A1026" s="273" t="s">
        <v>467</v>
      </c>
      <c r="B1026" s="265">
        <v>1</v>
      </c>
      <c r="C1026" s="265">
        <f t="shared" si="49"/>
        <v>251.26229508196721</v>
      </c>
      <c r="D1026" s="265">
        <v>247</v>
      </c>
      <c r="E1026" s="265">
        <v>4.2622950819672134</v>
      </c>
      <c r="F1026" s="276"/>
      <c r="G1026" s="549">
        <v>6.1139999999999999</v>
      </c>
      <c r="H1026" s="546">
        <f t="shared" si="50"/>
        <v>52.12</v>
      </c>
      <c r="I1026" s="547">
        <f t="shared" si="51"/>
        <v>64.680000000000007</v>
      </c>
    </row>
    <row r="1027" spans="1:9" x14ac:dyDescent="0.25">
      <c r="A1027" s="273" t="s">
        <v>467</v>
      </c>
      <c r="B1027" s="265">
        <v>1</v>
      </c>
      <c r="C1027" s="265">
        <f t="shared" ref="C1027:C1090" si="52">D1027+E1027</f>
        <v>135</v>
      </c>
      <c r="D1027" s="265">
        <v>128</v>
      </c>
      <c r="E1027" s="265">
        <v>7</v>
      </c>
      <c r="F1027" s="276"/>
      <c r="G1027" s="549">
        <v>6.1139999999999999</v>
      </c>
      <c r="H1027" s="546">
        <f t="shared" si="50"/>
        <v>85.6</v>
      </c>
      <c r="I1027" s="547">
        <f t="shared" si="51"/>
        <v>106.22</v>
      </c>
    </row>
    <row r="1028" spans="1:9" x14ac:dyDescent="0.25">
      <c r="A1028" s="273" t="s">
        <v>467</v>
      </c>
      <c r="B1028" s="265">
        <v>1</v>
      </c>
      <c r="C1028" s="265">
        <f t="shared" si="52"/>
        <v>166.2</v>
      </c>
      <c r="D1028" s="265">
        <v>159</v>
      </c>
      <c r="E1028" s="265">
        <v>7.2</v>
      </c>
      <c r="F1028" s="276"/>
      <c r="G1028" s="549">
        <v>6.1139999999999999</v>
      </c>
      <c r="H1028" s="546">
        <f t="shared" ref="H1028:H1091" si="53">ROUND(E1028*G1028*2,2)</f>
        <v>88.04</v>
      </c>
      <c r="I1028" s="547">
        <f t="shared" ref="I1028:I1091" si="54">ROUND(H1028*1.2409,2)</f>
        <v>109.25</v>
      </c>
    </row>
    <row r="1029" spans="1:9" x14ac:dyDescent="0.25">
      <c r="A1029" s="273" t="s">
        <v>467</v>
      </c>
      <c r="B1029" s="265">
        <v>1</v>
      </c>
      <c r="C1029" s="265">
        <f t="shared" si="52"/>
        <v>285.5</v>
      </c>
      <c r="D1029" s="265">
        <v>277</v>
      </c>
      <c r="E1029" s="265">
        <v>8.5</v>
      </c>
      <c r="F1029" s="276"/>
      <c r="G1029" s="549">
        <v>6.1139999999999999</v>
      </c>
      <c r="H1029" s="546">
        <f t="shared" si="53"/>
        <v>103.94</v>
      </c>
      <c r="I1029" s="547">
        <f t="shared" si="54"/>
        <v>128.97999999999999</v>
      </c>
    </row>
    <row r="1030" spans="1:9" x14ac:dyDescent="0.25">
      <c r="A1030" s="273" t="s">
        <v>467</v>
      </c>
      <c r="B1030" s="265">
        <v>1</v>
      </c>
      <c r="C1030" s="265">
        <f t="shared" si="52"/>
        <v>237.04065040650406</v>
      </c>
      <c r="D1030" s="265">
        <v>222</v>
      </c>
      <c r="E1030" s="265">
        <v>15.040650406504065</v>
      </c>
      <c r="F1030" s="276"/>
      <c r="G1030" s="549">
        <v>6.1139999999999999</v>
      </c>
      <c r="H1030" s="546">
        <f t="shared" si="53"/>
        <v>183.92</v>
      </c>
      <c r="I1030" s="547">
        <f t="shared" si="54"/>
        <v>228.23</v>
      </c>
    </row>
    <row r="1031" spans="1:9" x14ac:dyDescent="0.25">
      <c r="A1031" s="273" t="s">
        <v>467</v>
      </c>
      <c r="B1031" s="265">
        <v>1</v>
      </c>
      <c r="C1031" s="265">
        <f t="shared" si="52"/>
        <v>230</v>
      </c>
      <c r="D1031" s="265">
        <v>214</v>
      </c>
      <c r="E1031" s="265">
        <v>16</v>
      </c>
      <c r="F1031" s="276"/>
      <c r="G1031" s="549">
        <v>6.1139999999999999</v>
      </c>
      <c r="H1031" s="546">
        <f t="shared" si="53"/>
        <v>195.65</v>
      </c>
      <c r="I1031" s="547">
        <f t="shared" si="54"/>
        <v>242.78</v>
      </c>
    </row>
    <row r="1032" spans="1:9" x14ac:dyDescent="0.25">
      <c r="A1032" s="273" t="s">
        <v>467</v>
      </c>
      <c r="B1032" s="265">
        <v>1</v>
      </c>
      <c r="C1032" s="265">
        <f t="shared" si="52"/>
        <v>293</v>
      </c>
      <c r="D1032" s="265">
        <v>277</v>
      </c>
      <c r="E1032" s="265">
        <v>16</v>
      </c>
      <c r="F1032" s="276"/>
      <c r="G1032" s="549">
        <v>6.1139999999999999</v>
      </c>
      <c r="H1032" s="546">
        <f t="shared" si="53"/>
        <v>195.65</v>
      </c>
      <c r="I1032" s="547">
        <f t="shared" si="54"/>
        <v>242.78</v>
      </c>
    </row>
    <row r="1033" spans="1:9" x14ac:dyDescent="0.25">
      <c r="A1033" s="273" t="s">
        <v>467</v>
      </c>
      <c r="B1033" s="265">
        <v>1</v>
      </c>
      <c r="C1033" s="265">
        <f t="shared" si="52"/>
        <v>301</v>
      </c>
      <c r="D1033" s="265">
        <v>277</v>
      </c>
      <c r="E1033" s="265">
        <v>24</v>
      </c>
      <c r="F1033" s="276"/>
      <c r="G1033" s="549">
        <v>6.1139999999999999</v>
      </c>
      <c r="H1033" s="546">
        <f t="shared" si="53"/>
        <v>293.47000000000003</v>
      </c>
      <c r="I1033" s="547">
        <f t="shared" si="54"/>
        <v>364.17</v>
      </c>
    </row>
    <row r="1034" spans="1:9" x14ac:dyDescent="0.25">
      <c r="A1034" s="273" t="s">
        <v>467</v>
      </c>
      <c r="B1034" s="265">
        <v>1</v>
      </c>
      <c r="C1034" s="265">
        <f t="shared" si="52"/>
        <v>286.54545454545456</v>
      </c>
      <c r="D1034" s="265">
        <v>277</v>
      </c>
      <c r="E1034" s="265">
        <v>9.545454545454545</v>
      </c>
      <c r="F1034" s="276"/>
      <c r="G1034" s="549">
        <v>6.5636000000000001</v>
      </c>
      <c r="H1034" s="546">
        <f t="shared" si="53"/>
        <v>125.31</v>
      </c>
      <c r="I1034" s="547">
        <f t="shared" si="54"/>
        <v>155.5</v>
      </c>
    </row>
    <row r="1035" spans="1:9" x14ac:dyDescent="0.25">
      <c r="A1035" s="273" t="s">
        <v>144</v>
      </c>
      <c r="B1035" s="265">
        <v>1</v>
      </c>
      <c r="C1035" s="265">
        <f t="shared" si="52"/>
        <v>279</v>
      </c>
      <c r="D1035" s="265">
        <v>277</v>
      </c>
      <c r="E1035" s="265">
        <v>2</v>
      </c>
      <c r="F1035" s="276"/>
      <c r="G1035" s="549">
        <v>6.1619999999999999</v>
      </c>
      <c r="H1035" s="546">
        <f t="shared" si="53"/>
        <v>24.65</v>
      </c>
      <c r="I1035" s="547">
        <f t="shared" si="54"/>
        <v>30.59</v>
      </c>
    </row>
    <row r="1036" spans="1:9" x14ac:dyDescent="0.25">
      <c r="A1036" s="273" t="s">
        <v>144</v>
      </c>
      <c r="B1036" s="265">
        <v>1</v>
      </c>
      <c r="C1036" s="265">
        <f t="shared" si="52"/>
        <v>237</v>
      </c>
      <c r="D1036" s="265">
        <v>229</v>
      </c>
      <c r="E1036" s="265">
        <v>8</v>
      </c>
      <c r="F1036" s="276"/>
      <c r="G1036" s="549">
        <v>6.1619999999999999</v>
      </c>
      <c r="H1036" s="546">
        <f t="shared" si="53"/>
        <v>98.59</v>
      </c>
      <c r="I1036" s="547">
        <f t="shared" si="54"/>
        <v>122.34</v>
      </c>
    </row>
    <row r="1037" spans="1:9" x14ac:dyDescent="0.25">
      <c r="A1037" s="273" t="s">
        <v>144</v>
      </c>
      <c r="B1037" s="265">
        <v>1</v>
      </c>
      <c r="C1037" s="265">
        <f t="shared" si="52"/>
        <v>270</v>
      </c>
      <c r="D1037" s="265">
        <v>262</v>
      </c>
      <c r="E1037" s="265">
        <v>8</v>
      </c>
      <c r="F1037" s="276"/>
      <c r="G1037" s="549">
        <v>6.1619999999999999</v>
      </c>
      <c r="H1037" s="546">
        <f t="shared" si="53"/>
        <v>98.59</v>
      </c>
      <c r="I1037" s="547">
        <f t="shared" si="54"/>
        <v>122.34</v>
      </c>
    </row>
    <row r="1038" spans="1:9" x14ac:dyDescent="0.25">
      <c r="A1038" s="273" t="s">
        <v>144</v>
      </c>
      <c r="B1038" s="265">
        <v>1</v>
      </c>
      <c r="C1038" s="265">
        <f t="shared" si="52"/>
        <v>166</v>
      </c>
      <c r="D1038" s="265">
        <v>158</v>
      </c>
      <c r="E1038" s="265">
        <v>8</v>
      </c>
      <c r="F1038" s="276"/>
      <c r="G1038" s="549">
        <v>6.1619999999999999</v>
      </c>
      <c r="H1038" s="546">
        <f t="shared" si="53"/>
        <v>98.59</v>
      </c>
      <c r="I1038" s="547">
        <f t="shared" si="54"/>
        <v>122.34</v>
      </c>
    </row>
    <row r="1039" spans="1:9" x14ac:dyDescent="0.25">
      <c r="A1039" s="273" t="s">
        <v>144</v>
      </c>
      <c r="B1039" s="265">
        <v>1</v>
      </c>
      <c r="C1039" s="265">
        <f t="shared" si="52"/>
        <v>230</v>
      </c>
      <c r="D1039" s="265">
        <v>214</v>
      </c>
      <c r="E1039" s="265">
        <v>16</v>
      </c>
      <c r="F1039" s="276"/>
      <c r="G1039" s="549">
        <v>6.1619999999999999</v>
      </c>
      <c r="H1039" s="546">
        <f t="shared" si="53"/>
        <v>197.18</v>
      </c>
      <c r="I1039" s="547">
        <f t="shared" si="54"/>
        <v>244.68</v>
      </c>
    </row>
    <row r="1040" spans="1:9" x14ac:dyDescent="0.25">
      <c r="A1040" s="273" t="s">
        <v>144</v>
      </c>
      <c r="B1040" s="265">
        <v>1</v>
      </c>
      <c r="C1040" s="265">
        <f t="shared" si="52"/>
        <v>231</v>
      </c>
      <c r="D1040" s="265">
        <v>214</v>
      </c>
      <c r="E1040" s="265">
        <v>17</v>
      </c>
      <c r="F1040" s="276"/>
      <c r="G1040" s="549">
        <v>6.1619999999999999</v>
      </c>
      <c r="H1040" s="546">
        <f t="shared" si="53"/>
        <v>209.51</v>
      </c>
      <c r="I1040" s="547">
        <f t="shared" si="54"/>
        <v>259.98</v>
      </c>
    </row>
    <row r="1041" spans="1:9" x14ac:dyDescent="0.25">
      <c r="A1041" s="273" t="s">
        <v>144</v>
      </c>
      <c r="B1041" s="265">
        <v>1</v>
      </c>
      <c r="C1041" s="265">
        <f t="shared" si="52"/>
        <v>297</v>
      </c>
      <c r="D1041" s="265">
        <v>277</v>
      </c>
      <c r="E1041" s="265">
        <v>20</v>
      </c>
      <c r="F1041" s="276"/>
      <c r="G1041" s="549">
        <v>6.1619999999999999</v>
      </c>
      <c r="H1041" s="546">
        <f t="shared" si="53"/>
        <v>246.48</v>
      </c>
      <c r="I1041" s="547">
        <f t="shared" si="54"/>
        <v>305.86</v>
      </c>
    </row>
    <row r="1042" spans="1:9" x14ac:dyDescent="0.25">
      <c r="A1042" s="273" t="s">
        <v>144</v>
      </c>
      <c r="B1042" s="265">
        <v>1</v>
      </c>
      <c r="C1042" s="265">
        <f t="shared" si="52"/>
        <v>299</v>
      </c>
      <c r="D1042" s="265">
        <v>277</v>
      </c>
      <c r="E1042" s="265">
        <v>22</v>
      </c>
      <c r="F1042" s="276"/>
      <c r="G1042" s="549">
        <v>6.1619999999999999</v>
      </c>
      <c r="H1042" s="546">
        <f t="shared" si="53"/>
        <v>271.13</v>
      </c>
      <c r="I1042" s="547">
        <f t="shared" si="54"/>
        <v>336.45</v>
      </c>
    </row>
    <row r="1043" spans="1:9" x14ac:dyDescent="0.25">
      <c r="A1043" s="273" t="s">
        <v>144</v>
      </c>
      <c r="B1043" s="265">
        <v>1</v>
      </c>
      <c r="C1043" s="265">
        <f t="shared" si="52"/>
        <v>299</v>
      </c>
      <c r="D1043" s="265">
        <v>277</v>
      </c>
      <c r="E1043" s="265">
        <v>22</v>
      </c>
      <c r="F1043" s="276"/>
      <c r="G1043" s="549">
        <v>6.1619999999999999</v>
      </c>
      <c r="H1043" s="546">
        <f t="shared" si="53"/>
        <v>271.13</v>
      </c>
      <c r="I1043" s="547">
        <f t="shared" si="54"/>
        <v>336.45</v>
      </c>
    </row>
    <row r="1044" spans="1:9" x14ac:dyDescent="0.25">
      <c r="A1044" s="273" t="s">
        <v>144</v>
      </c>
      <c r="B1044" s="265">
        <v>1</v>
      </c>
      <c r="C1044" s="265">
        <f t="shared" si="52"/>
        <v>301</v>
      </c>
      <c r="D1044" s="265">
        <v>277</v>
      </c>
      <c r="E1044" s="265">
        <v>24</v>
      </c>
      <c r="F1044" s="276"/>
      <c r="G1044" s="549">
        <v>6.1619999999999999</v>
      </c>
      <c r="H1044" s="546">
        <f t="shared" si="53"/>
        <v>295.77999999999997</v>
      </c>
      <c r="I1044" s="547">
        <f t="shared" si="54"/>
        <v>367.03</v>
      </c>
    </row>
    <row r="1045" spans="1:9" x14ac:dyDescent="0.25">
      <c r="A1045" s="273" t="s">
        <v>144</v>
      </c>
      <c r="B1045" s="265">
        <v>1</v>
      </c>
      <c r="C1045" s="265">
        <f t="shared" si="52"/>
        <v>317</v>
      </c>
      <c r="D1045" s="265">
        <v>277</v>
      </c>
      <c r="E1045" s="265">
        <v>40</v>
      </c>
      <c r="F1045" s="276"/>
      <c r="G1045" s="549">
        <v>6.1619999999999999</v>
      </c>
      <c r="H1045" s="546">
        <f t="shared" si="53"/>
        <v>492.96</v>
      </c>
      <c r="I1045" s="547">
        <f t="shared" si="54"/>
        <v>611.71</v>
      </c>
    </row>
    <row r="1046" spans="1:9" x14ac:dyDescent="0.25">
      <c r="A1046" s="273" t="s">
        <v>144</v>
      </c>
      <c r="B1046" s="265">
        <v>1</v>
      </c>
      <c r="C1046" s="265">
        <f t="shared" si="52"/>
        <v>317</v>
      </c>
      <c r="D1046" s="265">
        <v>277</v>
      </c>
      <c r="E1046" s="265">
        <v>40</v>
      </c>
      <c r="F1046" s="276"/>
      <c r="G1046" s="549">
        <v>6.1619999999999999</v>
      </c>
      <c r="H1046" s="546">
        <f t="shared" si="53"/>
        <v>492.96</v>
      </c>
      <c r="I1046" s="547">
        <f t="shared" si="54"/>
        <v>611.71</v>
      </c>
    </row>
    <row r="1047" spans="1:9" x14ac:dyDescent="0.25">
      <c r="A1047" s="273" t="s">
        <v>144</v>
      </c>
      <c r="B1047" s="265">
        <v>1</v>
      </c>
      <c r="C1047" s="265">
        <f t="shared" si="52"/>
        <v>245</v>
      </c>
      <c r="D1047" s="265">
        <v>197</v>
      </c>
      <c r="E1047" s="265">
        <v>48</v>
      </c>
      <c r="F1047" s="276"/>
      <c r="G1047" s="549">
        <v>6.1619999999999999</v>
      </c>
      <c r="H1047" s="546">
        <f t="shared" si="53"/>
        <v>591.54999999999995</v>
      </c>
      <c r="I1047" s="547">
        <f t="shared" si="54"/>
        <v>734.05</v>
      </c>
    </row>
    <row r="1048" spans="1:9" x14ac:dyDescent="0.25">
      <c r="A1048" s="273" t="s">
        <v>144</v>
      </c>
      <c r="B1048" s="265">
        <v>1</v>
      </c>
      <c r="C1048" s="265">
        <f t="shared" si="52"/>
        <v>278.5</v>
      </c>
      <c r="D1048" s="265">
        <v>277</v>
      </c>
      <c r="E1048" s="265">
        <v>1.5</v>
      </c>
      <c r="F1048" s="276"/>
      <c r="G1048" s="549">
        <v>6.04</v>
      </c>
      <c r="H1048" s="546">
        <f t="shared" si="53"/>
        <v>18.12</v>
      </c>
      <c r="I1048" s="547">
        <f t="shared" si="54"/>
        <v>22.49</v>
      </c>
    </row>
    <row r="1049" spans="1:9" x14ac:dyDescent="0.25">
      <c r="A1049" s="273" t="s">
        <v>144</v>
      </c>
      <c r="B1049" s="265">
        <v>1</v>
      </c>
      <c r="C1049" s="265">
        <f t="shared" si="52"/>
        <v>280.5</v>
      </c>
      <c r="D1049" s="265">
        <v>277</v>
      </c>
      <c r="E1049" s="265">
        <v>3.5</v>
      </c>
      <c r="F1049" s="276"/>
      <c r="G1049" s="549">
        <v>6.04</v>
      </c>
      <c r="H1049" s="546">
        <f t="shared" si="53"/>
        <v>42.28</v>
      </c>
      <c r="I1049" s="547">
        <f t="shared" si="54"/>
        <v>52.47</v>
      </c>
    </row>
    <row r="1050" spans="1:9" x14ac:dyDescent="0.25">
      <c r="A1050" s="273" t="s">
        <v>144</v>
      </c>
      <c r="B1050" s="265">
        <v>1</v>
      </c>
      <c r="C1050" s="265">
        <f t="shared" si="52"/>
        <v>282.25</v>
      </c>
      <c r="D1050" s="265">
        <v>277</v>
      </c>
      <c r="E1050" s="265">
        <v>5.25</v>
      </c>
      <c r="F1050" s="276"/>
      <c r="G1050" s="549">
        <v>6.04</v>
      </c>
      <c r="H1050" s="546">
        <f t="shared" si="53"/>
        <v>63.42</v>
      </c>
      <c r="I1050" s="547">
        <f t="shared" si="54"/>
        <v>78.7</v>
      </c>
    </row>
    <row r="1051" spans="1:9" x14ac:dyDescent="0.25">
      <c r="A1051" s="273" t="s">
        <v>144</v>
      </c>
      <c r="B1051" s="265">
        <v>1</v>
      </c>
      <c r="C1051" s="265">
        <f t="shared" si="52"/>
        <v>285</v>
      </c>
      <c r="D1051" s="265">
        <v>277</v>
      </c>
      <c r="E1051" s="265">
        <v>8</v>
      </c>
      <c r="F1051" s="276"/>
      <c r="G1051" s="549">
        <v>6.04</v>
      </c>
      <c r="H1051" s="546">
        <f t="shared" si="53"/>
        <v>96.64</v>
      </c>
      <c r="I1051" s="547">
        <f t="shared" si="54"/>
        <v>119.92</v>
      </c>
    </row>
    <row r="1052" spans="1:9" x14ac:dyDescent="0.25">
      <c r="A1052" s="273" t="s">
        <v>383</v>
      </c>
      <c r="B1052" s="265">
        <v>1</v>
      </c>
      <c r="C1052" s="265">
        <f t="shared" si="52"/>
        <v>238</v>
      </c>
      <c r="D1052" s="265">
        <v>237</v>
      </c>
      <c r="E1052" s="265">
        <v>1</v>
      </c>
      <c r="F1052" s="276"/>
      <c r="G1052" s="549">
        <v>5.2988</v>
      </c>
      <c r="H1052" s="546">
        <f t="shared" si="53"/>
        <v>10.6</v>
      </c>
      <c r="I1052" s="547">
        <f t="shared" si="54"/>
        <v>13.15</v>
      </c>
    </row>
    <row r="1053" spans="1:9" x14ac:dyDescent="0.25">
      <c r="A1053" s="273" t="s">
        <v>383</v>
      </c>
      <c r="B1053" s="265">
        <v>1</v>
      </c>
      <c r="C1053" s="265">
        <f t="shared" si="52"/>
        <v>278.5</v>
      </c>
      <c r="D1053" s="265">
        <v>277</v>
      </c>
      <c r="E1053" s="265">
        <v>1.4999999999999998</v>
      </c>
      <c r="F1053" s="276"/>
      <c r="G1053" s="549">
        <v>5.2988</v>
      </c>
      <c r="H1053" s="546">
        <f t="shared" si="53"/>
        <v>15.9</v>
      </c>
      <c r="I1053" s="547">
        <f t="shared" si="54"/>
        <v>19.73</v>
      </c>
    </row>
    <row r="1054" spans="1:9" x14ac:dyDescent="0.25">
      <c r="A1054" s="273" t="s">
        <v>383</v>
      </c>
      <c r="B1054" s="265">
        <v>1</v>
      </c>
      <c r="C1054" s="265">
        <f t="shared" si="52"/>
        <v>286.42022116903632</v>
      </c>
      <c r="D1054" s="265">
        <v>277</v>
      </c>
      <c r="E1054" s="265">
        <v>9.4202211690363349</v>
      </c>
      <c r="F1054" s="276"/>
      <c r="G1054" s="549">
        <v>5.2988</v>
      </c>
      <c r="H1054" s="546">
        <f t="shared" si="53"/>
        <v>99.83</v>
      </c>
      <c r="I1054" s="547">
        <f t="shared" si="54"/>
        <v>123.88</v>
      </c>
    </row>
    <row r="1055" spans="1:9" x14ac:dyDescent="0.25">
      <c r="A1055" s="273" t="s">
        <v>383</v>
      </c>
      <c r="B1055" s="265">
        <v>1</v>
      </c>
      <c r="C1055" s="265">
        <f t="shared" si="52"/>
        <v>234.75</v>
      </c>
      <c r="D1055" s="265">
        <v>213</v>
      </c>
      <c r="E1055" s="265">
        <v>21.75</v>
      </c>
      <c r="F1055" s="276"/>
      <c r="G1055" s="549">
        <v>5.2988</v>
      </c>
      <c r="H1055" s="546">
        <f t="shared" si="53"/>
        <v>230.5</v>
      </c>
      <c r="I1055" s="547">
        <f t="shared" si="54"/>
        <v>286.02999999999997</v>
      </c>
    </row>
    <row r="1056" spans="1:9" x14ac:dyDescent="0.25">
      <c r="A1056" s="273" t="s">
        <v>383</v>
      </c>
      <c r="B1056" s="265">
        <v>1</v>
      </c>
      <c r="C1056" s="265">
        <f t="shared" si="52"/>
        <v>242</v>
      </c>
      <c r="D1056" s="265">
        <v>206</v>
      </c>
      <c r="E1056" s="265">
        <v>36</v>
      </c>
      <c r="F1056" s="276"/>
      <c r="G1056" s="549">
        <v>5.2988</v>
      </c>
      <c r="H1056" s="546">
        <f t="shared" si="53"/>
        <v>381.51</v>
      </c>
      <c r="I1056" s="547">
        <f t="shared" si="54"/>
        <v>473.42</v>
      </c>
    </row>
    <row r="1057" spans="1:9" x14ac:dyDescent="0.25">
      <c r="A1057" s="273" t="s">
        <v>383</v>
      </c>
      <c r="B1057" s="265">
        <v>1</v>
      </c>
      <c r="C1057" s="265">
        <f t="shared" si="52"/>
        <v>279.6434108527132</v>
      </c>
      <c r="D1057" s="265">
        <v>277</v>
      </c>
      <c r="E1057" s="265">
        <v>2.6434108527131781</v>
      </c>
      <c r="F1057" s="276"/>
      <c r="G1057" s="549">
        <v>5.5385999999999997</v>
      </c>
      <c r="H1057" s="546">
        <f t="shared" si="53"/>
        <v>29.28</v>
      </c>
      <c r="I1057" s="547">
        <f t="shared" si="54"/>
        <v>36.33</v>
      </c>
    </row>
    <row r="1058" spans="1:9" x14ac:dyDescent="0.25">
      <c r="A1058" s="273" t="s">
        <v>383</v>
      </c>
      <c r="B1058" s="265">
        <v>1</v>
      </c>
      <c r="C1058" s="265">
        <f t="shared" si="52"/>
        <v>305.3565891472868</v>
      </c>
      <c r="D1058" s="265">
        <v>277</v>
      </c>
      <c r="E1058" s="265">
        <v>28.356589147286819</v>
      </c>
      <c r="F1058" s="276"/>
      <c r="G1058" s="549">
        <v>5.5385999999999997</v>
      </c>
      <c r="H1058" s="546">
        <f t="shared" si="53"/>
        <v>314.11</v>
      </c>
      <c r="I1058" s="547">
        <f t="shared" si="54"/>
        <v>389.78</v>
      </c>
    </row>
    <row r="1059" spans="1:9" x14ac:dyDescent="0.25">
      <c r="A1059" s="273" t="s">
        <v>383</v>
      </c>
      <c r="B1059" s="265">
        <v>1</v>
      </c>
      <c r="C1059" s="265">
        <f t="shared" si="52"/>
        <v>312</v>
      </c>
      <c r="D1059" s="265">
        <v>277</v>
      </c>
      <c r="E1059" s="265">
        <v>35</v>
      </c>
      <c r="F1059" s="276"/>
      <c r="G1059" s="549">
        <v>5.5385999999999997</v>
      </c>
      <c r="H1059" s="546">
        <f t="shared" si="53"/>
        <v>387.7</v>
      </c>
      <c r="I1059" s="547">
        <f t="shared" si="54"/>
        <v>481.1</v>
      </c>
    </row>
    <row r="1060" spans="1:9" x14ac:dyDescent="0.25">
      <c r="A1060" s="273" t="s">
        <v>383</v>
      </c>
      <c r="B1060" s="265">
        <v>1</v>
      </c>
      <c r="C1060" s="265">
        <f t="shared" si="52"/>
        <v>285</v>
      </c>
      <c r="D1060" s="265">
        <v>245</v>
      </c>
      <c r="E1060" s="265">
        <v>40</v>
      </c>
      <c r="F1060" s="276"/>
      <c r="G1060" s="549">
        <v>5.5385999999999997</v>
      </c>
      <c r="H1060" s="546">
        <f t="shared" si="53"/>
        <v>443.09</v>
      </c>
      <c r="I1060" s="547">
        <f t="shared" si="54"/>
        <v>549.83000000000004</v>
      </c>
    </row>
    <row r="1061" spans="1:9" x14ac:dyDescent="0.25">
      <c r="A1061" s="273" t="s">
        <v>383</v>
      </c>
      <c r="B1061" s="265">
        <v>1</v>
      </c>
      <c r="C1061" s="265">
        <f t="shared" si="52"/>
        <v>271.5</v>
      </c>
      <c r="D1061" s="265">
        <v>231</v>
      </c>
      <c r="E1061" s="265">
        <v>40.5</v>
      </c>
      <c r="F1061" s="276"/>
      <c r="G1061" s="549">
        <v>5.5385999999999997</v>
      </c>
      <c r="H1061" s="546">
        <f t="shared" si="53"/>
        <v>448.63</v>
      </c>
      <c r="I1061" s="547">
        <f t="shared" si="54"/>
        <v>556.70000000000005</v>
      </c>
    </row>
    <row r="1062" spans="1:9" x14ac:dyDescent="0.25">
      <c r="A1062" s="273" t="s">
        <v>383</v>
      </c>
      <c r="B1062" s="265">
        <v>1</v>
      </c>
      <c r="C1062" s="265">
        <f t="shared" si="52"/>
        <v>322.5</v>
      </c>
      <c r="D1062" s="265">
        <v>277</v>
      </c>
      <c r="E1062" s="265">
        <v>45.5</v>
      </c>
      <c r="F1062" s="276"/>
      <c r="G1062" s="549">
        <v>5.5385999999999997</v>
      </c>
      <c r="H1062" s="546">
        <f t="shared" si="53"/>
        <v>504.01</v>
      </c>
      <c r="I1062" s="547">
        <f t="shared" si="54"/>
        <v>625.42999999999995</v>
      </c>
    </row>
    <row r="1063" spans="1:9" x14ac:dyDescent="0.25">
      <c r="A1063" s="273" t="s">
        <v>383</v>
      </c>
      <c r="B1063" s="265">
        <v>1</v>
      </c>
      <c r="C1063" s="265">
        <f t="shared" si="52"/>
        <v>271.75</v>
      </c>
      <c r="D1063" s="265">
        <v>213</v>
      </c>
      <c r="E1063" s="265">
        <v>58.75</v>
      </c>
      <c r="F1063" s="276"/>
      <c r="G1063" s="549">
        <v>5.5385999999999997</v>
      </c>
      <c r="H1063" s="546">
        <f t="shared" si="53"/>
        <v>650.79</v>
      </c>
      <c r="I1063" s="547">
        <f t="shared" si="54"/>
        <v>807.57</v>
      </c>
    </row>
    <row r="1064" spans="1:9" x14ac:dyDescent="0.25">
      <c r="A1064" s="273" t="s">
        <v>383</v>
      </c>
      <c r="B1064" s="265">
        <v>1</v>
      </c>
      <c r="C1064" s="265">
        <f t="shared" si="52"/>
        <v>356.57977883096368</v>
      </c>
      <c r="D1064" s="265">
        <v>277</v>
      </c>
      <c r="E1064" s="265">
        <v>79.579778830963662</v>
      </c>
      <c r="F1064" s="276"/>
      <c r="G1064" s="549">
        <v>5.5385999999999997</v>
      </c>
      <c r="H1064" s="546">
        <f t="shared" si="53"/>
        <v>881.52</v>
      </c>
      <c r="I1064" s="547">
        <f t="shared" si="54"/>
        <v>1093.8800000000001</v>
      </c>
    </row>
    <row r="1065" spans="1:9" x14ac:dyDescent="0.25">
      <c r="A1065" s="273" t="s">
        <v>383</v>
      </c>
      <c r="B1065" s="265">
        <v>1</v>
      </c>
      <c r="C1065" s="265">
        <f t="shared" si="52"/>
        <v>240</v>
      </c>
      <c r="D1065" s="265">
        <v>238</v>
      </c>
      <c r="E1065" s="265">
        <v>2</v>
      </c>
      <c r="F1065" s="276"/>
      <c r="G1065" s="549">
        <v>5.8623000000000003</v>
      </c>
      <c r="H1065" s="546">
        <f t="shared" si="53"/>
        <v>23.45</v>
      </c>
      <c r="I1065" s="547">
        <f t="shared" si="54"/>
        <v>29.1</v>
      </c>
    </row>
    <row r="1066" spans="1:9" x14ac:dyDescent="0.25">
      <c r="A1066" s="273" t="s">
        <v>383</v>
      </c>
      <c r="B1066" s="265">
        <v>1</v>
      </c>
      <c r="C1066" s="265">
        <f t="shared" si="52"/>
        <v>279.5</v>
      </c>
      <c r="D1066" s="265">
        <v>277</v>
      </c>
      <c r="E1066" s="265">
        <v>2.5</v>
      </c>
      <c r="F1066" s="276"/>
      <c r="G1066" s="549">
        <v>5.8623000000000003</v>
      </c>
      <c r="H1066" s="546">
        <f t="shared" si="53"/>
        <v>29.31</v>
      </c>
      <c r="I1066" s="547">
        <f t="shared" si="54"/>
        <v>36.369999999999997</v>
      </c>
    </row>
    <row r="1067" spans="1:9" x14ac:dyDescent="0.25">
      <c r="A1067" s="273" t="s">
        <v>383</v>
      </c>
      <c r="B1067" s="265">
        <v>1</v>
      </c>
      <c r="C1067" s="265">
        <f t="shared" si="52"/>
        <v>225.60000000000002</v>
      </c>
      <c r="D1067" s="265">
        <v>223</v>
      </c>
      <c r="E1067" s="265">
        <v>2.6000000000000227</v>
      </c>
      <c r="F1067" s="276"/>
      <c r="G1067" s="549">
        <v>5.8623000000000003</v>
      </c>
      <c r="H1067" s="546">
        <f t="shared" si="53"/>
        <v>30.48</v>
      </c>
      <c r="I1067" s="547">
        <f t="shared" si="54"/>
        <v>37.82</v>
      </c>
    </row>
    <row r="1068" spans="1:9" x14ac:dyDescent="0.25">
      <c r="A1068" s="273" t="s">
        <v>383</v>
      </c>
      <c r="B1068" s="265">
        <v>1</v>
      </c>
      <c r="C1068" s="265">
        <f t="shared" si="52"/>
        <v>257.5</v>
      </c>
      <c r="D1068" s="265">
        <v>254</v>
      </c>
      <c r="E1068" s="265">
        <v>3.5</v>
      </c>
      <c r="F1068" s="276"/>
      <c r="G1068" s="549">
        <v>5.8623000000000003</v>
      </c>
      <c r="H1068" s="546">
        <f t="shared" si="53"/>
        <v>41.04</v>
      </c>
      <c r="I1068" s="547">
        <f t="shared" si="54"/>
        <v>50.93</v>
      </c>
    </row>
    <row r="1069" spans="1:9" x14ac:dyDescent="0.25">
      <c r="A1069" s="273" t="s">
        <v>383</v>
      </c>
      <c r="B1069" s="265">
        <v>1</v>
      </c>
      <c r="C1069" s="265">
        <f t="shared" si="52"/>
        <v>300.5</v>
      </c>
      <c r="D1069" s="265">
        <v>277</v>
      </c>
      <c r="E1069" s="265">
        <v>23.5</v>
      </c>
      <c r="F1069" s="276"/>
      <c r="G1069" s="549">
        <v>5.8623000000000003</v>
      </c>
      <c r="H1069" s="546">
        <f t="shared" si="53"/>
        <v>275.52999999999997</v>
      </c>
      <c r="I1069" s="547">
        <f t="shared" si="54"/>
        <v>341.91</v>
      </c>
    </row>
    <row r="1070" spans="1:9" x14ac:dyDescent="0.25">
      <c r="A1070" s="273" t="s">
        <v>383</v>
      </c>
      <c r="B1070" s="265">
        <v>1</v>
      </c>
      <c r="C1070" s="265">
        <f t="shared" si="52"/>
        <v>309.25</v>
      </c>
      <c r="D1070" s="265">
        <v>277</v>
      </c>
      <c r="E1070" s="265">
        <v>32.25</v>
      </c>
      <c r="F1070" s="276"/>
      <c r="G1070" s="549">
        <v>5.8623000000000003</v>
      </c>
      <c r="H1070" s="546">
        <f t="shared" si="53"/>
        <v>378.12</v>
      </c>
      <c r="I1070" s="547">
        <f t="shared" si="54"/>
        <v>469.21</v>
      </c>
    </row>
    <row r="1071" spans="1:9" x14ac:dyDescent="0.25">
      <c r="A1071" s="273" t="s">
        <v>383</v>
      </c>
      <c r="B1071" s="265">
        <v>1</v>
      </c>
      <c r="C1071" s="265">
        <f t="shared" si="52"/>
        <v>296.87878787878788</v>
      </c>
      <c r="D1071" s="265">
        <v>277</v>
      </c>
      <c r="E1071" s="265">
        <v>19.878787878787879</v>
      </c>
      <c r="F1071" s="276"/>
      <c r="G1071" s="549">
        <v>6.1020000000000003</v>
      </c>
      <c r="H1071" s="546">
        <f t="shared" si="53"/>
        <v>242.6</v>
      </c>
      <c r="I1071" s="547">
        <f t="shared" si="54"/>
        <v>301.04000000000002</v>
      </c>
    </row>
    <row r="1072" spans="1:9" x14ac:dyDescent="0.25">
      <c r="A1072" s="273" t="s">
        <v>383</v>
      </c>
      <c r="B1072" s="265">
        <v>1</v>
      </c>
      <c r="C1072" s="265">
        <f t="shared" si="52"/>
        <v>348.81637293916998</v>
      </c>
      <c r="D1072" s="265">
        <v>277</v>
      </c>
      <c r="E1072" s="265">
        <v>71.816372939169995</v>
      </c>
      <c r="F1072" s="276"/>
      <c r="G1072" s="549">
        <v>6.1020000000000003</v>
      </c>
      <c r="H1072" s="546">
        <f t="shared" si="53"/>
        <v>876.45</v>
      </c>
      <c r="I1072" s="547">
        <f t="shared" si="54"/>
        <v>1087.5899999999999</v>
      </c>
    </row>
    <row r="1073" spans="1:9" x14ac:dyDescent="0.25">
      <c r="A1073" s="273" t="s">
        <v>383</v>
      </c>
      <c r="B1073" s="265">
        <v>1</v>
      </c>
      <c r="C1073" s="265">
        <f t="shared" si="52"/>
        <v>351</v>
      </c>
      <c r="D1073" s="265">
        <v>242</v>
      </c>
      <c r="E1073" s="265">
        <v>109</v>
      </c>
      <c r="F1073" s="276"/>
      <c r="G1073" s="549">
        <v>6.8394000000000004</v>
      </c>
      <c r="H1073" s="546">
        <f t="shared" si="53"/>
        <v>1490.99</v>
      </c>
      <c r="I1073" s="547">
        <f t="shared" si="54"/>
        <v>1850.17</v>
      </c>
    </row>
    <row r="1074" spans="1:9" x14ac:dyDescent="0.25">
      <c r="A1074" s="273" t="s">
        <v>193</v>
      </c>
      <c r="B1074" s="265">
        <v>1</v>
      </c>
      <c r="C1074" s="265">
        <f t="shared" si="52"/>
        <v>278</v>
      </c>
      <c r="D1074" s="265">
        <v>277</v>
      </c>
      <c r="E1074" s="265">
        <v>1</v>
      </c>
      <c r="F1074" s="276"/>
      <c r="G1074" s="549">
        <v>5.1189999999999998</v>
      </c>
      <c r="H1074" s="546">
        <f t="shared" si="53"/>
        <v>10.24</v>
      </c>
      <c r="I1074" s="547">
        <f t="shared" si="54"/>
        <v>12.71</v>
      </c>
    </row>
    <row r="1075" spans="1:9" x14ac:dyDescent="0.25">
      <c r="A1075" s="273" t="s">
        <v>193</v>
      </c>
      <c r="B1075" s="265">
        <v>1</v>
      </c>
      <c r="C1075" s="265">
        <f t="shared" si="52"/>
        <v>286</v>
      </c>
      <c r="D1075" s="265">
        <v>277</v>
      </c>
      <c r="E1075" s="265">
        <v>9</v>
      </c>
      <c r="F1075" s="276"/>
      <c r="G1075" s="549">
        <v>5.1189999999999998</v>
      </c>
      <c r="H1075" s="546">
        <f t="shared" si="53"/>
        <v>92.14</v>
      </c>
      <c r="I1075" s="547">
        <f t="shared" si="54"/>
        <v>114.34</v>
      </c>
    </row>
    <row r="1076" spans="1:9" x14ac:dyDescent="0.25">
      <c r="A1076" s="273" t="s">
        <v>193</v>
      </c>
      <c r="B1076" s="265">
        <v>1</v>
      </c>
      <c r="C1076" s="265">
        <f t="shared" si="52"/>
        <v>217.75</v>
      </c>
      <c r="D1076" s="265">
        <v>197</v>
      </c>
      <c r="E1076" s="265">
        <v>20.75</v>
      </c>
      <c r="F1076" s="276"/>
      <c r="G1076" s="549">
        <v>5.3586999999999998</v>
      </c>
      <c r="H1076" s="546">
        <f t="shared" si="53"/>
        <v>222.39</v>
      </c>
      <c r="I1076" s="547">
        <f t="shared" si="54"/>
        <v>275.95999999999998</v>
      </c>
    </row>
    <row r="1077" spans="1:9" x14ac:dyDescent="0.25">
      <c r="A1077" s="273" t="s">
        <v>193</v>
      </c>
      <c r="B1077" s="265">
        <v>1</v>
      </c>
      <c r="C1077" s="265">
        <f t="shared" si="52"/>
        <v>219.75</v>
      </c>
      <c r="D1077" s="265">
        <v>197</v>
      </c>
      <c r="E1077" s="265">
        <v>22.75</v>
      </c>
      <c r="F1077" s="276"/>
      <c r="G1077" s="549">
        <v>5.3586999999999998</v>
      </c>
      <c r="H1077" s="546">
        <f t="shared" si="53"/>
        <v>243.82</v>
      </c>
      <c r="I1077" s="547">
        <f t="shared" si="54"/>
        <v>302.56</v>
      </c>
    </row>
    <row r="1078" spans="1:9" x14ac:dyDescent="0.25">
      <c r="A1078" s="273" t="s">
        <v>193</v>
      </c>
      <c r="B1078" s="265">
        <v>1</v>
      </c>
      <c r="C1078" s="265">
        <f t="shared" si="52"/>
        <v>312</v>
      </c>
      <c r="D1078" s="265">
        <v>277</v>
      </c>
      <c r="E1078" s="265">
        <v>35</v>
      </c>
      <c r="F1078" s="276"/>
      <c r="G1078" s="549">
        <v>5.3586999999999998</v>
      </c>
      <c r="H1078" s="546">
        <f t="shared" si="53"/>
        <v>375.11</v>
      </c>
      <c r="I1078" s="547">
        <f t="shared" si="54"/>
        <v>465.47</v>
      </c>
    </row>
    <row r="1079" spans="1:9" x14ac:dyDescent="0.25">
      <c r="A1079" s="273" t="s">
        <v>193</v>
      </c>
      <c r="B1079" s="265">
        <v>1</v>
      </c>
      <c r="C1079" s="265">
        <f t="shared" si="52"/>
        <v>354.5</v>
      </c>
      <c r="D1079" s="265">
        <v>277</v>
      </c>
      <c r="E1079" s="265">
        <v>77.5</v>
      </c>
      <c r="F1079" s="276"/>
      <c r="G1079" s="549">
        <v>5.3586999999999998</v>
      </c>
      <c r="H1079" s="546">
        <f t="shared" si="53"/>
        <v>830.6</v>
      </c>
      <c r="I1079" s="547">
        <f t="shared" si="54"/>
        <v>1030.69</v>
      </c>
    </row>
    <row r="1080" spans="1:9" x14ac:dyDescent="0.25">
      <c r="A1080" s="273" t="s">
        <v>193</v>
      </c>
      <c r="B1080" s="265">
        <v>1</v>
      </c>
      <c r="C1080" s="265">
        <f t="shared" si="52"/>
        <v>278</v>
      </c>
      <c r="D1080" s="265">
        <v>277</v>
      </c>
      <c r="E1080" s="265">
        <v>1</v>
      </c>
      <c r="F1080" s="276"/>
      <c r="G1080" s="549">
        <v>5.6824000000000003</v>
      </c>
      <c r="H1080" s="546">
        <f t="shared" si="53"/>
        <v>11.36</v>
      </c>
      <c r="I1080" s="547">
        <f t="shared" si="54"/>
        <v>14.1</v>
      </c>
    </row>
    <row r="1081" spans="1:9" x14ac:dyDescent="0.25">
      <c r="A1081" s="273" t="s">
        <v>193</v>
      </c>
      <c r="B1081" s="265">
        <v>1</v>
      </c>
      <c r="C1081" s="265">
        <f t="shared" si="52"/>
        <v>279.5</v>
      </c>
      <c r="D1081" s="265">
        <v>277</v>
      </c>
      <c r="E1081" s="265">
        <v>2.5</v>
      </c>
      <c r="F1081" s="276"/>
      <c r="G1081" s="549">
        <v>5.6824000000000003</v>
      </c>
      <c r="H1081" s="546">
        <f t="shared" si="53"/>
        <v>28.41</v>
      </c>
      <c r="I1081" s="547">
        <f t="shared" si="54"/>
        <v>35.25</v>
      </c>
    </row>
    <row r="1082" spans="1:9" x14ac:dyDescent="0.25">
      <c r="A1082" s="273" t="s">
        <v>193</v>
      </c>
      <c r="B1082" s="265">
        <v>1</v>
      </c>
      <c r="C1082" s="265">
        <f t="shared" si="52"/>
        <v>283</v>
      </c>
      <c r="D1082" s="265">
        <v>277</v>
      </c>
      <c r="E1082" s="265">
        <v>6</v>
      </c>
      <c r="F1082" s="276"/>
      <c r="G1082" s="549">
        <v>5.6824000000000003</v>
      </c>
      <c r="H1082" s="546">
        <f t="shared" si="53"/>
        <v>68.19</v>
      </c>
      <c r="I1082" s="547">
        <f t="shared" si="54"/>
        <v>84.62</v>
      </c>
    </row>
    <row r="1083" spans="1:9" x14ac:dyDescent="0.25">
      <c r="A1083" s="273" t="s">
        <v>193</v>
      </c>
      <c r="B1083" s="265">
        <v>1</v>
      </c>
      <c r="C1083" s="265">
        <f t="shared" si="52"/>
        <v>283</v>
      </c>
      <c r="D1083" s="265">
        <v>277</v>
      </c>
      <c r="E1083" s="265">
        <v>6</v>
      </c>
      <c r="F1083" s="276"/>
      <c r="G1083" s="549">
        <v>5.6824000000000003</v>
      </c>
      <c r="H1083" s="546">
        <f t="shared" si="53"/>
        <v>68.19</v>
      </c>
      <c r="I1083" s="547">
        <f t="shared" si="54"/>
        <v>84.62</v>
      </c>
    </row>
    <row r="1084" spans="1:9" x14ac:dyDescent="0.25">
      <c r="A1084" s="273" t="s">
        <v>193</v>
      </c>
      <c r="B1084" s="265">
        <v>1</v>
      </c>
      <c r="C1084" s="265">
        <f t="shared" si="52"/>
        <v>291</v>
      </c>
      <c r="D1084" s="265">
        <v>277</v>
      </c>
      <c r="E1084" s="265">
        <v>14</v>
      </c>
      <c r="F1084" s="276"/>
      <c r="G1084" s="549">
        <v>5.6824000000000003</v>
      </c>
      <c r="H1084" s="546">
        <f t="shared" si="53"/>
        <v>159.11000000000001</v>
      </c>
      <c r="I1084" s="547">
        <f t="shared" si="54"/>
        <v>197.44</v>
      </c>
    </row>
    <row r="1085" spans="1:9" x14ac:dyDescent="0.25">
      <c r="A1085" s="273" t="s">
        <v>193</v>
      </c>
      <c r="B1085" s="265">
        <v>1</v>
      </c>
      <c r="C1085" s="265">
        <f t="shared" si="52"/>
        <v>284.5</v>
      </c>
      <c r="D1085" s="265">
        <v>250.75</v>
      </c>
      <c r="E1085" s="265">
        <v>33.75</v>
      </c>
      <c r="F1085" s="276"/>
      <c r="G1085" s="549">
        <v>5.9222000000000001</v>
      </c>
      <c r="H1085" s="546">
        <f t="shared" si="53"/>
        <v>399.75</v>
      </c>
      <c r="I1085" s="547">
        <f t="shared" si="54"/>
        <v>496.05</v>
      </c>
    </row>
    <row r="1086" spans="1:9" x14ac:dyDescent="0.25">
      <c r="A1086" s="273" t="s">
        <v>193</v>
      </c>
      <c r="B1086" s="265">
        <v>1</v>
      </c>
      <c r="C1086" s="265">
        <f t="shared" si="52"/>
        <v>364.5</v>
      </c>
      <c r="D1086" s="265">
        <v>242</v>
      </c>
      <c r="E1086" s="265">
        <v>122.5</v>
      </c>
      <c r="F1086" s="276"/>
      <c r="G1086" s="549">
        <v>6.6337999999999999</v>
      </c>
      <c r="H1086" s="546">
        <f t="shared" si="53"/>
        <v>1625.28</v>
      </c>
      <c r="I1086" s="547">
        <f t="shared" si="54"/>
        <v>2016.81</v>
      </c>
    </row>
    <row r="1087" spans="1:9" x14ac:dyDescent="0.25">
      <c r="A1087" s="273" t="s">
        <v>99</v>
      </c>
      <c r="B1087" s="265">
        <v>1</v>
      </c>
      <c r="C1087" s="265">
        <f t="shared" si="52"/>
        <v>136.5</v>
      </c>
      <c r="D1087" s="265">
        <v>119</v>
      </c>
      <c r="E1087" s="265">
        <v>17.5</v>
      </c>
      <c r="F1087" s="276"/>
      <c r="G1087" s="549">
        <v>8.09</v>
      </c>
      <c r="H1087" s="546">
        <f t="shared" si="53"/>
        <v>283.14999999999998</v>
      </c>
      <c r="I1087" s="547">
        <f t="shared" si="54"/>
        <v>351.36</v>
      </c>
    </row>
    <row r="1088" spans="1:9" x14ac:dyDescent="0.25">
      <c r="A1088" s="273" t="s">
        <v>1389</v>
      </c>
      <c r="B1088" s="265">
        <v>1</v>
      </c>
      <c r="C1088" s="265">
        <f t="shared" si="52"/>
        <v>246</v>
      </c>
      <c r="D1088" s="265">
        <v>242</v>
      </c>
      <c r="E1088" s="265">
        <v>4</v>
      </c>
      <c r="F1088" s="276"/>
      <c r="G1088" s="549">
        <v>7.19</v>
      </c>
      <c r="H1088" s="546">
        <f t="shared" si="53"/>
        <v>57.52</v>
      </c>
      <c r="I1088" s="547">
        <f t="shared" si="54"/>
        <v>71.38</v>
      </c>
    </row>
    <row r="1089" spans="1:9" x14ac:dyDescent="0.25">
      <c r="A1089" s="273" t="s">
        <v>65</v>
      </c>
      <c r="B1089" s="265">
        <v>1</v>
      </c>
      <c r="C1089" s="265">
        <f t="shared" si="52"/>
        <v>268</v>
      </c>
      <c r="D1089" s="265">
        <v>261</v>
      </c>
      <c r="E1089" s="265">
        <v>7</v>
      </c>
      <c r="F1089" s="276"/>
      <c r="G1089" s="549">
        <v>8.48</v>
      </c>
      <c r="H1089" s="546">
        <f t="shared" si="53"/>
        <v>118.72</v>
      </c>
      <c r="I1089" s="547">
        <f t="shared" si="54"/>
        <v>147.32</v>
      </c>
    </row>
    <row r="1090" spans="1:9" x14ac:dyDescent="0.25">
      <c r="A1090" s="273" t="s">
        <v>65</v>
      </c>
      <c r="B1090" s="265">
        <v>1</v>
      </c>
      <c r="C1090" s="265">
        <f t="shared" si="52"/>
        <v>261</v>
      </c>
      <c r="D1090" s="265">
        <v>253</v>
      </c>
      <c r="E1090" s="265">
        <v>8</v>
      </c>
      <c r="F1090" s="276"/>
      <c r="G1090" s="549">
        <v>8.75</v>
      </c>
      <c r="H1090" s="546">
        <f t="shared" si="53"/>
        <v>140</v>
      </c>
      <c r="I1090" s="547">
        <f t="shared" si="54"/>
        <v>173.73</v>
      </c>
    </row>
    <row r="1091" spans="1:9" x14ac:dyDescent="0.25">
      <c r="A1091" s="273" t="s">
        <v>65</v>
      </c>
      <c r="B1091" s="265">
        <v>1</v>
      </c>
      <c r="C1091" s="265">
        <f t="shared" ref="C1091" si="55">D1091+E1091</f>
        <v>293</v>
      </c>
      <c r="D1091" s="265">
        <v>277</v>
      </c>
      <c r="E1091" s="265">
        <v>16</v>
      </c>
      <c r="F1091" s="276"/>
      <c r="G1091" s="549">
        <v>8.7799999999999994</v>
      </c>
      <c r="H1091" s="546">
        <f t="shared" si="53"/>
        <v>280.95999999999998</v>
      </c>
      <c r="I1091" s="547">
        <f t="shared" si="54"/>
        <v>348.64</v>
      </c>
    </row>
    <row r="1092" spans="1:9" ht="55.5" customHeight="1" x14ac:dyDescent="0.25">
      <c r="A1092" s="267" t="s">
        <v>25</v>
      </c>
      <c r="B1092" s="263">
        <f>SUM(B1093:B1261)</f>
        <v>169</v>
      </c>
      <c r="C1092" s="263"/>
      <c r="D1092" s="263"/>
      <c r="E1092" s="263">
        <f>SUM(E1093:E1261)</f>
        <v>6043.2916174714974</v>
      </c>
      <c r="F1092" s="277"/>
      <c r="G1092" s="550"/>
      <c r="H1092" s="548">
        <f>SUM(H1093:H1261)</f>
        <v>48560.499999999993</v>
      </c>
      <c r="I1092" s="548">
        <f>SUM(I1093:I1261)</f>
        <v>60258.749999999949</v>
      </c>
    </row>
    <row r="1093" spans="1:9" x14ac:dyDescent="0.25">
      <c r="A1093" s="273" t="s">
        <v>196</v>
      </c>
      <c r="B1093" s="265">
        <v>1</v>
      </c>
      <c r="C1093" s="265">
        <f t="shared" ref="C1093:C1247" si="56">D1093+E1093</f>
        <v>182.28787878787878</v>
      </c>
      <c r="D1093" s="265">
        <v>182</v>
      </c>
      <c r="E1093" s="265">
        <v>0.2878787878787879</v>
      </c>
      <c r="F1093" s="276"/>
      <c r="G1093" s="549">
        <v>3.6804000000000001</v>
      </c>
      <c r="H1093" s="546">
        <f t="shared" ref="H1093" si="57">ROUND(E1093*G1093*2,2)</f>
        <v>2.12</v>
      </c>
      <c r="I1093" s="547">
        <f t="shared" ref="I1093" si="58">ROUND(H1093*1.2409,2)</f>
        <v>2.63</v>
      </c>
    </row>
    <row r="1094" spans="1:9" x14ac:dyDescent="0.25">
      <c r="A1094" s="273" t="s">
        <v>196</v>
      </c>
      <c r="B1094" s="265">
        <v>1</v>
      </c>
      <c r="C1094" s="265">
        <f>D1094+E1094</f>
        <v>192</v>
      </c>
      <c r="D1094" s="265">
        <v>165</v>
      </c>
      <c r="E1094" s="265">
        <v>27</v>
      </c>
      <c r="F1094" s="276"/>
      <c r="G1094" s="549">
        <v>4.0880000000000001</v>
      </c>
      <c r="H1094" s="546">
        <f t="shared" ref="H1094:H1157" si="59">ROUND(E1094*G1094*2,2)</f>
        <v>220.75</v>
      </c>
      <c r="I1094" s="547">
        <f t="shared" ref="I1094:I1157" si="60">ROUND(H1094*1.2409,2)</f>
        <v>273.93</v>
      </c>
    </row>
    <row r="1095" spans="1:9" x14ac:dyDescent="0.25">
      <c r="A1095" s="273" t="s">
        <v>196</v>
      </c>
      <c r="B1095" s="265">
        <v>1</v>
      </c>
      <c r="C1095" s="265">
        <f t="shared" si="56"/>
        <v>278.25</v>
      </c>
      <c r="D1095" s="265">
        <v>277</v>
      </c>
      <c r="E1095" s="265">
        <v>1.25</v>
      </c>
      <c r="F1095" s="276"/>
      <c r="G1095" s="549">
        <v>3.6804000000000001</v>
      </c>
      <c r="H1095" s="546">
        <f t="shared" si="59"/>
        <v>9.1999999999999993</v>
      </c>
      <c r="I1095" s="547">
        <f t="shared" si="60"/>
        <v>11.42</v>
      </c>
    </row>
    <row r="1096" spans="1:9" x14ac:dyDescent="0.25">
      <c r="A1096" s="273" t="s">
        <v>196</v>
      </c>
      <c r="B1096" s="265">
        <v>1</v>
      </c>
      <c r="C1096" s="265">
        <f t="shared" si="56"/>
        <v>259.5</v>
      </c>
      <c r="D1096" s="265">
        <v>254</v>
      </c>
      <c r="E1096" s="265">
        <v>5.5</v>
      </c>
      <c r="F1096" s="276"/>
      <c r="G1096" s="549">
        <v>3.6804000000000001</v>
      </c>
      <c r="H1096" s="546">
        <f t="shared" si="59"/>
        <v>40.479999999999997</v>
      </c>
      <c r="I1096" s="547">
        <f t="shared" si="60"/>
        <v>50.23</v>
      </c>
    </row>
    <row r="1097" spans="1:9" x14ac:dyDescent="0.25">
      <c r="A1097" s="273" t="s">
        <v>196</v>
      </c>
      <c r="B1097" s="265">
        <v>1</v>
      </c>
      <c r="C1097" s="265">
        <f t="shared" si="56"/>
        <v>222</v>
      </c>
      <c r="D1097" s="265">
        <v>214</v>
      </c>
      <c r="E1097" s="265">
        <v>8</v>
      </c>
      <c r="F1097" s="276"/>
      <c r="G1097" s="549">
        <v>3.6804000000000001</v>
      </c>
      <c r="H1097" s="546">
        <f t="shared" si="59"/>
        <v>58.89</v>
      </c>
      <c r="I1097" s="547">
        <f t="shared" si="60"/>
        <v>73.08</v>
      </c>
    </row>
    <row r="1098" spans="1:9" x14ac:dyDescent="0.25">
      <c r="A1098" s="273" t="s">
        <v>196</v>
      </c>
      <c r="B1098" s="265">
        <v>1</v>
      </c>
      <c r="C1098" s="265">
        <f t="shared" si="56"/>
        <v>141</v>
      </c>
      <c r="D1098" s="265">
        <v>133</v>
      </c>
      <c r="E1098" s="265">
        <v>8</v>
      </c>
      <c r="F1098" s="276"/>
      <c r="G1098" s="549">
        <v>3.6804000000000001</v>
      </c>
      <c r="H1098" s="546">
        <f t="shared" si="59"/>
        <v>58.89</v>
      </c>
      <c r="I1098" s="547">
        <f t="shared" si="60"/>
        <v>73.08</v>
      </c>
    </row>
    <row r="1099" spans="1:9" x14ac:dyDescent="0.25">
      <c r="A1099" s="273" t="s">
        <v>196</v>
      </c>
      <c r="B1099" s="265">
        <v>1</v>
      </c>
      <c r="C1099" s="265">
        <f t="shared" si="56"/>
        <v>141.5</v>
      </c>
      <c r="D1099" s="265">
        <v>133</v>
      </c>
      <c r="E1099" s="265">
        <v>8.5</v>
      </c>
      <c r="F1099" s="276"/>
      <c r="G1099" s="549">
        <v>3.6804000000000001</v>
      </c>
      <c r="H1099" s="546">
        <f t="shared" si="59"/>
        <v>62.57</v>
      </c>
      <c r="I1099" s="547">
        <f t="shared" si="60"/>
        <v>77.64</v>
      </c>
    </row>
    <row r="1100" spans="1:9" x14ac:dyDescent="0.25">
      <c r="A1100" s="273" t="s">
        <v>196</v>
      </c>
      <c r="B1100" s="265">
        <v>1</v>
      </c>
      <c r="C1100" s="265">
        <f t="shared" si="56"/>
        <v>222</v>
      </c>
      <c r="D1100" s="265">
        <v>213</v>
      </c>
      <c r="E1100" s="265">
        <v>9</v>
      </c>
      <c r="F1100" s="276"/>
      <c r="G1100" s="549">
        <v>3.6804000000000001</v>
      </c>
      <c r="H1100" s="546">
        <f t="shared" si="59"/>
        <v>66.25</v>
      </c>
      <c r="I1100" s="547">
        <f t="shared" si="60"/>
        <v>82.21</v>
      </c>
    </row>
    <row r="1101" spans="1:9" x14ac:dyDescent="0.25">
      <c r="A1101" s="273" t="s">
        <v>196</v>
      </c>
      <c r="B1101" s="265">
        <v>1</v>
      </c>
      <c r="C1101" s="265">
        <f t="shared" si="56"/>
        <v>288</v>
      </c>
      <c r="D1101" s="265">
        <v>277</v>
      </c>
      <c r="E1101" s="265">
        <v>11</v>
      </c>
      <c r="F1101" s="276"/>
      <c r="G1101" s="549">
        <v>3.6804000000000001</v>
      </c>
      <c r="H1101" s="546">
        <f t="shared" si="59"/>
        <v>80.97</v>
      </c>
      <c r="I1101" s="547">
        <f t="shared" si="60"/>
        <v>100.48</v>
      </c>
    </row>
    <row r="1102" spans="1:9" x14ac:dyDescent="0.25">
      <c r="A1102" s="273" t="s">
        <v>196</v>
      </c>
      <c r="B1102" s="265">
        <v>1</v>
      </c>
      <c r="C1102" s="265">
        <f t="shared" si="56"/>
        <v>169</v>
      </c>
      <c r="D1102" s="265">
        <v>158</v>
      </c>
      <c r="E1102" s="265">
        <v>11</v>
      </c>
      <c r="F1102" s="276"/>
      <c r="G1102" s="549">
        <v>3.6804000000000001</v>
      </c>
      <c r="H1102" s="546">
        <f t="shared" si="59"/>
        <v>80.97</v>
      </c>
      <c r="I1102" s="547">
        <f t="shared" si="60"/>
        <v>100.48</v>
      </c>
    </row>
    <row r="1103" spans="1:9" x14ac:dyDescent="0.25">
      <c r="A1103" s="273" t="s">
        <v>196</v>
      </c>
      <c r="B1103" s="265">
        <v>1</v>
      </c>
      <c r="C1103" s="265">
        <f t="shared" si="56"/>
        <v>288</v>
      </c>
      <c r="D1103" s="265">
        <v>277</v>
      </c>
      <c r="E1103" s="265">
        <v>11</v>
      </c>
      <c r="F1103" s="276"/>
      <c r="G1103" s="549">
        <v>3.6804000000000001</v>
      </c>
      <c r="H1103" s="546">
        <f t="shared" si="59"/>
        <v>80.97</v>
      </c>
      <c r="I1103" s="547">
        <f t="shared" si="60"/>
        <v>100.48</v>
      </c>
    </row>
    <row r="1104" spans="1:9" x14ac:dyDescent="0.25">
      <c r="A1104" s="273" t="s">
        <v>196</v>
      </c>
      <c r="B1104" s="265">
        <v>1</v>
      </c>
      <c r="C1104" s="265">
        <f t="shared" si="56"/>
        <v>288</v>
      </c>
      <c r="D1104" s="265">
        <v>277</v>
      </c>
      <c r="E1104" s="265">
        <v>11</v>
      </c>
      <c r="F1104" s="276"/>
      <c r="G1104" s="549">
        <v>3.6804000000000001</v>
      </c>
      <c r="H1104" s="546">
        <f t="shared" si="59"/>
        <v>80.97</v>
      </c>
      <c r="I1104" s="547">
        <f t="shared" si="60"/>
        <v>100.48</v>
      </c>
    </row>
    <row r="1105" spans="1:9" x14ac:dyDescent="0.25">
      <c r="A1105" s="273" t="s">
        <v>196</v>
      </c>
      <c r="B1105" s="265">
        <v>1</v>
      </c>
      <c r="C1105" s="265">
        <f t="shared" si="56"/>
        <v>226</v>
      </c>
      <c r="D1105" s="265">
        <v>213</v>
      </c>
      <c r="E1105" s="265">
        <v>13</v>
      </c>
      <c r="F1105" s="276"/>
      <c r="G1105" s="549">
        <v>3.6804000000000001</v>
      </c>
      <c r="H1105" s="546">
        <f t="shared" si="59"/>
        <v>95.69</v>
      </c>
      <c r="I1105" s="547">
        <f t="shared" si="60"/>
        <v>118.74</v>
      </c>
    </row>
    <row r="1106" spans="1:9" x14ac:dyDescent="0.25">
      <c r="A1106" s="273" t="s">
        <v>196</v>
      </c>
      <c r="B1106" s="265">
        <v>1</v>
      </c>
      <c r="C1106" s="265">
        <f t="shared" si="56"/>
        <v>251.5</v>
      </c>
      <c r="D1106" s="265">
        <v>237</v>
      </c>
      <c r="E1106" s="265">
        <v>14.5</v>
      </c>
      <c r="F1106" s="276"/>
      <c r="G1106" s="549">
        <v>3.6804000000000001</v>
      </c>
      <c r="H1106" s="546">
        <f t="shared" si="59"/>
        <v>106.73</v>
      </c>
      <c r="I1106" s="547">
        <f t="shared" si="60"/>
        <v>132.44</v>
      </c>
    </row>
    <row r="1107" spans="1:9" x14ac:dyDescent="0.25">
      <c r="A1107" s="273" t="s">
        <v>196</v>
      </c>
      <c r="B1107" s="265">
        <v>1</v>
      </c>
      <c r="C1107" s="265">
        <f t="shared" si="56"/>
        <v>246</v>
      </c>
      <c r="D1107" s="265">
        <v>229</v>
      </c>
      <c r="E1107" s="265">
        <v>17</v>
      </c>
      <c r="F1107" s="276"/>
      <c r="G1107" s="549">
        <v>3.6804000000000001</v>
      </c>
      <c r="H1107" s="546">
        <f t="shared" si="59"/>
        <v>125.13</v>
      </c>
      <c r="I1107" s="547">
        <f t="shared" si="60"/>
        <v>155.27000000000001</v>
      </c>
    </row>
    <row r="1108" spans="1:9" x14ac:dyDescent="0.25">
      <c r="A1108" s="273" t="s">
        <v>196</v>
      </c>
      <c r="B1108" s="265">
        <v>1</v>
      </c>
      <c r="C1108" s="265">
        <f t="shared" si="56"/>
        <v>248.5</v>
      </c>
      <c r="D1108" s="265">
        <v>231</v>
      </c>
      <c r="E1108" s="265">
        <v>17.5</v>
      </c>
      <c r="F1108" s="276"/>
      <c r="G1108" s="549">
        <v>3.6804000000000001</v>
      </c>
      <c r="H1108" s="546">
        <f t="shared" si="59"/>
        <v>128.81</v>
      </c>
      <c r="I1108" s="547">
        <f t="shared" si="60"/>
        <v>159.84</v>
      </c>
    </row>
    <row r="1109" spans="1:9" x14ac:dyDescent="0.25">
      <c r="A1109" s="273" t="s">
        <v>196</v>
      </c>
      <c r="B1109" s="265">
        <v>1</v>
      </c>
      <c r="C1109" s="265">
        <f t="shared" si="56"/>
        <v>254.5</v>
      </c>
      <c r="D1109" s="265">
        <v>237</v>
      </c>
      <c r="E1109" s="265">
        <v>17.5</v>
      </c>
      <c r="F1109" s="276"/>
      <c r="G1109" s="549">
        <v>3.6804000000000001</v>
      </c>
      <c r="H1109" s="546">
        <f t="shared" si="59"/>
        <v>128.81</v>
      </c>
      <c r="I1109" s="547">
        <f t="shared" si="60"/>
        <v>159.84</v>
      </c>
    </row>
    <row r="1110" spans="1:9" x14ac:dyDescent="0.25">
      <c r="A1110" s="273" t="s">
        <v>196</v>
      </c>
      <c r="B1110" s="265">
        <v>1</v>
      </c>
      <c r="C1110" s="265">
        <f t="shared" si="56"/>
        <v>272</v>
      </c>
      <c r="D1110" s="265">
        <v>254</v>
      </c>
      <c r="E1110" s="265">
        <v>18</v>
      </c>
      <c r="F1110" s="276"/>
      <c r="G1110" s="549">
        <v>3.6804000000000001</v>
      </c>
      <c r="H1110" s="546">
        <f t="shared" si="59"/>
        <v>132.49</v>
      </c>
      <c r="I1110" s="547">
        <f t="shared" si="60"/>
        <v>164.41</v>
      </c>
    </row>
    <row r="1111" spans="1:9" x14ac:dyDescent="0.25">
      <c r="A1111" s="273" t="s">
        <v>196</v>
      </c>
      <c r="B1111" s="265">
        <v>1</v>
      </c>
      <c r="C1111" s="265">
        <f t="shared" si="56"/>
        <v>215</v>
      </c>
      <c r="D1111" s="265">
        <v>191</v>
      </c>
      <c r="E1111" s="265">
        <v>24</v>
      </c>
      <c r="F1111" s="276"/>
      <c r="G1111" s="549">
        <v>3.6804000000000001</v>
      </c>
      <c r="H1111" s="546">
        <f t="shared" si="59"/>
        <v>176.66</v>
      </c>
      <c r="I1111" s="547">
        <f t="shared" si="60"/>
        <v>219.22</v>
      </c>
    </row>
    <row r="1112" spans="1:9" x14ac:dyDescent="0.25">
      <c r="A1112" s="273" t="s">
        <v>196</v>
      </c>
      <c r="B1112" s="265">
        <v>1</v>
      </c>
      <c r="C1112" s="265">
        <f t="shared" si="56"/>
        <v>229</v>
      </c>
      <c r="D1112" s="265">
        <v>205</v>
      </c>
      <c r="E1112" s="265">
        <v>24</v>
      </c>
      <c r="F1112" s="276"/>
      <c r="G1112" s="549">
        <v>3.6804000000000001</v>
      </c>
      <c r="H1112" s="546">
        <f t="shared" si="59"/>
        <v>176.66</v>
      </c>
      <c r="I1112" s="547">
        <f t="shared" si="60"/>
        <v>219.22</v>
      </c>
    </row>
    <row r="1113" spans="1:9" x14ac:dyDescent="0.25">
      <c r="A1113" s="273" t="s">
        <v>196</v>
      </c>
      <c r="B1113" s="265">
        <v>1</v>
      </c>
      <c r="C1113" s="265">
        <f t="shared" si="56"/>
        <v>302</v>
      </c>
      <c r="D1113" s="265">
        <v>277</v>
      </c>
      <c r="E1113" s="265">
        <v>25</v>
      </c>
      <c r="F1113" s="276"/>
      <c r="G1113" s="549">
        <v>3.6804000000000001</v>
      </c>
      <c r="H1113" s="546">
        <f t="shared" si="59"/>
        <v>184.02</v>
      </c>
      <c r="I1113" s="547">
        <f t="shared" si="60"/>
        <v>228.35</v>
      </c>
    </row>
    <row r="1114" spans="1:9" x14ac:dyDescent="0.25">
      <c r="A1114" s="273" t="s">
        <v>196</v>
      </c>
      <c r="B1114" s="265">
        <v>1</v>
      </c>
      <c r="C1114" s="265">
        <f t="shared" si="56"/>
        <v>144</v>
      </c>
      <c r="D1114" s="265">
        <v>117</v>
      </c>
      <c r="E1114" s="265">
        <v>27</v>
      </c>
      <c r="F1114" s="276"/>
      <c r="G1114" s="549">
        <v>3.6804000000000001</v>
      </c>
      <c r="H1114" s="546">
        <f t="shared" si="59"/>
        <v>198.74</v>
      </c>
      <c r="I1114" s="547">
        <f t="shared" si="60"/>
        <v>246.62</v>
      </c>
    </row>
    <row r="1115" spans="1:9" x14ac:dyDescent="0.25">
      <c r="A1115" s="273" t="s">
        <v>196</v>
      </c>
      <c r="B1115" s="265">
        <v>1</v>
      </c>
      <c r="C1115" s="265">
        <f t="shared" si="56"/>
        <v>188.5</v>
      </c>
      <c r="D1115" s="265">
        <v>157</v>
      </c>
      <c r="E1115" s="265">
        <v>31.5</v>
      </c>
      <c r="F1115" s="276"/>
      <c r="G1115" s="549">
        <v>3.6804000000000001</v>
      </c>
      <c r="H1115" s="546">
        <f t="shared" si="59"/>
        <v>231.87</v>
      </c>
      <c r="I1115" s="547">
        <f t="shared" si="60"/>
        <v>287.73</v>
      </c>
    </row>
    <row r="1116" spans="1:9" x14ac:dyDescent="0.25">
      <c r="A1116" s="273" t="s">
        <v>196</v>
      </c>
      <c r="B1116" s="265">
        <v>1</v>
      </c>
      <c r="C1116" s="265">
        <f t="shared" si="56"/>
        <v>312</v>
      </c>
      <c r="D1116" s="265">
        <v>277</v>
      </c>
      <c r="E1116" s="265">
        <v>35</v>
      </c>
      <c r="F1116" s="276"/>
      <c r="G1116" s="549">
        <v>3.6804000000000001</v>
      </c>
      <c r="H1116" s="546">
        <f t="shared" si="59"/>
        <v>257.63</v>
      </c>
      <c r="I1116" s="547">
        <f t="shared" si="60"/>
        <v>319.69</v>
      </c>
    </row>
    <row r="1117" spans="1:9" x14ac:dyDescent="0.25">
      <c r="A1117" s="273" t="s">
        <v>196</v>
      </c>
      <c r="B1117" s="265">
        <v>1</v>
      </c>
      <c r="C1117" s="265">
        <f t="shared" si="56"/>
        <v>312</v>
      </c>
      <c r="D1117" s="265">
        <v>277</v>
      </c>
      <c r="E1117" s="265">
        <v>35</v>
      </c>
      <c r="F1117" s="276"/>
      <c r="G1117" s="549">
        <v>3.6804000000000001</v>
      </c>
      <c r="H1117" s="546">
        <f t="shared" si="59"/>
        <v>257.63</v>
      </c>
      <c r="I1117" s="547">
        <f t="shared" si="60"/>
        <v>319.69</v>
      </c>
    </row>
    <row r="1118" spans="1:9" x14ac:dyDescent="0.25">
      <c r="A1118" s="273" t="s">
        <v>196</v>
      </c>
      <c r="B1118" s="265">
        <v>1</v>
      </c>
      <c r="C1118" s="265">
        <f t="shared" si="56"/>
        <v>312</v>
      </c>
      <c r="D1118" s="265">
        <v>277</v>
      </c>
      <c r="E1118" s="265">
        <v>35</v>
      </c>
      <c r="F1118" s="276"/>
      <c r="G1118" s="549">
        <v>3.6804000000000001</v>
      </c>
      <c r="H1118" s="546">
        <f t="shared" si="59"/>
        <v>257.63</v>
      </c>
      <c r="I1118" s="547">
        <f t="shared" si="60"/>
        <v>319.69</v>
      </c>
    </row>
    <row r="1119" spans="1:9" x14ac:dyDescent="0.25">
      <c r="A1119" s="273" t="s">
        <v>196</v>
      </c>
      <c r="B1119" s="265">
        <v>1</v>
      </c>
      <c r="C1119" s="265">
        <f t="shared" si="56"/>
        <v>312</v>
      </c>
      <c r="D1119" s="265">
        <v>277</v>
      </c>
      <c r="E1119" s="265">
        <v>35</v>
      </c>
      <c r="F1119" s="276"/>
      <c r="G1119" s="549">
        <v>3.6804000000000001</v>
      </c>
      <c r="H1119" s="546">
        <f t="shared" si="59"/>
        <v>257.63</v>
      </c>
      <c r="I1119" s="547">
        <f t="shared" si="60"/>
        <v>319.69</v>
      </c>
    </row>
    <row r="1120" spans="1:9" x14ac:dyDescent="0.25">
      <c r="A1120" s="273" t="s">
        <v>196</v>
      </c>
      <c r="B1120" s="265">
        <v>1</v>
      </c>
      <c r="C1120" s="265">
        <f t="shared" si="56"/>
        <v>245.5</v>
      </c>
      <c r="D1120" s="265">
        <v>207</v>
      </c>
      <c r="E1120" s="265">
        <v>38.5</v>
      </c>
      <c r="F1120" s="276"/>
      <c r="G1120" s="549">
        <v>3.6804000000000001</v>
      </c>
      <c r="H1120" s="546">
        <f t="shared" si="59"/>
        <v>283.39</v>
      </c>
      <c r="I1120" s="547">
        <f t="shared" si="60"/>
        <v>351.66</v>
      </c>
    </row>
    <row r="1121" spans="1:9" x14ac:dyDescent="0.25">
      <c r="A1121" s="273" t="s">
        <v>196</v>
      </c>
      <c r="B1121" s="265">
        <v>1</v>
      </c>
      <c r="C1121" s="265">
        <f t="shared" si="56"/>
        <v>165</v>
      </c>
      <c r="D1121" s="265">
        <v>117</v>
      </c>
      <c r="E1121" s="265">
        <v>48</v>
      </c>
      <c r="F1121" s="276"/>
      <c r="G1121" s="549">
        <v>3.6804000000000001</v>
      </c>
      <c r="H1121" s="546">
        <f t="shared" si="59"/>
        <v>353.32</v>
      </c>
      <c r="I1121" s="547">
        <f t="shared" si="60"/>
        <v>438.43</v>
      </c>
    </row>
    <row r="1122" spans="1:9" x14ac:dyDescent="0.25">
      <c r="A1122" s="273" t="s">
        <v>196</v>
      </c>
      <c r="B1122" s="265">
        <v>1</v>
      </c>
      <c r="C1122" s="265">
        <f t="shared" si="56"/>
        <v>262</v>
      </c>
      <c r="D1122" s="265">
        <v>214</v>
      </c>
      <c r="E1122" s="265">
        <v>48</v>
      </c>
      <c r="F1122" s="276"/>
      <c r="G1122" s="549">
        <v>3.6804000000000001</v>
      </c>
      <c r="H1122" s="546">
        <f t="shared" si="59"/>
        <v>353.32</v>
      </c>
      <c r="I1122" s="547">
        <f t="shared" si="60"/>
        <v>438.43</v>
      </c>
    </row>
    <row r="1123" spans="1:9" x14ac:dyDescent="0.25">
      <c r="A1123" s="273" t="s">
        <v>196</v>
      </c>
      <c r="B1123" s="265">
        <v>1</v>
      </c>
      <c r="C1123" s="265">
        <f t="shared" si="56"/>
        <v>247.5</v>
      </c>
      <c r="D1123" s="265">
        <v>197</v>
      </c>
      <c r="E1123" s="265">
        <v>50.5</v>
      </c>
      <c r="F1123" s="276"/>
      <c r="G1123" s="549">
        <v>3.6804000000000001</v>
      </c>
      <c r="H1123" s="546">
        <f t="shared" si="59"/>
        <v>371.72</v>
      </c>
      <c r="I1123" s="547">
        <f t="shared" si="60"/>
        <v>461.27</v>
      </c>
    </row>
    <row r="1124" spans="1:9" x14ac:dyDescent="0.25">
      <c r="A1124" s="273" t="s">
        <v>196</v>
      </c>
      <c r="B1124" s="265">
        <v>1</v>
      </c>
      <c r="C1124" s="265">
        <f t="shared" si="56"/>
        <v>283.125</v>
      </c>
      <c r="D1124" s="265">
        <v>277</v>
      </c>
      <c r="E1124" s="265">
        <v>6.125</v>
      </c>
      <c r="F1124" s="276"/>
      <c r="G1124" s="549">
        <v>3.7703000000000002</v>
      </c>
      <c r="H1124" s="546">
        <f t="shared" si="59"/>
        <v>46.19</v>
      </c>
      <c r="I1124" s="547">
        <f t="shared" si="60"/>
        <v>57.32</v>
      </c>
    </row>
    <row r="1125" spans="1:9" x14ac:dyDescent="0.25">
      <c r="A1125" s="273" t="s">
        <v>196</v>
      </c>
      <c r="B1125" s="265">
        <v>1</v>
      </c>
      <c r="C1125" s="265">
        <f t="shared" si="56"/>
        <v>155.23076923076923</v>
      </c>
      <c r="D1125" s="265">
        <v>149</v>
      </c>
      <c r="E1125" s="265">
        <v>6.2307692307692308</v>
      </c>
      <c r="F1125" s="276"/>
      <c r="G1125" s="549">
        <v>3.7703000000000002</v>
      </c>
      <c r="H1125" s="546">
        <f t="shared" si="59"/>
        <v>46.98</v>
      </c>
      <c r="I1125" s="547">
        <f t="shared" si="60"/>
        <v>58.3</v>
      </c>
    </row>
    <row r="1126" spans="1:9" x14ac:dyDescent="0.25">
      <c r="A1126" s="273" t="s">
        <v>196</v>
      </c>
      <c r="B1126" s="265">
        <v>1</v>
      </c>
      <c r="C1126" s="265">
        <f t="shared" si="56"/>
        <v>224.5609756097561</v>
      </c>
      <c r="D1126" s="265">
        <v>215</v>
      </c>
      <c r="E1126" s="265">
        <v>9.5609756097560972</v>
      </c>
      <c r="F1126" s="276"/>
      <c r="G1126" s="549">
        <v>3.7703000000000002</v>
      </c>
      <c r="H1126" s="546">
        <f t="shared" si="59"/>
        <v>72.099999999999994</v>
      </c>
      <c r="I1126" s="547">
        <f t="shared" si="60"/>
        <v>89.47</v>
      </c>
    </row>
    <row r="1127" spans="1:9" x14ac:dyDescent="0.25">
      <c r="A1127" s="273" t="s">
        <v>196</v>
      </c>
      <c r="B1127" s="265">
        <v>1</v>
      </c>
      <c r="C1127" s="265">
        <f t="shared" si="56"/>
        <v>283.5</v>
      </c>
      <c r="D1127" s="265">
        <v>254</v>
      </c>
      <c r="E1127" s="265">
        <v>29.5</v>
      </c>
      <c r="F1127" s="276"/>
      <c r="G1127" s="549">
        <v>3.7703000000000002</v>
      </c>
      <c r="H1127" s="546">
        <f t="shared" si="59"/>
        <v>222.45</v>
      </c>
      <c r="I1127" s="547">
        <f t="shared" si="60"/>
        <v>276.04000000000002</v>
      </c>
    </row>
    <row r="1128" spans="1:9" x14ac:dyDescent="0.25">
      <c r="A1128" s="273" t="s">
        <v>196</v>
      </c>
      <c r="B1128" s="265">
        <v>1</v>
      </c>
      <c r="C1128" s="265">
        <f t="shared" si="56"/>
        <v>216</v>
      </c>
      <c r="D1128" s="265">
        <v>182</v>
      </c>
      <c r="E1128" s="265">
        <v>34</v>
      </c>
      <c r="F1128" s="276"/>
      <c r="G1128" s="549">
        <v>3.7703000000000002</v>
      </c>
      <c r="H1128" s="546">
        <f t="shared" si="59"/>
        <v>256.38</v>
      </c>
      <c r="I1128" s="547">
        <f t="shared" si="60"/>
        <v>318.14</v>
      </c>
    </row>
    <row r="1129" spans="1:9" x14ac:dyDescent="0.25">
      <c r="A1129" s="273" t="s">
        <v>196</v>
      </c>
      <c r="B1129" s="265">
        <v>1</v>
      </c>
      <c r="C1129" s="265">
        <f t="shared" si="56"/>
        <v>237</v>
      </c>
      <c r="D1129" s="265">
        <v>189</v>
      </c>
      <c r="E1129" s="265">
        <v>48</v>
      </c>
      <c r="F1129" s="276"/>
      <c r="G1129" s="549">
        <v>3.7703000000000002</v>
      </c>
      <c r="H1129" s="546">
        <f t="shared" si="59"/>
        <v>361.95</v>
      </c>
      <c r="I1129" s="547">
        <f t="shared" si="60"/>
        <v>449.14</v>
      </c>
    </row>
    <row r="1130" spans="1:9" x14ac:dyDescent="0.25">
      <c r="A1130" s="273" t="s">
        <v>196</v>
      </c>
      <c r="B1130" s="265">
        <v>1</v>
      </c>
      <c r="C1130" s="265">
        <f t="shared" si="56"/>
        <v>206</v>
      </c>
      <c r="D1130" s="265">
        <v>158</v>
      </c>
      <c r="E1130" s="265">
        <v>48</v>
      </c>
      <c r="F1130" s="276"/>
      <c r="G1130" s="549">
        <v>3.7703000000000002</v>
      </c>
      <c r="H1130" s="546">
        <f t="shared" si="59"/>
        <v>361.95</v>
      </c>
      <c r="I1130" s="547">
        <f t="shared" si="60"/>
        <v>449.14</v>
      </c>
    </row>
    <row r="1131" spans="1:9" x14ac:dyDescent="0.25">
      <c r="A1131" s="273" t="s">
        <v>196</v>
      </c>
      <c r="B1131" s="265">
        <v>1</v>
      </c>
      <c r="C1131" s="265">
        <f t="shared" si="56"/>
        <v>240</v>
      </c>
      <c r="D1131" s="265">
        <v>183</v>
      </c>
      <c r="E1131" s="265">
        <v>57</v>
      </c>
      <c r="F1131" s="276"/>
      <c r="G1131" s="549">
        <v>3.7703000000000002</v>
      </c>
      <c r="H1131" s="546">
        <f t="shared" si="59"/>
        <v>429.81</v>
      </c>
      <c r="I1131" s="547">
        <f t="shared" si="60"/>
        <v>533.35</v>
      </c>
    </row>
    <row r="1132" spans="1:9" x14ac:dyDescent="0.25">
      <c r="A1132" s="273" t="s">
        <v>196</v>
      </c>
      <c r="B1132" s="265">
        <v>1</v>
      </c>
      <c r="C1132" s="265">
        <f t="shared" si="56"/>
        <v>258.5</v>
      </c>
      <c r="D1132" s="265">
        <v>254</v>
      </c>
      <c r="E1132" s="265">
        <v>4.5</v>
      </c>
      <c r="F1132" s="276"/>
      <c r="G1132" s="549">
        <v>3.8902000000000001</v>
      </c>
      <c r="H1132" s="546">
        <f t="shared" si="59"/>
        <v>35.01</v>
      </c>
      <c r="I1132" s="547">
        <f t="shared" si="60"/>
        <v>43.44</v>
      </c>
    </row>
    <row r="1133" spans="1:9" x14ac:dyDescent="0.25">
      <c r="A1133" s="273" t="s">
        <v>196</v>
      </c>
      <c r="B1133" s="265">
        <v>1</v>
      </c>
      <c r="C1133" s="265">
        <f t="shared" si="56"/>
        <v>284</v>
      </c>
      <c r="D1133" s="265">
        <v>277</v>
      </c>
      <c r="E1133" s="265">
        <v>7</v>
      </c>
      <c r="F1133" s="276"/>
      <c r="G1133" s="549">
        <v>3.8902000000000001</v>
      </c>
      <c r="H1133" s="546">
        <f t="shared" si="59"/>
        <v>54.46</v>
      </c>
      <c r="I1133" s="547">
        <f t="shared" si="60"/>
        <v>67.58</v>
      </c>
    </row>
    <row r="1134" spans="1:9" x14ac:dyDescent="0.25">
      <c r="A1134" s="273" t="s">
        <v>196</v>
      </c>
      <c r="B1134" s="265">
        <v>1</v>
      </c>
      <c r="C1134" s="265">
        <f t="shared" si="56"/>
        <v>230</v>
      </c>
      <c r="D1134" s="265">
        <v>222</v>
      </c>
      <c r="E1134" s="265">
        <v>8</v>
      </c>
      <c r="F1134" s="276"/>
      <c r="G1134" s="549">
        <v>3.8902000000000001</v>
      </c>
      <c r="H1134" s="546">
        <f t="shared" si="59"/>
        <v>62.24</v>
      </c>
      <c r="I1134" s="547">
        <f t="shared" si="60"/>
        <v>77.23</v>
      </c>
    </row>
    <row r="1135" spans="1:9" x14ac:dyDescent="0.25">
      <c r="A1135" s="273" t="s">
        <v>196</v>
      </c>
      <c r="B1135" s="265">
        <v>1</v>
      </c>
      <c r="C1135" s="265">
        <f t="shared" si="56"/>
        <v>263</v>
      </c>
      <c r="D1135" s="265">
        <v>254</v>
      </c>
      <c r="E1135" s="265">
        <v>9</v>
      </c>
      <c r="F1135" s="276"/>
      <c r="G1135" s="549">
        <v>3.8902000000000001</v>
      </c>
      <c r="H1135" s="546">
        <f t="shared" si="59"/>
        <v>70.02</v>
      </c>
      <c r="I1135" s="547">
        <f t="shared" si="60"/>
        <v>86.89</v>
      </c>
    </row>
    <row r="1136" spans="1:9" x14ac:dyDescent="0.25">
      <c r="A1136" s="273" t="s">
        <v>196</v>
      </c>
      <c r="B1136" s="265">
        <v>1</v>
      </c>
      <c r="C1136" s="265">
        <f t="shared" si="56"/>
        <v>168</v>
      </c>
      <c r="D1136" s="265">
        <v>158</v>
      </c>
      <c r="E1136" s="265">
        <v>10</v>
      </c>
      <c r="F1136" s="276"/>
      <c r="G1136" s="549">
        <v>3.8902000000000001</v>
      </c>
      <c r="H1136" s="546">
        <f t="shared" si="59"/>
        <v>77.8</v>
      </c>
      <c r="I1136" s="547">
        <f t="shared" si="60"/>
        <v>96.54</v>
      </c>
    </row>
    <row r="1137" spans="1:9" x14ac:dyDescent="0.25">
      <c r="A1137" s="273" t="s">
        <v>196</v>
      </c>
      <c r="B1137" s="265">
        <v>1</v>
      </c>
      <c r="C1137" s="265">
        <f t="shared" si="56"/>
        <v>290</v>
      </c>
      <c r="D1137" s="265">
        <v>277</v>
      </c>
      <c r="E1137" s="265">
        <v>13.000000000000002</v>
      </c>
      <c r="F1137" s="276"/>
      <c r="G1137" s="549">
        <v>3.8902000000000001</v>
      </c>
      <c r="H1137" s="546">
        <f t="shared" si="59"/>
        <v>101.15</v>
      </c>
      <c r="I1137" s="547">
        <f t="shared" si="60"/>
        <v>125.52</v>
      </c>
    </row>
    <row r="1138" spans="1:9" x14ac:dyDescent="0.25">
      <c r="A1138" s="273" t="s">
        <v>196</v>
      </c>
      <c r="B1138" s="265">
        <v>1</v>
      </c>
      <c r="C1138" s="265">
        <f t="shared" si="56"/>
        <v>167</v>
      </c>
      <c r="D1138" s="265">
        <v>151</v>
      </c>
      <c r="E1138" s="265">
        <v>16</v>
      </c>
      <c r="F1138" s="276"/>
      <c r="G1138" s="549">
        <v>3.8902000000000001</v>
      </c>
      <c r="H1138" s="546">
        <f t="shared" si="59"/>
        <v>124.49</v>
      </c>
      <c r="I1138" s="547">
        <f t="shared" si="60"/>
        <v>154.47999999999999</v>
      </c>
    </row>
    <row r="1139" spans="1:9" x14ac:dyDescent="0.25">
      <c r="A1139" s="273" t="s">
        <v>196</v>
      </c>
      <c r="B1139" s="265">
        <v>1</v>
      </c>
      <c r="C1139" s="265">
        <f t="shared" si="56"/>
        <v>206</v>
      </c>
      <c r="D1139" s="265">
        <v>189</v>
      </c>
      <c r="E1139" s="265">
        <v>17</v>
      </c>
      <c r="F1139" s="276"/>
      <c r="G1139" s="549">
        <v>3.8902000000000001</v>
      </c>
      <c r="H1139" s="546">
        <f t="shared" si="59"/>
        <v>132.27000000000001</v>
      </c>
      <c r="I1139" s="547">
        <f t="shared" si="60"/>
        <v>164.13</v>
      </c>
    </row>
    <row r="1140" spans="1:9" x14ac:dyDescent="0.25">
      <c r="A1140" s="273" t="s">
        <v>196</v>
      </c>
      <c r="B1140" s="265">
        <v>1</v>
      </c>
      <c r="C1140" s="265">
        <f t="shared" si="56"/>
        <v>311</v>
      </c>
      <c r="D1140" s="265">
        <v>277</v>
      </c>
      <c r="E1140" s="265">
        <v>34</v>
      </c>
      <c r="F1140" s="276"/>
      <c r="G1140" s="549">
        <v>3.8902000000000001</v>
      </c>
      <c r="H1140" s="546">
        <f t="shared" si="59"/>
        <v>264.52999999999997</v>
      </c>
      <c r="I1140" s="547">
        <f t="shared" si="60"/>
        <v>328.26</v>
      </c>
    </row>
    <row r="1141" spans="1:9" x14ac:dyDescent="0.25">
      <c r="A1141" s="273" t="s">
        <v>196</v>
      </c>
      <c r="B1141" s="265">
        <v>1</v>
      </c>
      <c r="C1141" s="265">
        <f t="shared" si="56"/>
        <v>247</v>
      </c>
      <c r="D1141" s="265">
        <v>189</v>
      </c>
      <c r="E1141" s="265">
        <v>58</v>
      </c>
      <c r="F1141" s="276"/>
      <c r="G1141" s="549">
        <v>3.8902000000000001</v>
      </c>
      <c r="H1141" s="546">
        <f t="shared" si="59"/>
        <v>451.26</v>
      </c>
      <c r="I1141" s="547">
        <f t="shared" si="60"/>
        <v>559.97</v>
      </c>
    </row>
    <row r="1142" spans="1:9" x14ac:dyDescent="0.25">
      <c r="A1142" s="273" t="s">
        <v>196</v>
      </c>
      <c r="B1142" s="265">
        <v>1</v>
      </c>
      <c r="C1142" s="265">
        <f t="shared" si="56"/>
        <v>351</v>
      </c>
      <c r="D1142" s="265">
        <v>277</v>
      </c>
      <c r="E1142" s="265">
        <v>74</v>
      </c>
      <c r="F1142" s="276"/>
      <c r="G1142" s="549">
        <v>3.8902000000000001</v>
      </c>
      <c r="H1142" s="546">
        <f t="shared" si="59"/>
        <v>575.75</v>
      </c>
      <c r="I1142" s="547">
        <f t="shared" si="60"/>
        <v>714.45</v>
      </c>
    </row>
    <row r="1143" spans="1:9" x14ac:dyDescent="0.25">
      <c r="A1143" s="273" t="s">
        <v>196</v>
      </c>
      <c r="B1143" s="265">
        <v>1</v>
      </c>
      <c r="C1143" s="265">
        <f t="shared" si="56"/>
        <v>256</v>
      </c>
      <c r="D1143" s="265">
        <v>247</v>
      </c>
      <c r="E1143" s="265">
        <v>9</v>
      </c>
      <c r="F1143" s="276"/>
      <c r="G1143" s="549">
        <v>3.9801000000000002</v>
      </c>
      <c r="H1143" s="546">
        <f t="shared" si="59"/>
        <v>71.64</v>
      </c>
      <c r="I1143" s="547">
        <f t="shared" si="60"/>
        <v>88.9</v>
      </c>
    </row>
    <row r="1144" spans="1:9" x14ac:dyDescent="0.25">
      <c r="A1144" s="273" t="s">
        <v>196</v>
      </c>
      <c r="B1144" s="265">
        <v>1</v>
      </c>
      <c r="C1144" s="265">
        <f t="shared" si="56"/>
        <v>293</v>
      </c>
      <c r="D1144" s="265">
        <v>277</v>
      </c>
      <c r="E1144" s="265">
        <v>16</v>
      </c>
      <c r="F1144" s="276"/>
      <c r="G1144" s="549">
        <v>3.9801000000000002</v>
      </c>
      <c r="H1144" s="546">
        <f t="shared" si="59"/>
        <v>127.36</v>
      </c>
      <c r="I1144" s="547">
        <f t="shared" si="60"/>
        <v>158.04</v>
      </c>
    </row>
    <row r="1145" spans="1:9" x14ac:dyDescent="0.25">
      <c r="A1145" s="273" t="s">
        <v>196</v>
      </c>
      <c r="B1145" s="265">
        <v>1</v>
      </c>
      <c r="C1145" s="265">
        <f t="shared" si="56"/>
        <v>293</v>
      </c>
      <c r="D1145" s="265">
        <v>277</v>
      </c>
      <c r="E1145" s="265">
        <v>16</v>
      </c>
      <c r="F1145" s="276"/>
      <c r="G1145" s="549">
        <v>3.9801000000000002</v>
      </c>
      <c r="H1145" s="546">
        <f t="shared" si="59"/>
        <v>127.36</v>
      </c>
      <c r="I1145" s="547">
        <f t="shared" si="60"/>
        <v>158.04</v>
      </c>
    </row>
    <row r="1146" spans="1:9" x14ac:dyDescent="0.25">
      <c r="A1146" s="273" t="s">
        <v>196</v>
      </c>
      <c r="B1146" s="265">
        <v>1</v>
      </c>
      <c r="C1146" s="265">
        <f t="shared" si="56"/>
        <v>254</v>
      </c>
      <c r="D1146" s="265">
        <v>237</v>
      </c>
      <c r="E1146" s="265">
        <v>17</v>
      </c>
      <c r="F1146" s="276"/>
      <c r="G1146" s="549">
        <v>3.9801000000000002</v>
      </c>
      <c r="H1146" s="546">
        <f t="shared" si="59"/>
        <v>135.32</v>
      </c>
      <c r="I1146" s="547">
        <f t="shared" si="60"/>
        <v>167.92</v>
      </c>
    </row>
    <row r="1147" spans="1:9" x14ac:dyDescent="0.25">
      <c r="A1147" s="273" t="s">
        <v>196</v>
      </c>
      <c r="B1147" s="265">
        <v>1</v>
      </c>
      <c r="C1147" s="265">
        <f t="shared" si="56"/>
        <v>295.375</v>
      </c>
      <c r="D1147" s="265">
        <v>277</v>
      </c>
      <c r="E1147" s="265">
        <v>18.375</v>
      </c>
      <c r="F1147" s="276"/>
      <c r="G1147" s="549">
        <v>3.9801000000000002</v>
      </c>
      <c r="H1147" s="546">
        <f t="shared" si="59"/>
        <v>146.27000000000001</v>
      </c>
      <c r="I1147" s="547">
        <f t="shared" si="60"/>
        <v>181.51</v>
      </c>
    </row>
    <row r="1148" spans="1:9" x14ac:dyDescent="0.25">
      <c r="A1148" s="273" t="s">
        <v>196</v>
      </c>
      <c r="B1148" s="265">
        <v>1</v>
      </c>
      <c r="C1148" s="265">
        <f t="shared" si="56"/>
        <v>278</v>
      </c>
      <c r="D1148" s="265">
        <v>254</v>
      </c>
      <c r="E1148" s="265">
        <v>24</v>
      </c>
      <c r="F1148" s="276"/>
      <c r="G1148" s="549">
        <v>3.9801000000000002</v>
      </c>
      <c r="H1148" s="546">
        <f t="shared" si="59"/>
        <v>191.04</v>
      </c>
      <c r="I1148" s="547">
        <f t="shared" si="60"/>
        <v>237.06</v>
      </c>
    </row>
    <row r="1149" spans="1:9" x14ac:dyDescent="0.25">
      <c r="A1149" s="273" t="s">
        <v>196</v>
      </c>
      <c r="B1149" s="265">
        <v>1</v>
      </c>
      <c r="C1149" s="265">
        <f t="shared" si="56"/>
        <v>301</v>
      </c>
      <c r="D1149" s="265">
        <v>277</v>
      </c>
      <c r="E1149" s="265">
        <v>24</v>
      </c>
      <c r="F1149" s="276"/>
      <c r="G1149" s="549">
        <v>3.9801000000000002</v>
      </c>
      <c r="H1149" s="546">
        <f t="shared" si="59"/>
        <v>191.04</v>
      </c>
      <c r="I1149" s="547">
        <f t="shared" si="60"/>
        <v>237.06</v>
      </c>
    </row>
    <row r="1150" spans="1:9" x14ac:dyDescent="0.25">
      <c r="A1150" s="273" t="s">
        <v>196</v>
      </c>
      <c r="B1150" s="265">
        <v>1</v>
      </c>
      <c r="C1150" s="265">
        <f t="shared" si="56"/>
        <v>301</v>
      </c>
      <c r="D1150" s="265">
        <v>277</v>
      </c>
      <c r="E1150" s="265">
        <v>24</v>
      </c>
      <c r="F1150" s="276"/>
      <c r="G1150" s="549">
        <v>3.9801000000000002</v>
      </c>
      <c r="H1150" s="546">
        <f t="shared" si="59"/>
        <v>191.04</v>
      </c>
      <c r="I1150" s="547">
        <f t="shared" si="60"/>
        <v>237.06</v>
      </c>
    </row>
    <row r="1151" spans="1:9" x14ac:dyDescent="0.25">
      <c r="A1151" s="273" t="s">
        <v>196</v>
      </c>
      <c r="B1151" s="265">
        <v>1</v>
      </c>
      <c r="C1151" s="265">
        <f t="shared" si="56"/>
        <v>301</v>
      </c>
      <c r="D1151" s="265">
        <v>277</v>
      </c>
      <c r="E1151" s="265">
        <v>24</v>
      </c>
      <c r="F1151" s="276"/>
      <c r="G1151" s="549">
        <v>3.9801000000000002</v>
      </c>
      <c r="H1151" s="546">
        <f t="shared" si="59"/>
        <v>191.04</v>
      </c>
      <c r="I1151" s="547">
        <f t="shared" si="60"/>
        <v>237.06</v>
      </c>
    </row>
    <row r="1152" spans="1:9" x14ac:dyDescent="0.25">
      <c r="A1152" s="273" t="s">
        <v>196</v>
      </c>
      <c r="B1152" s="265">
        <v>1</v>
      </c>
      <c r="C1152" s="265">
        <f t="shared" si="56"/>
        <v>278</v>
      </c>
      <c r="D1152" s="265">
        <v>254</v>
      </c>
      <c r="E1152" s="265">
        <v>24</v>
      </c>
      <c r="F1152" s="276"/>
      <c r="G1152" s="549">
        <v>3.9801000000000002</v>
      </c>
      <c r="H1152" s="546">
        <f t="shared" si="59"/>
        <v>191.04</v>
      </c>
      <c r="I1152" s="547">
        <f t="shared" si="60"/>
        <v>237.06</v>
      </c>
    </row>
    <row r="1153" spans="1:9" x14ac:dyDescent="0.25">
      <c r="A1153" s="273" t="s">
        <v>196</v>
      </c>
      <c r="B1153" s="265">
        <v>1</v>
      </c>
      <c r="C1153" s="265">
        <f t="shared" si="56"/>
        <v>301</v>
      </c>
      <c r="D1153" s="265">
        <v>277</v>
      </c>
      <c r="E1153" s="265">
        <v>24</v>
      </c>
      <c r="F1153" s="276"/>
      <c r="G1153" s="549">
        <v>3.9801000000000002</v>
      </c>
      <c r="H1153" s="546">
        <f t="shared" si="59"/>
        <v>191.04</v>
      </c>
      <c r="I1153" s="547">
        <f t="shared" si="60"/>
        <v>237.06</v>
      </c>
    </row>
    <row r="1154" spans="1:9" x14ac:dyDescent="0.25">
      <c r="A1154" s="273" t="s">
        <v>196</v>
      </c>
      <c r="B1154" s="265">
        <v>1</v>
      </c>
      <c r="C1154" s="265">
        <f t="shared" si="56"/>
        <v>189</v>
      </c>
      <c r="D1154" s="265">
        <v>165</v>
      </c>
      <c r="E1154" s="265">
        <v>24</v>
      </c>
      <c r="F1154" s="276"/>
      <c r="G1154" s="549">
        <v>3.9801000000000002</v>
      </c>
      <c r="H1154" s="546">
        <f t="shared" si="59"/>
        <v>191.04</v>
      </c>
      <c r="I1154" s="547">
        <f t="shared" si="60"/>
        <v>237.06</v>
      </c>
    </row>
    <row r="1155" spans="1:9" x14ac:dyDescent="0.25">
      <c r="A1155" s="273" t="s">
        <v>196</v>
      </c>
      <c r="B1155" s="265">
        <v>1</v>
      </c>
      <c r="C1155" s="265">
        <f t="shared" si="56"/>
        <v>325</v>
      </c>
      <c r="D1155" s="265">
        <v>277</v>
      </c>
      <c r="E1155" s="265">
        <v>48</v>
      </c>
      <c r="F1155" s="276"/>
      <c r="G1155" s="549">
        <v>3.9801000000000002</v>
      </c>
      <c r="H1155" s="546">
        <f t="shared" si="59"/>
        <v>382.09</v>
      </c>
      <c r="I1155" s="547">
        <f t="shared" si="60"/>
        <v>474.14</v>
      </c>
    </row>
    <row r="1156" spans="1:9" x14ac:dyDescent="0.25">
      <c r="A1156" s="273" t="s">
        <v>196</v>
      </c>
      <c r="B1156" s="265">
        <v>1</v>
      </c>
      <c r="C1156" s="265">
        <f t="shared" si="56"/>
        <v>202.5</v>
      </c>
      <c r="D1156" s="265">
        <v>197</v>
      </c>
      <c r="E1156" s="265">
        <v>5.5</v>
      </c>
      <c r="F1156" s="276"/>
      <c r="G1156" s="549">
        <v>4.04</v>
      </c>
      <c r="H1156" s="546">
        <f t="shared" si="59"/>
        <v>44.44</v>
      </c>
      <c r="I1156" s="547">
        <f t="shared" si="60"/>
        <v>55.15</v>
      </c>
    </row>
    <row r="1157" spans="1:9" x14ac:dyDescent="0.25">
      <c r="A1157" s="273" t="s">
        <v>196</v>
      </c>
      <c r="B1157" s="265">
        <v>1</v>
      </c>
      <c r="C1157" s="265">
        <f t="shared" si="56"/>
        <v>192</v>
      </c>
      <c r="D1157" s="265">
        <v>174</v>
      </c>
      <c r="E1157" s="265">
        <v>18</v>
      </c>
      <c r="F1157" s="276"/>
      <c r="G1157" s="549">
        <v>4.04</v>
      </c>
      <c r="H1157" s="546">
        <f t="shared" si="59"/>
        <v>145.44</v>
      </c>
      <c r="I1157" s="547">
        <f t="shared" si="60"/>
        <v>180.48</v>
      </c>
    </row>
    <row r="1158" spans="1:9" x14ac:dyDescent="0.25">
      <c r="A1158" s="273" t="s">
        <v>196</v>
      </c>
      <c r="B1158" s="265">
        <v>1</v>
      </c>
      <c r="C1158" s="265">
        <f t="shared" si="56"/>
        <v>237</v>
      </c>
      <c r="D1158" s="265">
        <v>213</v>
      </c>
      <c r="E1158" s="265">
        <v>24</v>
      </c>
      <c r="F1158" s="276"/>
      <c r="G1158" s="549">
        <v>4.04</v>
      </c>
      <c r="H1158" s="546">
        <f t="shared" ref="H1158:H1221" si="61">ROUND(E1158*G1158*2,2)</f>
        <v>193.92</v>
      </c>
      <c r="I1158" s="547">
        <f t="shared" ref="I1158:I1221" si="62">ROUND(H1158*1.2409,2)</f>
        <v>240.64</v>
      </c>
    </row>
    <row r="1159" spans="1:9" x14ac:dyDescent="0.25">
      <c r="A1159" s="273" t="s">
        <v>196</v>
      </c>
      <c r="B1159" s="265">
        <v>1</v>
      </c>
      <c r="C1159" s="265">
        <f t="shared" si="56"/>
        <v>301</v>
      </c>
      <c r="D1159" s="265">
        <v>277</v>
      </c>
      <c r="E1159" s="265">
        <v>24</v>
      </c>
      <c r="F1159" s="276"/>
      <c r="G1159" s="549">
        <v>4.04</v>
      </c>
      <c r="H1159" s="546">
        <f t="shared" si="61"/>
        <v>193.92</v>
      </c>
      <c r="I1159" s="547">
        <f t="shared" si="62"/>
        <v>240.64</v>
      </c>
    </row>
    <row r="1160" spans="1:9" x14ac:dyDescent="0.25">
      <c r="A1160" s="273" t="s">
        <v>196</v>
      </c>
      <c r="B1160" s="265">
        <v>1</v>
      </c>
      <c r="C1160" s="265">
        <f t="shared" si="56"/>
        <v>310.5</v>
      </c>
      <c r="D1160" s="265">
        <v>277</v>
      </c>
      <c r="E1160" s="265">
        <v>33.5</v>
      </c>
      <c r="F1160" s="276"/>
      <c r="G1160" s="549">
        <v>4.04</v>
      </c>
      <c r="H1160" s="546">
        <f t="shared" si="61"/>
        <v>270.68</v>
      </c>
      <c r="I1160" s="547">
        <f t="shared" si="62"/>
        <v>335.89</v>
      </c>
    </row>
    <row r="1161" spans="1:9" x14ac:dyDescent="0.25">
      <c r="A1161" s="273" t="s">
        <v>196</v>
      </c>
      <c r="B1161" s="265">
        <v>1</v>
      </c>
      <c r="C1161" s="265">
        <f t="shared" si="56"/>
        <v>192</v>
      </c>
      <c r="D1161" s="265">
        <v>151</v>
      </c>
      <c r="E1161" s="265">
        <v>41</v>
      </c>
      <c r="F1161" s="276"/>
      <c r="G1161" s="549">
        <v>4.04</v>
      </c>
      <c r="H1161" s="546">
        <f t="shared" si="61"/>
        <v>331.28</v>
      </c>
      <c r="I1161" s="547">
        <f t="shared" si="62"/>
        <v>411.09</v>
      </c>
    </row>
    <row r="1162" spans="1:9" x14ac:dyDescent="0.25">
      <c r="A1162" s="273" t="s">
        <v>196</v>
      </c>
      <c r="B1162" s="265">
        <v>1</v>
      </c>
      <c r="C1162" s="265">
        <f t="shared" si="56"/>
        <v>324</v>
      </c>
      <c r="D1162" s="265">
        <v>277</v>
      </c>
      <c r="E1162" s="265">
        <v>47</v>
      </c>
      <c r="F1162" s="276"/>
      <c r="G1162" s="549">
        <v>4.04</v>
      </c>
      <c r="H1162" s="546">
        <f t="shared" si="61"/>
        <v>379.76</v>
      </c>
      <c r="I1162" s="547">
        <f t="shared" si="62"/>
        <v>471.24</v>
      </c>
    </row>
    <row r="1163" spans="1:9" x14ac:dyDescent="0.25">
      <c r="A1163" s="273" t="s">
        <v>196</v>
      </c>
      <c r="B1163" s="265">
        <v>1</v>
      </c>
      <c r="C1163" s="265">
        <f t="shared" si="56"/>
        <v>248</v>
      </c>
      <c r="D1163" s="265">
        <v>197</v>
      </c>
      <c r="E1163" s="265">
        <v>51</v>
      </c>
      <c r="F1163" s="276"/>
      <c r="G1163" s="549">
        <v>4.04</v>
      </c>
      <c r="H1163" s="546">
        <f t="shared" si="61"/>
        <v>412.08</v>
      </c>
      <c r="I1163" s="547">
        <f t="shared" si="62"/>
        <v>511.35</v>
      </c>
    </row>
    <row r="1164" spans="1:9" x14ac:dyDescent="0.25">
      <c r="A1164" s="273" t="s">
        <v>196</v>
      </c>
      <c r="B1164" s="265">
        <v>1</v>
      </c>
      <c r="C1164" s="265">
        <f t="shared" si="56"/>
        <v>336</v>
      </c>
      <c r="D1164" s="265">
        <v>254</v>
      </c>
      <c r="E1164" s="265">
        <v>82</v>
      </c>
      <c r="F1164" s="276"/>
      <c r="G1164" s="549">
        <v>4.04</v>
      </c>
      <c r="H1164" s="546">
        <f t="shared" si="61"/>
        <v>662.56</v>
      </c>
      <c r="I1164" s="547">
        <f t="shared" si="62"/>
        <v>822.17</v>
      </c>
    </row>
    <row r="1165" spans="1:9" x14ac:dyDescent="0.25">
      <c r="A1165" s="273" t="s">
        <v>196</v>
      </c>
      <c r="B1165" s="265">
        <v>1</v>
      </c>
      <c r="C1165" s="265">
        <f t="shared" si="56"/>
        <v>360</v>
      </c>
      <c r="D1165" s="265">
        <v>277</v>
      </c>
      <c r="E1165" s="265">
        <v>83</v>
      </c>
      <c r="F1165" s="276"/>
      <c r="G1165" s="549">
        <v>4.04</v>
      </c>
      <c r="H1165" s="546">
        <f t="shared" si="61"/>
        <v>670.64</v>
      </c>
      <c r="I1165" s="547">
        <f t="shared" si="62"/>
        <v>832.2</v>
      </c>
    </row>
    <row r="1166" spans="1:9" x14ac:dyDescent="0.25">
      <c r="A1166" s="273" t="s">
        <v>196</v>
      </c>
      <c r="B1166" s="265">
        <v>1</v>
      </c>
      <c r="C1166" s="265">
        <f t="shared" si="56"/>
        <v>360</v>
      </c>
      <c r="D1166" s="265">
        <v>277</v>
      </c>
      <c r="E1166" s="265">
        <v>83</v>
      </c>
      <c r="F1166" s="276"/>
      <c r="G1166" s="549">
        <v>4.04</v>
      </c>
      <c r="H1166" s="546">
        <f t="shared" si="61"/>
        <v>670.64</v>
      </c>
      <c r="I1166" s="547">
        <f t="shared" si="62"/>
        <v>832.2</v>
      </c>
    </row>
    <row r="1167" spans="1:9" x14ac:dyDescent="0.25">
      <c r="A1167" s="273" t="s">
        <v>196</v>
      </c>
      <c r="B1167" s="265">
        <v>1</v>
      </c>
      <c r="C1167" s="265">
        <f t="shared" si="56"/>
        <v>372</v>
      </c>
      <c r="D1167" s="265">
        <v>277</v>
      </c>
      <c r="E1167" s="265">
        <v>95</v>
      </c>
      <c r="F1167" s="276"/>
      <c r="G1167" s="549">
        <v>4.04</v>
      </c>
      <c r="H1167" s="546">
        <f t="shared" si="61"/>
        <v>767.6</v>
      </c>
      <c r="I1167" s="547">
        <f t="shared" si="62"/>
        <v>952.51</v>
      </c>
    </row>
    <row r="1168" spans="1:9" x14ac:dyDescent="0.25">
      <c r="A1168" s="273" t="s">
        <v>196</v>
      </c>
      <c r="B1168" s="265">
        <v>1</v>
      </c>
      <c r="C1168" s="265">
        <f t="shared" si="56"/>
        <v>376</v>
      </c>
      <c r="D1168" s="265">
        <v>277</v>
      </c>
      <c r="E1168" s="265">
        <v>99</v>
      </c>
      <c r="F1168" s="276"/>
      <c r="G1168" s="549">
        <v>4.04</v>
      </c>
      <c r="H1168" s="546">
        <f t="shared" si="61"/>
        <v>799.92</v>
      </c>
      <c r="I1168" s="547">
        <f t="shared" si="62"/>
        <v>992.62</v>
      </c>
    </row>
    <row r="1169" spans="1:9" x14ac:dyDescent="0.25">
      <c r="A1169" s="273" t="s">
        <v>196</v>
      </c>
      <c r="B1169" s="265">
        <v>1</v>
      </c>
      <c r="C1169" s="265">
        <f t="shared" si="56"/>
        <v>384</v>
      </c>
      <c r="D1169" s="265">
        <v>277</v>
      </c>
      <c r="E1169" s="265">
        <v>107</v>
      </c>
      <c r="F1169" s="276"/>
      <c r="G1169" s="549">
        <v>4.04</v>
      </c>
      <c r="H1169" s="546">
        <f t="shared" si="61"/>
        <v>864.56</v>
      </c>
      <c r="I1169" s="547">
        <f t="shared" si="62"/>
        <v>1072.83</v>
      </c>
    </row>
    <row r="1170" spans="1:9" x14ac:dyDescent="0.25">
      <c r="A1170" s="273" t="s">
        <v>196</v>
      </c>
      <c r="B1170" s="265">
        <v>1</v>
      </c>
      <c r="C1170" s="265">
        <f t="shared" si="56"/>
        <v>384</v>
      </c>
      <c r="D1170" s="265">
        <v>277</v>
      </c>
      <c r="E1170" s="265">
        <v>107</v>
      </c>
      <c r="F1170" s="276"/>
      <c r="G1170" s="549">
        <v>4.04</v>
      </c>
      <c r="H1170" s="546">
        <f t="shared" si="61"/>
        <v>864.56</v>
      </c>
      <c r="I1170" s="547">
        <f t="shared" si="62"/>
        <v>1072.83</v>
      </c>
    </row>
    <row r="1171" spans="1:9" x14ac:dyDescent="0.25">
      <c r="A1171" s="273" t="s">
        <v>196</v>
      </c>
      <c r="B1171" s="265">
        <v>1</v>
      </c>
      <c r="C1171" s="265">
        <f t="shared" si="56"/>
        <v>278.5</v>
      </c>
      <c r="D1171" s="265">
        <v>277</v>
      </c>
      <c r="E1171" s="265">
        <v>1.5</v>
      </c>
      <c r="F1171" s="276"/>
      <c r="G1171" s="549">
        <v>4.0877999999999997</v>
      </c>
      <c r="H1171" s="546">
        <f t="shared" si="61"/>
        <v>12.26</v>
      </c>
      <c r="I1171" s="547">
        <f t="shared" si="62"/>
        <v>15.21</v>
      </c>
    </row>
    <row r="1172" spans="1:9" x14ac:dyDescent="0.25">
      <c r="A1172" s="273" t="s">
        <v>196</v>
      </c>
      <c r="B1172" s="265">
        <v>1</v>
      </c>
      <c r="C1172" s="265">
        <f t="shared" si="56"/>
        <v>286.5</v>
      </c>
      <c r="D1172" s="265">
        <v>277</v>
      </c>
      <c r="E1172" s="265">
        <v>9.5</v>
      </c>
      <c r="F1172" s="276"/>
      <c r="G1172" s="549">
        <v>4.0877999999999997</v>
      </c>
      <c r="H1172" s="546">
        <f t="shared" si="61"/>
        <v>77.67</v>
      </c>
      <c r="I1172" s="547">
        <f t="shared" si="62"/>
        <v>96.38</v>
      </c>
    </row>
    <row r="1173" spans="1:9" x14ac:dyDescent="0.25">
      <c r="A1173" s="273" t="s">
        <v>196</v>
      </c>
      <c r="B1173" s="265">
        <v>1</v>
      </c>
      <c r="C1173" s="265">
        <f t="shared" si="56"/>
        <v>272.07766990291265</v>
      </c>
      <c r="D1173" s="265">
        <v>254</v>
      </c>
      <c r="E1173" s="265">
        <v>18.077669902912621</v>
      </c>
      <c r="F1173" s="276"/>
      <c r="G1173" s="549">
        <v>4.0877999999999997</v>
      </c>
      <c r="H1173" s="546">
        <f t="shared" si="61"/>
        <v>147.80000000000001</v>
      </c>
      <c r="I1173" s="547">
        <f t="shared" si="62"/>
        <v>183.41</v>
      </c>
    </row>
    <row r="1174" spans="1:9" x14ac:dyDescent="0.25">
      <c r="A1174" s="273" t="s">
        <v>196</v>
      </c>
      <c r="B1174" s="265">
        <v>1</v>
      </c>
      <c r="C1174" s="265">
        <f t="shared" si="56"/>
        <v>170</v>
      </c>
      <c r="D1174" s="265">
        <v>166</v>
      </c>
      <c r="E1174" s="265">
        <v>4</v>
      </c>
      <c r="F1174" s="276"/>
      <c r="G1174" s="549">
        <v>4.0879000000000003</v>
      </c>
      <c r="H1174" s="546">
        <f t="shared" si="61"/>
        <v>32.700000000000003</v>
      </c>
      <c r="I1174" s="547">
        <f t="shared" si="62"/>
        <v>40.58</v>
      </c>
    </row>
    <row r="1175" spans="1:9" x14ac:dyDescent="0.25">
      <c r="A1175" s="273" t="s">
        <v>196</v>
      </c>
      <c r="B1175" s="265">
        <v>1</v>
      </c>
      <c r="C1175" s="265">
        <f t="shared" si="56"/>
        <v>116</v>
      </c>
      <c r="D1175" s="265">
        <v>96</v>
      </c>
      <c r="E1175" s="265">
        <v>20</v>
      </c>
      <c r="F1175" s="276"/>
      <c r="G1175" s="549">
        <v>4.0879000000000003</v>
      </c>
      <c r="H1175" s="546">
        <f t="shared" si="61"/>
        <v>163.52000000000001</v>
      </c>
      <c r="I1175" s="547">
        <f t="shared" si="62"/>
        <v>202.91</v>
      </c>
    </row>
    <row r="1176" spans="1:9" x14ac:dyDescent="0.25">
      <c r="A1176" s="273" t="s">
        <v>196</v>
      </c>
      <c r="B1176" s="265">
        <v>1</v>
      </c>
      <c r="C1176" s="265">
        <f t="shared" si="56"/>
        <v>298</v>
      </c>
      <c r="D1176" s="265">
        <v>277</v>
      </c>
      <c r="E1176" s="265">
        <v>21</v>
      </c>
      <c r="F1176" s="276"/>
      <c r="G1176" s="549">
        <v>4.0879000000000003</v>
      </c>
      <c r="H1176" s="546">
        <f t="shared" si="61"/>
        <v>171.69</v>
      </c>
      <c r="I1176" s="547">
        <f t="shared" si="62"/>
        <v>213.05</v>
      </c>
    </row>
    <row r="1177" spans="1:9" x14ac:dyDescent="0.25">
      <c r="A1177" s="273" t="s">
        <v>196</v>
      </c>
      <c r="B1177" s="265">
        <v>1</v>
      </c>
      <c r="C1177" s="265">
        <f t="shared" si="56"/>
        <v>299</v>
      </c>
      <c r="D1177" s="265">
        <v>277</v>
      </c>
      <c r="E1177" s="265">
        <v>22</v>
      </c>
      <c r="F1177" s="276"/>
      <c r="G1177" s="549">
        <v>4.0879000000000003</v>
      </c>
      <c r="H1177" s="546">
        <f t="shared" si="61"/>
        <v>179.87</v>
      </c>
      <c r="I1177" s="547">
        <f t="shared" si="62"/>
        <v>223.2</v>
      </c>
    </row>
    <row r="1178" spans="1:9" x14ac:dyDescent="0.25">
      <c r="A1178" s="273" t="s">
        <v>196</v>
      </c>
      <c r="B1178" s="265">
        <v>1</v>
      </c>
      <c r="C1178" s="265">
        <f t="shared" si="56"/>
        <v>301</v>
      </c>
      <c r="D1178" s="265">
        <v>277</v>
      </c>
      <c r="E1178" s="265">
        <v>24</v>
      </c>
      <c r="F1178" s="276"/>
      <c r="G1178" s="549">
        <v>4.0879000000000003</v>
      </c>
      <c r="H1178" s="546">
        <f t="shared" si="61"/>
        <v>196.22</v>
      </c>
      <c r="I1178" s="547">
        <f t="shared" si="62"/>
        <v>243.49</v>
      </c>
    </row>
    <row r="1179" spans="1:9" x14ac:dyDescent="0.25">
      <c r="A1179" s="273" t="s">
        <v>196</v>
      </c>
      <c r="B1179" s="265">
        <v>1</v>
      </c>
      <c r="C1179" s="265">
        <f t="shared" si="56"/>
        <v>305</v>
      </c>
      <c r="D1179" s="265">
        <v>277</v>
      </c>
      <c r="E1179" s="265">
        <v>28</v>
      </c>
      <c r="F1179" s="276"/>
      <c r="G1179" s="549">
        <v>4.0879000000000003</v>
      </c>
      <c r="H1179" s="546">
        <f t="shared" si="61"/>
        <v>228.92</v>
      </c>
      <c r="I1179" s="547">
        <f t="shared" si="62"/>
        <v>284.07</v>
      </c>
    </row>
    <row r="1180" spans="1:9" x14ac:dyDescent="0.25">
      <c r="A1180" s="273" t="s">
        <v>196</v>
      </c>
      <c r="B1180" s="265">
        <v>1</v>
      </c>
      <c r="C1180" s="265">
        <f t="shared" si="56"/>
        <v>253</v>
      </c>
      <c r="D1180" s="265">
        <v>214</v>
      </c>
      <c r="E1180" s="265">
        <v>39</v>
      </c>
      <c r="F1180" s="276"/>
      <c r="G1180" s="549">
        <v>4.0879000000000003</v>
      </c>
      <c r="H1180" s="546">
        <f t="shared" si="61"/>
        <v>318.86</v>
      </c>
      <c r="I1180" s="547">
        <f t="shared" si="62"/>
        <v>395.67</v>
      </c>
    </row>
    <row r="1181" spans="1:9" x14ac:dyDescent="0.25">
      <c r="A1181" s="273" t="s">
        <v>196</v>
      </c>
      <c r="B1181" s="265">
        <v>1</v>
      </c>
      <c r="C1181" s="265">
        <f t="shared" si="56"/>
        <v>317</v>
      </c>
      <c r="D1181" s="265">
        <v>277</v>
      </c>
      <c r="E1181" s="265">
        <v>40</v>
      </c>
      <c r="F1181" s="276"/>
      <c r="G1181" s="549">
        <v>4.0879000000000003</v>
      </c>
      <c r="H1181" s="546">
        <f t="shared" si="61"/>
        <v>327.02999999999997</v>
      </c>
      <c r="I1181" s="547">
        <f t="shared" si="62"/>
        <v>405.81</v>
      </c>
    </row>
    <row r="1182" spans="1:9" x14ac:dyDescent="0.25">
      <c r="A1182" s="273" t="s">
        <v>196</v>
      </c>
      <c r="B1182" s="265">
        <v>1</v>
      </c>
      <c r="C1182" s="265">
        <f t="shared" si="56"/>
        <v>239.5</v>
      </c>
      <c r="D1182" s="265">
        <v>198</v>
      </c>
      <c r="E1182" s="265">
        <v>41.5</v>
      </c>
      <c r="F1182" s="276"/>
      <c r="G1182" s="549">
        <v>4.0879000000000003</v>
      </c>
      <c r="H1182" s="546">
        <f t="shared" si="61"/>
        <v>339.3</v>
      </c>
      <c r="I1182" s="547">
        <f t="shared" si="62"/>
        <v>421.04</v>
      </c>
    </row>
    <row r="1183" spans="1:9" x14ac:dyDescent="0.25">
      <c r="A1183" s="273" t="s">
        <v>196</v>
      </c>
      <c r="B1183" s="265">
        <v>1</v>
      </c>
      <c r="C1183" s="265">
        <f t="shared" si="56"/>
        <v>322.5</v>
      </c>
      <c r="D1183" s="265">
        <v>277</v>
      </c>
      <c r="E1183" s="265">
        <v>45.5</v>
      </c>
      <c r="F1183" s="276"/>
      <c r="G1183" s="549">
        <v>4.0879000000000003</v>
      </c>
      <c r="H1183" s="546">
        <f t="shared" si="61"/>
        <v>372</v>
      </c>
      <c r="I1183" s="547">
        <f t="shared" si="62"/>
        <v>461.61</v>
      </c>
    </row>
    <row r="1184" spans="1:9" x14ac:dyDescent="0.25">
      <c r="A1184" s="273" t="s">
        <v>196</v>
      </c>
      <c r="B1184" s="265">
        <v>1</v>
      </c>
      <c r="C1184" s="265">
        <f t="shared" si="56"/>
        <v>307.49327354260089</v>
      </c>
      <c r="D1184" s="265">
        <v>254</v>
      </c>
      <c r="E1184" s="265">
        <v>53.493273542600903</v>
      </c>
      <c r="F1184" s="276"/>
      <c r="G1184" s="549">
        <v>4.0879000000000003</v>
      </c>
      <c r="H1184" s="546">
        <f t="shared" si="61"/>
        <v>437.35</v>
      </c>
      <c r="I1184" s="547">
        <f t="shared" si="62"/>
        <v>542.71</v>
      </c>
    </row>
    <row r="1185" spans="1:9" x14ac:dyDescent="0.25">
      <c r="A1185" s="273" t="s">
        <v>196</v>
      </c>
      <c r="B1185" s="265">
        <v>1</v>
      </c>
      <c r="C1185" s="265">
        <f t="shared" si="56"/>
        <v>362</v>
      </c>
      <c r="D1185" s="265">
        <v>277</v>
      </c>
      <c r="E1185" s="265">
        <v>85</v>
      </c>
      <c r="F1185" s="276"/>
      <c r="G1185" s="549">
        <v>4.0879000000000003</v>
      </c>
      <c r="H1185" s="546">
        <f t="shared" si="61"/>
        <v>694.94</v>
      </c>
      <c r="I1185" s="547">
        <f t="shared" si="62"/>
        <v>862.35</v>
      </c>
    </row>
    <row r="1186" spans="1:9" x14ac:dyDescent="0.25">
      <c r="A1186" s="273" t="s">
        <v>196</v>
      </c>
      <c r="B1186" s="265">
        <v>1</v>
      </c>
      <c r="C1186" s="265">
        <f t="shared" si="56"/>
        <v>366</v>
      </c>
      <c r="D1186" s="265">
        <v>277</v>
      </c>
      <c r="E1186" s="265">
        <v>89</v>
      </c>
      <c r="F1186" s="276"/>
      <c r="G1186" s="549">
        <v>4.0879000000000003</v>
      </c>
      <c r="H1186" s="546">
        <f t="shared" si="61"/>
        <v>727.65</v>
      </c>
      <c r="I1186" s="547">
        <f t="shared" si="62"/>
        <v>902.94</v>
      </c>
    </row>
    <row r="1187" spans="1:9" x14ac:dyDescent="0.25">
      <c r="A1187" s="273" t="s">
        <v>196</v>
      </c>
      <c r="B1187" s="265">
        <v>1</v>
      </c>
      <c r="C1187" s="265">
        <f t="shared" si="56"/>
        <v>288</v>
      </c>
      <c r="D1187" s="265">
        <v>190</v>
      </c>
      <c r="E1187" s="265">
        <v>98</v>
      </c>
      <c r="F1187" s="276"/>
      <c r="G1187" s="549">
        <v>4.0879000000000003</v>
      </c>
      <c r="H1187" s="546">
        <f t="shared" si="61"/>
        <v>801.23</v>
      </c>
      <c r="I1187" s="547">
        <f t="shared" si="62"/>
        <v>994.25</v>
      </c>
    </row>
    <row r="1188" spans="1:9" x14ac:dyDescent="0.25">
      <c r="A1188" s="273" t="s">
        <v>196</v>
      </c>
      <c r="B1188" s="265">
        <v>1</v>
      </c>
      <c r="C1188" s="265">
        <f t="shared" si="56"/>
        <v>379</v>
      </c>
      <c r="D1188" s="265">
        <v>277</v>
      </c>
      <c r="E1188" s="265">
        <v>102</v>
      </c>
      <c r="F1188" s="276"/>
      <c r="G1188" s="549">
        <v>4.0879000000000003</v>
      </c>
      <c r="H1188" s="546">
        <f t="shared" si="61"/>
        <v>833.93</v>
      </c>
      <c r="I1188" s="547">
        <f t="shared" si="62"/>
        <v>1034.82</v>
      </c>
    </row>
    <row r="1189" spans="1:9" x14ac:dyDescent="0.25">
      <c r="A1189" s="273" t="s">
        <v>196</v>
      </c>
      <c r="B1189" s="265">
        <v>1</v>
      </c>
      <c r="C1189" s="265">
        <f t="shared" si="56"/>
        <v>388.5</v>
      </c>
      <c r="D1189" s="265">
        <v>277</v>
      </c>
      <c r="E1189" s="265">
        <v>111.5</v>
      </c>
      <c r="F1189" s="276"/>
      <c r="G1189" s="549">
        <v>4.0879000000000003</v>
      </c>
      <c r="H1189" s="546">
        <f t="shared" si="61"/>
        <v>911.6</v>
      </c>
      <c r="I1189" s="547">
        <f t="shared" si="62"/>
        <v>1131.2</v>
      </c>
    </row>
    <row r="1190" spans="1:9" x14ac:dyDescent="0.25">
      <c r="A1190" s="273" t="s">
        <v>196</v>
      </c>
      <c r="B1190" s="265">
        <v>1</v>
      </c>
      <c r="C1190" s="265">
        <f t="shared" si="56"/>
        <v>280</v>
      </c>
      <c r="D1190" s="265">
        <v>277</v>
      </c>
      <c r="E1190" s="265">
        <v>3</v>
      </c>
      <c r="F1190" s="276"/>
      <c r="G1190" s="549">
        <v>4.0880000000000001</v>
      </c>
      <c r="H1190" s="546">
        <f t="shared" si="61"/>
        <v>24.53</v>
      </c>
      <c r="I1190" s="547">
        <f t="shared" si="62"/>
        <v>30.44</v>
      </c>
    </row>
    <row r="1191" spans="1:9" x14ac:dyDescent="0.25">
      <c r="A1191" s="273" t="s">
        <v>196</v>
      </c>
      <c r="B1191" s="265">
        <v>1</v>
      </c>
      <c r="C1191" s="265">
        <f t="shared" si="56"/>
        <v>218.23648648648648</v>
      </c>
      <c r="D1191" s="265">
        <v>214</v>
      </c>
      <c r="E1191" s="265">
        <v>4.2364864864864868</v>
      </c>
      <c r="F1191" s="276"/>
      <c r="G1191" s="549">
        <v>4.0880000000000001</v>
      </c>
      <c r="H1191" s="546">
        <f t="shared" si="61"/>
        <v>34.64</v>
      </c>
      <c r="I1191" s="547">
        <f t="shared" si="62"/>
        <v>42.98</v>
      </c>
    </row>
    <row r="1192" spans="1:9" x14ac:dyDescent="0.25">
      <c r="A1192" s="273" t="s">
        <v>196</v>
      </c>
      <c r="B1192" s="265">
        <v>1</v>
      </c>
      <c r="C1192" s="265">
        <f t="shared" si="56"/>
        <v>171.18644067796609</v>
      </c>
      <c r="D1192" s="265">
        <v>166</v>
      </c>
      <c r="E1192" s="265">
        <v>5.1864406779661021</v>
      </c>
      <c r="F1192" s="276"/>
      <c r="G1192" s="549">
        <v>4.0880000000000001</v>
      </c>
      <c r="H1192" s="546">
        <f t="shared" si="61"/>
        <v>42.4</v>
      </c>
      <c r="I1192" s="547">
        <f t="shared" si="62"/>
        <v>52.61</v>
      </c>
    </row>
    <row r="1193" spans="1:9" x14ac:dyDescent="0.25">
      <c r="A1193" s="273" t="s">
        <v>196</v>
      </c>
      <c r="B1193" s="265">
        <v>1</v>
      </c>
      <c r="C1193" s="265">
        <f t="shared" si="56"/>
        <v>171.53800000000001</v>
      </c>
      <c r="D1193" s="265">
        <v>166</v>
      </c>
      <c r="E1193" s="265">
        <v>5.5380000000000003</v>
      </c>
      <c r="F1193" s="276"/>
      <c r="G1193" s="549">
        <v>4.0880000000000001</v>
      </c>
      <c r="H1193" s="546">
        <f t="shared" si="61"/>
        <v>45.28</v>
      </c>
      <c r="I1193" s="547">
        <f t="shared" si="62"/>
        <v>56.19</v>
      </c>
    </row>
    <row r="1194" spans="1:9" x14ac:dyDescent="0.25">
      <c r="A1194" s="273" t="s">
        <v>196</v>
      </c>
      <c r="B1194" s="265">
        <v>1</v>
      </c>
      <c r="C1194" s="265">
        <f t="shared" si="56"/>
        <v>221.5</v>
      </c>
      <c r="D1194" s="265">
        <v>215</v>
      </c>
      <c r="E1194" s="265">
        <v>6.5</v>
      </c>
      <c r="F1194" s="276"/>
      <c r="G1194" s="549">
        <v>4.0880000000000001</v>
      </c>
      <c r="H1194" s="546">
        <f t="shared" si="61"/>
        <v>53.14</v>
      </c>
      <c r="I1194" s="547">
        <f t="shared" si="62"/>
        <v>65.94</v>
      </c>
    </row>
    <row r="1195" spans="1:9" x14ac:dyDescent="0.25">
      <c r="A1195" s="273" t="s">
        <v>196</v>
      </c>
      <c r="B1195" s="265">
        <v>1</v>
      </c>
      <c r="C1195" s="265">
        <f t="shared" si="56"/>
        <v>24</v>
      </c>
      <c r="D1195" s="265">
        <v>16</v>
      </c>
      <c r="E1195" s="265">
        <v>8</v>
      </c>
      <c r="F1195" s="276"/>
      <c r="G1195" s="549">
        <v>4.0880000000000001</v>
      </c>
      <c r="H1195" s="546">
        <f t="shared" si="61"/>
        <v>65.41</v>
      </c>
      <c r="I1195" s="547">
        <f t="shared" si="62"/>
        <v>81.17</v>
      </c>
    </row>
    <row r="1196" spans="1:9" x14ac:dyDescent="0.25">
      <c r="A1196" s="273" t="s">
        <v>196</v>
      </c>
      <c r="B1196" s="265">
        <v>1</v>
      </c>
      <c r="C1196" s="265">
        <f t="shared" si="56"/>
        <v>191.21212121212122</v>
      </c>
      <c r="D1196" s="265">
        <v>182</v>
      </c>
      <c r="E1196" s="265">
        <v>9.2121212121212128</v>
      </c>
      <c r="F1196" s="276"/>
      <c r="G1196" s="549">
        <v>4.0880000000000001</v>
      </c>
      <c r="H1196" s="546">
        <f t="shared" si="61"/>
        <v>75.319999999999993</v>
      </c>
      <c r="I1196" s="547">
        <f t="shared" si="62"/>
        <v>93.46</v>
      </c>
    </row>
    <row r="1197" spans="1:9" x14ac:dyDescent="0.25">
      <c r="A1197" s="273" t="s">
        <v>196</v>
      </c>
      <c r="B1197" s="265">
        <v>1</v>
      </c>
      <c r="C1197" s="265">
        <f t="shared" si="56"/>
        <v>151.22899999999998</v>
      </c>
      <c r="D1197" s="265">
        <v>142</v>
      </c>
      <c r="E1197" s="265">
        <v>9.2289999999999992</v>
      </c>
      <c r="F1197" s="276"/>
      <c r="G1197" s="549">
        <v>4.0880000000000001</v>
      </c>
      <c r="H1197" s="546">
        <f t="shared" si="61"/>
        <v>75.459999999999994</v>
      </c>
      <c r="I1197" s="547">
        <f t="shared" si="62"/>
        <v>93.64</v>
      </c>
    </row>
    <row r="1198" spans="1:9" x14ac:dyDescent="0.25">
      <c r="A1198" s="273" t="s">
        <v>196</v>
      </c>
      <c r="B1198" s="265">
        <v>1</v>
      </c>
      <c r="C1198" s="265">
        <f t="shared" si="56"/>
        <v>151.77100000000002</v>
      </c>
      <c r="D1198" s="265">
        <v>142</v>
      </c>
      <c r="E1198" s="265">
        <v>9.7710000000000008</v>
      </c>
      <c r="F1198" s="276"/>
      <c r="G1198" s="549">
        <v>4.0880000000000001</v>
      </c>
      <c r="H1198" s="546">
        <f t="shared" si="61"/>
        <v>79.89</v>
      </c>
      <c r="I1198" s="547">
        <f t="shared" si="62"/>
        <v>99.14</v>
      </c>
    </row>
    <row r="1199" spans="1:9" x14ac:dyDescent="0.25">
      <c r="A1199" s="273" t="s">
        <v>196</v>
      </c>
      <c r="B1199" s="265">
        <v>1</v>
      </c>
      <c r="C1199" s="265">
        <f t="shared" si="56"/>
        <v>231.88235294117646</v>
      </c>
      <c r="D1199" s="265">
        <v>222</v>
      </c>
      <c r="E1199" s="265">
        <v>9.882352941176471</v>
      </c>
      <c r="F1199" s="276"/>
      <c r="G1199" s="549">
        <v>4.0880000000000001</v>
      </c>
      <c r="H1199" s="546">
        <f t="shared" si="61"/>
        <v>80.8</v>
      </c>
      <c r="I1199" s="547">
        <f t="shared" si="62"/>
        <v>100.26</v>
      </c>
    </row>
    <row r="1200" spans="1:9" x14ac:dyDescent="0.25">
      <c r="A1200" s="273" t="s">
        <v>196</v>
      </c>
      <c r="B1200" s="265">
        <v>1</v>
      </c>
      <c r="C1200" s="265">
        <f t="shared" si="56"/>
        <v>288</v>
      </c>
      <c r="D1200" s="265">
        <v>277</v>
      </c>
      <c r="E1200" s="265">
        <v>11</v>
      </c>
      <c r="F1200" s="276"/>
      <c r="G1200" s="549">
        <v>4.0880000000000001</v>
      </c>
      <c r="H1200" s="546">
        <f t="shared" si="61"/>
        <v>89.94</v>
      </c>
      <c r="I1200" s="547">
        <f t="shared" si="62"/>
        <v>111.61</v>
      </c>
    </row>
    <row r="1201" spans="1:9" x14ac:dyDescent="0.25">
      <c r="A1201" s="273" t="s">
        <v>196</v>
      </c>
      <c r="B1201" s="265">
        <v>1</v>
      </c>
      <c r="C1201" s="265">
        <f t="shared" si="56"/>
        <v>178.46199999999999</v>
      </c>
      <c r="D1201" s="265">
        <v>166</v>
      </c>
      <c r="E1201" s="265">
        <v>12.462</v>
      </c>
      <c r="F1201" s="276"/>
      <c r="G1201" s="549">
        <v>4.0880000000000001</v>
      </c>
      <c r="H1201" s="546">
        <f t="shared" si="61"/>
        <v>101.89</v>
      </c>
      <c r="I1201" s="547">
        <f t="shared" si="62"/>
        <v>126.44</v>
      </c>
    </row>
    <row r="1202" spans="1:9" x14ac:dyDescent="0.25">
      <c r="A1202" s="273" t="s">
        <v>196</v>
      </c>
      <c r="B1202" s="265">
        <v>1</v>
      </c>
      <c r="C1202" s="265">
        <f t="shared" si="56"/>
        <v>201.57142857142858</v>
      </c>
      <c r="D1202" s="265">
        <v>189</v>
      </c>
      <c r="E1202" s="265">
        <v>12.571428571428571</v>
      </c>
      <c r="F1202" s="276"/>
      <c r="G1202" s="549">
        <v>4.0880000000000001</v>
      </c>
      <c r="H1202" s="546">
        <f t="shared" si="61"/>
        <v>102.78</v>
      </c>
      <c r="I1202" s="547">
        <f t="shared" si="62"/>
        <v>127.54</v>
      </c>
    </row>
    <row r="1203" spans="1:9" x14ac:dyDescent="0.25">
      <c r="A1203" s="273" t="s">
        <v>196</v>
      </c>
      <c r="B1203" s="265">
        <v>1</v>
      </c>
      <c r="C1203" s="265">
        <f t="shared" si="56"/>
        <v>289.95364238410593</v>
      </c>
      <c r="D1203" s="265">
        <v>277</v>
      </c>
      <c r="E1203" s="265">
        <v>12.953642384105962</v>
      </c>
      <c r="F1203" s="276"/>
      <c r="G1203" s="549">
        <v>4.0880000000000001</v>
      </c>
      <c r="H1203" s="546">
        <f t="shared" si="61"/>
        <v>105.91</v>
      </c>
      <c r="I1203" s="547">
        <f t="shared" si="62"/>
        <v>131.41999999999999</v>
      </c>
    </row>
    <row r="1204" spans="1:9" x14ac:dyDescent="0.25">
      <c r="A1204" s="273" t="s">
        <v>196</v>
      </c>
      <c r="B1204" s="265">
        <v>1</v>
      </c>
      <c r="C1204" s="265">
        <f t="shared" si="56"/>
        <v>204.45454545454547</v>
      </c>
      <c r="D1204" s="265">
        <v>191</v>
      </c>
      <c r="E1204" s="265">
        <v>13.454545454545455</v>
      </c>
      <c r="F1204" s="276"/>
      <c r="G1204" s="549">
        <v>4.0880000000000001</v>
      </c>
      <c r="H1204" s="546">
        <f t="shared" si="61"/>
        <v>110</v>
      </c>
      <c r="I1204" s="547">
        <f t="shared" si="62"/>
        <v>136.5</v>
      </c>
    </row>
    <row r="1205" spans="1:9" x14ac:dyDescent="0.25">
      <c r="A1205" s="273" t="s">
        <v>196</v>
      </c>
      <c r="B1205" s="265">
        <v>1</v>
      </c>
      <c r="C1205" s="265">
        <f t="shared" si="56"/>
        <v>290.65517241379308</v>
      </c>
      <c r="D1205" s="265">
        <v>277</v>
      </c>
      <c r="E1205" s="265">
        <v>13.655172413793103</v>
      </c>
      <c r="F1205" s="276"/>
      <c r="G1205" s="549">
        <v>4.0880000000000001</v>
      </c>
      <c r="H1205" s="546">
        <f t="shared" si="61"/>
        <v>111.64</v>
      </c>
      <c r="I1205" s="547">
        <f t="shared" si="62"/>
        <v>138.53</v>
      </c>
    </row>
    <row r="1206" spans="1:9" x14ac:dyDescent="0.25">
      <c r="A1206" s="273" t="s">
        <v>196</v>
      </c>
      <c r="B1206" s="265">
        <v>1</v>
      </c>
      <c r="C1206" s="265">
        <f t="shared" si="56"/>
        <v>140</v>
      </c>
      <c r="D1206" s="265">
        <v>126</v>
      </c>
      <c r="E1206" s="265">
        <v>14</v>
      </c>
      <c r="F1206" s="276"/>
      <c r="G1206" s="549">
        <v>4.0880000000000001</v>
      </c>
      <c r="H1206" s="546">
        <f t="shared" si="61"/>
        <v>114.46</v>
      </c>
      <c r="I1206" s="547">
        <f t="shared" si="62"/>
        <v>142.03</v>
      </c>
    </row>
    <row r="1207" spans="1:9" x14ac:dyDescent="0.25">
      <c r="A1207" s="273" t="s">
        <v>196</v>
      </c>
      <c r="B1207" s="265">
        <v>1</v>
      </c>
      <c r="C1207" s="265">
        <f t="shared" si="56"/>
        <v>291.28571428571428</v>
      </c>
      <c r="D1207" s="265">
        <v>277</v>
      </c>
      <c r="E1207" s="265">
        <v>14.285714285714285</v>
      </c>
      <c r="F1207" s="276"/>
      <c r="G1207" s="549">
        <v>4.0880000000000001</v>
      </c>
      <c r="H1207" s="546">
        <f t="shared" si="61"/>
        <v>116.8</v>
      </c>
      <c r="I1207" s="547">
        <f t="shared" si="62"/>
        <v>144.94</v>
      </c>
    </row>
    <row r="1208" spans="1:9" x14ac:dyDescent="0.25">
      <c r="A1208" s="273" t="s">
        <v>196</v>
      </c>
      <c r="B1208" s="265">
        <v>1</v>
      </c>
      <c r="C1208" s="265">
        <f t="shared" si="56"/>
        <v>292</v>
      </c>
      <c r="D1208" s="265">
        <v>277</v>
      </c>
      <c r="E1208" s="265">
        <v>15</v>
      </c>
      <c r="F1208" s="276"/>
      <c r="G1208" s="549">
        <v>4.0880000000000001</v>
      </c>
      <c r="H1208" s="546">
        <f t="shared" si="61"/>
        <v>122.64</v>
      </c>
      <c r="I1208" s="547">
        <f t="shared" si="62"/>
        <v>152.18</v>
      </c>
    </row>
    <row r="1209" spans="1:9" x14ac:dyDescent="0.25">
      <c r="A1209" s="273" t="s">
        <v>196</v>
      </c>
      <c r="B1209" s="265">
        <v>1</v>
      </c>
      <c r="C1209" s="265">
        <f t="shared" si="56"/>
        <v>240.40540540540542</v>
      </c>
      <c r="D1209" s="265">
        <v>223</v>
      </c>
      <c r="E1209" s="265">
        <v>17.405405405405407</v>
      </c>
      <c r="F1209" s="276"/>
      <c r="G1209" s="549">
        <v>4.0880000000000001</v>
      </c>
      <c r="H1209" s="546">
        <f t="shared" si="61"/>
        <v>142.31</v>
      </c>
      <c r="I1209" s="547">
        <f t="shared" si="62"/>
        <v>176.59</v>
      </c>
    </row>
    <row r="1210" spans="1:9" x14ac:dyDescent="0.25">
      <c r="A1210" s="273" t="s">
        <v>196</v>
      </c>
      <c r="B1210" s="265">
        <v>1</v>
      </c>
      <c r="C1210" s="265">
        <f t="shared" si="56"/>
        <v>216</v>
      </c>
      <c r="D1210" s="265">
        <v>198</v>
      </c>
      <c r="E1210" s="265">
        <v>18</v>
      </c>
      <c r="F1210" s="276"/>
      <c r="G1210" s="549">
        <v>4.0880000000000001</v>
      </c>
      <c r="H1210" s="546">
        <f t="shared" si="61"/>
        <v>147.16999999999999</v>
      </c>
      <c r="I1210" s="547">
        <f t="shared" si="62"/>
        <v>182.62</v>
      </c>
    </row>
    <row r="1211" spans="1:9" x14ac:dyDescent="0.25">
      <c r="A1211" s="273" t="s">
        <v>196</v>
      </c>
      <c r="B1211" s="265">
        <v>1</v>
      </c>
      <c r="C1211" s="265">
        <f t="shared" si="56"/>
        <v>274.7923076923077</v>
      </c>
      <c r="D1211" s="265">
        <v>254</v>
      </c>
      <c r="E1211" s="265">
        <v>20.792307692307695</v>
      </c>
      <c r="F1211" s="276"/>
      <c r="G1211" s="549">
        <v>4.0880000000000001</v>
      </c>
      <c r="H1211" s="546">
        <f t="shared" si="61"/>
        <v>170</v>
      </c>
      <c r="I1211" s="547">
        <f t="shared" si="62"/>
        <v>210.95</v>
      </c>
    </row>
    <row r="1212" spans="1:9" x14ac:dyDescent="0.25">
      <c r="A1212" s="273" t="s">
        <v>196</v>
      </c>
      <c r="B1212" s="265">
        <v>1</v>
      </c>
      <c r="C1212" s="265">
        <f t="shared" si="56"/>
        <v>225.83799999999999</v>
      </c>
      <c r="D1212" s="265">
        <v>205</v>
      </c>
      <c r="E1212" s="265">
        <v>20.838000000000001</v>
      </c>
      <c r="F1212" s="276"/>
      <c r="G1212" s="549">
        <v>4.0880000000000001</v>
      </c>
      <c r="H1212" s="546">
        <f t="shared" si="61"/>
        <v>170.37</v>
      </c>
      <c r="I1212" s="547">
        <f t="shared" si="62"/>
        <v>211.41</v>
      </c>
    </row>
    <row r="1213" spans="1:9" x14ac:dyDescent="0.25">
      <c r="A1213" s="273" t="s">
        <v>196</v>
      </c>
      <c r="B1213" s="265">
        <v>1</v>
      </c>
      <c r="C1213" s="265">
        <f t="shared" si="56"/>
        <v>248</v>
      </c>
      <c r="D1213" s="265">
        <v>222</v>
      </c>
      <c r="E1213" s="265">
        <v>26</v>
      </c>
      <c r="F1213" s="276"/>
      <c r="G1213" s="549">
        <v>4.0880000000000001</v>
      </c>
      <c r="H1213" s="546">
        <f t="shared" si="61"/>
        <v>212.58</v>
      </c>
      <c r="I1213" s="547">
        <f t="shared" si="62"/>
        <v>263.79000000000002</v>
      </c>
    </row>
    <row r="1214" spans="1:9" x14ac:dyDescent="0.25">
      <c r="A1214" s="273" t="s">
        <v>196</v>
      </c>
      <c r="B1214" s="265">
        <v>1</v>
      </c>
      <c r="C1214" s="265">
        <f t="shared" si="56"/>
        <v>303</v>
      </c>
      <c r="D1214" s="265">
        <v>277</v>
      </c>
      <c r="E1214" s="265">
        <v>26</v>
      </c>
      <c r="F1214" s="276"/>
      <c r="G1214" s="549">
        <v>4.0880000000000001</v>
      </c>
      <c r="H1214" s="546">
        <f t="shared" si="61"/>
        <v>212.58</v>
      </c>
      <c r="I1214" s="547">
        <f t="shared" si="62"/>
        <v>263.79000000000002</v>
      </c>
    </row>
    <row r="1215" spans="1:9" x14ac:dyDescent="0.25">
      <c r="A1215" s="273" t="s">
        <v>196</v>
      </c>
      <c r="B1215" s="265">
        <v>1</v>
      </c>
      <c r="C1215" s="265">
        <f t="shared" si="56"/>
        <v>304</v>
      </c>
      <c r="D1215" s="265">
        <v>277</v>
      </c>
      <c r="E1215" s="265">
        <v>27</v>
      </c>
      <c r="F1215" s="276"/>
      <c r="G1215" s="549">
        <v>4.0880000000000001</v>
      </c>
      <c r="H1215" s="546">
        <f t="shared" si="61"/>
        <v>220.75</v>
      </c>
      <c r="I1215" s="547">
        <f t="shared" si="62"/>
        <v>273.93</v>
      </c>
    </row>
    <row r="1216" spans="1:9" x14ac:dyDescent="0.25">
      <c r="A1216" s="273" t="s">
        <v>196</v>
      </c>
      <c r="B1216" s="265">
        <v>1</v>
      </c>
      <c r="C1216" s="265">
        <f t="shared" si="56"/>
        <v>269.25641025641028</v>
      </c>
      <c r="D1216" s="265">
        <v>239</v>
      </c>
      <c r="E1216" s="265">
        <v>30.256410256410255</v>
      </c>
      <c r="F1216" s="276"/>
      <c r="G1216" s="549">
        <v>4.0880000000000001</v>
      </c>
      <c r="H1216" s="546">
        <f t="shared" si="61"/>
        <v>247.38</v>
      </c>
      <c r="I1216" s="547">
        <f t="shared" si="62"/>
        <v>306.97000000000003</v>
      </c>
    </row>
    <row r="1217" spans="1:9" x14ac:dyDescent="0.25">
      <c r="A1217" s="273" t="s">
        <v>196</v>
      </c>
      <c r="B1217" s="265">
        <v>1</v>
      </c>
      <c r="C1217" s="265">
        <f t="shared" si="56"/>
        <v>307.32967032967031</v>
      </c>
      <c r="D1217" s="265">
        <v>277</v>
      </c>
      <c r="E1217" s="265">
        <v>30.329670329670332</v>
      </c>
      <c r="F1217" s="276"/>
      <c r="G1217" s="549">
        <v>4.0880000000000001</v>
      </c>
      <c r="H1217" s="546">
        <f t="shared" si="61"/>
        <v>247.98</v>
      </c>
      <c r="I1217" s="547">
        <f t="shared" si="62"/>
        <v>307.72000000000003</v>
      </c>
    </row>
    <row r="1218" spans="1:9" x14ac:dyDescent="0.25">
      <c r="A1218" s="273" t="s">
        <v>196</v>
      </c>
      <c r="B1218" s="265">
        <v>1</v>
      </c>
      <c r="C1218" s="265">
        <f t="shared" si="56"/>
        <v>248</v>
      </c>
      <c r="D1218" s="265">
        <v>215</v>
      </c>
      <c r="E1218" s="265">
        <v>33</v>
      </c>
      <c r="F1218" s="276"/>
      <c r="G1218" s="549">
        <v>4.0880000000000001</v>
      </c>
      <c r="H1218" s="546">
        <f t="shared" si="61"/>
        <v>269.81</v>
      </c>
      <c r="I1218" s="547">
        <f t="shared" si="62"/>
        <v>334.81</v>
      </c>
    </row>
    <row r="1219" spans="1:9" x14ac:dyDescent="0.25">
      <c r="A1219" s="273" t="s">
        <v>196</v>
      </c>
      <c r="B1219" s="265">
        <v>1</v>
      </c>
      <c r="C1219" s="265">
        <f t="shared" si="56"/>
        <v>311</v>
      </c>
      <c r="D1219" s="265">
        <v>277</v>
      </c>
      <c r="E1219" s="265">
        <v>34</v>
      </c>
      <c r="F1219" s="276"/>
      <c r="G1219" s="549">
        <v>4.0880000000000001</v>
      </c>
      <c r="H1219" s="546">
        <f t="shared" si="61"/>
        <v>277.98</v>
      </c>
      <c r="I1219" s="547">
        <f t="shared" si="62"/>
        <v>344.95</v>
      </c>
    </row>
    <row r="1220" spans="1:9" x14ac:dyDescent="0.25">
      <c r="A1220" s="273" t="s">
        <v>196</v>
      </c>
      <c r="B1220" s="265">
        <v>1</v>
      </c>
      <c r="C1220" s="265">
        <f t="shared" si="56"/>
        <v>144</v>
      </c>
      <c r="D1220" s="265">
        <v>110</v>
      </c>
      <c r="E1220" s="265">
        <v>34</v>
      </c>
      <c r="F1220" s="276"/>
      <c r="G1220" s="549">
        <v>4.0880000000000001</v>
      </c>
      <c r="H1220" s="546">
        <f t="shared" si="61"/>
        <v>277.98</v>
      </c>
      <c r="I1220" s="547">
        <f t="shared" si="62"/>
        <v>344.95</v>
      </c>
    </row>
    <row r="1221" spans="1:9" x14ac:dyDescent="0.25">
      <c r="A1221" s="273" t="s">
        <v>196</v>
      </c>
      <c r="B1221" s="265">
        <v>1</v>
      </c>
      <c r="C1221" s="265">
        <f t="shared" si="56"/>
        <v>224</v>
      </c>
      <c r="D1221" s="265">
        <v>190</v>
      </c>
      <c r="E1221" s="265">
        <v>34</v>
      </c>
      <c r="F1221" s="276"/>
      <c r="G1221" s="549">
        <v>4.0880000000000001</v>
      </c>
      <c r="H1221" s="546">
        <f t="shared" si="61"/>
        <v>277.98</v>
      </c>
      <c r="I1221" s="547">
        <f t="shared" si="62"/>
        <v>344.95</v>
      </c>
    </row>
    <row r="1222" spans="1:9" x14ac:dyDescent="0.25">
      <c r="A1222" s="273" t="s">
        <v>196</v>
      </c>
      <c r="B1222" s="265">
        <v>1</v>
      </c>
      <c r="C1222" s="265">
        <f t="shared" si="56"/>
        <v>263.4727272727273</v>
      </c>
      <c r="D1222" s="265">
        <v>229</v>
      </c>
      <c r="E1222" s="265">
        <v>34.472727272727269</v>
      </c>
      <c r="F1222" s="276"/>
      <c r="G1222" s="549">
        <v>4.0880000000000001</v>
      </c>
      <c r="H1222" s="546">
        <f t="shared" ref="H1222:H1261" si="63">ROUND(E1222*G1222*2,2)</f>
        <v>281.85000000000002</v>
      </c>
      <c r="I1222" s="547">
        <f t="shared" ref="I1222:I1261" si="64">ROUND(H1222*1.2409,2)</f>
        <v>349.75</v>
      </c>
    </row>
    <row r="1223" spans="1:9" x14ac:dyDescent="0.25">
      <c r="A1223" s="273" t="s">
        <v>196</v>
      </c>
      <c r="B1223" s="265">
        <v>1</v>
      </c>
      <c r="C1223" s="265">
        <f t="shared" si="56"/>
        <v>152.5</v>
      </c>
      <c r="D1223" s="265">
        <v>118</v>
      </c>
      <c r="E1223" s="265">
        <v>34.5</v>
      </c>
      <c r="F1223" s="276"/>
      <c r="G1223" s="549">
        <v>4.0880000000000001</v>
      </c>
      <c r="H1223" s="546">
        <f t="shared" si="63"/>
        <v>282.07</v>
      </c>
      <c r="I1223" s="547">
        <f t="shared" si="64"/>
        <v>350.02</v>
      </c>
    </row>
    <row r="1224" spans="1:9" x14ac:dyDescent="0.25">
      <c r="A1224" s="273" t="s">
        <v>196</v>
      </c>
      <c r="B1224" s="265">
        <v>1</v>
      </c>
      <c r="C1224" s="265">
        <f t="shared" si="56"/>
        <v>192</v>
      </c>
      <c r="D1224" s="265">
        <v>157</v>
      </c>
      <c r="E1224" s="265">
        <v>35</v>
      </c>
      <c r="F1224" s="276"/>
      <c r="G1224" s="549">
        <v>4.0880000000000001</v>
      </c>
      <c r="H1224" s="546">
        <f t="shared" si="63"/>
        <v>286.16000000000003</v>
      </c>
      <c r="I1224" s="547">
        <f t="shared" si="64"/>
        <v>355.1</v>
      </c>
    </row>
    <row r="1225" spans="1:9" x14ac:dyDescent="0.25">
      <c r="A1225" s="273" t="s">
        <v>196</v>
      </c>
      <c r="B1225" s="265">
        <v>1</v>
      </c>
      <c r="C1225" s="265">
        <f t="shared" si="56"/>
        <v>312</v>
      </c>
      <c r="D1225" s="265">
        <v>277</v>
      </c>
      <c r="E1225" s="265">
        <v>35</v>
      </c>
      <c r="F1225" s="276"/>
      <c r="G1225" s="549">
        <v>4.0880000000000001</v>
      </c>
      <c r="H1225" s="546">
        <f t="shared" si="63"/>
        <v>286.16000000000003</v>
      </c>
      <c r="I1225" s="547">
        <f t="shared" si="64"/>
        <v>355.1</v>
      </c>
    </row>
    <row r="1226" spans="1:9" x14ac:dyDescent="0.25">
      <c r="A1226" s="273" t="s">
        <v>196</v>
      </c>
      <c r="B1226" s="265">
        <v>1</v>
      </c>
      <c r="C1226" s="265">
        <f t="shared" si="56"/>
        <v>312</v>
      </c>
      <c r="D1226" s="265">
        <v>277</v>
      </c>
      <c r="E1226" s="265">
        <v>35</v>
      </c>
      <c r="F1226" s="276"/>
      <c r="G1226" s="549">
        <v>4.0880000000000001</v>
      </c>
      <c r="H1226" s="546">
        <f t="shared" si="63"/>
        <v>286.16000000000003</v>
      </c>
      <c r="I1226" s="547">
        <f t="shared" si="64"/>
        <v>355.1</v>
      </c>
    </row>
    <row r="1227" spans="1:9" x14ac:dyDescent="0.25">
      <c r="A1227" s="273" t="s">
        <v>196</v>
      </c>
      <c r="B1227" s="265">
        <v>1</v>
      </c>
      <c r="C1227" s="265">
        <f t="shared" si="56"/>
        <v>187.94230769230768</v>
      </c>
      <c r="D1227" s="265">
        <v>149</v>
      </c>
      <c r="E1227" s="265">
        <v>38.942307692307693</v>
      </c>
      <c r="F1227" s="276"/>
      <c r="G1227" s="549">
        <v>4.0880000000000001</v>
      </c>
      <c r="H1227" s="546">
        <f t="shared" si="63"/>
        <v>318.39</v>
      </c>
      <c r="I1227" s="547">
        <f t="shared" si="64"/>
        <v>395.09</v>
      </c>
    </row>
    <row r="1228" spans="1:9" x14ac:dyDescent="0.25">
      <c r="A1228" s="273" t="s">
        <v>196</v>
      </c>
      <c r="B1228" s="265">
        <v>1</v>
      </c>
      <c r="C1228" s="265">
        <f t="shared" si="56"/>
        <v>172.27807486631016</v>
      </c>
      <c r="D1228" s="265">
        <v>133</v>
      </c>
      <c r="E1228" s="265">
        <v>39.278074866310156</v>
      </c>
      <c r="F1228" s="276"/>
      <c r="G1228" s="549">
        <v>4.0880000000000001</v>
      </c>
      <c r="H1228" s="546">
        <f t="shared" si="63"/>
        <v>321.14</v>
      </c>
      <c r="I1228" s="547">
        <f t="shared" si="64"/>
        <v>398.5</v>
      </c>
    </row>
    <row r="1229" spans="1:9" x14ac:dyDescent="0.25">
      <c r="A1229" s="273" t="s">
        <v>196</v>
      </c>
      <c r="B1229" s="265">
        <v>1</v>
      </c>
      <c r="C1229" s="265">
        <f t="shared" si="56"/>
        <v>272.5</v>
      </c>
      <c r="D1229" s="265">
        <v>231</v>
      </c>
      <c r="E1229" s="265">
        <v>41.5</v>
      </c>
      <c r="F1229" s="276"/>
      <c r="G1229" s="549">
        <v>4.0880000000000001</v>
      </c>
      <c r="H1229" s="546">
        <f t="shared" si="63"/>
        <v>339.3</v>
      </c>
      <c r="I1229" s="547">
        <f t="shared" si="64"/>
        <v>421.04</v>
      </c>
    </row>
    <row r="1230" spans="1:9" x14ac:dyDescent="0.25">
      <c r="A1230" s="273" t="s">
        <v>196</v>
      </c>
      <c r="B1230" s="265">
        <v>1</v>
      </c>
      <c r="C1230" s="265">
        <f t="shared" si="56"/>
        <v>216</v>
      </c>
      <c r="D1230" s="265">
        <v>174</v>
      </c>
      <c r="E1230" s="265">
        <v>42</v>
      </c>
      <c r="F1230" s="276"/>
      <c r="G1230" s="549">
        <v>4.0880000000000001</v>
      </c>
      <c r="H1230" s="546">
        <f t="shared" si="63"/>
        <v>343.39</v>
      </c>
      <c r="I1230" s="547">
        <f t="shared" si="64"/>
        <v>426.11</v>
      </c>
    </row>
    <row r="1231" spans="1:9" x14ac:dyDescent="0.25">
      <c r="A1231" s="273" t="s">
        <v>196</v>
      </c>
      <c r="B1231" s="265">
        <v>1</v>
      </c>
      <c r="C1231" s="265">
        <f t="shared" si="56"/>
        <v>240</v>
      </c>
      <c r="D1231" s="265">
        <v>191</v>
      </c>
      <c r="E1231" s="265">
        <v>49</v>
      </c>
      <c r="F1231" s="276"/>
      <c r="G1231" s="549">
        <v>4.0880000000000001</v>
      </c>
      <c r="H1231" s="546">
        <f t="shared" si="63"/>
        <v>400.62</v>
      </c>
      <c r="I1231" s="547">
        <f t="shared" si="64"/>
        <v>497.13</v>
      </c>
    </row>
    <row r="1232" spans="1:9" x14ac:dyDescent="0.25">
      <c r="A1232" s="273" t="s">
        <v>196</v>
      </c>
      <c r="B1232" s="265">
        <v>1</v>
      </c>
      <c r="C1232" s="265">
        <f t="shared" si="56"/>
        <v>216</v>
      </c>
      <c r="D1232" s="265">
        <v>165</v>
      </c>
      <c r="E1232" s="265">
        <v>51</v>
      </c>
      <c r="F1232" s="276"/>
      <c r="G1232" s="549">
        <v>4.0880000000000001</v>
      </c>
      <c r="H1232" s="546">
        <f t="shared" si="63"/>
        <v>416.98</v>
      </c>
      <c r="I1232" s="547">
        <f t="shared" si="64"/>
        <v>517.42999999999995</v>
      </c>
    </row>
    <row r="1233" spans="1:9" x14ac:dyDescent="0.25">
      <c r="A1233" s="273" t="s">
        <v>196</v>
      </c>
      <c r="B1233" s="265">
        <v>1</v>
      </c>
      <c r="C1233" s="265">
        <f t="shared" si="56"/>
        <v>330.01724137931035</v>
      </c>
      <c r="D1233" s="265">
        <v>277</v>
      </c>
      <c r="E1233" s="265">
        <v>53.017241379310342</v>
      </c>
      <c r="F1233" s="276"/>
      <c r="G1233" s="549">
        <v>4.0880000000000001</v>
      </c>
      <c r="H1233" s="546">
        <f t="shared" si="63"/>
        <v>433.47</v>
      </c>
      <c r="I1233" s="547">
        <f t="shared" si="64"/>
        <v>537.89</v>
      </c>
    </row>
    <row r="1234" spans="1:9" x14ac:dyDescent="0.25">
      <c r="A1234" s="273" t="s">
        <v>196</v>
      </c>
      <c r="B1234" s="265">
        <v>1</v>
      </c>
      <c r="C1234" s="265">
        <f t="shared" si="56"/>
        <v>288</v>
      </c>
      <c r="D1234" s="265">
        <v>231</v>
      </c>
      <c r="E1234" s="265">
        <v>57</v>
      </c>
      <c r="F1234" s="276"/>
      <c r="G1234" s="549">
        <v>4.0880000000000001</v>
      </c>
      <c r="H1234" s="546">
        <f t="shared" si="63"/>
        <v>466.03</v>
      </c>
      <c r="I1234" s="547">
        <f t="shared" si="64"/>
        <v>578.29999999999995</v>
      </c>
    </row>
    <row r="1235" spans="1:9" x14ac:dyDescent="0.25">
      <c r="A1235" s="273" t="s">
        <v>196</v>
      </c>
      <c r="B1235" s="265">
        <v>1</v>
      </c>
      <c r="C1235" s="265">
        <f t="shared" si="56"/>
        <v>334.96610169491527</v>
      </c>
      <c r="D1235" s="265">
        <v>277</v>
      </c>
      <c r="E1235" s="265">
        <v>57.96610169491526</v>
      </c>
      <c r="F1235" s="276"/>
      <c r="G1235" s="549">
        <v>4.0880000000000001</v>
      </c>
      <c r="H1235" s="546">
        <f t="shared" si="63"/>
        <v>473.93</v>
      </c>
      <c r="I1235" s="547">
        <f t="shared" si="64"/>
        <v>588.1</v>
      </c>
    </row>
    <row r="1236" spans="1:9" x14ac:dyDescent="0.25">
      <c r="A1236" s="273" t="s">
        <v>196</v>
      </c>
      <c r="B1236" s="265">
        <v>1</v>
      </c>
      <c r="C1236" s="265">
        <f t="shared" si="56"/>
        <v>279.5</v>
      </c>
      <c r="D1236" s="265">
        <v>221</v>
      </c>
      <c r="E1236" s="265">
        <v>58.5</v>
      </c>
      <c r="F1236" s="276"/>
      <c r="G1236" s="549">
        <v>4.0880000000000001</v>
      </c>
      <c r="H1236" s="546">
        <f t="shared" si="63"/>
        <v>478.3</v>
      </c>
      <c r="I1236" s="547">
        <f t="shared" si="64"/>
        <v>593.52</v>
      </c>
    </row>
    <row r="1237" spans="1:9" x14ac:dyDescent="0.25">
      <c r="A1237" s="273" t="s">
        <v>196</v>
      </c>
      <c r="B1237" s="265">
        <v>1</v>
      </c>
      <c r="C1237" s="265">
        <f t="shared" si="56"/>
        <v>336</v>
      </c>
      <c r="D1237" s="265">
        <v>277</v>
      </c>
      <c r="E1237" s="265">
        <v>59</v>
      </c>
      <c r="F1237" s="276"/>
      <c r="G1237" s="549">
        <v>4.0880000000000001</v>
      </c>
      <c r="H1237" s="546">
        <f t="shared" si="63"/>
        <v>482.38</v>
      </c>
      <c r="I1237" s="547">
        <f t="shared" si="64"/>
        <v>598.59</v>
      </c>
    </row>
    <row r="1238" spans="1:9" x14ac:dyDescent="0.25">
      <c r="A1238" s="273" t="s">
        <v>196</v>
      </c>
      <c r="B1238" s="265">
        <v>1</v>
      </c>
      <c r="C1238" s="265">
        <f t="shared" si="56"/>
        <v>336</v>
      </c>
      <c r="D1238" s="265">
        <v>277</v>
      </c>
      <c r="E1238" s="265">
        <v>59</v>
      </c>
      <c r="F1238" s="276"/>
      <c r="G1238" s="549">
        <v>4.0880000000000001</v>
      </c>
      <c r="H1238" s="546">
        <f t="shared" si="63"/>
        <v>482.38</v>
      </c>
      <c r="I1238" s="547">
        <f t="shared" si="64"/>
        <v>598.59</v>
      </c>
    </row>
    <row r="1239" spans="1:9" x14ac:dyDescent="0.25">
      <c r="A1239" s="273" t="s">
        <v>196</v>
      </c>
      <c r="B1239" s="265">
        <v>1</v>
      </c>
      <c r="C1239" s="265">
        <f t="shared" si="56"/>
        <v>337.71428571428572</v>
      </c>
      <c r="D1239" s="265">
        <v>277</v>
      </c>
      <c r="E1239" s="265">
        <v>60.714285714285715</v>
      </c>
      <c r="F1239" s="276"/>
      <c r="G1239" s="549">
        <v>4.0880000000000001</v>
      </c>
      <c r="H1239" s="546">
        <f t="shared" si="63"/>
        <v>496.4</v>
      </c>
      <c r="I1239" s="547">
        <f t="shared" si="64"/>
        <v>615.98</v>
      </c>
    </row>
    <row r="1240" spans="1:9" x14ac:dyDescent="0.25">
      <c r="A1240" s="273" t="s">
        <v>196</v>
      </c>
      <c r="B1240" s="265">
        <v>1</v>
      </c>
      <c r="C1240" s="265">
        <f t="shared" si="56"/>
        <v>339.72392638036808</v>
      </c>
      <c r="D1240" s="265">
        <v>277</v>
      </c>
      <c r="E1240" s="265">
        <v>62.723926380368098</v>
      </c>
      <c r="F1240" s="276"/>
      <c r="G1240" s="549">
        <v>4.0880000000000001</v>
      </c>
      <c r="H1240" s="546">
        <f t="shared" si="63"/>
        <v>512.83000000000004</v>
      </c>
      <c r="I1240" s="547">
        <f t="shared" si="64"/>
        <v>636.37</v>
      </c>
    </row>
    <row r="1241" spans="1:9" x14ac:dyDescent="0.25">
      <c r="A1241" s="273" t="s">
        <v>196</v>
      </c>
      <c r="B1241" s="265">
        <v>1</v>
      </c>
      <c r="C1241" s="265">
        <f t="shared" si="56"/>
        <v>240</v>
      </c>
      <c r="D1241" s="265">
        <v>174</v>
      </c>
      <c r="E1241" s="265">
        <v>66</v>
      </c>
      <c r="F1241" s="276"/>
      <c r="G1241" s="549">
        <v>4.0880000000000001</v>
      </c>
      <c r="H1241" s="546">
        <f t="shared" si="63"/>
        <v>539.62</v>
      </c>
      <c r="I1241" s="547">
        <f t="shared" si="64"/>
        <v>669.61</v>
      </c>
    </row>
    <row r="1242" spans="1:9" x14ac:dyDescent="0.25">
      <c r="A1242" s="273" t="s">
        <v>196</v>
      </c>
      <c r="B1242" s="265">
        <v>1</v>
      </c>
      <c r="C1242" s="265">
        <f t="shared" si="56"/>
        <v>344</v>
      </c>
      <c r="D1242" s="265">
        <v>277</v>
      </c>
      <c r="E1242" s="265">
        <v>67</v>
      </c>
      <c r="F1242" s="276"/>
      <c r="G1242" s="549">
        <v>4.0880000000000001</v>
      </c>
      <c r="H1242" s="546">
        <f t="shared" si="63"/>
        <v>547.79</v>
      </c>
      <c r="I1242" s="547">
        <f t="shared" si="64"/>
        <v>679.75</v>
      </c>
    </row>
    <row r="1243" spans="1:9" x14ac:dyDescent="0.25">
      <c r="A1243" s="273" t="s">
        <v>196</v>
      </c>
      <c r="B1243" s="265">
        <v>1</v>
      </c>
      <c r="C1243" s="265">
        <f t="shared" si="56"/>
        <v>344</v>
      </c>
      <c r="D1243" s="265">
        <v>277</v>
      </c>
      <c r="E1243" s="265">
        <v>67</v>
      </c>
      <c r="F1243" s="276"/>
      <c r="G1243" s="549">
        <v>4.0880000000000001</v>
      </c>
      <c r="H1243" s="546">
        <f t="shared" si="63"/>
        <v>547.79</v>
      </c>
      <c r="I1243" s="547">
        <f t="shared" si="64"/>
        <v>679.75</v>
      </c>
    </row>
    <row r="1244" spans="1:9" x14ac:dyDescent="0.25">
      <c r="A1244" s="273" t="s">
        <v>196</v>
      </c>
      <c r="B1244" s="265">
        <v>1</v>
      </c>
      <c r="C1244" s="265">
        <f t="shared" si="56"/>
        <v>232</v>
      </c>
      <c r="D1244" s="265">
        <v>158</v>
      </c>
      <c r="E1244" s="265">
        <v>74</v>
      </c>
      <c r="F1244" s="276"/>
      <c r="G1244" s="549">
        <v>4.0880000000000001</v>
      </c>
      <c r="H1244" s="546">
        <f t="shared" si="63"/>
        <v>605.02</v>
      </c>
      <c r="I1244" s="547">
        <f t="shared" si="64"/>
        <v>750.77</v>
      </c>
    </row>
    <row r="1245" spans="1:9" x14ac:dyDescent="0.25">
      <c r="A1245" s="273" t="s">
        <v>196</v>
      </c>
      <c r="B1245" s="265">
        <v>1</v>
      </c>
      <c r="C1245" s="265">
        <f t="shared" si="56"/>
        <v>361.67032967032969</v>
      </c>
      <c r="D1245" s="265">
        <v>277</v>
      </c>
      <c r="E1245" s="265">
        <v>84.670329670329679</v>
      </c>
      <c r="F1245" s="276"/>
      <c r="G1245" s="549">
        <v>4.0880000000000001</v>
      </c>
      <c r="H1245" s="546">
        <f t="shared" si="63"/>
        <v>692.26</v>
      </c>
      <c r="I1245" s="547">
        <f t="shared" si="64"/>
        <v>859.03</v>
      </c>
    </row>
    <row r="1246" spans="1:9" x14ac:dyDescent="0.25">
      <c r="A1246" s="273" t="s">
        <v>196</v>
      </c>
      <c r="B1246" s="265">
        <v>1</v>
      </c>
      <c r="C1246" s="265">
        <f>D1246+E1246</f>
        <v>431.5</v>
      </c>
      <c r="D1246" s="265">
        <v>277</v>
      </c>
      <c r="E1246" s="265">
        <v>154.5</v>
      </c>
      <c r="F1246" s="276"/>
      <c r="G1246" s="549">
        <v>4.0879000000000003</v>
      </c>
      <c r="H1246" s="546">
        <f t="shared" si="63"/>
        <v>1263.1600000000001</v>
      </c>
      <c r="I1246" s="547">
        <f t="shared" si="64"/>
        <v>1567.46</v>
      </c>
    </row>
    <row r="1247" spans="1:9" x14ac:dyDescent="0.25">
      <c r="A1247" s="273" t="s">
        <v>196</v>
      </c>
      <c r="B1247" s="265">
        <v>1</v>
      </c>
      <c r="C1247" s="265">
        <f t="shared" si="56"/>
        <v>368</v>
      </c>
      <c r="D1247" s="265">
        <v>277</v>
      </c>
      <c r="E1247" s="265">
        <v>91</v>
      </c>
      <c r="F1247" s="276"/>
      <c r="G1247" s="549">
        <v>4.0880000000000001</v>
      </c>
      <c r="H1247" s="546">
        <f t="shared" si="63"/>
        <v>744.02</v>
      </c>
      <c r="I1247" s="547">
        <f t="shared" si="64"/>
        <v>923.25</v>
      </c>
    </row>
    <row r="1248" spans="1:9" x14ac:dyDescent="0.25">
      <c r="A1248" s="273" t="s">
        <v>196</v>
      </c>
      <c r="B1248" s="265">
        <v>1</v>
      </c>
      <c r="C1248" s="265">
        <f t="shared" ref="C1248:C1261" si="65">D1248+E1248</f>
        <v>408</v>
      </c>
      <c r="D1248" s="265">
        <v>277</v>
      </c>
      <c r="E1248" s="265">
        <v>131</v>
      </c>
      <c r="F1248" s="276"/>
      <c r="G1248" s="549">
        <v>4.0880000000000001</v>
      </c>
      <c r="H1248" s="546">
        <f t="shared" si="63"/>
        <v>1071.06</v>
      </c>
      <c r="I1248" s="547">
        <f t="shared" si="64"/>
        <v>1329.08</v>
      </c>
    </row>
    <row r="1249" spans="1:9" x14ac:dyDescent="0.25">
      <c r="A1249" s="273" t="s">
        <v>196</v>
      </c>
      <c r="B1249" s="265">
        <v>1</v>
      </c>
      <c r="C1249" s="265">
        <f t="shared" si="65"/>
        <v>350</v>
      </c>
      <c r="D1249" s="265">
        <v>206</v>
      </c>
      <c r="E1249" s="265">
        <v>144</v>
      </c>
      <c r="F1249" s="276"/>
      <c r="G1249" s="549">
        <v>4.0880000000000001</v>
      </c>
      <c r="H1249" s="546">
        <f t="shared" si="63"/>
        <v>1177.3399999999999</v>
      </c>
      <c r="I1249" s="547">
        <f t="shared" si="64"/>
        <v>1460.96</v>
      </c>
    </row>
    <row r="1250" spans="1:9" x14ac:dyDescent="0.25">
      <c r="A1250" s="273" t="s">
        <v>196</v>
      </c>
      <c r="B1250" s="265">
        <v>1</v>
      </c>
      <c r="C1250" s="265">
        <f t="shared" si="65"/>
        <v>427.04635761589407</v>
      </c>
      <c r="D1250" s="265">
        <v>277</v>
      </c>
      <c r="E1250" s="265">
        <v>150.04635761589404</v>
      </c>
      <c r="F1250" s="276"/>
      <c r="G1250" s="549">
        <v>4.0880000000000001</v>
      </c>
      <c r="H1250" s="546">
        <f t="shared" si="63"/>
        <v>1226.78</v>
      </c>
      <c r="I1250" s="547">
        <f t="shared" si="64"/>
        <v>1522.31</v>
      </c>
    </row>
    <row r="1251" spans="1:9" x14ac:dyDescent="0.25">
      <c r="A1251" s="273" t="s">
        <v>196</v>
      </c>
      <c r="B1251" s="265">
        <v>1</v>
      </c>
      <c r="C1251" s="265">
        <f t="shared" si="65"/>
        <v>280</v>
      </c>
      <c r="D1251" s="265">
        <v>277</v>
      </c>
      <c r="E1251" s="265">
        <v>3</v>
      </c>
      <c r="F1251" s="276"/>
      <c r="G1251" s="549">
        <v>4.1599000000000004</v>
      </c>
      <c r="H1251" s="546">
        <f t="shared" si="63"/>
        <v>24.96</v>
      </c>
      <c r="I1251" s="547">
        <f t="shared" si="64"/>
        <v>30.97</v>
      </c>
    </row>
    <row r="1252" spans="1:9" x14ac:dyDescent="0.25">
      <c r="A1252" s="273" t="s">
        <v>196</v>
      </c>
      <c r="B1252" s="265">
        <v>1</v>
      </c>
      <c r="C1252" s="265">
        <f t="shared" si="65"/>
        <v>288</v>
      </c>
      <c r="D1252" s="265">
        <v>277</v>
      </c>
      <c r="E1252" s="265">
        <v>11</v>
      </c>
      <c r="F1252" s="276"/>
      <c r="G1252" s="549">
        <v>4.1599000000000004</v>
      </c>
      <c r="H1252" s="546">
        <f t="shared" si="63"/>
        <v>91.52</v>
      </c>
      <c r="I1252" s="547">
        <f t="shared" si="64"/>
        <v>113.57</v>
      </c>
    </row>
    <row r="1253" spans="1:9" x14ac:dyDescent="0.25">
      <c r="A1253" s="273" t="s">
        <v>196</v>
      </c>
      <c r="B1253" s="265">
        <v>1</v>
      </c>
      <c r="C1253" s="265">
        <f t="shared" si="65"/>
        <v>112</v>
      </c>
      <c r="D1253" s="265">
        <v>94</v>
      </c>
      <c r="E1253" s="265">
        <v>18</v>
      </c>
      <c r="F1253" s="276"/>
      <c r="G1253" s="549">
        <v>4.1599000000000004</v>
      </c>
      <c r="H1253" s="546">
        <f t="shared" si="63"/>
        <v>149.76</v>
      </c>
      <c r="I1253" s="547">
        <f t="shared" si="64"/>
        <v>185.84</v>
      </c>
    </row>
    <row r="1254" spans="1:9" x14ac:dyDescent="0.25">
      <c r="A1254" s="273" t="s">
        <v>196</v>
      </c>
      <c r="B1254" s="265">
        <v>1</v>
      </c>
      <c r="C1254" s="265">
        <f t="shared" si="65"/>
        <v>216</v>
      </c>
      <c r="D1254" s="265">
        <v>197</v>
      </c>
      <c r="E1254" s="265">
        <v>19</v>
      </c>
      <c r="F1254" s="276"/>
      <c r="G1254" s="549">
        <v>4.1599000000000004</v>
      </c>
      <c r="H1254" s="546">
        <f t="shared" si="63"/>
        <v>158.08000000000001</v>
      </c>
      <c r="I1254" s="547">
        <f t="shared" si="64"/>
        <v>196.16</v>
      </c>
    </row>
    <row r="1255" spans="1:9" x14ac:dyDescent="0.25">
      <c r="A1255" s="273" t="s">
        <v>196</v>
      </c>
      <c r="B1255" s="265">
        <v>1</v>
      </c>
      <c r="C1255" s="265">
        <f t="shared" si="65"/>
        <v>312</v>
      </c>
      <c r="D1255" s="265">
        <v>277</v>
      </c>
      <c r="E1255" s="265">
        <v>35</v>
      </c>
      <c r="F1255" s="276"/>
      <c r="G1255" s="549">
        <v>4.1599000000000004</v>
      </c>
      <c r="H1255" s="546">
        <f t="shared" si="63"/>
        <v>291.19</v>
      </c>
      <c r="I1255" s="547">
        <f t="shared" si="64"/>
        <v>361.34</v>
      </c>
    </row>
    <row r="1256" spans="1:9" x14ac:dyDescent="0.25">
      <c r="A1256" s="273" t="s">
        <v>196</v>
      </c>
      <c r="B1256" s="265">
        <v>1</v>
      </c>
      <c r="C1256" s="265">
        <f t="shared" si="65"/>
        <v>312</v>
      </c>
      <c r="D1256" s="265">
        <v>277</v>
      </c>
      <c r="E1256" s="265">
        <v>35</v>
      </c>
      <c r="F1256" s="276"/>
      <c r="G1256" s="549">
        <v>4.1599000000000004</v>
      </c>
      <c r="H1256" s="546">
        <f t="shared" si="63"/>
        <v>291.19</v>
      </c>
      <c r="I1256" s="547">
        <f t="shared" si="64"/>
        <v>361.34</v>
      </c>
    </row>
    <row r="1257" spans="1:9" x14ac:dyDescent="0.25">
      <c r="A1257" s="273" t="s">
        <v>196</v>
      </c>
      <c r="B1257" s="265">
        <v>1</v>
      </c>
      <c r="C1257" s="265">
        <f t="shared" si="65"/>
        <v>312</v>
      </c>
      <c r="D1257" s="265">
        <v>270</v>
      </c>
      <c r="E1257" s="265">
        <v>42</v>
      </c>
      <c r="F1257" s="276"/>
      <c r="G1257" s="549">
        <v>4.1599000000000004</v>
      </c>
      <c r="H1257" s="546">
        <f t="shared" si="63"/>
        <v>349.43</v>
      </c>
      <c r="I1257" s="547">
        <f t="shared" si="64"/>
        <v>433.61</v>
      </c>
    </row>
    <row r="1258" spans="1:9" x14ac:dyDescent="0.25">
      <c r="A1258" s="273" t="s">
        <v>196</v>
      </c>
      <c r="B1258" s="265">
        <v>1</v>
      </c>
      <c r="C1258" s="265">
        <f t="shared" si="65"/>
        <v>240</v>
      </c>
      <c r="D1258" s="265">
        <v>174</v>
      </c>
      <c r="E1258" s="265">
        <v>66</v>
      </c>
      <c r="F1258" s="276"/>
      <c r="G1258" s="549">
        <v>4.1599000000000004</v>
      </c>
      <c r="H1258" s="546">
        <f t="shared" si="63"/>
        <v>549.11</v>
      </c>
      <c r="I1258" s="547">
        <f t="shared" si="64"/>
        <v>681.39</v>
      </c>
    </row>
    <row r="1259" spans="1:9" x14ac:dyDescent="0.25">
      <c r="A1259" s="273" t="s">
        <v>196</v>
      </c>
      <c r="B1259" s="265">
        <v>1</v>
      </c>
      <c r="C1259" s="265">
        <f t="shared" si="65"/>
        <v>400</v>
      </c>
      <c r="D1259" s="265">
        <v>277</v>
      </c>
      <c r="E1259" s="265">
        <v>123</v>
      </c>
      <c r="F1259" s="276"/>
      <c r="G1259" s="549">
        <v>4.1599000000000004</v>
      </c>
      <c r="H1259" s="546">
        <f t="shared" si="63"/>
        <v>1023.34</v>
      </c>
      <c r="I1259" s="547">
        <f t="shared" si="64"/>
        <v>1269.8599999999999</v>
      </c>
    </row>
    <row r="1260" spans="1:9" x14ac:dyDescent="0.25">
      <c r="A1260" s="273" t="s">
        <v>196</v>
      </c>
      <c r="B1260" s="265">
        <v>1</v>
      </c>
      <c r="C1260" s="265">
        <f t="shared" si="65"/>
        <v>110</v>
      </c>
      <c r="D1260" s="265">
        <v>102</v>
      </c>
      <c r="E1260" s="265">
        <v>8</v>
      </c>
      <c r="F1260" s="276"/>
      <c r="G1260" s="549">
        <v>3.9</v>
      </c>
      <c r="H1260" s="546">
        <f t="shared" si="63"/>
        <v>62.4</v>
      </c>
      <c r="I1260" s="547">
        <f t="shared" si="64"/>
        <v>77.430000000000007</v>
      </c>
    </row>
    <row r="1261" spans="1:9" x14ac:dyDescent="0.25">
      <c r="A1261" s="273" t="s">
        <v>196</v>
      </c>
      <c r="B1261" s="265">
        <v>1</v>
      </c>
      <c r="C1261" s="265">
        <f t="shared" si="65"/>
        <v>286</v>
      </c>
      <c r="D1261" s="265">
        <v>277</v>
      </c>
      <c r="E1261" s="265">
        <v>9</v>
      </c>
      <c r="F1261" s="276"/>
      <c r="G1261" s="549">
        <v>5.41</v>
      </c>
      <c r="H1261" s="546">
        <f t="shared" si="63"/>
        <v>97.38</v>
      </c>
      <c r="I1261" s="547">
        <f t="shared" si="64"/>
        <v>120.84</v>
      </c>
    </row>
    <row r="1262" spans="1:9" ht="33.75" customHeight="1" x14ac:dyDescent="0.25">
      <c r="A1262" s="267" t="s">
        <v>26</v>
      </c>
      <c r="B1262" s="263">
        <f>SUM(B1263:B1504)</f>
        <v>242</v>
      </c>
      <c r="C1262" s="263"/>
      <c r="D1262" s="263"/>
      <c r="E1262" s="263">
        <f>SUM(E1263:E1504)</f>
        <v>7853.8566060565036</v>
      </c>
      <c r="F1262" s="277"/>
      <c r="G1262" s="550"/>
      <c r="H1262" s="548">
        <f>SUM(H1263:H1504)</f>
        <v>59696.159999999989</v>
      </c>
      <c r="I1262" s="548">
        <f>SUM(I1263:I1504)</f>
        <v>74076.950000000041</v>
      </c>
    </row>
    <row r="1263" spans="1:9" x14ac:dyDescent="0.25">
      <c r="A1263" s="273" t="s">
        <v>1438</v>
      </c>
      <c r="B1263" s="265">
        <v>1</v>
      </c>
      <c r="C1263" s="265">
        <f t="shared" ref="C1263:C1326" si="66">D1263+E1263</f>
        <v>285</v>
      </c>
      <c r="D1263" s="265">
        <v>277</v>
      </c>
      <c r="E1263" s="265">
        <v>8</v>
      </c>
      <c r="F1263" s="276"/>
      <c r="G1263" s="549">
        <v>4.47</v>
      </c>
      <c r="H1263" s="546">
        <f t="shared" ref="H1263" si="67">ROUND(E1263*G1263*2,2)</f>
        <v>71.52</v>
      </c>
      <c r="I1263" s="547">
        <f t="shared" ref="I1263" si="68">ROUND(H1263*1.2409,2)</f>
        <v>88.75</v>
      </c>
    </row>
    <row r="1264" spans="1:9" x14ac:dyDescent="0.25">
      <c r="A1264" s="273" t="s">
        <v>1438</v>
      </c>
      <c r="B1264" s="265">
        <v>1</v>
      </c>
      <c r="C1264" s="265">
        <f t="shared" si="66"/>
        <v>199</v>
      </c>
      <c r="D1264" s="265">
        <v>191</v>
      </c>
      <c r="E1264" s="265">
        <v>8</v>
      </c>
      <c r="F1264" s="276"/>
      <c r="G1264" s="549">
        <v>4.47</v>
      </c>
      <c r="H1264" s="546">
        <f t="shared" ref="H1264:H1327" si="69">ROUND(E1264*G1264*2,2)</f>
        <v>71.52</v>
      </c>
      <c r="I1264" s="547">
        <f t="shared" ref="I1264:I1327" si="70">ROUND(H1264*1.2409,2)</f>
        <v>88.75</v>
      </c>
    </row>
    <row r="1265" spans="1:9" x14ac:dyDescent="0.25">
      <c r="A1265" s="273" t="s">
        <v>385</v>
      </c>
      <c r="B1265" s="265">
        <v>1</v>
      </c>
      <c r="C1265" s="265">
        <f t="shared" si="66"/>
        <v>306</v>
      </c>
      <c r="D1265" s="265">
        <v>277</v>
      </c>
      <c r="E1265" s="265">
        <v>29</v>
      </c>
      <c r="F1265" s="276"/>
      <c r="G1265" s="549">
        <v>4.92</v>
      </c>
      <c r="H1265" s="546">
        <f t="shared" si="69"/>
        <v>285.36</v>
      </c>
      <c r="I1265" s="547">
        <f t="shared" si="70"/>
        <v>354.1</v>
      </c>
    </row>
    <row r="1266" spans="1:9" ht="33" x14ac:dyDescent="0.25">
      <c r="A1266" s="273" t="s">
        <v>1390</v>
      </c>
      <c r="B1266" s="265">
        <v>1</v>
      </c>
      <c r="C1266" s="265">
        <f t="shared" si="66"/>
        <v>216</v>
      </c>
      <c r="D1266" s="265">
        <v>213</v>
      </c>
      <c r="E1266" s="265">
        <v>3</v>
      </c>
      <c r="F1266" s="276"/>
      <c r="G1266" s="549">
        <v>3.8542000000000001</v>
      </c>
      <c r="H1266" s="546">
        <f t="shared" si="69"/>
        <v>23.13</v>
      </c>
      <c r="I1266" s="547">
        <f t="shared" si="70"/>
        <v>28.7</v>
      </c>
    </row>
    <row r="1267" spans="1:9" ht="33" x14ac:dyDescent="0.25">
      <c r="A1267" s="273" t="s">
        <v>1390</v>
      </c>
      <c r="B1267" s="265">
        <v>1</v>
      </c>
      <c r="C1267" s="265">
        <f t="shared" si="66"/>
        <v>288</v>
      </c>
      <c r="D1267" s="265">
        <v>277</v>
      </c>
      <c r="E1267" s="265">
        <v>11</v>
      </c>
      <c r="F1267" s="276"/>
      <c r="G1267" s="549">
        <v>3.8542000000000001</v>
      </c>
      <c r="H1267" s="546">
        <f t="shared" si="69"/>
        <v>84.79</v>
      </c>
      <c r="I1267" s="547">
        <f t="shared" si="70"/>
        <v>105.22</v>
      </c>
    </row>
    <row r="1268" spans="1:9" ht="33" x14ac:dyDescent="0.25">
      <c r="A1268" s="273" t="s">
        <v>1390</v>
      </c>
      <c r="B1268" s="265">
        <v>1</v>
      </c>
      <c r="C1268" s="265">
        <f t="shared" si="66"/>
        <v>288</v>
      </c>
      <c r="D1268" s="265">
        <v>277</v>
      </c>
      <c r="E1268" s="265">
        <v>11</v>
      </c>
      <c r="F1268" s="276"/>
      <c r="G1268" s="549">
        <v>3.8542000000000001</v>
      </c>
      <c r="H1268" s="546">
        <f t="shared" si="69"/>
        <v>84.79</v>
      </c>
      <c r="I1268" s="547">
        <f t="shared" si="70"/>
        <v>105.22</v>
      </c>
    </row>
    <row r="1269" spans="1:9" ht="33" x14ac:dyDescent="0.25">
      <c r="A1269" s="273" t="s">
        <v>1390</v>
      </c>
      <c r="B1269" s="265">
        <v>1</v>
      </c>
      <c r="C1269" s="265">
        <f t="shared" si="66"/>
        <v>216</v>
      </c>
      <c r="D1269" s="265">
        <v>198</v>
      </c>
      <c r="E1269" s="265">
        <v>18</v>
      </c>
      <c r="F1269" s="276"/>
      <c r="G1269" s="549">
        <v>3.8542000000000001</v>
      </c>
      <c r="H1269" s="546">
        <f t="shared" si="69"/>
        <v>138.75</v>
      </c>
      <c r="I1269" s="547">
        <f t="shared" si="70"/>
        <v>172.17</v>
      </c>
    </row>
    <row r="1270" spans="1:9" ht="33" x14ac:dyDescent="0.25">
      <c r="A1270" s="273" t="s">
        <v>1390</v>
      </c>
      <c r="B1270" s="265">
        <v>1</v>
      </c>
      <c r="C1270" s="265">
        <f t="shared" si="66"/>
        <v>192</v>
      </c>
      <c r="D1270" s="265">
        <v>174</v>
      </c>
      <c r="E1270" s="265">
        <v>18</v>
      </c>
      <c r="F1270" s="276"/>
      <c r="G1270" s="549">
        <v>3.8542000000000001</v>
      </c>
      <c r="H1270" s="546">
        <f t="shared" si="69"/>
        <v>138.75</v>
      </c>
      <c r="I1270" s="547">
        <f t="shared" si="70"/>
        <v>172.17</v>
      </c>
    </row>
    <row r="1271" spans="1:9" ht="33" x14ac:dyDescent="0.25">
      <c r="A1271" s="273" t="s">
        <v>1390</v>
      </c>
      <c r="B1271" s="265">
        <v>1</v>
      </c>
      <c r="C1271" s="265">
        <f t="shared" si="66"/>
        <v>312</v>
      </c>
      <c r="D1271" s="265">
        <v>277</v>
      </c>
      <c r="E1271" s="265">
        <v>35</v>
      </c>
      <c r="F1271" s="276"/>
      <c r="G1271" s="549">
        <v>3.8542000000000001</v>
      </c>
      <c r="H1271" s="546">
        <f t="shared" si="69"/>
        <v>269.79000000000002</v>
      </c>
      <c r="I1271" s="547">
        <f t="shared" si="70"/>
        <v>334.78</v>
      </c>
    </row>
    <row r="1272" spans="1:9" ht="33" x14ac:dyDescent="0.25">
      <c r="A1272" s="273" t="s">
        <v>1390</v>
      </c>
      <c r="B1272" s="265">
        <v>1</v>
      </c>
      <c r="C1272" s="265">
        <f t="shared" si="66"/>
        <v>312</v>
      </c>
      <c r="D1272" s="265">
        <v>277</v>
      </c>
      <c r="E1272" s="265">
        <v>35</v>
      </c>
      <c r="F1272" s="276"/>
      <c r="G1272" s="549">
        <v>3.8542000000000001</v>
      </c>
      <c r="H1272" s="546">
        <f t="shared" si="69"/>
        <v>269.79000000000002</v>
      </c>
      <c r="I1272" s="547">
        <f t="shared" si="70"/>
        <v>334.78</v>
      </c>
    </row>
    <row r="1273" spans="1:9" x14ac:dyDescent="0.25">
      <c r="A1273" s="273" t="s">
        <v>102</v>
      </c>
      <c r="B1273" s="265">
        <v>1</v>
      </c>
      <c r="C1273" s="265">
        <f t="shared" si="66"/>
        <v>312.5</v>
      </c>
      <c r="D1273" s="265">
        <v>253</v>
      </c>
      <c r="E1273" s="265">
        <v>59.5</v>
      </c>
      <c r="F1273" s="276"/>
      <c r="G1273" s="549">
        <v>3.3567</v>
      </c>
      <c r="H1273" s="546">
        <f t="shared" si="69"/>
        <v>399.45</v>
      </c>
      <c r="I1273" s="547">
        <f t="shared" si="70"/>
        <v>495.68</v>
      </c>
    </row>
    <row r="1274" spans="1:9" x14ac:dyDescent="0.25">
      <c r="A1274" s="273" t="s">
        <v>102</v>
      </c>
      <c r="B1274" s="265">
        <v>1</v>
      </c>
      <c r="C1274" s="265">
        <f t="shared" si="66"/>
        <v>201</v>
      </c>
      <c r="D1274" s="265">
        <v>197</v>
      </c>
      <c r="E1274" s="265">
        <v>4</v>
      </c>
      <c r="F1274" s="276"/>
      <c r="G1274" s="549">
        <v>3.36</v>
      </c>
      <c r="H1274" s="546">
        <f t="shared" si="69"/>
        <v>26.88</v>
      </c>
      <c r="I1274" s="547">
        <f t="shared" si="70"/>
        <v>33.36</v>
      </c>
    </row>
    <row r="1275" spans="1:9" x14ac:dyDescent="0.25">
      <c r="A1275" s="273" t="s">
        <v>102</v>
      </c>
      <c r="B1275" s="265">
        <v>1</v>
      </c>
      <c r="C1275" s="265">
        <f t="shared" si="66"/>
        <v>257</v>
      </c>
      <c r="D1275" s="265">
        <v>253</v>
      </c>
      <c r="E1275" s="265">
        <v>4</v>
      </c>
      <c r="F1275" s="276"/>
      <c r="G1275" s="549">
        <v>3.36</v>
      </c>
      <c r="H1275" s="546">
        <f t="shared" si="69"/>
        <v>26.88</v>
      </c>
      <c r="I1275" s="547">
        <f t="shared" si="70"/>
        <v>33.36</v>
      </c>
    </row>
    <row r="1276" spans="1:9" x14ac:dyDescent="0.25">
      <c r="A1276" s="273" t="s">
        <v>102</v>
      </c>
      <c r="B1276" s="265">
        <v>1</v>
      </c>
      <c r="C1276" s="265">
        <f t="shared" si="66"/>
        <v>162</v>
      </c>
      <c r="D1276" s="265">
        <v>158</v>
      </c>
      <c r="E1276" s="265">
        <v>4</v>
      </c>
      <c r="F1276" s="276"/>
      <c r="G1276" s="549">
        <v>3.36</v>
      </c>
      <c r="H1276" s="546">
        <f t="shared" si="69"/>
        <v>26.88</v>
      </c>
      <c r="I1276" s="547">
        <f t="shared" si="70"/>
        <v>33.36</v>
      </c>
    </row>
    <row r="1277" spans="1:9" x14ac:dyDescent="0.25">
      <c r="A1277" s="273" t="s">
        <v>1439</v>
      </c>
      <c r="B1277" s="265">
        <v>1</v>
      </c>
      <c r="C1277" s="265">
        <f t="shared" si="66"/>
        <v>258</v>
      </c>
      <c r="D1277" s="265">
        <v>238</v>
      </c>
      <c r="E1277" s="265">
        <v>20</v>
      </c>
      <c r="F1277" s="276"/>
      <c r="G1277" s="549">
        <v>9.4700000000000006</v>
      </c>
      <c r="H1277" s="546">
        <f t="shared" si="69"/>
        <v>378.8</v>
      </c>
      <c r="I1277" s="547">
        <f t="shared" si="70"/>
        <v>470.05</v>
      </c>
    </row>
    <row r="1278" spans="1:9" x14ac:dyDescent="0.25">
      <c r="A1278" s="273" t="s">
        <v>104</v>
      </c>
      <c r="B1278" s="265">
        <v>1</v>
      </c>
      <c r="C1278" s="265">
        <f t="shared" si="66"/>
        <v>202</v>
      </c>
      <c r="D1278" s="265">
        <v>158</v>
      </c>
      <c r="E1278" s="265">
        <v>44</v>
      </c>
      <c r="F1278" s="276"/>
      <c r="G1278" s="549">
        <v>9.4700000000000006</v>
      </c>
      <c r="H1278" s="546">
        <f t="shared" si="69"/>
        <v>833.36</v>
      </c>
      <c r="I1278" s="547">
        <f t="shared" si="70"/>
        <v>1034.1199999999999</v>
      </c>
    </row>
    <row r="1279" spans="1:9" x14ac:dyDescent="0.25">
      <c r="A1279" s="273" t="s">
        <v>1440</v>
      </c>
      <c r="B1279" s="265">
        <v>1</v>
      </c>
      <c r="C1279" s="265">
        <f t="shared" si="66"/>
        <v>40</v>
      </c>
      <c r="D1279" s="265">
        <v>38</v>
      </c>
      <c r="E1279" s="265">
        <v>2</v>
      </c>
      <c r="F1279" s="276"/>
      <c r="G1279" s="549">
        <v>4.0759999999999996</v>
      </c>
      <c r="H1279" s="546">
        <f t="shared" si="69"/>
        <v>16.3</v>
      </c>
      <c r="I1279" s="547">
        <f t="shared" si="70"/>
        <v>20.23</v>
      </c>
    </row>
    <row r="1280" spans="1:9" x14ac:dyDescent="0.25">
      <c r="A1280" s="273" t="s">
        <v>1440</v>
      </c>
      <c r="B1280" s="265">
        <v>1</v>
      </c>
      <c r="C1280" s="265">
        <f t="shared" si="66"/>
        <v>40</v>
      </c>
      <c r="D1280" s="265">
        <v>38</v>
      </c>
      <c r="E1280" s="265">
        <v>2</v>
      </c>
      <c r="F1280" s="276"/>
      <c r="G1280" s="549">
        <v>4.0759999999999996</v>
      </c>
      <c r="H1280" s="546">
        <f t="shared" si="69"/>
        <v>16.3</v>
      </c>
      <c r="I1280" s="547">
        <f t="shared" si="70"/>
        <v>20.23</v>
      </c>
    </row>
    <row r="1281" spans="1:9" x14ac:dyDescent="0.25">
      <c r="A1281" s="273" t="s">
        <v>1440</v>
      </c>
      <c r="B1281" s="265">
        <v>1</v>
      </c>
      <c r="C1281" s="265">
        <f t="shared" si="66"/>
        <v>89</v>
      </c>
      <c r="D1281" s="265">
        <v>86</v>
      </c>
      <c r="E1281" s="265">
        <v>3</v>
      </c>
      <c r="F1281" s="276"/>
      <c r="G1281" s="549">
        <v>4.0759999999999996</v>
      </c>
      <c r="H1281" s="546">
        <f t="shared" si="69"/>
        <v>24.46</v>
      </c>
      <c r="I1281" s="547">
        <f t="shared" si="70"/>
        <v>30.35</v>
      </c>
    </row>
    <row r="1282" spans="1:9" x14ac:dyDescent="0.25">
      <c r="A1282" s="273" t="s">
        <v>1440</v>
      </c>
      <c r="B1282" s="265">
        <v>1</v>
      </c>
      <c r="C1282" s="265">
        <f t="shared" si="66"/>
        <v>215</v>
      </c>
      <c r="D1282" s="265">
        <v>206</v>
      </c>
      <c r="E1282" s="265">
        <v>9</v>
      </c>
      <c r="F1282" s="276"/>
      <c r="G1282" s="549">
        <v>4.0759999999999996</v>
      </c>
      <c r="H1282" s="546">
        <f t="shared" si="69"/>
        <v>73.37</v>
      </c>
      <c r="I1282" s="547">
        <f t="shared" si="70"/>
        <v>91.04</v>
      </c>
    </row>
    <row r="1283" spans="1:9" x14ac:dyDescent="0.25">
      <c r="A1283" s="273" t="s">
        <v>1440</v>
      </c>
      <c r="B1283" s="265">
        <v>1</v>
      </c>
      <c r="C1283" s="265">
        <f t="shared" si="66"/>
        <v>24.5</v>
      </c>
      <c r="D1283" s="265">
        <v>15</v>
      </c>
      <c r="E1283" s="265">
        <v>9.5</v>
      </c>
      <c r="F1283" s="276"/>
      <c r="G1283" s="549">
        <v>4.0759999999999996</v>
      </c>
      <c r="H1283" s="546">
        <f t="shared" si="69"/>
        <v>77.44</v>
      </c>
      <c r="I1283" s="547">
        <f t="shared" si="70"/>
        <v>96.1</v>
      </c>
    </row>
    <row r="1284" spans="1:9" x14ac:dyDescent="0.25">
      <c r="A1284" s="273" t="s">
        <v>1440</v>
      </c>
      <c r="B1284" s="265">
        <v>1</v>
      </c>
      <c r="C1284" s="265">
        <f t="shared" si="66"/>
        <v>24.5</v>
      </c>
      <c r="D1284" s="265">
        <v>15</v>
      </c>
      <c r="E1284" s="265">
        <v>9.5</v>
      </c>
      <c r="F1284" s="276"/>
      <c r="G1284" s="549">
        <v>4.0759999999999996</v>
      </c>
      <c r="H1284" s="546">
        <f t="shared" si="69"/>
        <v>77.44</v>
      </c>
      <c r="I1284" s="547">
        <f t="shared" si="70"/>
        <v>96.1</v>
      </c>
    </row>
    <row r="1285" spans="1:9" x14ac:dyDescent="0.25">
      <c r="A1285" s="273" t="s">
        <v>1440</v>
      </c>
      <c r="B1285" s="265">
        <v>1</v>
      </c>
      <c r="C1285" s="265">
        <f t="shared" si="66"/>
        <v>289</v>
      </c>
      <c r="D1285" s="265">
        <v>277</v>
      </c>
      <c r="E1285" s="265">
        <v>12</v>
      </c>
      <c r="F1285" s="276"/>
      <c r="G1285" s="549">
        <v>4.0759999999999996</v>
      </c>
      <c r="H1285" s="546">
        <f t="shared" si="69"/>
        <v>97.82</v>
      </c>
      <c r="I1285" s="547">
        <f t="shared" si="70"/>
        <v>121.38</v>
      </c>
    </row>
    <row r="1286" spans="1:9" x14ac:dyDescent="0.25">
      <c r="A1286" s="273" t="s">
        <v>1440</v>
      </c>
      <c r="B1286" s="265">
        <v>1</v>
      </c>
      <c r="C1286" s="265">
        <f t="shared" si="66"/>
        <v>194</v>
      </c>
      <c r="D1286" s="265">
        <v>182</v>
      </c>
      <c r="E1286" s="265">
        <v>12</v>
      </c>
      <c r="F1286" s="276"/>
      <c r="G1286" s="549">
        <v>4.0759999999999996</v>
      </c>
      <c r="H1286" s="546">
        <f t="shared" si="69"/>
        <v>97.82</v>
      </c>
      <c r="I1286" s="547">
        <f t="shared" si="70"/>
        <v>121.38</v>
      </c>
    </row>
    <row r="1287" spans="1:9" x14ac:dyDescent="0.25">
      <c r="A1287" s="273" t="s">
        <v>1440</v>
      </c>
      <c r="B1287" s="265">
        <v>1</v>
      </c>
      <c r="C1287" s="265">
        <f t="shared" si="66"/>
        <v>59</v>
      </c>
      <c r="D1287" s="265">
        <v>47</v>
      </c>
      <c r="E1287" s="265">
        <v>12</v>
      </c>
      <c r="F1287" s="276"/>
      <c r="G1287" s="549">
        <v>4.0759999999999996</v>
      </c>
      <c r="H1287" s="546">
        <f t="shared" si="69"/>
        <v>97.82</v>
      </c>
      <c r="I1287" s="547">
        <f t="shared" si="70"/>
        <v>121.38</v>
      </c>
    </row>
    <row r="1288" spans="1:9" x14ac:dyDescent="0.25">
      <c r="A1288" s="273" t="s">
        <v>1440</v>
      </c>
      <c r="B1288" s="265">
        <v>1</v>
      </c>
      <c r="C1288" s="265">
        <f t="shared" si="66"/>
        <v>250</v>
      </c>
      <c r="D1288" s="265">
        <v>237</v>
      </c>
      <c r="E1288" s="265">
        <v>13</v>
      </c>
      <c r="F1288" s="276"/>
      <c r="G1288" s="549">
        <v>4.0759999999999996</v>
      </c>
      <c r="H1288" s="546">
        <f t="shared" si="69"/>
        <v>105.98</v>
      </c>
      <c r="I1288" s="547">
        <f t="shared" si="70"/>
        <v>131.51</v>
      </c>
    </row>
    <row r="1289" spans="1:9" x14ac:dyDescent="0.25">
      <c r="A1289" s="273" t="s">
        <v>1440</v>
      </c>
      <c r="B1289" s="265">
        <v>1</v>
      </c>
      <c r="C1289" s="265">
        <f t="shared" si="66"/>
        <v>290.5</v>
      </c>
      <c r="D1289" s="265">
        <v>277</v>
      </c>
      <c r="E1289" s="265">
        <v>13.5</v>
      </c>
      <c r="F1289" s="276"/>
      <c r="G1289" s="549">
        <v>4.0759999999999996</v>
      </c>
      <c r="H1289" s="546">
        <f t="shared" si="69"/>
        <v>110.05</v>
      </c>
      <c r="I1289" s="547">
        <f t="shared" si="70"/>
        <v>136.56</v>
      </c>
    </row>
    <row r="1290" spans="1:9" x14ac:dyDescent="0.25">
      <c r="A1290" s="273" t="s">
        <v>1440</v>
      </c>
      <c r="B1290" s="265">
        <v>1</v>
      </c>
      <c r="C1290" s="265">
        <f t="shared" si="66"/>
        <v>292</v>
      </c>
      <c r="D1290" s="265">
        <v>277</v>
      </c>
      <c r="E1290" s="265">
        <v>15</v>
      </c>
      <c r="F1290" s="276"/>
      <c r="G1290" s="549">
        <v>4.0759999999999996</v>
      </c>
      <c r="H1290" s="546">
        <f t="shared" si="69"/>
        <v>122.28</v>
      </c>
      <c r="I1290" s="547">
        <f t="shared" si="70"/>
        <v>151.74</v>
      </c>
    </row>
    <row r="1291" spans="1:9" x14ac:dyDescent="0.25">
      <c r="A1291" s="273" t="s">
        <v>1440</v>
      </c>
      <c r="B1291" s="265">
        <v>1</v>
      </c>
      <c r="C1291" s="265">
        <f t="shared" si="66"/>
        <v>63</v>
      </c>
      <c r="D1291" s="265">
        <v>46</v>
      </c>
      <c r="E1291" s="265">
        <v>17</v>
      </c>
      <c r="F1291" s="276"/>
      <c r="G1291" s="549">
        <v>4.0759999999999996</v>
      </c>
      <c r="H1291" s="546">
        <f t="shared" si="69"/>
        <v>138.58000000000001</v>
      </c>
      <c r="I1291" s="547">
        <f t="shared" si="70"/>
        <v>171.96</v>
      </c>
    </row>
    <row r="1292" spans="1:9" x14ac:dyDescent="0.25">
      <c r="A1292" s="273" t="s">
        <v>1440</v>
      </c>
      <c r="B1292" s="265">
        <v>1</v>
      </c>
      <c r="C1292" s="265">
        <f t="shared" si="66"/>
        <v>295</v>
      </c>
      <c r="D1292" s="265">
        <v>277</v>
      </c>
      <c r="E1292" s="265">
        <v>18</v>
      </c>
      <c r="F1292" s="276"/>
      <c r="G1292" s="549">
        <v>4.0759999999999996</v>
      </c>
      <c r="H1292" s="546">
        <f t="shared" si="69"/>
        <v>146.74</v>
      </c>
      <c r="I1292" s="547">
        <f t="shared" si="70"/>
        <v>182.09</v>
      </c>
    </row>
    <row r="1293" spans="1:9" x14ac:dyDescent="0.25">
      <c r="A1293" s="273" t="s">
        <v>1440</v>
      </c>
      <c r="B1293" s="265">
        <v>1</v>
      </c>
      <c r="C1293" s="265">
        <f t="shared" si="66"/>
        <v>296.5</v>
      </c>
      <c r="D1293" s="265">
        <v>277</v>
      </c>
      <c r="E1293" s="265">
        <v>19.5</v>
      </c>
      <c r="F1293" s="276"/>
      <c r="G1293" s="549">
        <v>4.0759999999999996</v>
      </c>
      <c r="H1293" s="546">
        <f t="shared" si="69"/>
        <v>158.96</v>
      </c>
      <c r="I1293" s="547">
        <f t="shared" si="70"/>
        <v>197.25</v>
      </c>
    </row>
    <row r="1294" spans="1:9" x14ac:dyDescent="0.25">
      <c r="A1294" s="273" t="s">
        <v>1440</v>
      </c>
      <c r="B1294" s="265">
        <v>1</v>
      </c>
      <c r="C1294" s="265">
        <f t="shared" si="66"/>
        <v>297</v>
      </c>
      <c r="D1294" s="265">
        <v>277</v>
      </c>
      <c r="E1294" s="265">
        <v>20</v>
      </c>
      <c r="F1294" s="276"/>
      <c r="G1294" s="549">
        <v>4.0759999999999996</v>
      </c>
      <c r="H1294" s="546">
        <f t="shared" si="69"/>
        <v>163.04</v>
      </c>
      <c r="I1294" s="547">
        <f t="shared" si="70"/>
        <v>202.32</v>
      </c>
    </row>
    <row r="1295" spans="1:9" x14ac:dyDescent="0.25">
      <c r="A1295" s="273" t="s">
        <v>1440</v>
      </c>
      <c r="B1295" s="265">
        <v>1</v>
      </c>
      <c r="C1295" s="265">
        <f t="shared" si="66"/>
        <v>297</v>
      </c>
      <c r="D1295" s="265">
        <v>277</v>
      </c>
      <c r="E1295" s="265">
        <v>20</v>
      </c>
      <c r="F1295" s="276"/>
      <c r="G1295" s="549">
        <v>4.0759999999999996</v>
      </c>
      <c r="H1295" s="546">
        <f t="shared" si="69"/>
        <v>163.04</v>
      </c>
      <c r="I1295" s="547">
        <f t="shared" si="70"/>
        <v>202.32</v>
      </c>
    </row>
    <row r="1296" spans="1:9" x14ac:dyDescent="0.25">
      <c r="A1296" s="273" t="s">
        <v>1440</v>
      </c>
      <c r="B1296" s="265">
        <v>1</v>
      </c>
      <c r="C1296" s="265">
        <f t="shared" si="66"/>
        <v>299.5</v>
      </c>
      <c r="D1296" s="265">
        <v>277</v>
      </c>
      <c r="E1296" s="265">
        <v>22.5</v>
      </c>
      <c r="F1296" s="276"/>
      <c r="G1296" s="549">
        <v>4.0759999999999996</v>
      </c>
      <c r="H1296" s="546">
        <f t="shared" si="69"/>
        <v>183.42</v>
      </c>
      <c r="I1296" s="547">
        <f t="shared" si="70"/>
        <v>227.61</v>
      </c>
    </row>
    <row r="1297" spans="1:9" x14ac:dyDescent="0.25">
      <c r="A1297" s="273" t="s">
        <v>1440</v>
      </c>
      <c r="B1297" s="265">
        <v>1</v>
      </c>
      <c r="C1297" s="265">
        <f t="shared" si="66"/>
        <v>257.5</v>
      </c>
      <c r="D1297" s="265">
        <v>253</v>
      </c>
      <c r="E1297" s="265">
        <v>4.5</v>
      </c>
      <c r="F1297" s="276"/>
      <c r="G1297" s="549">
        <v>4.0902000000000003</v>
      </c>
      <c r="H1297" s="546">
        <f t="shared" si="69"/>
        <v>36.81</v>
      </c>
      <c r="I1297" s="547">
        <f t="shared" si="70"/>
        <v>45.68</v>
      </c>
    </row>
    <row r="1298" spans="1:9" x14ac:dyDescent="0.25">
      <c r="A1298" s="273" t="s">
        <v>470</v>
      </c>
      <c r="B1298" s="265">
        <v>1</v>
      </c>
      <c r="C1298" s="265">
        <f t="shared" si="66"/>
        <v>312</v>
      </c>
      <c r="D1298" s="265">
        <v>277</v>
      </c>
      <c r="E1298" s="265">
        <v>35</v>
      </c>
      <c r="F1298" s="276"/>
      <c r="G1298" s="549">
        <v>3.6564000000000001</v>
      </c>
      <c r="H1298" s="546">
        <f t="shared" si="69"/>
        <v>255.95</v>
      </c>
      <c r="I1298" s="547">
        <f t="shared" si="70"/>
        <v>317.61</v>
      </c>
    </row>
    <row r="1299" spans="1:9" x14ac:dyDescent="0.25">
      <c r="A1299" s="273" t="s">
        <v>470</v>
      </c>
      <c r="B1299" s="265">
        <v>1</v>
      </c>
      <c r="C1299" s="265">
        <f t="shared" si="66"/>
        <v>244</v>
      </c>
      <c r="D1299" s="265">
        <v>198</v>
      </c>
      <c r="E1299" s="265">
        <v>46</v>
      </c>
      <c r="F1299" s="276"/>
      <c r="G1299" s="549">
        <v>3.6564000000000001</v>
      </c>
      <c r="H1299" s="546">
        <f t="shared" si="69"/>
        <v>336.39</v>
      </c>
      <c r="I1299" s="547">
        <f t="shared" si="70"/>
        <v>417.43</v>
      </c>
    </row>
    <row r="1300" spans="1:9" x14ac:dyDescent="0.25">
      <c r="A1300" s="273" t="s">
        <v>470</v>
      </c>
      <c r="B1300" s="265">
        <v>1</v>
      </c>
      <c r="C1300" s="265">
        <f t="shared" si="66"/>
        <v>321</v>
      </c>
      <c r="D1300" s="265">
        <v>231</v>
      </c>
      <c r="E1300" s="265">
        <v>90</v>
      </c>
      <c r="F1300" s="276"/>
      <c r="G1300" s="549">
        <v>3.6564000000000001</v>
      </c>
      <c r="H1300" s="546">
        <f t="shared" si="69"/>
        <v>658.15</v>
      </c>
      <c r="I1300" s="547">
        <f t="shared" si="70"/>
        <v>816.7</v>
      </c>
    </row>
    <row r="1301" spans="1:9" ht="33" x14ac:dyDescent="0.25">
      <c r="A1301" s="273" t="s">
        <v>1391</v>
      </c>
      <c r="B1301" s="265">
        <v>1</v>
      </c>
      <c r="C1301" s="265">
        <f t="shared" si="66"/>
        <v>259</v>
      </c>
      <c r="D1301" s="265">
        <v>254</v>
      </c>
      <c r="E1301" s="265">
        <v>5</v>
      </c>
      <c r="F1301" s="276"/>
      <c r="G1301" s="549">
        <v>3.6564000000000001</v>
      </c>
      <c r="H1301" s="546">
        <f t="shared" si="69"/>
        <v>36.56</v>
      </c>
      <c r="I1301" s="547">
        <f t="shared" si="70"/>
        <v>45.37</v>
      </c>
    </row>
    <row r="1302" spans="1:9" ht="33" x14ac:dyDescent="0.25">
      <c r="A1302" s="273" t="s">
        <v>1391</v>
      </c>
      <c r="B1302" s="265">
        <v>1</v>
      </c>
      <c r="C1302" s="265">
        <f t="shared" si="66"/>
        <v>204</v>
      </c>
      <c r="D1302" s="265">
        <v>183</v>
      </c>
      <c r="E1302" s="265">
        <v>21</v>
      </c>
      <c r="F1302" s="276"/>
      <c r="G1302" s="549">
        <v>3.6564000000000001</v>
      </c>
      <c r="H1302" s="546">
        <f t="shared" si="69"/>
        <v>153.57</v>
      </c>
      <c r="I1302" s="547">
        <f t="shared" si="70"/>
        <v>190.57</v>
      </c>
    </row>
    <row r="1303" spans="1:9" x14ac:dyDescent="0.25">
      <c r="A1303" s="273" t="s">
        <v>1441</v>
      </c>
      <c r="B1303" s="265">
        <v>1</v>
      </c>
      <c r="C1303" s="265">
        <f t="shared" si="66"/>
        <v>211.5</v>
      </c>
      <c r="D1303" s="265">
        <v>206</v>
      </c>
      <c r="E1303" s="265">
        <v>5.5</v>
      </c>
      <c r="F1303" s="276"/>
      <c r="G1303" s="549">
        <v>4.74</v>
      </c>
      <c r="H1303" s="546">
        <f t="shared" si="69"/>
        <v>52.14</v>
      </c>
      <c r="I1303" s="547">
        <f t="shared" si="70"/>
        <v>64.7</v>
      </c>
    </row>
    <row r="1304" spans="1:9" x14ac:dyDescent="0.25">
      <c r="A1304" s="273" t="s">
        <v>1392</v>
      </c>
      <c r="B1304" s="265">
        <v>1</v>
      </c>
      <c r="C1304" s="265">
        <f t="shared" si="66"/>
        <v>288</v>
      </c>
      <c r="D1304" s="265">
        <v>277</v>
      </c>
      <c r="E1304" s="265">
        <v>11</v>
      </c>
      <c r="F1304" s="276"/>
      <c r="G1304" s="549">
        <v>3.1829000000000001</v>
      </c>
      <c r="H1304" s="546">
        <f t="shared" si="69"/>
        <v>70.02</v>
      </c>
      <c r="I1304" s="547">
        <f t="shared" si="70"/>
        <v>86.89</v>
      </c>
    </row>
    <row r="1305" spans="1:9" x14ac:dyDescent="0.25">
      <c r="A1305" s="273" t="s">
        <v>1392</v>
      </c>
      <c r="B1305" s="265">
        <v>1</v>
      </c>
      <c r="C1305" s="265">
        <f t="shared" si="66"/>
        <v>296</v>
      </c>
      <c r="D1305" s="265">
        <v>277</v>
      </c>
      <c r="E1305" s="265">
        <v>19</v>
      </c>
      <c r="F1305" s="276"/>
      <c r="G1305" s="549">
        <v>3.1829000000000001</v>
      </c>
      <c r="H1305" s="546">
        <f t="shared" si="69"/>
        <v>120.95</v>
      </c>
      <c r="I1305" s="547">
        <f t="shared" si="70"/>
        <v>150.09</v>
      </c>
    </row>
    <row r="1306" spans="1:9" x14ac:dyDescent="0.25">
      <c r="A1306" s="273" t="s">
        <v>1392</v>
      </c>
      <c r="B1306" s="265">
        <v>1</v>
      </c>
      <c r="C1306" s="265">
        <f t="shared" si="66"/>
        <v>287.5</v>
      </c>
      <c r="D1306" s="265">
        <v>254</v>
      </c>
      <c r="E1306" s="265">
        <v>33.5</v>
      </c>
      <c r="F1306" s="276"/>
      <c r="G1306" s="549">
        <v>3.1829000000000001</v>
      </c>
      <c r="H1306" s="546">
        <f t="shared" si="69"/>
        <v>213.25</v>
      </c>
      <c r="I1306" s="547">
        <f t="shared" si="70"/>
        <v>264.62</v>
      </c>
    </row>
    <row r="1307" spans="1:9" x14ac:dyDescent="0.25">
      <c r="A1307" s="273" t="s">
        <v>1393</v>
      </c>
      <c r="B1307" s="265">
        <v>1</v>
      </c>
      <c r="C1307" s="265">
        <f t="shared" si="66"/>
        <v>399.5</v>
      </c>
      <c r="D1307" s="265">
        <v>277</v>
      </c>
      <c r="E1307" s="265">
        <v>122.5</v>
      </c>
      <c r="F1307" s="276"/>
      <c r="G1307" s="549">
        <v>3.9801000000000002</v>
      </c>
      <c r="H1307" s="546">
        <f t="shared" si="69"/>
        <v>975.12</v>
      </c>
      <c r="I1307" s="547">
        <f t="shared" si="70"/>
        <v>1210.03</v>
      </c>
    </row>
    <row r="1308" spans="1:9" x14ac:dyDescent="0.25">
      <c r="A1308" s="273" t="s">
        <v>1393</v>
      </c>
      <c r="B1308" s="265">
        <v>1</v>
      </c>
      <c r="C1308" s="265">
        <f t="shared" si="66"/>
        <v>278</v>
      </c>
      <c r="D1308" s="265">
        <v>277</v>
      </c>
      <c r="E1308" s="265">
        <v>1</v>
      </c>
      <c r="F1308" s="276"/>
      <c r="G1308" s="549">
        <v>4.04</v>
      </c>
      <c r="H1308" s="546">
        <f t="shared" si="69"/>
        <v>8.08</v>
      </c>
      <c r="I1308" s="547">
        <f t="shared" si="70"/>
        <v>10.029999999999999</v>
      </c>
    </row>
    <row r="1309" spans="1:9" x14ac:dyDescent="0.25">
      <c r="A1309" s="273" t="s">
        <v>1393</v>
      </c>
      <c r="B1309" s="265">
        <v>1</v>
      </c>
      <c r="C1309" s="265">
        <f t="shared" si="66"/>
        <v>271.5</v>
      </c>
      <c r="D1309" s="265">
        <v>269</v>
      </c>
      <c r="E1309" s="265">
        <v>2.5</v>
      </c>
      <c r="F1309" s="276"/>
      <c r="G1309" s="549">
        <v>4.04</v>
      </c>
      <c r="H1309" s="546">
        <f t="shared" si="69"/>
        <v>20.2</v>
      </c>
      <c r="I1309" s="547">
        <f t="shared" si="70"/>
        <v>25.07</v>
      </c>
    </row>
    <row r="1310" spans="1:9" x14ac:dyDescent="0.25">
      <c r="A1310" s="273" t="s">
        <v>1393</v>
      </c>
      <c r="B1310" s="265">
        <v>1</v>
      </c>
      <c r="C1310" s="265">
        <f t="shared" si="66"/>
        <v>256.99</v>
      </c>
      <c r="D1310" s="265">
        <v>245</v>
      </c>
      <c r="E1310" s="265">
        <v>11.99</v>
      </c>
      <c r="F1310" s="276"/>
      <c r="G1310" s="549">
        <v>4.04</v>
      </c>
      <c r="H1310" s="546">
        <f t="shared" si="69"/>
        <v>96.88</v>
      </c>
      <c r="I1310" s="547">
        <f t="shared" si="70"/>
        <v>120.22</v>
      </c>
    </row>
    <row r="1311" spans="1:9" x14ac:dyDescent="0.25">
      <c r="A1311" s="273" t="s">
        <v>1393</v>
      </c>
      <c r="B1311" s="265">
        <v>1</v>
      </c>
      <c r="C1311" s="265">
        <f t="shared" si="66"/>
        <v>291.5</v>
      </c>
      <c r="D1311" s="265">
        <v>277</v>
      </c>
      <c r="E1311" s="265">
        <v>14.5</v>
      </c>
      <c r="F1311" s="276"/>
      <c r="G1311" s="549">
        <v>4.04</v>
      </c>
      <c r="H1311" s="546">
        <f t="shared" si="69"/>
        <v>117.16</v>
      </c>
      <c r="I1311" s="547">
        <f t="shared" si="70"/>
        <v>145.38</v>
      </c>
    </row>
    <row r="1312" spans="1:9" x14ac:dyDescent="0.25">
      <c r="A1312" s="273" t="s">
        <v>1393</v>
      </c>
      <c r="B1312" s="265">
        <v>1</v>
      </c>
      <c r="C1312" s="265">
        <f t="shared" si="66"/>
        <v>55.5</v>
      </c>
      <c r="D1312" s="265">
        <v>55</v>
      </c>
      <c r="E1312" s="265">
        <v>0.5</v>
      </c>
      <c r="F1312" s="276"/>
      <c r="G1312" s="549">
        <v>4.0879000000000003</v>
      </c>
      <c r="H1312" s="546">
        <f t="shared" si="69"/>
        <v>4.09</v>
      </c>
      <c r="I1312" s="547">
        <f t="shared" si="70"/>
        <v>5.08</v>
      </c>
    </row>
    <row r="1313" spans="1:9" x14ac:dyDescent="0.25">
      <c r="A1313" s="273" t="s">
        <v>1393</v>
      </c>
      <c r="B1313" s="265">
        <v>1</v>
      </c>
      <c r="C1313" s="265">
        <f t="shared" si="66"/>
        <v>291</v>
      </c>
      <c r="D1313" s="265">
        <v>277</v>
      </c>
      <c r="E1313" s="265">
        <v>14</v>
      </c>
      <c r="F1313" s="276"/>
      <c r="G1313" s="549">
        <v>4.0879000000000003</v>
      </c>
      <c r="H1313" s="546">
        <f t="shared" si="69"/>
        <v>114.46</v>
      </c>
      <c r="I1313" s="547">
        <f t="shared" si="70"/>
        <v>142.03</v>
      </c>
    </row>
    <row r="1314" spans="1:9" x14ac:dyDescent="0.25">
      <c r="A1314" s="273" t="s">
        <v>1393</v>
      </c>
      <c r="B1314" s="265">
        <v>1</v>
      </c>
      <c r="C1314" s="265">
        <f t="shared" si="66"/>
        <v>342.5</v>
      </c>
      <c r="D1314" s="265">
        <v>261</v>
      </c>
      <c r="E1314" s="265">
        <v>81.5</v>
      </c>
      <c r="F1314" s="276"/>
      <c r="G1314" s="549">
        <v>4.0879000000000003</v>
      </c>
      <c r="H1314" s="546">
        <f t="shared" si="69"/>
        <v>666.33</v>
      </c>
      <c r="I1314" s="547">
        <f t="shared" si="70"/>
        <v>826.85</v>
      </c>
    </row>
    <row r="1315" spans="1:9" x14ac:dyDescent="0.25">
      <c r="A1315" s="273" t="s">
        <v>1393</v>
      </c>
      <c r="B1315" s="265">
        <v>1</v>
      </c>
      <c r="C1315" s="265">
        <f t="shared" si="66"/>
        <v>333.5</v>
      </c>
      <c r="D1315" s="265">
        <v>230</v>
      </c>
      <c r="E1315" s="265">
        <v>103.5</v>
      </c>
      <c r="F1315" s="276"/>
      <c r="G1315" s="549">
        <v>4.0879000000000003</v>
      </c>
      <c r="H1315" s="546">
        <f t="shared" si="69"/>
        <v>846.2</v>
      </c>
      <c r="I1315" s="547">
        <f t="shared" si="70"/>
        <v>1050.05</v>
      </c>
    </row>
    <row r="1316" spans="1:9" x14ac:dyDescent="0.25">
      <c r="A1316" s="273" t="s">
        <v>1393</v>
      </c>
      <c r="B1316" s="265">
        <v>1</v>
      </c>
      <c r="C1316" s="265">
        <f t="shared" si="66"/>
        <v>87.5</v>
      </c>
      <c r="D1316" s="265">
        <v>86</v>
      </c>
      <c r="E1316" s="265">
        <v>1.5</v>
      </c>
      <c r="F1316" s="276"/>
      <c r="G1316" s="549">
        <v>4.0880000000000001</v>
      </c>
      <c r="H1316" s="546">
        <f t="shared" si="69"/>
        <v>12.26</v>
      </c>
      <c r="I1316" s="547">
        <f t="shared" si="70"/>
        <v>15.21</v>
      </c>
    </row>
    <row r="1317" spans="1:9" x14ac:dyDescent="0.25">
      <c r="A1317" s="273" t="s">
        <v>1393</v>
      </c>
      <c r="B1317" s="265">
        <v>1</v>
      </c>
      <c r="C1317" s="265">
        <f t="shared" si="66"/>
        <v>294.14285714285717</v>
      </c>
      <c r="D1317" s="265">
        <v>277</v>
      </c>
      <c r="E1317" s="265">
        <v>17.142857142857142</v>
      </c>
      <c r="F1317" s="276"/>
      <c r="G1317" s="549">
        <v>4.0880000000000001</v>
      </c>
      <c r="H1317" s="546">
        <f t="shared" si="69"/>
        <v>140.16</v>
      </c>
      <c r="I1317" s="547">
        <f t="shared" si="70"/>
        <v>173.92</v>
      </c>
    </row>
    <row r="1318" spans="1:9" x14ac:dyDescent="0.25">
      <c r="A1318" s="273" t="s">
        <v>1393</v>
      </c>
      <c r="B1318" s="265">
        <v>1</v>
      </c>
      <c r="C1318" s="265">
        <f t="shared" si="66"/>
        <v>304.85714285714283</v>
      </c>
      <c r="D1318" s="265">
        <v>277</v>
      </c>
      <c r="E1318" s="265">
        <v>27.857142857142858</v>
      </c>
      <c r="F1318" s="276"/>
      <c r="G1318" s="549">
        <v>4.0880000000000001</v>
      </c>
      <c r="H1318" s="546">
        <f t="shared" si="69"/>
        <v>227.76</v>
      </c>
      <c r="I1318" s="547">
        <f t="shared" si="70"/>
        <v>282.63</v>
      </c>
    </row>
    <row r="1319" spans="1:9" x14ac:dyDescent="0.25">
      <c r="A1319" s="273" t="s">
        <v>1393</v>
      </c>
      <c r="B1319" s="265">
        <v>1</v>
      </c>
      <c r="C1319" s="265">
        <f t="shared" si="66"/>
        <v>288</v>
      </c>
      <c r="D1319" s="265">
        <v>205</v>
      </c>
      <c r="E1319" s="265">
        <v>83</v>
      </c>
      <c r="F1319" s="276"/>
      <c r="G1319" s="549">
        <v>4.0880000000000001</v>
      </c>
      <c r="H1319" s="546">
        <f t="shared" si="69"/>
        <v>678.61</v>
      </c>
      <c r="I1319" s="547">
        <f t="shared" si="70"/>
        <v>842.09</v>
      </c>
    </row>
    <row r="1320" spans="1:9" x14ac:dyDescent="0.25">
      <c r="A1320" s="273" t="s">
        <v>1394</v>
      </c>
      <c r="B1320" s="265">
        <v>1</v>
      </c>
      <c r="C1320" s="265">
        <f t="shared" si="66"/>
        <v>322</v>
      </c>
      <c r="D1320" s="265">
        <v>277</v>
      </c>
      <c r="E1320" s="265">
        <v>45</v>
      </c>
      <c r="F1320" s="276"/>
      <c r="G1320" s="549">
        <v>3.4885000000000002</v>
      </c>
      <c r="H1320" s="546">
        <f t="shared" si="69"/>
        <v>313.97000000000003</v>
      </c>
      <c r="I1320" s="547">
        <f t="shared" si="70"/>
        <v>389.61</v>
      </c>
    </row>
    <row r="1321" spans="1:9" x14ac:dyDescent="0.25">
      <c r="A1321" s="273" t="s">
        <v>1394</v>
      </c>
      <c r="B1321" s="265">
        <v>1</v>
      </c>
      <c r="C1321" s="265">
        <f t="shared" si="66"/>
        <v>277</v>
      </c>
      <c r="D1321" s="265">
        <v>253</v>
      </c>
      <c r="E1321" s="265">
        <v>24</v>
      </c>
      <c r="F1321" s="276"/>
      <c r="G1321" s="549">
        <v>3.5665</v>
      </c>
      <c r="H1321" s="546">
        <f t="shared" si="69"/>
        <v>171.19</v>
      </c>
      <c r="I1321" s="547">
        <f t="shared" si="70"/>
        <v>212.43</v>
      </c>
    </row>
    <row r="1322" spans="1:9" x14ac:dyDescent="0.25">
      <c r="A1322" s="273" t="s">
        <v>1395</v>
      </c>
      <c r="B1322" s="265">
        <v>1</v>
      </c>
      <c r="C1322" s="265">
        <f t="shared" si="66"/>
        <v>135</v>
      </c>
      <c r="D1322" s="265">
        <v>118</v>
      </c>
      <c r="E1322" s="265">
        <v>17</v>
      </c>
      <c r="F1322" s="276"/>
      <c r="G1322" s="549">
        <v>4.1478999999999999</v>
      </c>
      <c r="H1322" s="546">
        <f t="shared" si="69"/>
        <v>141.03</v>
      </c>
      <c r="I1322" s="547">
        <f t="shared" si="70"/>
        <v>175</v>
      </c>
    </row>
    <row r="1323" spans="1:9" x14ac:dyDescent="0.25">
      <c r="A1323" s="273" t="s">
        <v>1395</v>
      </c>
      <c r="B1323" s="265">
        <v>1</v>
      </c>
      <c r="C1323" s="265">
        <f t="shared" si="66"/>
        <v>321</v>
      </c>
      <c r="D1323" s="265">
        <v>277</v>
      </c>
      <c r="E1323" s="265">
        <v>44</v>
      </c>
      <c r="F1323" s="276"/>
      <c r="G1323" s="549">
        <v>5.1070000000000002</v>
      </c>
      <c r="H1323" s="546">
        <f t="shared" si="69"/>
        <v>449.42</v>
      </c>
      <c r="I1323" s="547">
        <f t="shared" si="70"/>
        <v>557.69000000000005</v>
      </c>
    </row>
    <row r="1324" spans="1:9" x14ac:dyDescent="0.25">
      <c r="A1324" s="273" t="s">
        <v>1395</v>
      </c>
      <c r="B1324" s="265">
        <v>1</v>
      </c>
      <c r="C1324" s="265">
        <f t="shared" si="66"/>
        <v>232</v>
      </c>
      <c r="D1324" s="265">
        <v>173</v>
      </c>
      <c r="E1324" s="265">
        <v>59</v>
      </c>
      <c r="F1324" s="276"/>
      <c r="G1324" s="549">
        <v>5.1070000000000002</v>
      </c>
      <c r="H1324" s="546">
        <f t="shared" si="69"/>
        <v>602.63</v>
      </c>
      <c r="I1324" s="547">
        <f t="shared" si="70"/>
        <v>747.8</v>
      </c>
    </row>
    <row r="1325" spans="1:9" x14ac:dyDescent="0.25">
      <c r="A1325" s="273" t="s">
        <v>1395</v>
      </c>
      <c r="B1325" s="265">
        <v>1</v>
      </c>
      <c r="C1325" s="265">
        <f t="shared" si="66"/>
        <v>224.26262626262627</v>
      </c>
      <c r="D1325" s="265">
        <v>222</v>
      </c>
      <c r="E1325" s="265">
        <v>2.262626262626263</v>
      </c>
      <c r="F1325" s="276"/>
      <c r="G1325" s="549">
        <v>5.1969000000000003</v>
      </c>
      <c r="H1325" s="546">
        <f t="shared" si="69"/>
        <v>23.52</v>
      </c>
      <c r="I1325" s="547">
        <f t="shared" si="70"/>
        <v>29.19</v>
      </c>
    </row>
    <row r="1326" spans="1:9" x14ac:dyDescent="0.25">
      <c r="A1326" s="273" t="s">
        <v>1395</v>
      </c>
      <c r="B1326" s="265">
        <v>1</v>
      </c>
      <c r="C1326" s="265">
        <f t="shared" si="66"/>
        <v>286.5</v>
      </c>
      <c r="D1326" s="265">
        <v>254</v>
      </c>
      <c r="E1326" s="265">
        <v>32.5</v>
      </c>
      <c r="F1326" s="276"/>
      <c r="G1326" s="549">
        <v>5.1969000000000003</v>
      </c>
      <c r="H1326" s="546">
        <f t="shared" si="69"/>
        <v>337.8</v>
      </c>
      <c r="I1326" s="547">
        <f t="shared" si="70"/>
        <v>419.18</v>
      </c>
    </row>
    <row r="1327" spans="1:9" x14ac:dyDescent="0.25">
      <c r="A1327" s="273" t="s">
        <v>1395</v>
      </c>
      <c r="B1327" s="265">
        <v>1</v>
      </c>
      <c r="C1327" s="265">
        <f t="shared" ref="C1327:C1390" si="71">D1327+E1327</f>
        <v>286.5</v>
      </c>
      <c r="D1327" s="265">
        <v>254</v>
      </c>
      <c r="E1327" s="265">
        <v>32.5</v>
      </c>
      <c r="F1327" s="276"/>
      <c r="G1327" s="549">
        <v>5.1969000000000003</v>
      </c>
      <c r="H1327" s="546">
        <f t="shared" si="69"/>
        <v>337.8</v>
      </c>
      <c r="I1327" s="547">
        <f t="shared" si="70"/>
        <v>419.18</v>
      </c>
    </row>
    <row r="1328" spans="1:9" x14ac:dyDescent="0.25">
      <c r="A1328" s="273" t="s">
        <v>1395</v>
      </c>
      <c r="B1328" s="265">
        <v>1</v>
      </c>
      <c r="C1328" s="265">
        <f t="shared" si="71"/>
        <v>275.73737373737373</v>
      </c>
      <c r="D1328" s="265">
        <v>222</v>
      </c>
      <c r="E1328" s="265">
        <v>53.737373737373737</v>
      </c>
      <c r="F1328" s="276"/>
      <c r="G1328" s="549">
        <v>5.1969000000000003</v>
      </c>
      <c r="H1328" s="546">
        <f t="shared" ref="H1328:H1391" si="72">ROUND(E1328*G1328*2,2)</f>
        <v>558.54</v>
      </c>
      <c r="I1328" s="547">
        <f t="shared" ref="I1328:I1391" si="73">ROUND(H1328*1.2409,2)</f>
        <v>693.09</v>
      </c>
    </row>
    <row r="1329" spans="1:9" x14ac:dyDescent="0.25">
      <c r="A1329" s="273" t="s">
        <v>1395</v>
      </c>
      <c r="B1329" s="265">
        <v>1</v>
      </c>
      <c r="C1329" s="265">
        <f t="shared" si="71"/>
        <v>347.5</v>
      </c>
      <c r="D1329" s="265">
        <v>277</v>
      </c>
      <c r="E1329" s="265">
        <v>70.5</v>
      </c>
      <c r="F1329" s="276"/>
      <c r="G1329" s="549">
        <v>5.1969000000000003</v>
      </c>
      <c r="H1329" s="546">
        <f t="shared" si="72"/>
        <v>732.76</v>
      </c>
      <c r="I1329" s="547">
        <f t="shared" si="73"/>
        <v>909.28</v>
      </c>
    </row>
    <row r="1330" spans="1:9" x14ac:dyDescent="0.25">
      <c r="A1330" s="273" t="s">
        <v>101</v>
      </c>
      <c r="B1330" s="265">
        <v>1</v>
      </c>
      <c r="C1330" s="265">
        <f t="shared" si="71"/>
        <v>158</v>
      </c>
      <c r="D1330" s="265">
        <v>158</v>
      </c>
      <c r="E1330" s="265">
        <v>0</v>
      </c>
      <c r="F1330" s="276"/>
      <c r="G1330" s="549">
        <v>11.99</v>
      </c>
      <c r="H1330" s="546">
        <f t="shared" si="72"/>
        <v>0</v>
      </c>
      <c r="I1330" s="547">
        <f t="shared" si="73"/>
        <v>0</v>
      </c>
    </row>
    <row r="1331" spans="1:9" x14ac:dyDescent="0.25">
      <c r="A1331" s="273" t="s">
        <v>1396</v>
      </c>
      <c r="B1331" s="265">
        <v>1</v>
      </c>
      <c r="C1331" s="265">
        <f t="shared" si="71"/>
        <v>298</v>
      </c>
      <c r="D1331" s="265">
        <v>277</v>
      </c>
      <c r="E1331" s="265">
        <v>21</v>
      </c>
      <c r="F1331" s="276"/>
      <c r="G1331" s="549">
        <v>4.92</v>
      </c>
      <c r="H1331" s="546">
        <f t="shared" si="72"/>
        <v>206.64</v>
      </c>
      <c r="I1331" s="547">
        <f t="shared" si="73"/>
        <v>256.42</v>
      </c>
    </row>
    <row r="1332" spans="1:9" x14ac:dyDescent="0.25">
      <c r="A1332" s="273" t="s">
        <v>1397</v>
      </c>
      <c r="B1332" s="265">
        <v>1</v>
      </c>
      <c r="C1332" s="265">
        <f t="shared" si="71"/>
        <v>288</v>
      </c>
      <c r="D1332" s="265">
        <v>277</v>
      </c>
      <c r="E1332" s="265">
        <v>11</v>
      </c>
      <c r="F1332" s="276"/>
      <c r="G1332" s="549">
        <v>3.9441000000000002</v>
      </c>
      <c r="H1332" s="546">
        <f t="shared" si="72"/>
        <v>86.77</v>
      </c>
      <c r="I1332" s="547">
        <f t="shared" si="73"/>
        <v>107.67</v>
      </c>
    </row>
    <row r="1333" spans="1:9" x14ac:dyDescent="0.25">
      <c r="A1333" s="273" t="s">
        <v>1397</v>
      </c>
      <c r="B1333" s="265">
        <v>1</v>
      </c>
      <c r="C1333" s="265">
        <f t="shared" si="71"/>
        <v>320</v>
      </c>
      <c r="D1333" s="265">
        <v>277</v>
      </c>
      <c r="E1333" s="265">
        <v>43</v>
      </c>
      <c r="F1333" s="276"/>
      <c r="G1333" s="549">
        <v>3.9441000000000002</v>
      </c>
      <c r="H1333" s="546">
        <f t="shared" si="72"/>
        <v>339.19</v>
      </c>
      <c r="I1333" s="547">
        <f t="shared" si="73"/>
        <v>420.9</v>
      </c>
    </row>
    <row r="1334" spans="1:9" x14ac:dyDescent="0.25">
      <c r="A1334" s="273" t="s">
        <v>1397</v>
      </c>
      <c r="B1334" s="265">
        <v>1</v>
      </c>
      <c r="C1334" s="265">
        <f t="shared" si="71"/>
        <v>284</v>
      </c>
      <c r="D1334" s="265">
        <v>214</v>
      </c>
      <c r="E1334" s="265">
        <v>70</v>
      </c>
      <c r="F1334" s="276"/>
      <c r="G1334" s="549">
        <v>3.9441000000000002</v>
      </c>
      <c r="H1334" s="546">
        <f t="shared" si="72"/>
        <v>552.16999999999996</v>
      </c>
      <c r="I1334" s="547">
        <f t="shared" si="73"/>
        <v>685.19</v>
      </c>
    </row>
    <row r="1335" spans="1:9" x14ac:dyDescent="0.25">
      <c r="A1335" s="273" t="s">
        <v>1397</v>
      </c>
      <c r="B1335" s="265">
        <v>1</v>
      </c>
      <c r="C1335" s="265">
        <f t="shared" si="71"/>
        <v>276</v>
      </c>
      <c r="D1335" s="265">
        <v>197</v>
      </c>
      <c r="E1335" s="265">
        <v>79</v>
      </c>
      <c r="F1335" s="276"/>
      <c r="G1335" s="549">
        <v>3.9441000000000002</v>
      </c>
      <c r="H1335" s="546">
        <f t="shared" si="72"/>
        <v>623.16999999999996</v>
      </c>
      <c r="I1335" s="547">
        <f t="shared" si="73"/>
        <v>773.29</v>
      </c>
    </row>
    <row r="1336" spans="1:9" x14ac:dyDescent="0.25">
      <c r="A1336" s="273" t="s">
        <v>100</v>
      </c>
      <c r="B1336" s="265">
        <v>1</v>
      </c>
      <c r="C1336" s="265">
        <f t="shared" si="71"/>
        <v>283</v>
      </c>
      <c r="D1336" s="265">
        <v>277</v>
      </c>
      <c r="E1336" s="265">
        <v>6</v>
      </c>
      <c r="F1336" s="276"/>
      <c r="G1336" s="549">
        <v>3.4645999999999999</v>
      </c>
      <c r="H1336" s="546">
        <f t="shared" si="72"/>
        <v>41.58</v>
      </c>
      <c r="I1336" s="547">
        <f t="shared" si="73"/>
        <v>51.6</v>
      </c>
    </row>
    <row r="1337" spans="1:9" x14ac:dyDescent="0.25">
      <c r="A1337" s="273" t="s">
        <v>100</v>
      </c>
      <c r="B1337" s="265">
        <v>1</v>
      </c>
      <c r="C1337" s="265">
        <f t="shared" si="71"/>
        <v>284.5</v>
      </c>
      <c r="D1337" s="265">
        <v>277</v>
      </c>
      <c r="E1337" s="265">
        <v>7.5</v>
      </c>
      <c r="F1337" s="276"/>
      <c r="G1337" s="549">
        <v>3.4645999999999999</v>
      </c>
      <c r="H1337" s="546">
        <f t="shared" si="72"/>
        <v>51.97</v>
      </c>
      <c r="I1337" s="547">
        <f t="shared" si="73"/>
        <v>64.489999999999995</v>
      </c>
    </row>
    <row r="1338" spans="1:9" x14ac:dyDescent="0.25">
      <c r="A1338" s="273" t="s">
        <v>100</v>
      </c>
      <c r="B1338" s="265">
        <v>1</v>
      </c>
      <c r="C1338" s="265">
        <f t="shared" si="71"/>
        <v>190</v>
      </c>
      <c r="D1338" s="265">
        <v>158</v>
      </c>
      <c r="E1338" s="265">
        <v>32</v>
      </c>
      <c r="F1338" s="276"/>
      <c r="G1338" s="549">
        <v>3.4645999999999999</v>
      </c>
      <c r="H1338" s="546">
        <f t="shared" si="72"/>
        <v>221.73</v>
      </c>
      <c r="I1338" s="547">
        <f t="shared" si="73"/>
        <v>275.14</v>
      </c>
    </row>
    <row r="1339" spans="1:9" x14ac:dyDescent="0.25">
      <c r="A1339" s="273" t="s">
        <v>100</v>
      </c>
      <c r="B1339" s="265">
        <v>1</v>
      </c>
      <c r="C1339" s="265">
        <f t="shared" si="71"/>
        <v>265.5</v>
      </c>
      <c r="D1339" s="265">
        <v>229</v>
      </c>
      <c r="E1339" s="265">
        <v>36.5</v>
      </c>
      <c r="F1339" s="276"/>
      <c r="G1339" s="549">
        <v>3.4645999999999999</v>
      </c>
      <c r="H1339" s="546">
        <f t="shared" si="72"/>
        <v>252.92</v>
      </c>
      <c r="I1339" s="547">
        <f t="shared" si="73"/>
        <v>313.85000000000002</v>
      </c>
    </row>
    <row r="1340" spans="1:9" x14ac:dyDescent="0.25">
      <c r="A1340" s="273" t="s">
        <v>100</v>
      </c>
      <c r="B1340" s="265">
        <v>1</v>
      </c>
      <c r="C1340" s="265">
        <f t="shared" si="71"/>
        <v>316</v>
      </c>
      <c r="D1340" s="265">
        <v>277</v>
      </c>
      <c r="E1340" s="265">
        <v>39</v>
      </c>
      <c r="F1340" s="276"/>
      <c r="G1340" s="549">
        <v>3.4645999999999999</v>
      </c>
      <c r="H1340" s="546">
        <f t="shared" si="72"/>
        <v>270.24</v>
      </c>
      <c r="I1340" s="547">
        <f t="shared" si="73"/>
        <v>335.34</v>
      </c>
    </row>
    <row r="1341" spans="1:9" x14ac:dyDescent="0.25">
      <c r="A1341" s="273" t="s">
        <v>100</v>
      </c>
      <c r="B1341" s="265">
        <v>1</v>
      </c>
      <c r="C1341" s="265">
        <f t="shared" si="71"/>
        <v>326</v>
      </c>
      <c r="D1341" s="265">
        <v>277</v>
      </c>
      <c r="E1341" s="265">
        <v>49</v>
      </c>
      <c r="F1341" s="276"/>
      <c r="G1341" s="549">
        <v>3.4645999999999999</v>
      </c>
      <c r="H1341" s="546">
        <f t="shared" si="72"/>
        <v>339.53</v>
      </c>
      <c r="I1341" s="547">
        <f t="shared" si="73"/>
        <v>421.32</v>
      </c>
    </row>
    <row r="1342" spans="1:9" x14ac:dyDescent="0.25">
      <c r="A1342" s="273" t="s">
        <v>100</v>
      </c>
      <c r="B1342" s="265">
        <v>1</v>
      </c>
      <c r="C1342" s="265">
        <f t="shared" si="71"/>
        <v>161</v>
      </c>
      <c r="D1342" s="265">
        <v>127</v>
      </c>
      <c r="E1342" s="265">
        <v>34</v>
      </c>
      <c r="F1342" s="276"/>
      <c r="G1342" s="549">
        <v>3.4645999999999999</v>
      </c>
      <c r="H1342" s="546">
        <f t="shared" si="72"/>
        <v>235.59</v>
      </c>
      <c r="I1342" s="547">
        <f t="shared" si="73"/>
        <v>292.33999999999997</v>
      </c>
    </row>
    <row r="1343" spans="1:9" x14ac:dyDescent="0.25">
      <c r="A1343" s="273" t="s">
        <v>100</v>
      </c>
      <c r="B1343" s="265">
        <v>1</v>
      </c>
      <c r="C1343" s="265">
        <f t="shared" si="71"/>
        <v>176</v>
      </c>
      <c r="D1343" s="265">
        <v>158</v>
      </c>
      <c r="E1343" s="265">
        <v>18</v>
      </c>
      <c r="F1343" s="276"/>
      <c r="G1343" s="549">
        <v>3.46</v>
      </c>
      <c r="H1343" s="546">
        <f t="shared" si="72"/>
        <v>124.56</v>
      </c>
      <c r="I1343" s="547">
        <f t="shared" si="73"/>
        <v>154.57</v>
      </c>
    </row>
    <row r="1344" spans="1:9" x14ac:dyDescent="0.25">
      <c r="A1344" s="273" t="s">
        <v>100</v>
      </c>
      <c r="B1344" s="265">
        <v>1</v>
      </c>
      <c r="C1344" s="265">
        <f t="shared" si="71"/>
        <v>101</v>
      </c>
      <c r="D1344" s="265">
        <v>95</v>
      </c>
      <c r="E1344" s="265">
        <v>6</v>
      </c>
      <c r="F1344" s="276"/>
      <c r="G1344" s="549">
        <v>3.46</v>
      </c>
      <c r="H1344" s="546">
        <f t="shared" si="72"/>
        <v>41.52</v>
      </c>
      <c r="I1344" s="547">
        <f t="shared" si="73"/>
        <v>51.52</v>
      </c>
    </row>
    <row r="1345" spans="1:9" x14ac:dyDescent="0.25">
      <c r="A1345" s="273" t="s">
        <v>100</v>
      </c>
      <c r="B1345" s="265">
        <v>1</v>
      </c>
      <c r="C1345" s="265">
        <f t="shared" si="71"/>
        <v>176</v>
      </c>
      <c r="D1345" s="265">
        <v>158</v>
      </c>
      <c r="E1345" s="265">
        <v>18</v>
      </c>
      <c r="F1345" s="276"/>
      <c r="G1345" s="549">
        <v>3.46</v>
      </c>
      <c r="H1345" s="546">
        <f t="shared" si="72"/>
        <v>124.56</v>
      </c>
      <c r="I1345" s="547">
        <f t="shared" si="73"/>
        <v>154.57</v>
      </c>
    </row>
    <row r="1346" spans="1:9" x14ac:dyDescent="0.25">
      <c r="A1346" s="273" t="s">
        <v>100</v>
      </c>
      <c r="B1346" s="265">
        <v>1</v>
      </c>
      <c r="C1346" s="265">
        <f t="shared" si="71"/>
        <v>91.5</v>
      </c>
      <c r="D1346" s="265">
        <v>78</v>
      </c>
      <c r="E1346" s="265">
        <v>13.5</v>
      </c>
      <c r="F1346" s="276"/>
      <c r="G1346" s="549">
        <v>3.46</v>
      </c>
      <c r="H1346" s="546">
        <f t="shared" si="72"/>
        <v>93.42</v>
      </c>
      <c r="I1346" s="547">
        <f t="shared" si="73"/>
        <v>115.92</v>
      </c>
    </row>
    <row r="1347" spans="1:9" x14ac:dyDescent="0.25">
      <c r="A1347" s="273" t="s">
        <v>100</v>
      </c>
      <c r="B1347" s="265">
        <v>1</v>
      </c>
      <c r="C1347" s="265">
        <f t="shared" si="71"/>
        <v>129.5</v>
      </c>
      <c r="D1347" s="265">
        <v>112</v>
      </c>
      <c r="E1347" s="265">
        <v>17.5</v>
      </c>
      <c r="F1347" s="276"/>
      <c r="G1347" s="549">
        <v>3.46</v>
      </c>
      <c r="H1347" s="546">
        <f t="shared" si="72"/>
        <v>121.1</v>
      </c>
      <c r="I1347" s="547">
        <f t="shared" si="73"/>
        <v>150.27000000000001</v>
      </c>
    </row>
    <row r="1348" spans="1:9" x14ac:dyDescent="0.25">
      <c r="A1348" s="273" t="s">
        <v>100</v>
      </c>
      <c r="B1348" s="265">
        <v>1</v>
      </c>
      <c r="C1348" s="265">
        <f t="shared" si="71"/>
        <v>202</v>
      </c>
      <c r="D1348" s="265">
        <v>142</v>
      </c>
      <c r="E1348" s="265">
        <v>60</v>
      </c>
      <c r="F1348" s="276"/>
      <c r="G1348" s="549">
        <v>3.46</v>
      </c>
      <c r="H1348" s="546">
        <f t="shared" si="72"/>
        <v>415.2</v>
      </c>
      <c r="I1348" s="547">
        <f t="shared" si="73"/>
        <v>515.22</v>
      </c>
    </row>
    <row r="1349" spans="1:9" x14ac:dyDescent="0.25">
      <c r="A1349" s="273" t="s">
        <v>32</v>
      </c>
      <c r="B1349" s="265">
        <v>1</v>
      </c>
      <c r="C1349" s="265">
        <f t="shared" si="71"/>
        <v>260</v>
      </c>
      <c r="D1349" s="265">
        <v>242</v>
      </c>
      <c r="E1349" s="265">
        <v>18</v>
      </c>
      <c r="F1349" s="276"/>
      <c r="G1349" s="549">
        <v>3.9748000000000001</v>
      </c>
      <c r="H1349" s="546">
        <f t="shared" si="72"/>
        <v>143.09</v>
      </c>
      <c r="I1349" s="547">
        <f t="shared" si="73"/>
        <v>177.56</v>
      </c>
    </row>
    <row r="1350" spans="1:9" x14ac:dyDescent="0.25">
      <c r="A1350" s="273" t="s">
        <v>1398</v>
      </c>
      <c r="B1350" s="265">
        <v>1</v>
      </c>
      <c r="C1350" s="265">
        <f t="shared" si="71"/>
        <v>298.98275862068965</v>
      </c>
      <c r="D1350" s="265">
        <v>277</v>
      </c>
      <c r="E1350" s="265">
        <v>21.982758620689655</v>
      </c>
      <c r="F1350" s="276"/>
      <c r="G1350" s="549">
        <v>3.4885999999999999</v>
      </c>
      <c r="H1350" s="546">
        <f t="shared" si="72"/>
        <v>153.38</v>
      </c>
      <c r="I1350" s="547">
        <f t="shared" si="73"/>
        <v>190.33</v>
      </c>
    </row>
    <row r="1351" spans="1:9" x14ac:dyDescent="0.25">
      <c r="A1351" s="273" t="s">
        <v>1398</v>
      </c>
      <c r="B1351" s="265">
        <v>1</v>
      </c>
      <c r="C1351" s="265">
        <f t="shared" si="71"/>
        <v>283.7</v>
      </c>
      <c r="D1351" s="265">
        <v>277</v>
      </c>
      <c r="E1351" s="265">
        <v>6.7</v>
      </c>
      <c r="F1351" s="276"/>
      <c r="G1351" s="549">
        <v>3.5665</v>
      </c>
      <c r="H1351" s="546">
        <f t="shared" si="72"/>
        <v>47.79</v>
      </c>
      <c r="I1351" s="547">
        <f t="shared" si="73"/>
        <v>59.3</v>
      </c>
    </row>
    <row r="1352" spans="1:9" x14ac:dyDescent="0.25">
      <c r="A1352" s="273" t="s">
        <v>1398</v>
      </c>
      <c r="B1352" s="265">
        <v>1</v>
      </c>
      <c r="C1352" s="265">
        <f t="shared" si="71"/>
        <v>168</v>
      </c>
      <c r="D1352" s="265">
        <v>120</v>
      </c>
      <c r="E1352" s="265">
        <v>48</v>
      </c>
      <c r="F1352" s="276"/>
      <c r="G1352" s="549">
        <v>3.5665</v>
      </c>
      <c r="H1352" s="546">
        <f t="shared" si="72"/>
        <v>342.38</v>
      </c>
      <c r="I1352" s="547">
        <f t="shared" si="73"/>
        <v>424.86</v>
      </c>
    </row>
    <row r="1353" spans="1:9" x14ac:dyDescent="0.25">
      <c r="A1353" s="273" t="s">
        <v>1398</v>
      </c>
      <c r="B1353" s="265">
        <v>1</v>
      </c>
      <c r="C1353" s="265">
        <f t="shared" si="71"/>
        <v>72</v>
      </c>
      <c r="D1353" s="265">
        <v>71</v>
      </c>
      <c r="E1353" s="265">
        <v>1</v>
      </c>
      <c r="F1353" s="276"/>
      <c r="G1353" s="549">
        <v>3.3567</v>
      </c>
      <c r="H1353" s="546">
        <f t="shared" si="72"/>
        <v>6.71</v>
      </c>
      <c r="I1353" s="547">
        <f t="shared" si="73"/>
        <v>8.33</v>
      </c>
    </row>
    <row r="1354" spans="1:9" x14ac:dyDescent="0.25">
      <c r="A1354" s="273" t="s">
        <v>1398</v>
      </c>
      <c r="B1354" s="265">
        <v>1</v>
      </c>
      <c r="C1354" s="265">
        <f t="shared" si="71"/>
        <v>232</v>
      </c>
      <c r="D1354" s="265">
        <v>231</v>
      </c>
      <c r="E1354" s="265">
        <v>1</v>
      </c>
      <c r="F1354" s="276"/>
      <c r="G1354" s="549">
        <v>3.3567</v>
      </c>
      <c r="H1354" s="546">
        <f t="shared" si="72"/>
        <v>6.71</v>
      </c>
      <c r="I1354" s="547">
        <f t="shared" si="73"/>
        <v>8.33</v>
      </c>
    </row>
    <row r="1355" spans="1:9" x14ac:dyDescent="0.25">
      <c r="A1355" s="273" t="s">
        <v>1398</v>
      </c>
      <c r="B1355" s="265">
        <v>1</v>
      </c>
      <c r="C1355" s="265">
        <f t="shared" si="71"/>
        <v>278.3</v>
      </c>
      <c r="D1355" s="265">
        <v>277</v>
      </c>
      <c r="E1355" s="265">
        <v>1.3</v>
      </c>
      <c r="F1355" s="276"/>
      <c r="G1355" s="549">
        <v>3.3567</v>
      </c>
      <c r="H1355" s="546">
        <f t="shared" si="72"/>
        <v>8.73</v>
      </c>
      <c r="I1355" s="547">
        <f t="shared" si="73"/>
        <v>10.83</v>
      </c>
    </row>
    <row r="1356" spans="1:9" x14ac:dyDescent="0.25">
      <c r="A1356" s="273" t="s">
        <v>1398</v>
      </c>
      <c r="B1356" s="265">
        <v>1</v>
      </c>
      <c r="C1356" s="265">
        <f t="shared" si="71"/>
        <v>176</v>
      </c>
      <c r="D1356" s="265">
        <v>167</v>
      </c>
      <c r="E1356" s="265">
        <v>9</v>
      </c>
      <c r="F1356" s="276"/>
      <c r="G1356" s="549">
        <v>3.3567</v>
      </c>
      <c r="H1356" s="546">
        <f t="shared" si="72"/>
        <v>60.42</v>
      </c>
      <c r="I1356" s="547">
        <f t="shared" si="73"/>
        <v>74.98</v>
      </c>
    </row>
    <row r="1357" spans="1:9" x14ac:dyDescent="0.25">
      <c r="A1357" s="273" t="s">
        <v>1398</v>
      </c>
      <c r="B1357" s="265">
        <v>1</v>
      </c>
      <c r="C1357" s="265">
        <f t="shared" si="71"/>
        <v>232.52860696517413</v>
      </c>
      <c r="D1357" s="265">
        <v>221</v>
      </c>
      <c r="E1357" s="265">
        <v>11.528606965174129</v>
      </c>
      <c r="F1357" s="276"/>
      <c r="G1357" s="549">
        <v>3.3567</v>
      </c>
      <c r="H1357" s="546">
        <f t="shared" si="72"/>
        <v>77.400000000000006</v>
      </c>
      <c r="I1357" s="547">
        <f t="shared" si="73"/>
        <v>96.05</v>
      </c>
    </row>
    <row r="1358" spans="1:9" x14ac:dyDescent="0.25">
      <c r="A1358" s="273" t="s">
        <v>1398</v>
      </c>
      <c r="B1358" s="265">
        <v>1</v>
      </c>
      <c r="C1358" s="265">
        <f t="shared" si="71"/>
        <v>210.5</v>
      </c>
      <c r="D1358" s="265">
        <v>191</v>
      </c>
      <c r="E1358" s="265">
        <v>19.5</v>
      </c>
      <c r="F1358" s="276"/>
      <c r="G1358" s="549">
        <v>3.3567</v>
      </c>
      <c r="H1358" s="546">
        <f t="shared" si="72"/>
        <v>130.91</v>
      </c>
      <c r="I1358" s="547">
        <f t="shared" si="73"/>
        <v>162.44999999999999</v>
      </c>
    </row>
    <row r="1359" spans="1:9" x14ac:dyDescent="0.25">
      <c r="A1359" s="273" t="s">
        <v>1398</v>
      </c>
      <c r="B1359" s="265">
        <v>1</v>
      </c>
      <c r="C1359" s="265">
        <f t="shared" si="71"/>
        <v>257</v>
      </c>
      <c r="D1359" s="265">
        <v>237</v>
      </c>
      <c r="E1359" s="265">
        <v>20</v>
      </c>
      <c r="F1359" s="276"/>
      <c r="G1359" s="549">
        <v>3.3567</v>
      </c>
      <c r="H1359" s="546">
        <f t="shared" si="72"/>
        <v>134.27000000000001</v>
      </c>
      <c r="I1359" s="547">
        <f t="shared" si="73"/>
        <v>166.62</v>
      </c>
    </row>
    <row r="1360" spans="1:9" x14ac:dyDescent="0.25">
      <c r="A1360" s="273" t="s">
        <v>1398</v>
      </c>
      <c r="B1360" s="265">
        <v>1</v>
      </c>
      <c r="C1360" s="265">
        <f t="shared" si="71"/>
        <v>166</v>
      </c>
      <c r="D1360" s="265">
        <v>142</v>
      </c>
      <c r="E1360" s="265">
        <v>24</v>
      </c>
      <c r="F1360" s="276"/>
      <c r="G1360" s="549">
        <v>3.3567</v>
      </c>
      <c r="H1360" s="546">
        <f t="shared" si="72"/>
        <v>161.12</v>
      </c>
      <c r="I1360" s="547">
        <f t="shared" si="73"/>
        <v>199.93</v>
      </c>
    </row>
    <row r="1361" spans="1:9" x14ac:dyDescent="0.25">
      <c r="A1361" s="273" t="s">
        <v>1398</v>
      </c>
      <c r="B1361" s="265">
        <v>1</v>
      </c>
      <c r="C1361" s="265">
        <f t="shared" si="71"/>
        <v>223</v>
      </c>
      <c r="D1361" s="265">
        <v>199</v>
      </c>
      <c r="E1361" s="265">
        <v>24</v>
      </c>
      <c r="F1361" s="276"/>
      <c r="G1361" s="549">
        <v>3.3567</v>
      </c>
      <c r="H1361" s="546">
        <f t="shared" si="72"/>
        <v>161.12</v>
      </c>
      <c r="I1361" s="547">
        <f t="shared" si="73"/>
        <v>199.93</v>
      </c>
    </row>
    <row r="1362" spans="1:9" x14ac:dyDescent="0.25">
      <c r="A1362" s="273" t="s">
        <v>1398</v>
      </c>
      <c r="B1362" s="265">
        <v>1</v>
      </c>
      <c r="C1362" s="265">
        <f t="shared" si="71"/>
        <v>173</v>
      </c>
      <c r="D1362" s="265">
        <v>149</v>
      </c>
      <c r="E1362" s="265">
        <v>24</v>
      </c>
      <c r="F1362" s="276"/>
      <c r="G1362" s="549">
        <v>3.3567</v>
      </c>
      <c r="H1362" s="546">
        <f t="shared" si="72"/>
        <v>161.12</v>
      </c>
      <c r="I1362" s="547">
        <f t="shared" si="73"/>
        <v>199.93</v>
      </c>
    </row>
    <row r="1363" spans="1:9" x14ac:dyDescent="0.25">
      <c r="A1363" s="273" t="s">
        <v>1398</v>
      </c>
      <c r="B1363" s="265">
        <v>1</v>
      </c>
      <c r="C1363" s="265">
        <f t="shared" si="71"/>
        <v>301</v>
      </c>
      <c r="D1363" s="265">
        <v>277</v>
      </c>
      <c r="E1363" s="265">
        <v>24</v>
      </c>
      <c r="F1363" s="276"/>
      <c r="G1363" s="549">
        <v>3.3567</v>
      </c>
      <c r="H1363" s="546">
        <f t="shared" si="72"/>
        <v>161.12</v>
      </c>
      <c r="I1363" s="547">
        <f t="shared" si="73"/>
        <v>199.93</v>
      </c>
    </row>
    <row r="1364" spans="1:9" x14ac:dyDescent="0.25">
      <c r="A1364" s="273" t="s">
        <v>1398</v>
      </c>
      <c r="B1364" s="265">
        <v>1</v>
      </c>
      <c r="C1364" s="265">
        <f t="shared" si="71"/>
        <v>278</v>
      </c>
      <c r="D1364" s="265">
        <v>254</v>
      </c>
      <c r="E1364" s="265">
        <v>24</v>
      </c>
      <c r="F1364" s="276"/>
      <c r="G1364" s="549">
        <v>3.3567</v>
      </c>
      <c r="H1364" s="546">
        <f t="shared" si="72"/>
        <v>161.12</v>
      </c>
      <c r="I1364" s="547">
        <f t="shared" si="73"/>
        <v>199.93</v>
      </c>
    </row>
    <row r="1365" spans="1:9" x14ac:dyDescent="0.25">
      <c r="A1365" s="273" t="s">
        <v>1398</v>
      </c>
      <c r="B1365" s="265">
        <v>1</v>
      </c>
      <c r="C1365" s="265">
        <f t="shared" si="71"/>
        <v>229</v>
      </c>
      <c r="D1365" s="265">
        <v>205</v>
      </c>
      <c r="E1365" s="265">
        <v>24</v>
      </c>
      <c r="F1365" s="276"/>
      <c r="G1365" s="549">
        <v>3.3567</v>
      </c>
      <c r="H1365" s="546">
        <f t="shared" si="72"/>
        <v>161.12</v>
      </c>
      <c r="I1365" s="547">
        <f t="shared" si="73"/>
        <v>199.93</v>
      </c>
    </row>
    <row r="1366" spans="1:9" x14ac:dyDescent="0.25">
      <c r="A1366" s="273" t="s">
        <v>1398</v>
      </c>
      <c r="B1366" s="265">
        <v>1</v>
      </c>
      <c r="C1366" s="265">
        <f t="shared" si="71"/>
        <v>301</v>
      </c>
      <c r="D1366" s="265">
        <v>277</v>
      </c>
      <c r="E1366" s="265">
        <v>24</v>
      </c>
      <c r="F1366" s="276"/>
      <c r="G1366" s="549">
        <v>3.3567</v>
      </c>
      <c r="H1366" s="546">
        <f t="shared" si="72"/>
        <v>161.12</v>
      </c>
      <c r="I1366" s="547">
        <f t="shared" si="73"/>
        <v>199.93</v>
      </c>
    </row>
    <row r="1367" spans="1:9" x14ac:dyDescent="0.25">
      <c r="A1367" s="273" t="s">
        <v>1398</v>
      </c>
      <c r="B1367" s="265">
        <v>1</v>
      </c>
      <c r="C1367" s="265">
        <f t="shared" si="71"/>
        <v>156</v>
      </c>
      <c r="D1367" s="265">
        <v>126</v>
      </c>
      <c r="E1367" s="265">
        <v>30</v>
      </c>
      <c r="F1367" s="276"/>
      <c r="G1367" s="549">
        <v>3.3567</v>
      </c>
      <c r="H1367" s="546">
        <f t="shared" si="72"/>
        <v>201.4</v>
      </c>
      <c r="I1367" s="547">
        <f t="shared" si="73"/>
        <v>249.92</v>
      </c>
    </row>
    <row r="1368" spans="1:9" x14ac:dyDescent="0.25">
      <c r="A1368" s="273" t="s">
        <v>1398</v>
      </c>
      <c r="B1368" s="265">
        <v>1</v>
      </c>
      <c r="C1368" s="265">
        <f t="shared" si="71"/>
        <v>264</v>
      </c>
      <c r="D1368" s="265">
        <v>229</v>
      </c>
      <c r="E1368" s="265">
        <v>35</v>
      </c>
      <c r="F1368" s="276"/>
      <c r="G1368" s="549">
        <v>3.3567</v>
      </c>
      <c r="H1368" s="546">
        <f t="shared" si="72"/>
        <v>234.97</v>
      </c>
      <c r="I1368" s="547">
        <f t="shared" si="73"/>
        <v>291.57</v>
      </c>
    </row>
    <row r="1369" spans="1:9" x14ac:dyDescent="0.25">
      <c r="A1369" s="273" t="s">
        <v>1398</v>
      </c>
      <c r="B1369" s="265">
        <v>1</v>
      </c>
      <c r="C1369" s="265">
        <f t="shared" si="71"/>
        <v>312.5</v>
      </c>
      <c r="D1369" s="265">
        <v>277</v>
      </c>
      <c r="E1369" s="265">
        <v>35.5</v>
      </c>
      <c r="F1369" s="276"/>
      <c r="G1369" s="549">
        <v>3.3567</v>
      </c>
      <c r="H1369" s="546">
        <f t="shared" si="72"/>
        <v>238.33</v>
      </c>
      <c r="I1369" s="547">
        <f t="shared" si="73"/>
        <v>295.74</v>
      </c>
    </row>
    <row r="1370" spans="1:9" x14ac:dyDescent="0.25">
      <c r="A1370" s="273" t="s">
        <v>1398</v>
      </c>
      <c r="B1370" s="265">
        <v>1</v>
      </c>
      <c r="C1370" s="265">
        <f t="shared" si="71"/>
        <v>288</v>
      </c>
      <c r="D1370" s="265">
        <v>239</v>
      </c>
      <c r="E1370" s="265">
        <v>49</v>
      </c>
      <c r="F1370" s="276"/>
      <c r="G1370" s="549">
        <v>3.3567</v>
      </c>
      <c r="H1370" s="546">
        <f t="shared" si="72"/>
        <v>328.96</v>
      </c>
      <c r="I1370" s="547">
        <f t="shared" si="73"/>
        <v>408.21</v>
      </c>
    </row>
    <row r="1371" spans="1:9" x14ac:dyDescent="0.25">
      <c r="A1371" s="273" t="s">
        <v>1398</v>
      </c>
      <c r="B1371" s="265">
        <v>1</v>
      </c>
      <c r="C1371" s="265">
        <f t="shared" si="71"/>
        <v>336</v>
      </c>
      <c r="D1371" s="265">
        <v>277</v>
      </c>
      <c r="E1371" s="265">
        <v>59</v>
      </c>
      <c r="F1371" s="276"/>
      <c r="G1371" s="549">
        <v>3.3567</v>
      </c>
      <c r="H1371" s="546">
        <f t="shared" si="72"/>
        <v>396.09</v>
      </c>
      <c r="I1371" s="547">
        <f t="shared" si="73"/>
        <v>491.51</v>
      </c>
    </row>
    <row r="1372" spans="1:9" x14ac:dyDescent="0.25">
      <c r="A1372" s="273" t="s">
        <v>1398</v>
      </c>
      <c r="B1372" s="265">
        <v>1</v>
      </c>
      <c r="C1372" s="265">
        <f t="shared" si="71"/>
        <v>264</v>
      </c>
      <c r="D1372" s="265">
        <v>197</v>
      </c>
      <c r="E1372" s="265">
        <v>67</v>
      </c>
      <c r="F1372" s="276"/>
      <c r="G1372" s="549">
        <v>3.3567</v>
      </c>
      <c r="H1372" s="546">
        <f t="shared" si="72"/>
        <v>449.8</v>
      </c>
      <c r="I1372" s="547">
        <f t="shared" si="73"/>
        <v>558.16</v>
      </c>
    </row>
    <row r="1373" spans="1:9" x14ac:dyDescent="0.25">
      <c r="A1373" s="273" t="s">
        <v>1398</v>
      </c>
      <c r="B1373" s="265">
        <v>1</v>
      </c>
      <c r="C1373" s="265">
        <f t="shared" si="71"/>
        <v>297.60945273631842</v>
      </c>
      <c r="D1373" s="265">
        <v>221</v>
      </c>
      <c r="E1373" s="265">
        <v>76.609452736318403</v>
      </c>
      <c r="F1373" s="276"/>
      <c r="G1373" s="549">
        <v>3.3567</v>
      </c>
      <c r="H1373" s="546">
        <f t="shared" si="72"/>
        <v>514.30999999999995</v>
      </c>
      <c r="I1373" s="547">
        <f t="shared" si="73"/>
        <v>638.21</v>
      </c>
    </row>
    <row r="1374" spans="1:9" x14ac:dyDescent="0.25">
      <c r="A1374" s="273" t="s">
        <v>1398</v>
      </c>
      <c r="B1374" s="265">
        <v>1</v>
      </c>
      <c r="C1374" s="265">
        <f t="shared" si="71"/>
        <v>234.5</v>
      </c>
      <c r="D1374" s="265">
        <v>198</v>
      </c>
      <c r="E1374" s="265">
        <v>36.5</v>
      </c>
      <c r="F1374" s="276"/>
      <c r="G1374" s="549">
        <v>3.5665</v>
      </c>
      <c r="H1374" s="546">
        <f t="shared" si="72"/>
        <v>260.35000000000002</v>
      </c>
      <c r="I1374" s="547">
        <f t="shared" si="73"/>
        <v>323.07</v>
      </c>
    </row>
    <row r="1375" spans="1:9" x14ac:dyDescent="0.25">
      <c r="A1375" s="273" t="s">
        <v>1398</v>
      </c>
      <c r="B1375" s="265">
        <v>1</v>
      </c>
      <c r="C1375" s="265">
        <f t="shared" si="71"/>
        <v>194.78800000000001</v>
      </c>
      <c r="D1375" s="265">
        <v>141</v>
      </c>
      <c r="E1375" s="265">
        <v>53.788000000000004</v>
      </c>
      <c r="F1375" s="276"/>
      <c r="G1375" s="549">
        <v>3.5665</v>
      </c>
      <c r="H1375" s="546">
        <f t="shared" si="72"/>
        <v>383.67</v>
      </c>
      <c r="I1375" s="547">
        <f t="shared" si="73"/>
        <v>476.1</v>
      </c>
    </row>
    <row r="1376" spans="1:9" x14ac:dyDescent="0.25">
      <c r="A1376" s="273" t="s">
        <v>1398</v>
      </c>
      <c r="B1376" s="265">
        <v>1</v>
      </c>
      <c r="C1376" s="265">
        <f t="shared" si="71"/>
        <v>360</v>
      </c>
      <c r="D1376" s="265">
        <v>277</v>
      </c>
      <c r="E1376" s="265">
        <v>83</v>
      </c>
      <c r="F1376" s="276"/>
      <c r="G1376" s="549">
        <v>3.3567</v>
      </c>
      <c r="H1376" s="546">
        <f t="shared" si="72"/>
        <v>557.21</v>
      </c>
      <c r="I1376" s="547">
        <f t="shared" si="73"/>
        <v>691.44</v>
      </c>
    </row>
    <row r="1377" spans="1:9" x14ac:dyDescent="0.25">
      <c r="A1377" s="273" t="s">
        <v>1398</v>
      </c>
      <c r="B1377" s="265">
        <v>1</v>
      </c>
      <c r="C1377" s="265">
        <f t="shared" si="71"/>
        <v>264</v>
      </c>
      <c r="D1377" s="265">
        <v>174</v>
      </c>
      <c r="E1377" s="265">
        <v>90</v>
      </c>
      <c r="F1377" s="276"/>
      <c r="G1377" s="549">
        <v>3.3567</v>
      </c>
      <c r="H1377" s="546">
        <f t="shared" si="72"/>
        <v>604.21</v>
      </c>
      <c r="I1377" s="547">
        <f t="shared" si="73"/>
        <v>749.76</v>
      </c>
    </row>
    <row r="1378" spans="1:9" x14ac:dyDescent="0.25">
      <c r="A1378" s="273" t="s">
        <v>1398</v>
      </c>
      <c r="B1378" s="265">
        <v>1</v>
      </c>
      <c r="C1378" s="265">
        <f t="shared" si="71"/>
        <v>407</v>
      </c>
      <c r="D1378" s="265">
        <v>277</v>
      </c>
      <c r="E1378" s="265">
        <v>130</v>
      </c>
      <c r="F1378" s="276"/>
      <c r="G1378" s="549">
        <v>3.3567</v>
      </c>
      <c r="H1378" s="546">
        <f t="shared" si="72"/>
        <v>872.74</v>
      </c>
      <c r="I1378" s="547">
        <f t="shared" si="73"/>
        <v>1082.98</v>
      </c>
    </row>
    <row r="1379" spans="1:9" x14ac:dyDescent="0.25">
      <c r="A1379" s="273" t="s">
        <v>1398</v>
      </c>
      <c r="B1379" s="265">
        <v>1</v>
      </c>
      <c r="C1379" s="265">
        <f t="shared" si="71"/>
        <v>168</v>
      </c>
      <c r="D1379" s="265">
        <v>166</v>
      </c>
      <c r="E1379" s="265">
        <v>2</v>
      </c>
      <c r="F1379" s="276"/>
      <c r="G1379" s="549">
        <v>3.4466000000000001</v>
      </c>
      <c r="H1379" s="546">
        <f t="shared" si="72"/>
        <v>13.79</v>
      </c>
      <c r="I1379" s="547">
        <f t="shared" si="73"/>
        <v>17.11</v>
      </c>
    </row>
    <row r="1380" spans="1:9" x14ac:dyDescent="0.25">
      <c r="A1380" s="273" t="s">
        <v>1398</v>
      </c>
      <c r="B1380" s="265">
        <v>1</v>
      </c>
      <c r="C1380" s="265">
        <f t="shared" si="71"/>
        <v>205</v>
      </c>
      <c r="D1380" s="265">
        <v>181</v>
      </c>
      <c r="E1380" s="265">
        <v>24</v>
      </c>
      <c r="F1380" s="276"/>
      <c r="G1380" s="549">
        <v>3.4466000000000001</v>
      </c>
      <c r="H1380" s="546">
        <f t="shared" si="72"/>
        <v>165.44</v>
      </c>
      <c r="I1380" s="547">
        <f t="shared" si="73"/>
        <v>205.29</v>
      </c>
    </row>
    <row r="1381" spans="1:9" x14ac:dyDescent="0.25">
      <c r="A1381" s="273" t="s">
        <v>1398</v>
      </c>
      <c r="B1381" s="265">
        <v>1</v>
      </c>
      <c r="C1381" s="265">
        <f t="shared" si="71"/>
        <v>57</v>
      </c>
      <c r="D1381" s="265">
        <v>48</v>
      </c>
      <c r="E1381" s="265">
        <v>9</v>
      </c>
      <c r="F1381" s="276"/>
      <c r="G1381" s="549">
        <v>3.4885000000000002</v>
      </c>
      <c r="H1381" s="546">
        <f t="shared" si="72"/>
        <v>62.79</v>
      </c>
      <c r="I1381" s="547">
        <f t="shared" si="73"/>
        <v>77.92</v>
      </c>
    </row>
    <row r="1382" spans="1:9" x14ac:dyDescent="0.25">
      <c r="A1382" s="273" t="s">
        <v>1398</v>
      </c>
      <c r="B1382" s="265">
        <v>1</v>
      </c>
      <c r="C1382" s="265">
        <f t="shared" si="71"/>
        <v>282</v>
      </c>
      <c r="D1382" s="265">
        <v>237</v>
      </c>
      <c r="E1382" s="265">
        <v>45</v>
      </c>
      <c r="F1382" s="276"/>
      <c r="G1382" s="549">
        <v>3.4885000000000002</v>
      </c>
      <c r="H1382" s="546">
        <f t="shared" si="72"/>
        <v>313.97000000000003</v>
      </c>
      <c r="I1382" s="547">
        <f t="shared" si="73"/>
        <v>389.61</v>
      </c>
    </row>
    <row r="1383" spans="1:9" x14ac:dyDescent="0.25">
      <c r="A1383" s="273" t="s">
        <v>1398</v>
      </c>
      <c r="B1383" s="265">
        <v>1</v>
      </c>
      <c r="C1383" s="265">
        <f t="shared" si="71"/>
        <v>144</v>
      </c>
      <c r="D1383" s="265">
        <v>94</v>
      </c>
      <c r="E1383" s="265">
        <v>50</v>
      </c>
      <c r="F1383" s="276"/>
      <c r="G1383" s="549">
        <v>3.4885000000000002</v>
      </c>
      <c r="H1383" s="546">
        <f t="shared" si="72"/>
        <v>348.85</v>
      </c>
      <c r="I1383" s="547">
        <f t="shared" si="73"/>
        <v>432.89</v>
      </c>
    </row>
    <row r="1384" spans="1:9" x14ac:dyDescent="0.25">
      <c r="A1384" s="273" t="s">
        <v>1398</v>
      </c>
      <c r="B1384" s="265">
        <v>1</v>
      </c>
      <c r="C1384" s="265">
        <f t="shared" si="71"/>
        <v>309</v>
      </c>
      <c r="D1384" s="265">
        <v>213</v>
      </c>
      <c r="E1384" s="265">
        <v>96</v>
      </c>
      <c r="F1384" s="276"/>
      <c r="G1384" s="549">
        <v>3.4885000000000002</v>
      </c>
      <c r="H1384" s="546">
        <f t="shared" si="72"/>
        <v>669.79</v>
      </c>
      <c r="I1384" s="547">
        <f t="shared" si="73"/>
        <v>831.14</v>
      </c>
    </row>
    <row r="1385" spans="1:9" x14ac:dyDescent="0.25">
      <c r="A1385" s="273" t="s">
        <v>1398</v>
      </c>
      <c r="B1385" s="265">
        <v>1</v>
      </c>
      <c r="C1385" s="265">
        <f t="shared" si="71"/>
        <v>380.5</v>
      </c>
      <c r="D1385" s="265">
        <v>277</v>
      </c>
      <c r="E1385" s="265">
        <v>103.5</v>
      </c>
      <c r="F1385" s="276"/>
      <c r="G1385" s="549">
        <v>3.4885000000000002</v>
      </c>
      <c r="H1385" s="546">
        <f t="shared" si="72"/>
        <v>722.12</v>
      </c>
      <c r="I1385" s="547">
        <f t="shared" si="73"/>
        <v>896.08</v>
      </c>
    </row>
    <row r="1386" spans="1:9" x14ac:dyDescent="0.25">
      <c r="A1386" s="273" t="s">
        <v>1398</v>
      </c>
      <c r="B1386" s="265">
        <v>1</v>
      </c>
      <c r="C1386" s="265">
        <f t="shared" si="71"/>
        <v>120</v>
      </c>
      <c r="D1386" s="265">
        <v>119</v>
      </c>
      <c r="E1386" s="265">
        <v>1</v>
      </c>
      <c r="F1386" s="276"/>
      <c r="G1386" s="549">
        <v>3.4885999999999999</v>
      </c>
      <c r="H1386" s="546">
        <f t="shared" si="72"/>
        <v>6.98</v>
      </c>
      <c r="I1386" s="547">
        <f t="shared" si="73"/>
        <v>8.66</v>
      </c>
    </row>
    <row r="1387" spans="1:9" x14ac:dyDescent="0.25">
      <c r="A1387" s="273" t="s">
        <v>1398</v>
      </c>
      <c r="B1387" s="265">
        <v>1</v>
      </c>
      <c r="C1387" s="265">
        <f t="shared" si="71"/>
        <v>129.57142857142858</v>
      </c>
      <c r="D1387" s="265">
        <v>127</v>
      </c>
      <c r="E1387" s="265">
        <v>2.5714285714285712</v>
      </c>
      <c r="F1387" s="276"/>
      <c r="G1387" s="549">
        <v>3.4885999999999999</v>
      </c>
      <c r="H1387" s="546">
        <f t="shared" si="72"/>
        <v>17.940000000000001</v>
      </c>
      <c r="I1387" s="547">
        <f t="shared" si="73"/>
        <v>22.26</v>
      </c>
    </row>
    <row r="1388" spans="1:9" x14ac:dyDescent="0.25">
      <c r="A1388" s="273" t="s">
        <v>1398</v>
      </c>
      <c r="B1388" s="265">
        <v>1</v>
      </c>
      <c r="C1388" s="265">
        <f t="shared" si="71"/>
        <v>272.77777777777777</v>
      </c>
      <c r="D1388" s="265">
        <v>270</v>
      </c>
      <c r="E1388" s="265">
        <v>2.7777777777777777</v>
      </c>
      <c r="F1388" s="276"/>
      <c r="G1388" s="549">
        <v>3.4885999999999999</v>
      </c>
      <c r="H1388" s="546">
        <f t="shared" si="72"/>
        <v>19.38</v>
      </c>
      <c r="I1388" s="547">
        <f t="shared" si="73"/>
        <v>24.05</v>
      </c>
    </row>
    <row r="1389" spans="1:9" x14ac:dyDescent="0.25">
      <c r="A1389" s="273" t="s">
        <v>1398</v>
      </c>
      <c r="B1389" s="265">
        <v>1</v>
      </c>
      <c r="C1389" s="265">
        <f t="shared" si="71"/>
        <v>280</v>
      </c>
      <c r="D1389" s="265">
        <v>277</v>
      </c>
      <c r="E1389" s="265">
        <v>3</v>
      </c>
      <c r="F1389" s="276"/>
      <c r="G1389" s="549">
        <v>3.4885999999999999</v>
      </c>
      <c r="H1389" s="546">
        <f t="shared" si="72"/>
        <v>20.93</v>
      </c>
      <c r="I1389" s="547">
        <f t="shared" si="73"/>
        <v>25.97</v>
      </c>
    </row>
    <row r="1390" spans="1:9" x14ac:dyDescent="0.25">
      <c r="A1390" s="273" t="s">
        <v>1398</v>
      </c>
      <c r="B1390" s="265">
        <v>1</v>
      </c>
      <c r="C1390" s="265">
        <f t="shared" si="71"/>
        <v>24</v>
      </c>
      <c r="D1390" s="265">
        <v>16</v>
      </c>
      <c r="E1390" s="265">
        <v>8</v>
      </c>
      <c r="F1390" s="276"/>
      <c r="G1390" s="549">
        <v>3.4885999999999999</v>
      </c>
      <c r="H1390" s="546">
        <f t="shared" si="72"/>
        <v>55.82</v>
      </c>
      <c r="I1390" s="547">
        <f t="shared" si="73"/>
        <v>69.27</v>
      </c>
    </row>
    <row r="1391" spans="1:9" x14ac:dyDescent="0.25">
      <c r="A1391" s="273" t="s">
        <v>1398</v>
      </c>
      <c r="B1391" s="265">
        <v>1</v>
      </c>
      <c r="C1391" s="265">
        <f t="shared" ref="C1391:C1454" si="74">D1391+E1391</f>
        <v>237.92753623188406</v>
      </c>
      <c r="D1391" s="265">
        <v>229</v>
      </c>
      <c r="E1391" s="265">
        <v>8.9275362318840585</v>
      </c>
      <c r="F1391" s="276"/>
      <c r="G1391" s="549">
        <v>3.4885999999999999</v>
      </c>
      <c r="H1391" s="546">
        <f t="shared" si="72"/>
        <v>62.29</v>
      </c>
      <c r="I1391" s="547">
        <f t="shared" si="73"/>
        <v>77.3</v>
      </c>
    </row>
    <row r="1392" spans="1:9" x14ac:dyDescent="0.25">
      <c r="A1392" s="273" t="s">
        <v>1398</v>
      </c>
      <c r="B1392" s="265">
        <v>1</v>
      </c>
      <c r="C1392" s="265">
        <f t="shared" si="74"/>
        <v>207.28</v>
      </c>
      <c r="D1392" s="265">
        <v>198</v>
      </c>
      <c r="E1392" s="265">
        <v>9.2799999999999994</v>
      </c>
      <c r="F1392" s="276"/>
      <c r="G1392" s="549">
        <v>3.4885999999999999</v>
      </c>
      <c r="H1392" s="546">
        <f t="shared" ref="H1392:H1455" si="75">ROUND(E1392*G1392*2,2)</f>
        <v>64.75</v>
      </c>
      <c r="I1392" s="547">
        <f t="shared" ref="I1392:I1455" si="76">ROUND(H1392*1.2409,2)</f>
        <v>80.349999999999994</v>
      </c>
    </row>
    <row r="1393" spans="1:9" x14ac:dyDescent="0.25">
      <c r="A1393" s="273" t="s">
        <v>1398</v>
      </c>
      <c r="B1393" s="265">
        <v>1</v>
      </c>
      <c r="C1393" s="265">
        <f t="shared" si="74"/>
        <v>144</v>
      </c>
      <c r="D1393" s="265">
        <v>134</v>
      </c>
      <c r="E1393" s="265">
        <v>10</v>
      </c>
      <c r="F1393" s="276"/>
      <c r="G1393" s="549">
        <v>3.4885999999999999</v>
      </c>
      <c r="H1393" s="546">
        <f t="shared" si="75"/>
        <v>69.77</v>
      </c>
      <c r="I1393" s="547">
        <f t="shared" si="76"/>
        <v>86.58</v>
      </c>
    </row>
    <row r="1394" spans="1:9" x14ac:dyDescent="0.25">
      <c r="A1394" s="273" t="s">
        <v>1398</v>
      </c>
      <c r="B1394" s="265">
        <v>1</v>
      </c>
      <c r="C1394" s="265">
        <f t="shared" si="74"/>
        <v>208</v>
      </c>
      <c r="D1394" s="265">
        <v>198</v>
      </c>
      <c r="E1394" s="265">
        <v>10</v>
      </c>
      <c r="F1394" s="276"/>
      <c r="G1394" s="549">
        <v>3.4885999999999999</v>
      </c>
      <c r="H1394" s="546">
        <f t="shared" si="75"/>
        <v>69.77</v>
      </c>
      <c r="I1394" s="547">
        <f t="shared" si="76"/>
        <v>86.58</v>
      </c>
    </row>
    <row r="1395" spans="1:9" x14ac:dyDescent="0.25">
      <c r="A1395" s="273" t="s">
        <v>1398</v>
      </c>
      <c r="B1395" s="265">
        <v>1</v>
      </c>
      <c r="C1395" s="265">
        <f t="shared" si="74"/>
        <v>287.37400000000002</v>
      </c>
      <c r="D1395" s="265">
        <v>277</v>
      </c>
      <c r="E1395" s="265">
        <v>10.374000000000001</v>
      </c>
      <c r="F1395" s="276"/>
      <c r="G1395" s="549">
        <v>3.4885999999999999</v>
      </c>
      <c r="H1395" s="546">
        <f t="shared" si="75"/>
        <v>72.38</v>
      </c>
      <c r="I1395" s="547">
        <f t="shared" si="76"/>
        <v>89.82</v>
      </c>
    </row>
    <row r="1396" spans="1:9" x14ac:dyDescent="0.25">
      <c r="A1396" s="273" t="s">
        <v>1398</v>
      </c>
      <c r="B1396" s="265">
        <v>1</v>
      </c>
      <c r="C1396" s="265">
        <f t="shared" si="74"/>
        <v>264</v>
      </c>
      <c r="D1396" s="265">
        <v>253</v>
      </c>
      <c r="E1396" s="265">
        <v>11</v>
      </c>
      <c r="F1396" s="276"/>
      <c r="G1396" s="549">
        <v>3.4885999999999999</v>
      </c>
      <c r="H1396" s="546">
        <f t="shared" si="75"/>
        <v>76.75</v>
      </c>
      <c r="I1396" s="547">
        <f t="shared" si="76"/>
        <v>95.24</v>
      </c>
    </row>
    <row r="1397" spans="1:9" x14ac:dyDescent="0.25">
      <c r="A1397" s="273" t="s">
        <v>1398</v>
      </c>
      <c r="B1397" s="265">
        <v>1</v>
      </c>
      <c r="C1397" s="265">
        <f t="shared" si="74"/>
        <v>293.5</v>
      </c>
      <c r="D1397" s="265">
        <v>277</v>
      </c>
      <c r="E1397" s="265">
        <v>16.5</v>
      </c>
      <c r="F1397" s="276"/>
      <c r="G1397" s="549">
        <v>3.4885999999999999</v>
      </c>
      <c r="H1397" s="546">
        <f t="shared" si="75"/>
        <v>115.12</v>
      </c>
      <c r="I1397" s="547">
        <f t="shared" si="76"/>
        <v>142.85</v>
      </c>
    </row>
    <row r="1398" spans="1:9" x14ac:dyDescent="0.25">
      <c r="A1398" s="273" t="s">
        <v>1398</v>
      </c>
      <c r="B1398" s="265">
        <v>1</v>
      </c>
      <c r="C1398" s="265">
        <f t="shared" si="74"/>
        <v>168</v>
      </c>
      <c r="D1398" s="265">
        <v>151</v>
      </c>
      <c r="E1398" s="265">
        <v>17</v>
      </c>
      <c r="F1398" s="276"/>
      <c r="G1398" s="549">
        <v>3.4885999999999999</v>
      </c>
      <c r="H1398" s="546">
        <f t="shared" si="75"/>
        <v>118.61</v>
      </c>
      <c r="I1398" s="547">
        <f t="shared" si="76"/>
        <v>147.18</v>
      </c>
    </row>
    <row r="1399" spans="1:9" x14ac:dyDescent="0.25">
      <c r="A1399" s="273" t="s">
        <v>1398</v>
      </c>
      <c r="B1399" s="265">
        <v>1</v>
      </c>
      <c r="C1399" s="265">
        <f t="shared" si="74"/>
        <v>272</v>
      </c>
      <c r="D1399" s="265">
        <v>254</v>
      </c>
      <c r="E1399" s="265">
        <v>18</v>
      </c>
      <c r="F1399" s="276"/>
      <c r="G1399" s="549">
        <v>3.4885999999999999</v>
      </c>
      <c r="H1399" s="546">
        <f t="shared" si="75"/>
        <v>125.59</v>
      </c>
      <c r="I1399" s="547">
        <f t="shared" si="76"/>
        <v>155.84</v>
      </c>
    </row>
    <row r="1400" spans="1:9" x14ac:dyDescent="0.25">
      <c r="A1400" s="273" t="s">
        <v>1398</v>
      </c>
      <c r="B1400" s="265">
        <v>1</v>
      </c>
      <c r="C1400" s="265">
        <f t="shared" si="74"/>
        <v>272.2882882882883</v>
      </c>
      <c r="D1400" s="265">
        <v>254</v>
      </c>
      <c r="E1400" s="265">
        <v>18.288288288288289</v>
      </c>
      <c r="F1400" s="276"/>
      <c r="G1400" s="549">
        <v>3.4885999999999999</v>
      </c>
      <c r="H1400" s="546">
        <f t="shared" si="75"/>
        <v>127.6</v>
      </c>
      <c r="I1400" s="547">
        <f t="shared" si="76"/>
        <v>158.34</v>
      </c>
    </row>
    <row r="1401" spans="1:9" x14ac:dyDescent="0.25">
      <c r="A1401" s="273" t="s">
        <v>1398</v>
      </c>
      <c r="B1401" s="265">
        <v>1</v>
      </c>
      <c r="C1401" s="265">
        <f t="shared" si="74"/>
        <v>160.41509433962264</v>
      </c>
      <c r="D1401" s="265">
        <v>142</v>
      </c>
      <c r="E1401" s="265">
        <v>18.415094339622641</v>
      </c>
      <c r="F1401" s="276"/>
      <c r="G1401" s="549">
        <v>3.4885999999999999</v>
      </c>
      <c r="H1401" s="546">
        <f t="shared" si="75"/>
        <v>128.49</v>
      </c>
      <c r="I1401" s="547">
        <f t="shared" si="76"/>
        <v>159.44</v>
      </c>
    </row>
    <row r="1402" spans="1:9" x14ac:dyDescent="0.25">
      <c r="A1402" s="273" t="s">
        <v>1398</v>
      </c>
      <c r="B1402" s="265">
        <v>1</v>
      </c>
      <c r="C1402" s="265">
        <f t="shared" si="74"/>
        <v>119</v>
      </c>
      <c r="D1402" s="265">
        <v>95</v>
      </c>
      <c r="E1402" s="265">
        <v>24</v>
      </c>
      <c r="F1402" s="276"/>
      <c r="G1402" s="549">
        <v>3.4885999999999999</v>
      </c>
      <c r="H1402" s="546">
        <f t="shared" si="75"/>
        <v>167.45</v>
      </c>
      <c r="I1402" s="547">
        <f t="shared" si="76"/>
        <v>207.79</v>
      </c>
    </row>
    <row r="1403" spans="1:9" x14ac:dyDescent="0.25">
      <c r="A1403" s="273" t="s">
        <v>1398</v>
      </c>
      <c r="B1403" s="265">
        <v>1</v>
      </c>
      <c r="C1403" s="265">
        <f t="shared" si="74"/>
        <v>255</v>
      </c>
      <c r="D1403" s="265">
        <v>231</v>
      </c>
      <c r="E1403" s="265">
        <v>24</v>
      </c>
      <c r="F1403" s="276"/>
      <c r="G1403" s="549">
        <v>3.4885999999999999</v>
      </c>
      <c r="H1403" s="546">
        <f t="shared" si="75"/>
        <v>167.45</v>
      </c>
      <c r="I1403" s="547">
        <f t="shared" si="76"/>
        <v>207.79</v>
      </c>
    </row>
    <row r="1404" spans="1:9" x14ac:dyDescent="0.25">
      <c r="A1404" s="273" t="s">
        <v>1398</v>
      </c>
      <c r="B1404" s="265">
        <v>1</v>
      </c>
      <c r="C1404" s="265">
        <f t="shared" si="74"/>
        <v>175.31578947368422</v>
      </c>
      <c r="D1404" s="265">
        <v>151</v>
      </c>
      <c r="E1404" s="265">
        <v>24.315789473684209</v>
      </c>
      <c r="F1404" s="276"/>
      <c r="G1404" s="549">
        <v>3.4885999999999999</v>
      </c>
      <c r="H1404" s="546">
        <f t="shared" si="75"/>
        <v>169.66</v>
      </c>
      <c r="I1404" s="547">
        <f t="shared" si="76"/>
        <v>210.53</v>
      </c>
    </row>
    <row r="1405" spans="1:9" x14ac:dyDescent="0.25">
      <c r="A1405" s="273" t="s">
        <v>1398</v>
      </c>
      <c r="B1405" s="265">
        <v>1</v>
      </c>
      <c r="C1405" s="265">
        <f t="shared" si="74"/>
        <v>245.544776119403</v>
      </c>
      <c r="D1405" s="265">
        <v>221</v>
      </c>
      <c r="E1405" s="265">
        <v>24.544776119402986</v>
      </c>
      <c r="F1405" s="276"/>
      <c r="G1405" s="549">
        <v>3.4885999999999999</v>
      </c>
      <c r="H1405" s="546">
        <f t="shared" si="75"/>
        <v>171.25</v>
      </c>
      <c r="I1405" s="547">
        <f t="shared" si="76"/>
        <v>212.5</v>
      </c>
    </row>
    <row r="1406" spans="1:9" x14ac:dyDescent="0.25">
      <c r="A1406" s="273" t="s">
        <v>1398</v>
      </c>
      <c r="B1406" s="265">
        <v>1</v>
      </c>
      <c r="C1406" s="265">
        <f t="shared" si="74"/>
        <v>256.57499999999999</v>
      </c>
      <c r="D1406" s="265">
        <v>231</v>
      </c>
      <c r="E1406" s="265">
        <v>25.575000000000003</v>
      </c>
      <c r="F1406" s="276"/>
      <c r="G1406" s="549">
        <v>3.4885999999999999</v>
      </c>
      <c r="H1406" s="546">
        <f t="shared" si="75"/>
        <v>178.44</v>
      </c>
      <c r="I1406" s="547">
        <f t="shared" si="76"/>
        <v>221.43</v>
      </c>
    </row>
    <row r="1407" spans="1:9" x14ac:dyDescent="0.25">
      <c r="A1407" s="273" t="s">
        <v>1398</v>
      </c>
      <c r="B1407" s="265">
        <v>1</v>
      </c>
      <c r="C1407" s="265">
        <f t="shared" si="74"/>
        <v>192</v>
      </c>
      <c r="D1407" s="265">
        <v>166</v>
      </c>
      <c r="E1407" s="265">
        <v>26</v>
      </c>
      <c r="F1407" s="276"/>
      <c r="G1407" s="549">
        <v>3.4885999999999999</v>
      </c>
      <c r="H1407" s="546">
        <f t="shared" si="75"/>
        <v>181.41</v>
      </c>
      <c r="I1407" s="547">
        <f t="shared" si="76"/>
        <v>225.11</v>
      </c>
    </row>
    <row r="1408" spans="1:9" x14ac:dyDescent="0.25">
      <c r="A1408" s="273" t="s">
        <v>1398</v>
      </c>
      <c r="B1408" s="265">
        <v>1</v>
      </c>
      <c r="C1408" s="265">
        <f t="shared" si="74"/>
        <v>96</v>
      </c>
      <c r="D1408" s="265">
        <v>70</v>
      </c>
      <c r="E1408" s="265">
        <v>26</v>
      </c>
      <c r="F1408" s="276"/>
      <c r="G1408" s="549">
        <v>3.4885999999999999</v>
      </c>
      <c r="H1408" s="546">
        <f t="shared" si="75"/>
        <v>181.41</v>
      </c>
      <c r="I1408" s="547">
        <f t="shared" si="76"/>
        <v>225.11</v>
      </c>
    </row>
    <row r="1409" spans="1:9" x14ac:dyDescent="0.25">
      <c r="A1409" s="273" t="s">
        <v>1398</v>
      </c>
      <c r="B1409" s="265">
        <v>1</v>
      </c>
      <c r="C1409" s="265">
        <f t="shared" si="74"/>
        <v>216</v>
      </c>
      <c r="D1409" s="265">
        <v>189</v>
      </c>
      <c r="E1409" s="265">
        <v>27</v>
      </c>
      <c r="F1409" s="276"/>
      <c r="G1409" s="549">
        <v>3.4885999999999999</v>
      </c>
      <c r="H1409" s="546">
        <f t="shared" si="75"/>
        <v>188.38</v>
      </c>
      <c r="I1409" s="547">
        <f t="shared" si="76"/>
        <v>233.76</v>
      </c>
    </row>
    <row r="1410" spans="1:9" x14ac:dyDescent="0.25">
      <c r="A1410" s="273" t="s">
        <v>1398</v>
      </c>
      <c r="B1410" s="265">
        <v>1</v>
      </c>
      <c r="C1410" s="265">
        <f t="shared" si="74"/>
        <v>114</v>
      </c>
      <c r="D1410" s="265">
        <v>86</v>
      </c>
      <c r="E1410" s="265">
        <v>28</v>
      </c>
      <c r="F1410" s="276"/>
      <c r="G1410" s="549">
        <v>3.4885999999999999</v>
      </c>
      <c r="H1410" s="546">
        <f t="shared" si="75"/>
        <v>195.36</v>
      </c>
      <c r="I1410" s="547">
        <f t="shared" si="76"/>
        <v>242.42</v>
      </c>
    </row>
    <row r="1411" spans="1:9" x14ac:dyDescent="0.25">
      <c r="A1411" s="273" t="s">
        <v>1398</v>
      </c>
      <c r="B1411" s="265">
        <v>1</v>
      </c>
      <c r="C1411" s="265">
        <f t="shared" si="74"/>
        <v>282.41042345276873</v>
      </c>
      <c r="D1411" s="265">
        <v>254</v>
      </c>
      <c r="E1411" s="265">
        <v>28.410423452768729</v>
      </c>
      <c r="F1411" s="276"/>
      <c r="G1411" s="549">
        <v>3.4885999999999999</v>
      </c>
      <c r="H1411" s="546">
        <f t="shared" si="75"/>
        <v>198.23</v>
      </c>
      <c r="I1411" s="547">
        <f t="shared" si="76"/>
        <v>245.98</v>
      </c>
    </row>
    <row r="1412" spans="1:9" x14ac:dyDescent="0.25">
      <c r="A1412" s="273" t="s">
        <v>1398</v>
      </c>
      <c r="B1412" s="265">
        <v>1</v>
      </c>
      <c r="C1412" s="265">
        <f t="shared" si="74"/>
        <v>308.9524940617577</v>
      </c>
      <c r="D1412" s="265">
        <v>277</v>
      </c>
      <c r="E1412" s="265">
        <v>31.952494061757719</v>
      </c>
      <c r="F1412" s="276"/>
      <c r="G1412" s="549">
        <v>3.4885999999999999</v>
      </c>
      <c r="H1412" s="546">
        <f t="shared" si="75"/>
        <v>222.94</v>
      </c>
      <c r="I1412" s="547">
        <f t="shared" si="76"/>
        <v>276.64999999999998</v>
      </c>
    </row>
    <row r="1413" spans="1:9" x14ac:dyDescent="0.25">
      <c r="A1413" s="273" t="s">
        <v>1398</v>
      </c>
      <c r="B1413" s="265">
        <v>1</v>
      </c>
      <c r="C1413" s="265">
        <f t="shared" si="74"/>
        <v>72</v>
      </c>
      <c r="D1413" s="265">
        <v>38</v>
      </c>
      <c r="E1413" s="265">
        <v>34</v>
      </c>
      <c r="F1413" s="276"/>
      <c r="G1413" s="549">
        <v>3.4885999999999999</v>
      </c>
      <c r="H1413" s="546">
        <f t="shared" si="75"/>
        <v>237.22</v>
      </c>
      <c r="I1413" s="547">
        <f t="shared" si="76"/>
        <v>294.37</v>
      </c>
    </row>
    <row r="1414" spans="1:9" x14ac:dyDescent="0.25">
      <c r="A1414" s="273" t="s">
        <v>1398</v>
      </c>
      <c r="B1414" s="265">
        <v>1</v>
      </c>
      <c r="C1414" s="265">
        <f t="shared" si="74"/>
        <v>232.5</v>
      </c>
      <c r="D1414" s="265">
        <v>197</v>
      </c>
      <c r="E1414" s="265">
        <v>35.5</v>
      </c>
      <c r="F1414" s="276"/>
      <c r="G1414" s="549">
        <v>3.4885999999999999</v>
      </c>
      <c r="H1414" s="546">
        <f t="shared" si="75"/>
        <v>247.69</v>
      </c>
      <c r="I1414" s="547">
        <f t="shared" si="76"/>
        <v>307.36</v>
      </c>
    </row>
    <row r="1415" spans="1:9" x14ac:dyDescent="0.25">
      <c r="A1415" s="273" t="s">
        <v>1398</v>
      </c>
      <c r="B1415" s="265">
        <v>1</v>
      </c>
      <c r="C1415" s="265">
        <f t="shared" si="74"/>
        <v>315</v>
      </c>
      <c r="D1415" s="265">
        <v>277</v>
      </c>
      <c r="E1415" s="265">
        <v>38</v>
      </c>
      <c r="F1415" s="276"/>
      <c r="G1415" s="549">
        <v>3.4885999999999999</v>
      </c>
      <c r="H1415" s="546">
        <f t="shared" si="75"/>
        <v>265.13</v>
      </c>
      <c r="I1415" s="547">
        <f t="shared" si="76"/>
        <v>329</v>
      </c>
    </row>
    <row r="1416" spans="1:9" x14ac:dyDescent="0.25">
      <c r="A1416" s="273" t="s">
        <v>1398</v>
      </c>
      <c r="B1416" s="265">
        <v>1</v>
      </c>
      <c r="C1416" s="265">
        <f t="shared" si="74"/>
        <v>159</v>
      </c>
      <c r="D1416" s="265">
        <v>119</v>
      </c>
      <c r="E1416" s="265">
        <v>40</v>
      </c>
      <c r="F1416" s="276"/>
      <c r="G1416" s="549">
        <v>3.4885999999999999</v>
      </c>
      <c r="H1416" s="546">
        <f t="shared" si="75"/>
        <v>279.08999999999997</v>
      </c>
      <c r="I1416" s="547">
        <f t="shared" si="76"/>
        <v>346.32</v>
      </c>
    </row>
    <row r="1417" spans="1:9" x14ac:dyDescent="0.25">
      <c r="A1417" s="273" t="s">
        <v>1398</v>
      </c>
      <c r="B1417" s="265">
        <v>1</v>
      </c>
      <c r="C1417" s="265">
        <f t="shared" si="74"/>
        <v>256</v>
      </c>
      <c r="D1417" s="265">
        <v>214</v>
      </c>
      <c r="E1417" s="265">
        <v>42</v>
      </c>
      <c r="F1417" s="276"/>
      <c r="G1417" s="549">
        <v>3.4885999999999999</v>
      </c>
      <c r="H1417" s="546">
        <f t="shared" si="75"/>
        <v>293.04000000000002</v>
      </c>
      <c r="I1417" s="547">
        <f t="shared" si="76"/>
        <v>363.63</v>
      </c>
    </row>
    <row r="1418" spans="1:9" x14ac:dyDescent="0.25">
      <c r="A1418" s="273" t="s">
        <v>1398</v>
      </c>
      <c r="B1418" s="265">
        <v>1</v>
      </c>
      <c r="C1418" s="265">
        <f t="shared" si="74"/>
        <v>302</v>
      </c>
      <c r="D1418" s="265">
        <v>254</v>
      </c>
      <c r="E1418" s="265">
        <v>48</v>
      </c>
      <c r="F1418" s="276"/>
      <c r="G1418" s="549">
        <v>3.4885999999999999</v>
      </c>
      <c r="H1418" s="546">
        <f t="shared" si="75"/>
        <v>334.91</v>
      </c>
      <c r="I1418" s="547">
        <f t="shared" si="76"/>
        <v>415.59</v>
      </c>
    </row>
    <row r="1419" spans="1:9" x14ac:dyDescent="0.25">
      <c r="A1419" s="273" t="s">
        <v>1398</v>
      </c>
      <c r="B1419" s="265">
        <v>1</v>
      </c>
      <c r="C1419" s="265">
        <f t="shared" si="74"/>
        <v>232</v>
      </c>
      <c r="D1419" s="265">
        <v>182</v>
      </c>
      <c r="E1419" s="265">
        <v>50</v>
      </c>
      <c r="F1419" s="276"/>
      <c r="G1419" s="549">
        <v>3.4885999999999999</v>
      </c>
      <c r="H1419" s="546">
        <f t="shared" si="75"/>
        <v>348.86</v>
      </c>
      <c r="I1419" s="547">
        <f t="shared" si="76"/>
        <v>432.9</v>
      </c>
    </row>
    <row r="1420" spans="1:9" x14ac:dyDescent="0.25">
      <c r="A1420" s="273" t="s">
        <v>1398</v>
      </c>
      <c r="B1420" s="265">
        <v>1</v>
      </c>
      <c r="C1420" s="265">
        <f t="shared" si="74"/>
        <v>328</v>
      </c>
      <c r="D1420" s="265">
        <v>277</v>
      </c>
      <c r="E1420" s="265">
        <v>51</v>
      </c>
      <c r="F1420" s="276"/>
      <c r="G1420" s="549">
        <v>3.4885999999999999</v>
      </c>
      <c r="H1420" s="546">
        <f t="shared" si="75"/>
        <v>355.84</v>
      </c>
      <c r="I1420" s="547">
        <f t="shared" si="76"/>
        <v>441.56</v>
      </c>
    </row>
    <row r="1421" spans="1:9" x14ac:dyDescent="0.25">
      <c r="A1421" s="273" t="s">
        <v>1398</v>
      </c>
      <c r="B1421" s="265">
        <v>1</v>
      </c>
      <c r="C1421" s="265">
        <f t="shared" si="74"/>
        <v>343.16071428571428</v>
      </c>
      <c r="D1421" s="265">
        <v>277</v>
      </c>
      <c r="E1421" s="265">
        <v>66.160714285714278</v>
      </c>
      <c r="F1421" s="276"/>
      <c r="G1421" s="549">
        <v>3.4885999999999999</v>
      </c>
      <c r="H1421" s="546">
        <f t="shared" si="75"/>
        <v>461.62</v>
      </c>
      <c r="I1421" s="547">
        <f t="shared" si="76"/>
        <v>572.82000000000005</v>
      </c>
    </row>
    <row r="1422" spans="1:9" x14ac:dyDescent="0.25">
      <c r="A1422" s="273" t="s">
        <v>1398</v>
      </c>
      <c r="B1422" s="265">
        <v>1</v>
      </c>
      <c r="C1422" s="265">
        <f t="shared" si="74"/>
        <v>344</v>
      </c>
      <c r="D1422" s="265">
        <v>277</v>
      </c>
      <c r="E1422" s="265">
        <v>67</v>
      </c>
      <c r="F1422" s="276"/>
      <c r="G1422" s="549">
        <v>3.4885999999999999</v>
      </c>
      <c r="H1422" s="546">
        <f t="shared" si="75"/>
        <v>467.47</v>
      </c>
      <c r="I1422" s="547">
        <f t="shared" si="76"/>
        <v>580.08000000000004</v>
      </c>
    </row>
    <row r="1423" spans="1:9" x14ac:dyDescent="0.25">
      <c r="A1423" s="273" t="s">
        <v>1398</v>
      </c>
      <c r="B1423" s="265">
        <v>1</v>
      </c>
      <c r="C1423" s="265">
        <f t="shared" si="74"/>
        <v>310.44594594594594</v>
      </c>
      <c r="D1423" s="265">
        <v>229</v>
      </c>
      <c r="E1423" s="265">
        <v>81.445945945945951</v>
      </c>
      <c r="F1423" s="276"/>
      <c r="G1423" s="549">
        <v>3.4885999999999999</v>
      </c>
      <c r="H1423" s="546">
        <f t="shared" si="75"/>
        <v>568.26</v>
      </c>
      <c r="I1423" s="547">
        <f t="shared" si="76"/>
        <v>705.15</v>
      </c>
    </row>
    <row r="1424" spans="1:9" x14ac:dyDescent="0.25">
      <c r="A1424" s="273" t="s">
        <v>1398</v>
      </c>
      <c r="B1424" s="265">
        <v>1</v>
      </c>
      <c r="C1424" s="265">
        <f t="shared" si="74"/>
        <v>312</v>
      </c>
      <c r="D1424" s="265">
        <v>222</v>
      </c>
      <c r="E1424" s="265">
        <v>90</v>
      </c>
      <c r="F1424" s="276"/>
      <c r="G1424" s="549">
        <v>3.4885999999999999</v>
      </c>
      <c r="H1424" s="546">
        <f t="shared" si="75"/>
        <v>627.95000000000005</v>
      </c>
      <c r="I1424" s="547">
        <f t="shared" si="76"/>
        <v>779.22</v>
      </c>
    </row>
    <row r="1425" spans="1:9" x14ac:dyDescent="0.25">
      <c r="A1425" s="273" t="s">
        <v>1398</v>
      </c>
      <c r="B1425" s="265">
        <v>1</v>
      </c>
      <c r="C1425" s="265">
        <f t="shared" si="74"/>
        <v>360</v>
      </c>
      <c r="D1425" s="265">
        <v>237</v>
      </c>
      <c r="E1425" s="265">
        <v>123</v>
      </c>
      <c r="F1425" s="276"/>
      <c r="G1425" s="549">
        <v>3.4885999999999999</v>
      </c>
      <c r="H1425" s="546">
        <f t="shared" si="75"/>
        <v>858.2</v>
      </c>
      <c r="I1425" s="547">
        <f t="shared" si="76"/>
        <v>1064.94</v>
      </c>
    </row>
    <row r="1426" spans="1:9" x14ac:dyDescent="0.25">
      <c r="A1426" s="273" t="s">
        <v>1398</v>
      </c>
      <c r="B1426" s="265">
        <v>1</v>
      </c>
      <c r="C1426" s="265">
        <f t="shared" si="74"/>
        <v>160</v>
      </c>
      <c r="D1426" s="265">
        <v>158</v>
      </c>
      <c r="E1426" s="265">
        <v>2</v>
      </c>
      <c r="F1426" s="276"/>
      <c r="G1426" s="549">
        <v>3.5665</v>
      </c>
      <c r="H1426" s="546">
        <f t="shared" si="75"/>
        <v>14.27</v>
      </c>
      <c r="I1426" s="547">
        <f t="shared" si="76"/>
        <v>17.71</v>
      </c>
    </row>
    <row r="1427" spans="1:9" x14ac:dyDescent="0.25">
      <c r="A1427" s="273" t="s">
        <v>1398</v>
      </c>
      <c r="B1427" s="265">
        <v>1</v>
      </c>
      <c r="C1427" s="265">
        <f t="shared" si="74"/>
        <v>161.17676767676767</v>
      </c>
      <c r="D1427" s="265">
        <v>151</v>
      </c>
      <c r="E1427" s="265">
        <v>10.176767676767678</v>
      </c>
      <c r="F1427" s="276"/>
      <c r="G1427" s="549">
        <v>3.5665</v>
      </c>
      <c r="H1427" s="546">
        <f t="shared" si="75"/>
        <v>72.59</v>
      </c>
      <c r="I1427" s="547">
        <f t="shared" si="76"/>
        <v>90.08</v>
      </c>
    </row>
    <row r="1428" spans="1:9" x14ac:dyDescent="0.25">
      <c r="A1428" s="273" t="s">
        <v>1398</v>
      </c>
      <c r="B1428" s="265">
        <v>1</v>
      </c>
      <c r="C1428" s="265">
        <f t="shared" si="74"/>
        <v>288</v>
      </c>
      <c r="D1428" s="265">
        <v>277</v>
      </c>
      <c r="E1428" s="265">
        <v>11</v>
      </c>
      <c r="F1428" s="276"/>
      <c r="G1428" s="549">
        <v>3.5665</v>
      </c>
      <c r="H1428" s="546">
        <f t="shared" si="75"/>
        <v>78.459999999999994</v>
      </c>
      <c r="I1428" s="547">
        <f t="shared" si="76"/>
        <v>97.36</v>
      </c>
    </row>
    <row r="1429" spans="1:9" x14ac:dyDescent="0.25">
      <c r="A1429" s="273" t="s">
        <v>1398</v>
      </c>
      <c r="B1429" s="265">
        <v>1</v>
      </c>
      <c r="C1429" s="265">
        <f t="shared" si="74"/>
        <v>221</v>
      </c>
      <c r="D1429" s="265">
        <v>197</v>
      </c>
      <c r="E1429" s="265">
        <v>24</v>
      </c>
      <c r="F1429" s="276"/>
      <c r="G1429" s="549">
        <v>3.5665</v>
      </c>
      <c r="H1429" s="546">
        <f t="shared" si="75"/>
        <v>171.19</v>
      </c>
      <c r="I1429" s="547">
        <f t="shared" si="76"/>
        <v>212.43</v>
      </c>
    </row>
    <row r="1430" spans="1:9" x14ac:dyDescent="0.25">
      <c r="A1430" s="273" t="s">
        <v>1398</v>
      </c>
      <c r="B1430" s="265">
        <v>1</v>
      </c>
      <c r="C1430" s="265">
        <f t="shared" si="74"/>
        <v>111.5</v>
      </c>
      <c r="D1430" s="265">
        <v>86</v>
      </c>
      <c r="E1430" s="265">
        <v>25.5</v>
      </c>
      <c r="F1430" s="276"/>
      <c r="G1430" s="549">
        <v>3.5665</v>
      </c>
      <c r="H1430" s="546">
        <f t="shared" si="75"/>
        <v>181.89</v>
      </c>
      <c r="I1430" s="547">
        <f t="shared" si="76"/>
        <v>225.71</v>
      </c>
    </row>
    <row r="1431" spans="1:9" x14ac:dyDescent="0.25">
      <c r="A1431" s="273" t="s">
        <v>1398</v>
      </c>
      <c r="B1431" s="265">
        <v>1</v>
      </c>
      <c r="C1431" s="265">
        <f t="shared" si="74"/>
        <v>305.09358288770056</v>
      </c>
      <c r="D1431" s="265">
        <v>277</v>
      </c>
      <c r="E1431" s="265">
        <v>28.093582887700535</v>
      </c>
      <c r="F1431" s="276"/>
      <c r="G1431" s="549">
        <v>3.5665</v>
      </c>
      <c r="H1431" s="546">
        <f t="shared" si="75"/>
        <v>200.39</v>
      </c>
      <c r="I1431" s="547">
        <f t="shared" si="76"/>
        <v>248.66</v>
      </c>
    </row>
    <row r="1432" spans="1:9" x14ac:dyDescent="0.25">
      <c r="A1432" s="273" t="s">
        <v>1398</v>
      </c>
      <c r="B1432" s="265">
        <v>1</v>
      </c>
      <c r="C1432" s="265">
        <f t="shared" si="74"/>
        <v>310.29032258064518</v>
      </c>
      <c r="D1432" s="265">
        <v>277</v>
      </c>
      <c r="E1432" s="265">
        <v>33.29032258064516</v>
      </c>
      <c r="F1432" s="276"/>
      <c r="G1432" s="549">
        <v>3.5665</v>
      </c>
      <c r="H1432" s="546">
        <f t="shared" si="75"/>
        <v>237.46</v>
      </c>
      <c r="I1432" s="547">
        <f t="shared" si="76"/>
        <v>294.66000000000003</v>
      </c>
    </row>
    <row r="1433" spans="1:9" x14ac:dyDescent="0.25">
      <c r="A1433" s="273" t="s">
        <v>1398</v>
      </c>
      <c r="B1433" s="265">
        <v>1</v>
      </c>
      <c r="C1433" s="265">
        <f t="shared" si="74"/>
        <v>257.81716417910445</v>
      </c>
      <c r="D1433" s="265">
        <v>221</v>
      </c>
      <c r="E1433" s="265">
        <v>36.817164179104473</v>
      </c>
      <c r="F1433" s="276"/>
      <c r="G1433" s="549">
        <v>3.5665</v>
      </c>
      <c r="H1433" s="546">
        <f t="shared" si="75"/>
        <v>262.62</v>
      </c>
      <c r="I1433" s="547">
        <f t="shared" si="76"/>
        <v>325.89</v>
      </c>
    </row>
    <row r="1434" spans="1:9" x14ac:dyDescent="0.25">
      <c r="A1434" s="273" t="s">
        <v>1398</v>
      </c>
      <c r="B1434" s="265">
        <v>1</v>
      </c>
      <c r="C1434" s="265">
        <f t="shared" si="74"/>
        <v>144.5</v>
      </c>
      <c r="D1434" s="265">
        <v>103</v>
      </c>
      <c r="E1434" s="265">
        <v>41.5</v>
      </c>
      <c r="F1434" s="276"/>
      <c r="G1434" s="549">
        <v>3.5665</v>
      </c>
      <c r="H1434" s="546">
        <f t="shared" si="75"/>
        <v>296.02</v>
      </c>
      <c r="I1434" s="547">
        <f t="shared" si="76"/>
        <v>367.33</v>
      </c>
    </row>
    <row r="1435" spans="1:9" x14ac:dyDescent="0.25">
      <c r="A1435" s="273" t="s">
        <v>1398</v>
      </c>
      <c r="B1435" s="265">
        <v>1</v>
      </c>
      <c r="C1435" s="265">
        <f t="shared" si="74"/>
        <v>257.423</v>
      </c>
      <c r="D1435" s="265">
        <v>214</v>
      </c>
      <c r="E1435" s="265">
        <v>43.423000000000002</v>
      </c>
      <c r="F1435" s="276"/>
      <c r="G1435" s="549">
        <v>3.5665</v>
      </c>
      <c r="H1435" s="546">
        <f t="shared" si="75"/>
        <v>309.74</v>
      </c>
      <c r="I1435" s="547">
        <f t="shared" si="76"/>
        <v>384.36</v>
      </c>
    </row>
    <row r="1436" spans="1:9" x14ac:dyDescent="0.25">
      <c r="A1436" s="273" t="s">
        <v>1398</v>
      </c>
      <c r="B1436" s="265">
        <v>1</v>
      </c>
      <c r="C1436" s="265">
        <f t="shared" si="74"/>
        <v>216</v>
      </c>
      <c r="D1436" s="265">
        <v>158</v>
      </c>
      <c r="E1436" s="265">
        <v>58</v>
      </c>
      <c r="F1436" s="276"/>
      <c r="G1436" s="549">
        <v>3.5665</v>
      </c>
      <c r="H1436" s="546">
        <f t="shared" si="75"/>
        <v>413.71</v>
      </c>
      <c r="I1436" s="547">
        <f t="shared" si="76"/>
        <v>513.37</v>
      </c>
    </row>
    <row r="1437" spans="1:9" x14ac:dyDescent="0.25">
      <c r="A1437" s="273" t="s">
        <v>1398</v>
      </c>
      <c r="B1437" s="265">
        <v>1</v>
      </c>
      <c r="C1437" s="265">
        <f t="shared" si="74"/>
        <v>340.57446808510639</v>
      </c>
      <c r="D1437" s="265">
        <v>277</v>
      </c>
      <c r="E1437" s="265">
        <v>63.574468085106382</v>
      </c>
      <c r="F1437" s="276"/>
      <c r="G1437" s="549">
        <v>3.5665</v>
      </c>
      <c r="H1437" s="546">
        <f t="shared" si="75"/>
        <v>453.48</v>
      </c>
      <c r="I1437" s="547">
        <f t="shared" si="76"/>
        <v>562.72</v>
      </c>
    </row>
    <row r="1438" spans="1:9" x14ac:dyDescent="0.25">
      <c r="A1438" s="273" t="s">
        <v>1398</v>
      </c>
      <c r="B1438" s="265">
        <v>1</v>
      </c>
      <c r="C1438" s="265">
        <f t="shared" si="74"/>
        <v>365.71021377672207</v>
      </c>
      <c r="D1438" s="265">
        <v>277</v>
      </c>
      <c r="E1438" s="265">
        <v>88.710213776722085</v>
      </c>
      <c r="F1438" s="276"/>
      <c r="G1438" s="549">
        <v>3.5665</v>
      </c>
      <c r="H1438" s="546">
        <f t="shared" si="75"/>
        <v>632.77</v>
      </c>
      <c r="I1438" s="547">
        <f t="shared" si="76"/>
        <v>785.2</v>
      </c>
    </row>
    <row r="1439" spans="1:9" x14ac:dyDescent="0.25">
      <c r="A1439" s="273" t="s">
        <v>1398</v>
      </c>
      <c r="B1439" s="265">
        <v>1</v>
      </c>
      <c r="C1439" s="265">
        <f t="shared" si="74"/>
        <v>342.5</v>
      </c>
      <c r="D1439" s="265">
        <v>231</v>
      </c>
      <c r="E1439" s="265">
        <v>111.5</v>
      </c>
      <c r="F1439" s="276"/>
      <c r="G1439" s="549">
        <v>3.5665</v>
      </c>
      <c r="H1439" s="546">
        <f t="shared" si="75"/>
        <v>795.33</v>
      </c>
      <c r="I1439" s="547">
        <f t="shared" si="76"/>
        <v>986.92</v>
      </c>
    </row>
    <row r="1440" spans="1:9" x14ac:dyDescent="0.25">
      <c r="A1440" s="273" t="s">
        <v>1398</v>
      </c>
      <c r="B1440" s="265">
        <v>1</v>
      </c>
      <c r="C1440" s="265">
        <f t="shared" si="74"/>
        <v>295.5</v>
      </c>
      <c r="D1440" s="265">
        <v>277</v>
      </c>
      <c r="E1440" s="265">
        <v>18.5</v>
      </c>
      <c r="F1440" s="276"/>
      <c r="G1440" s="549">
        <v>3.6564000000000001</v>
      </c>
      <c r="H1440" s="546">
        <f t="shared" si="75"/>
        <v>135.29</v>
      </c>
      <c r="I1440" s="547">
        <f t="shared" si="76"/>
        <v>167.88</v>
      </c>
    </row>
    <row r="1441" spans="1:9" x14ac:dyDescent="0.25">
      <c r="A1441" s="273" t="s">
        <v>1398</v>
      </c>
      <c r="B1441" s="265">
        <v>1</v>
      </c>
      <c r="C1441" s="265">
        <f t="shared" si="74"/>
        <v>301</v>
      </c>
      <c r="D1441" s="265">
        <v>277</v>
      </c>
      <c r="E1441" s="265">
        <v>24</v>
      </c>
      <c r="F1441" s="276"/>
      <c r="G1441" s="549">
        <v>3.6564000000000001</v>
      </c>
      <c r="H1441" s="546">
        <f t="shared" si="75"/>
        <v>175.51</v>
      </c>
      <c r="I1441" s="547">
        <f t="shared" si="76"/>
        <v>217.79</v>
      </c>
    </row>
    <row r="1442" spans="1:9" x14ac:dyDescent="0.25">
      <c r="A1442" s="273" t="s">
        <v>1398</v>
      </c>
      <c r="B1442" s="265">
        <v>1</v>
      </c>
      <c r="C1442" s="265">
        <f t="shared" si="74"/>
        <v>301</v>
      </c>
      <c r="D1442" s="265">
        <v>277</v>
      </c>
      <c r="E1442" s="265">
        <v>24</v>
      </c>
      <c r="F1442" s="276"/>
      <c r="G1442" s="549">
        <v>3.6564000000000001</v>
      </c>
      <c r="H1442" s="546">
        <f t="shared" si="75"/>
        <v>175.51</v>
      </c>
      <c r="I1442" s="547">
        <f t="shared" si="76"/>
        <v>217.79</v>
      </c>
    </row>
    <row r="1443" spans="1:9" x14ac:dyDescent="0.25">
      <c r="A1443" s="273" t="s">
        <v>1398</v>
      </c>
      <c r="B1443" s="265">
        <v>1</v>
      </c>
      <c r="C1443" s="265">
        <f t="shared" si="74"/>
        <v>255</v>
      </c>
      <c r="D1443" s="265">
        <v>231</v>
      </c>
      <c r="E1443" s="265">
        <v>24</v>
      </c>
      <c r="F1443" s="276"/>
      <c r="G1443" s="549">
        <v>3.6564000000000001</v>
      </c>
      <c r="H1443" s="546">
        <f t="shared" si="75"/>
        <v>175.51</v>
      </c>
      <c r="I1443" s="547">
        <f t="shared" si="76"/>
        <v>217.79</v>
      </c>
    </row>
    <row r="1444" spans="1:9" x14ac:dyDescent="0.25">
      <c r="A1444" s="273" t="s">
        <v>1398</v>
      </c>
      <c r="B1444" s="265">
        <v>1</v>
      </c>
      <c r="C1444" s="265">
        <f t="shared" si="74"/>
        <v>278</v>
      </c>
      <c r="D1444" s="265">
        <v>230</v>
      </c>
      <c r="E1444" s="265">
        <v>48</v>
      </c>
      <c r="F1444" s="276"/>
      <c r="G1444" s="549">
        <v>3.6564000000000001</v>
      </c>
      <c r="H1444" s="546">
        <f t="shared" si="75"/>
        <v>351.01</v>
      </c>
      <c r="I1444" s="547">
        <f t="shared" si="76"/>
        <v>435.57</v>
      </c>
    </row>
    <row r="1445" spans="1:9" x14ac:dyDescent="0.25">
      <c r="A1445" s="273" t="s">
        <v>1398</v>
      </c>
      <c r="B1445" s="265">
        <v>1</v>
      </c>
      <c r="C1445" s="265">
        <f t="shared" si="74"/>
        <v>325</v>
      </c>
      <c r="D1445" s="265">
        <v>277</v>
      </c>
      <c r="E1445" s="265">
        <v>48</v>
      </c>
      <c r="F1445" s="276"/>
      <c r="G1445" s="549">
        <v>3.6564000000000001</v>
      </c>
      <c r="H1445" s="546">
        <f t="shared" si="75"/>
        <v>351.01</v>
      </c>
      <c r="I1445" s="547">
        <f t="shared" si="76"/>
        <v>435.57</v>
      </c>
    </row>
    <row r="1446" spans="1:9" x14ac:dyDescent="0.25">
      <c r="A1446" s="273" t="s">
        <v>1398</v>
      </c>
      <c r="B1446" s="265">
        <v>1</v>
      </c>
      <c r="C1446" s="265">
        <f t="shared" si="74"/>
        <v>349</v>
      </c>
      <c r="D1446" s="265">
        <v>277</v>
      </c>
      <c r="E1446" s="265">
        <v>72</v>
      </c>
      <c r="F1446" s="276"/>
      <c r="G1446" s="549">
        <v>3.6564000000000001</v>
      </c>
      <c r="H1446" s="546">
        <f t="shared" si="75"/>
        <v>526.52</v>
      </c>
      <c r="I1446" s="547">
        <f t="shared" si="76"/>
        <v>653.36</v>
      </c>
    </row>
    <row r="1447" spans="1:9" x14ac:dyDescent="0.25">
      <c r="A1447" s="273" t="s">
        <v>1398</v>
      </c>
      <c r="B1447" s="265">
        <v>1</v>
      </c>
      <c r="C1447" s="265">
        <f t="shared" si="74"/>
        <v>360</v>
      </c>
      <c r="D1447" s="265">
        <v>277</v>
      </c>
      <c r="E1447" s="265">
        <v>83</v>
      </c>
      <c r="F1447" s="276"/>
      <c r="G1447" s="549">
        <v>3.6564000000000001</v>
      </c>
      <c r="H1447" s="546">
        <f t="shared" si="75"/>
        <v>606.96</v>
      </c>
      <c r="I1447" s="547">
        <f t="shared" si="76"/>
        <v>753.18</v>
      </c>
    </row>
    <row r="1448" spans="1:9" x14ac:dyDescent="0.25">
      <c r="A1448" s="273" t="s">
        <v>1398</v>
      </c>
      <c r="B1448" s="265">
        <v>1</v>
      </c>
      <c r="C1448" s="265">
        <f t="shared" si="74"/>
        <v>375.5</v>
      </c>
      <c r="D1448" s="265">
        <v>277</v>
      </c>
      <c r="E1448" s="265">
        <v>98.5</v>
      </c>
      <c r="F1448" s="276"/>
      <c r="G1448" s="549">
        <v>3.6564000000000001</v>
      </c>
      <c r="H1448" s="546">
        <f t="shared" si="75"/>
        <v>720.31</v>
      </c>
      <c r="I1448" s="547">
        <f t="shared" si="76"/>
        <v>893.83</v>
      </c>
    </row>
    <row r="1449" spans="1:9" x14ac:dyDescent="0.25">
      <c r="A1449" s="273" t="s">
        <v>1398</v>
      </c>
      <c r="B1449" s="265">
        <v>1</v>
      </c>
      <c r="C1449" s="265">
        <f t="shared" si="74"/>
        <v>238</v>
      </c>
      <c r="D1449" s="265">
        <v>237</v>
      </c>
      <c r="E1449" s="265">
        <v>1</v>
      </c>
      <c r="F1449" s="276"/>
      <c r="G1449" s="549">
        <v>3.7164000000000001</v>
      </c>
      <c r="H1449" s="546">
        <f t="shared" si="75"/>
        <v>7.43</v>
      </c>
      <c r="I1449" s="547">
        <f t="shared" si="76"/>
        <v>9.2200000000000006</v>
      </c>
    </row>
    <row r="1450" spans="1:9" x14ac:dyDescent="0.25">
      <c r="A1450" s="273" t="s">
        <v>1398</v>
      </c>
      <c r="B1450" s="265">
        <v>1</v>
      </c>
      <c r="C1450" s="265">
        <f t="shared" si="74"/>
        <v>231</v>
      </c>
      <c r="D1450" s="265">
        <v>229</v>
      </c>
      <c r="E1450" s="265">
        <v>2</v>
      </c>
      <c r="F1450" s="276"/>
      <c r="G1450" s="549">
        <v>3.7164000000000001</v>
      </c>
      <c r="H1450" s="546">
        <f t="shared" si="75"/>
        <v>14.87</v>
      </c>
      <c r="I1450" s="547">
        <f t="shared" si="76"/>
        <v>18.45</v>
      </c>
    </row>
    <row r="1451" spans="1:9" x14ac:dyDescent="0.25">
      <c r="A1451" s="273" t="s">
        <v>1398</v>
      </c>
      <c r="B1451" s="265">
        <v>1</v>
      </c>
      <c r="C1451" s="265">
        <f t="shared" si="74"/>
        <v>148</v>
      </c>
      <c r="D1451" s="265">
        <v>142</v>
      </c>
      <c r="E1451" s="265">
        <v>6</v>
      </c>
      <c r="F1451" s="276"/>
      <c r="G1451" s="549">
        <v>3.7164000000000001</v>
      </c>
      <c r="H1451" s="546">
        <f t="shared" si="75"/>
        <v>44.6</v>
      </c>
      <c r="I1451" s="547">
        <f t="shared" si="76"/>
        <v>55.34</v>
      </c>
    </row>
    <row r="1452" spans="1:9" x14ac:dyDescent="0.25">
      <c r="A1452" s="273" t="s">
        <v>1398</v>
      </c>
      <c r="B1452" s="265">
        <v>1</v>
      </c>
      <c r="C1452" s="265">
        <f t="shared" si="74"/>
        <v>285.63299999999998</v>
      </c>
      <c r="D1452" s="265">
        <v>277</v>
      </c>
      <c r="E1452" s="265">
        <v>8.6329999999999991</v>
      </c>
      <c r="F1452" s="276"/>
      <c r="G1452" s="549">
        <v>3.7164000000000001</v>
      </c>
      <c r="H1452" s="546">
        <f t="shared" si="75"/>
        <v>64.17</v>
      </c>
      <c r="I1452" s="547">
        <f t="shared" si="76"/>
        <v>79.63</v>
      </c>
    </row>
    <row r="1453" spans="1:9" x14ac:dyDescent="0.25">
      <c r="A1453" s="273" t="s">
        <v>1398</v>
      </c>
      <c r="B1453" s="265">
        <v>1</v>
      </c>
      <c r="C1453" s="265">
        <f t="shared" si="74"/>
        <v>274</v>
      </c>
      <c r="D1453" s="265">
        <v>254</v>
      </c>
      <c r="E1453" s="265">
        <v>20</v>
      </c>
      <c r="F1453" s="276"/>
      <c r="G1453" s="549">
        <v>3.7164000000000001</v>
      </c>
      <c r="H1453" s="546">
        <f t="shared" si="75"/>
        <v>148.66</v>
      </c>
      <c r="I1453" s="547">
        <f t="shared" si="76"/>
        <v>184.47</v>
      </c>
    </row>
    <row r="1454" spans="1:9" x14ac:dyDescent="0.25">
      <c r="A1454" s="273" t="s">
        <v>1398</v>
      </c>
      <c r="B1454" s="265">
        <v>1</v>
      </c>
      <c r="C1454" s="265">
        <f t="shared" si="74"/>
        <v>300</v>
      </c>
      <c r="D1454" s="265">
        <v>277</v>
      </c>
      <c r="E1454" s="265">
        <v>23</v>
      </c>
      <c r="F1454" s="276"/>
      <c r="G1454" s="549">
        <v>3.7164000000000001</v>
      </c>
      <c r="H1454" s="546">
        <f t="shared" si="75"/>
        <v>170.95</v>
      </c>
      <c r="I1454" s="547">
        <f t="shared" si="76"/>
        <v>212.13</v>
      </c>
    </row>
    <row r="1455" spans="1:9" x14ac:dyDescent="0.25">
      <c r="A1455" s="273" t="s">
        <v>1398</v>
      </c>
      <c r="B1455" s="265">
        <v>1</v>
      </c>
      <c r="C1455" s="265">
        <f t="shared" ref="C1455:C1504" si="77">D1455+E1455</f>
        <v>301</v>
      </c>
      <c r="D1455" s="265">
        <v>277</v>
      </c>
      <c r="E1455" s="265">
        <v>24</v>
      </c>
      <c r="F1455" s="276"/>
      <c r="G1455" s="549">
        <v>3.7164000000000001</v>
      </c>
      <c r="H1455" s="546">
        <f t="shared" si="75"/>
        <v>178.39</v>
      </c>
      <c r="I1455" s="547">
        <f t="shared" si="76"/>
        <v>221.36</v>
      </c>
    </row>
    <row r="1456" spans="1:9" x14ac:dyDescent="0.25">
      <c r="A1456" s="273" t="s">
        <v>1398</v>
      </c>
      <c r="B1456" s="265">
        <v>1</v>
      </c>
      <c r="C1456" s="265">
        <f t="shared" si="77"/>
        <v>215</v>
      </c>
      <c r="D1456" s="265">
        <v>191</v>
      </c>
      <c r="E1456" s="265">
        <v>24</v>
      </c>
      <c r="F1456" s="276"/>
      <c r="G1456" s="549">
        <v>3.7164000000000001</v>
      </c>
      <c r="H1456" s="546">
        <f t="shared" ref="H1456:H1504" si="78">ROUND(E1456*G1456*2,2)</f>
        <v>178.39</v>
      </c>
      <c r="I1456" s="547">
        <f t="shared" ref="I1456:I1504" si="79">ROUND(H1456*1.2409,2)</f>
        <v>221.36</v>
      </c>
    </row>
    <row r="1457" spans="1:9" x14ac:dyDescent="0.25">
      <c r="A1457" s="273" t="s">
        <v>1398</v>
      </c>
      <c r="B1457" s="265">
        <v>1</v>
      </c>
      <c r="C1457" s="265">
        <f t="shared" si="77"/>
        <v>301</v>
      </c>
      <c r="D1457" s="265">
        <v>277</v>
      </c>
      <c r="E1457" s="265">
        <v>24</v>
      </c>
      <c r="F1457" s="276"/>
      <c r="G1457" s="549">
        <v>3.7164000000000001</v>
      </c>
      <c r="H1457" s="546">
        <f t="shared" si="78"/>
        <v>178.39</v>
      </c>
      <c r="I1457" s="547">
        <f t="shared" si="79"/>
        <v>221.36</v>
      </c>
    </row>
    <row r="1458" spans="1:9" x14ac:dyDescent="0.25">
      <c r="A1458" s="273" t="s">
        <v>1398</v>
      </c>
      <c r="B1458" s="265">
        <v>1</v>
      </c>
      <c r="C1458" s="265">
        <f t="shared" si="77"/>
        <v>271</v>
      </c>
      <c r="D1458" s="265">
        <v>247</v>
      </c>
      <c r="E1458" s="265">
        <v>24</v>
      </c>
      <c r="F1458" s="276"/>
      <c r="G1458" s="549">
        <v>3.7164000000000001</v>
      </c>
      <c r="H1458" s="546">
        <f t="shared" si="78"/>
        <v>178.39</v>
      </c>
      <c r="I1458" s="547">
        <f t="shared" si="79"/>
        <v>221.36</v>
      </c>
    </row>
    <row r="1459" spans="1:9" x14ac:dyDescent="0.25">
      <c r="A1459" s="273" t="s">
        <v>1398</v>
      </c>
      <c r="B1459" s="265">
        <v>1</v>
      </c>
      <c r="C1459" s="265">
        <f t="shared" si="77"/>
        <v>302</v>
      </c>
      <c r="D1459" s="265">
        <v>277</v>
      </c>
      <c r="E1459" s="265">
        <v>25</v>
      </c>
      <c r="F1459" s="276"/>
      <c r="G1459" s="549">
        <v>3.7164000000000001</v>
      </c>
      <c r="H1459" s="546">
        <f t="shared" si="78"/>
        <v>185.82</v>
      </c>
      <c r="I1459" s="547">
        <f t="shared" si="79"/>
        <v>230.58</v>
      </c>
    </row>
    <row r="1460" spans="1:9" x14ac:dyDescent="0.25">
      <c r="A1460" s="273" t="s">
        <v>1398</v>
      </c>
      <c r="B1460" s="265">
        <v>1</v>
      </c>
      <c r="C1460" s="265">
        <f t="shared" si="77"/>
        <v>312</v>
      </c>
      <c r="D1460" s="265">
        <v>277</v>
      </c>
      <c r="E1460" s="265">
        <v>35</v>
      </c>
      <c r="F1460" s="276"/>
      <c r="G1460" s="549">
        <v>3.7164000000000001</v>
      </c>
      <c r="H1460" s="546">
        <f t="shared" si="78"/>
        <v>260.14999999999998</v>
      </c>
      <c r="I1460" s="547">
        <f t="shared" si="79"/>
        <v>322.82</v>
      </c>
    </row>
    <row r="1461" spans="1:9" x14ac:dyDescent="0.25">
      <c r="A1461" s="273" t="s">
        <v>1398</v>
      </c>
      <c r="B1461" s="265">
        <v>1</v>
      </c>
      <c r="C1461" s="265">
        <f t="shared" si="77"/>
        <v>240</v>
      </c>
      <c r="D1461" s="265">
        <v>198</v>
      </c>
      <c r="E1461" s="265">
        <v>42</v>
      </c>
      <c r="F1461" s="276"/>
      <c r="G1461" s="549">
        <v>3.7164000000000001</v>
      </c>
      <c r="H1461" s="546">
        <f t="shared" si="78"/>
        <v>312.18</v>
      </c>
      <c r="I1461" s="547">
        <f t="shared" si="79"/>
        <v>387.38</v>
      </c>
    </row>
    <row r="1462" spans="1:9" x14ac:dyDescent="0.25">
      <c r="A1462" s="273" t="s">
        <v>1398</v>
      </c>
      <c r="B1462" s="265">
        <v>1</v>
      </c>
      <c r="C1462" s="265">
        <f t="shared" si="77"/>
        <v>108</v>
      </c>
      <c r="D1462" s="265">
        <v>62</v>
      </c>
      <c r="E1462" s="265">
        <v>46</v>
      </c>
      <c r="F1462" s="276"/>
      <c r="G1462" s="549">
        <v>3.7164000000000001</v>
      </c>
      <c r="H1462" s="546">
        <f t="shared" si="78"/>
        <v>341.91</v>
      </c>
      <c r="I1462" s="547">
        <f t="shared" si="79"/>
        <v>424.28</v>
      </c>
    </row>
    <row r="1463" spans="1:9" x14ac:dyDescent="0.25">
      <c r="A1463" s="273" t="s">
        <v>1398</v>
      </c>
      <c r="B1463" s="265">
        <v>1</v>
      </c>
      <c r="C1463" s="265">
        <f t="shared" si="77"/>
        <v>328</v>
      </c>
      <c r="D1463" s="265">
        <v>277</v>
      </c>
      <c r="E1463" s="265">
        <v>51</v>
      </c>
      <c r="F1463" s="276"/>
      <c r="G1463" s="549">
        <v>3.7164000000000001</v>
      </c>
      <c r="H1463" s="546">
        <f t="shared" si="78"/>
        <v>379.07</v>
      </c>
      <c r="I1463" s="547">
        <f t="shared" si="79"/>
        <v>470.39</v>
      </c>
    </row>
    <row r="1464" spans="1:9" x14ac:dyDescent="0.25">
      <c r="A1464" s="273" t="s">
        <v>1398</v>
      </c>
      <c r="B1464" s="265">
        <v>1</v>
      </c>
      <c r="C1464" s="265">
        <f t="shared" si="77"/>
        <v>228</v>
      </c>
      <c r="D1464" s="265">
        <v>173</v>
      </c>
      <c r="E1464" s="265">
        <v>55</v>
      </c>
      <c r="F1464" s="276"/>
      <c r="G1464" s="549">
        <v>3.7164000000000001</v>
      </c>
      <c r="H1464" s="546">
        <f t="shared" si="78"/>
        <v>408.8</v>
      </c>
      <c r="I1464" s="547">
        <f t="shared" si="79"/>
        <v>507.28</v>
      </c>
    </row>
    <row r="1465" spans="1:9" x14ac:dyDescent="0.25">
      <c r="A1465" s="273" t="s">
        <v>1398</v>
      </c>
      <c r="B1465" s="265">
        <v>1</v>
      </c>
      <c r="C1465" s="265">
        <f t="shared" si="77"/>
        <v>336</v>
      </c>
      <c r="D1465" s="265">
        <v>277</v>
      </c>
      <c r="E1465" s="265">
        <v>59</v>
      </c>
      <c r="F1465" s="276"/>
      <c r="G1465" s="549">
        <v>3.7164000000000001</v>
      </c>
      <c r="H1465" s="546">
        <f t="shared" si="78"/>
        <v>438.54</v>
      </c>
      <c r="I1465" s="547">
        <f t="shared" si="79"/>
        <v>544.17999999999995</v>
      </c>
    </row>
    <row r="1466" spans="1:9" x14ac:dyDescent="0.25">
      <c r="A1466" s="273" t="s">
        <v>1398</v>
      </c>
      <c r="B1466" s="265">
        <v>1</v>
      </c>
      <c r="C1466" s="265">
        <f t="shared" si="77"/>
        <v>336</v>
      </c>
      <c r="D1466" s="265">
        <v>262</v>
      </c>
      <c r="E1466" s="265">
        <v>74</v>
      </c>
      <c r="F1466" s="276"/>
      <c r="G1466" s="549">
        <v>3.7164000000000001</v>
      </c>
      <c r="H1466" s="546">
        <f t="shared" si="78"/>
        <v>550.03</v>
      </c>
      <c r="I1466" s="547">
        <f t="shared" si="79"/>
        <v>682.53</v>
      </c>
    </row>
    <row r="1467" spans="1:9" x14ac:dyDescent="0.25">
      <c r="A1467" s="273" t="s">
        <v>1398</v>
      </c>
      <c r="B1467" s="265">
        <v>1</v>
      </c>
      <c r="C1467" s="265">
        <f t="shared" si="77"/>
        <v>351.5</v>
      </c>
      <c r="D1467" s="265">
        <v>277</v>
      </c>
      <c r="E1467" s="265">
        <v>74.5</v>
      </c>
      <c r="F1467" s="276"/>
      <c r="G1467" s="549">
        <v>3.7164000000000001</v>
      </c>
      <c r="H1467" s="546">
        <f t="shared" si="78"/>
        <v>553.74</v>
      </c>
      <c r="I1467" s="547">
        <f t="shared" si="79"/>
        <v>687.14</v>
      </c>
    </row>
    <row r="1468" spans="1:9" x14ac:dyDescent="0.25">
      <c r="A1468" s="273" t="s">
        <v>1398</v>
      </c>
      <c r="B1468" s="265">
        <v>1</v>
      </c>
      <c r="C1468" s="265">
        <f t="shared" si="77"/>
        <v>360</v>
      </c>
      <c r="D1468" s="265">
        <v>277</v>
      </c>
      <c r="E1468" s="265">
        <v>83</v>
      </c>
      <c r="F1468" s="276"/>
      <c r="G1468" s="549">
        <v>3.7164000000000001</v>
      </c>
      <c r="H1468" s="546">
        <f t="shared" si="78"/>
        <v>616.91999999999996</v>
      </c>
      <c r="I1468" s="547">
        <f t="shared" si="79"/>
        <v>765.54</v>
      </c>
    </row>
    <row r="1469" spans="1:9" x14ac:dyDescent="0.25">
      <c r="A1469" s="273" t="s">
        <v>1398</v>
      </c>
      <c r="B1469" s="265">
        <v>1</v>
      </c>
      <c r="C1469" s="265">
        <f t="shared" si="77"/>
        <v>360</v>
      </c>
      <c r="D1469" s="265">
        <v>277</v>
      </c>
      <c r="E1469" s="265">
        <v>83</v>
      </c>
      <c r="F1469" s="276"/>
      <c r="G1469" s="549">
        <v>3.7164000000000001</v>
      </c>
      <c r="H1469" s="546">
        <f t="shared" si="78"/>
        <v>616.91999999999996</v>
      </c>
      <c r="I1469" s="547">
        <f t="shared" si="79"/>
        <v>765.54</v>
      </c>
    </row>
    <row r="1470" spans="1:9" x14ac:dyDescent="0.25">
      <c r="A1470" s="273" t="s">
        <v>1398</v>
      </c>
      <c r="B1470" s="265">
        <v>1</v>
      </c>
      <c r="C1470" s="265">
        <f t="shared" si="77"/>
        <v>224</v>
      </c>
      <c r="D1470" s="265">
        <v>221</v>
      </c>
      <c r="E1470" s="265">
        <v>3</v>
      </c>
      <c r="F1470" s="276"/>
      <c r="G1470" s="549">
        <v>3.8361999999999998</v>
      </c>
      <c r="H1470" s="546">
        <f t="shared" si="78"/>
        <v>23.02</v>
      </c>
      <c r="I1470" s="547">
        <f t="shared" si="79"/>
        <v>28.57</v>
      </c>
    </row>
    <row r="1471" spans="1:9" x14ac:dyDescent="0.25">
      <c r="A1471" s="273" t="s">
        <v>1398</v>
      </c>
      <c r="B1471" s="265">
        <v>1</v>
      </c>
      <c r="C1471" s="265">
        <f t="shared" si="77"/>
        <v>240</v>
      </c>
      <c r="D1471" s="265">
        <v>231</v>
      </c>
      <c r="E1471" s="265">
        <v>9</v>
      </c>
      <c r="F1471" s="276"/>
      <c r="G1471" s="549">
        <v>3.8361999999999998</v>
      </c>
      <c r="H1471" s="546">
        <f t="shared" si="78"/>
        <v>69.05</v>
      </c>
      <c r="I1471" s="547">
        <f t="shared" si="79"/>
        <v>85.68</v>
      </c>
    </row>
    <row r="1472" spans="1:9" x14ac:dyDescent="0.25">
      <c r="A1472" s="273" t="s">
        <v>1398</v>
      </c>
      <c r="B1472" s="265">
        <v>1</v>
      </c>
      <c r="C1472" s="265">
        <f t="shared" si="77"/>
        <v>288</v>
      </c>
      <c r="D1472" s="265">
        <v>277</v>
      </c>
      <c r="E1472" s="265">
        <v>11</v>
      </c>
      <c r="F1472" s="276"/>
      <c r="G1472" s="549">
        <v>3.8361999999999998</v>
      </c>
      <c r="H1472" s="546">
        <f t="shared" si="78"/>
        <v>84.4</v>
      </c>
      <c r="I1472" s="547">
        <f t="shared" si="79"/>
        <v>104.73</v>
      </c>
    </row>
    <row r="1473" spans="1:9" x14ac:dyDescent="0.25">
      <c r="A1473" s="273" t="s">
        <v>1398</v>
      </c>
      <c r="B1473" s="265">
        <v>1</v>
      </c>
      <c r="C1473" s="265">
        <f t="shared" si="77"/>
        <v>288</v>
      </c>
      <c r="D1473" s="265">
        <v>277</v>
      </c>
      <c r="E1473" s="265">
        <v>11</v>
      </c>
      <c r="F1473" s="276"/>
      <c r="G1473" s="549">
        <v>3.8361999999999998</v>
      </c>
      <c r="H1473" s="546">
        <f t="shared" si="78"/>
        <v>84.4</v>
      </c>
      <c r="I1473" s="547">
        <f t="shared" si="79"/>
        <v>104.73</v>
      </c>
    </row>
    <row r="1474" spans="1:9" x14ac:dyDescent="0.25">
      <c r="A1474" s="273" t="s">
        <v>1398</v>
      </c>
      <c r="B1474" s="265">
        <v>1</v>
      </c>
      <c r="C1474" s="265">
        <f t="shared" si="77"/>
        <v>288</v>
      </c>
      <c r="D1474" s="265">
        <v>277</v>
      </c>
      <c r="E1474" s="265">
        <v>11</v>
      </c>
      <c r="F1474" s="276"/>
      <c r="G1474" s="549">
        <v>3.8361999999999998</v>
      </c>
      <c r="H1474" s="546">
        <f t="shared" si="78"/>
        <v>84.4</v>
      </c>
      <c r="I1474" s="547">
        <f t="shared" si="79"/>
        <v>104.73</v>
      </c>
    </row>
    <row r="1475" spans="1:9" x14ac:dyDescent="0.25">
      <c r="A1475" s="273" t="s">
        <v>1398</v>
      </c>
      <c r="B1475" s="265">
        <v>1</v>
      </c>
      <c r="C1475" s="265">
        <f t="shared" si="77"/>
        <v>288</v>
      </c>
      <c r="D1475" s="265">
        <v>277</v>
      </c>
      <c r="E1475" s="265">
        <v>11</v>
      </c>
      <c r="F1475" s="276"/>
      <c r="G1475" s="549">
        <v>3.8361999999999998</v>
      </c>
      <c r="H1475" s="546">
        <f t="shared" si="78"/>
        <v>84.4</v>
      </c>
      <c r="I1475" s="547">
        <f t="shared" si="79"/>
        <v>104.73</v>
      </c>
    </row>
    <row r="1476" spans="1:9" x14ac:dyDescent="0.25">
      <c r="A1476" s="273" t="s">
        <v>1398</v>
      </c>
      <c r="B1476" s="265">
        <v>1</v>
      </c>
      <c r="C1476" s="265">
        <f t="shared" si="77"/>
        <v>288</v>
      </c>
      <c r="D1476" s="265">
        <v>277</v>
      </c>
      <c r="E1476" s="265">
        <v>11</v>
      </c>
      <c r="F1476" s="276"/>
      <c r="G1476" s="549">
        <v>3.8361999999999998</v>
      </c>
      <c r="H1476" s="546">
        <f t="shared" si="78"/>
        <v>84.4</v>
      </c>
      <c r="I1476" s="547">
        <f t="shared" si="79"/>
        <v>104.73</v>
      </c>
    </row>
    <row r="1477" spans="1:9" x14ac:dyDescent="0.25">
      <c r="A1477" s="273" t="s">
        <v>1398</v>
      </c>
      <c r="B1477" s="265">
        <v>1</v>
      </c>
      <c r="C1477" s="265">
        <f t="shared" si="77"/>
        <v>312</v>
      </c>
      <c r="D1477" s="265">
        <v>277</v>
      </c>
      <c r="E1477" s="265">
        <v>35</v>
      </c>
      <c r="F1477" s="276"/>
      <c r="G1477" s="549">
        <v>3.8361999999999998</v>
      </c>
      <c r="H1477" s="546">
        <f t="shared" si="78"/>
        <v>268.52999999999997</v>
      </c>
      <c r="I1477" s="547">
        <f t="shared" si="79"/>
        <v>333.22</v>
      </c>
    </row>
    <row r="1478" spans="1:9" x14ac:dyDescent="0.25">
      <c r="A1478" s="273" t="s">
        <v>1398</v>
      </c>
      <c r="B1478" s="265">
        <v>1</v>
      </c>
      <c r="C1478" s="265">
        <f t="shared" si="77"/>
        <v>312</v>
      </c>
      <c r="D1478" s="265">
        <v>277</v>
      </c>
      <c r="E1478" s="265">
        <v>35</v>
      </c>
      <c r="F1478" s="276"/>
      <c r="G1478" s="549">
        <v>3.8361999999999998</v>
      </c>
      <c r="H1478" s="546">
        <f t="shared" si="78"/>
        <v>268.52999999999997</v>
      </c>
      <c r="I1478" s="547">
        <f t="shared" si="79"/>
        <v>333.22</v>
      </c>
    </row>
    <row r="1479" spans="1:9" x14ac:dyDescent="0.25">
      <c r="A1479" s="273" t="s">
        <v>1398</v>
      </c>
      <c r="B1479" s="265">
        <v>1</v>
      </c>
      <c r="C1479" s="265">
        <f t="shared" si="77"/>
        <v>312</v>
      </c>
      <c r="D1479" s="265">
        <v>277</v>
      </c>
      <c r="E1479" s="265">
        <v>35</v>
      </c>
      <c r="F1479" s="276"/>
      <c r="G1479" s="549">
        <v>3.8361999999999998</v>
      </c>
      <c r="H1479" s="546">
        <f t="shared" si="78"/>
        <v>268.52999999999997</v>
      </c>
      <c r="I1479" s="547">
        <f t="shared" si="79"/>
        <v>333.22</v>
      </c>
    </row>
    <row r="1480" spans="1:9" x14ac:dyDescent="0.25">
      <c r="A1480" s="273" t="s">
        <v>1398</v>
      </c>
      <c r="B1480" s="265">
        <v>1</v>
      </c>
      <c r="C1480" s="265">
        <f t="shared" si="77"/>
        <v>312</v>
      </c>
      <c r="D1480" s="265">
        <v>277</v>
      </c>
      <c r="E1480" s="265">
        <v>35</v>
      </c>
      <c r="F1480" s="276"/>
      <c r="G1480" s="549">
        <v>3.8361999999999998</v>
      </c>
      <c r="H1480" s="546">
        <f t="shared" si="78"/>
        <v>268.52999999999997</v>
      </c>
      <c r="I1480" s="547">
        <f t="shared" si="79"/>
        <v>333.22</v>
      </c>
    </row>
    <row r="1481" spans="1:9" x14ac:dyDescent="0.25">
      <c r="A1481" s="273" t="s">
        <v>1398</v>
      </c>
      <c r="B1481" s="265">
        <v>1</v>
      </c>
      <c r="C1481" s="265">
        <f t="shared" si="77"/>
        <v>232</v>
      </c>
      <c r="D1481" s="265">
        <v>189</v>
      </c>
      <c r="E1481" s="265">
        <v>43</v>
      </c>
      <c r="F1481" s="276"/>
      <c r="G1481" s="549">
        <v>3.8361999999999998</v>
      </c>
      <c r="H1481" s="546">
        <f t="shared" si="78"/>
        <v>329.91</v>
      </c>
      <c r="I1481" s="547">
        <f t="shared" si="79"/>
        <v>409.39</v>
      </c>
    </row>
    <row r="1482" spans="1:9" x14ac:dyDescent="0.25">
      <c r="A1482" s="273" t="s">
        <v>1398</v>
      </c>
      <c r="B1482" s="265">
        <v>1</v>
      </c>
      <c r="C1482" s="265">
        <f t="shared" si="77"/>
        <v>264</v>
      </c>
      <c r="D1482" s="265">
        <v>214</v>
      </c>
      <c r="E1482" s="265">
        <v>50</v>
      </c>
      <c r="F1482" s="276"/>
      <c r="G1482" s="549">
        <v>3.8361999999999998</v>
      </c>
      <c r="H1482" s="546">
        <f t="shared" si="78"/>
        <v>383.62</v>
      </c>
      <c r="I1482" s="547">
        <f t="shared" si="79"/>
        <v>476.03</v>
      </c>
    </row>
    <row r="1483" spans="1:9" x14ac:dyDescent="0.25">
      <c r="A1483" s="273" t="s">
        <v>1398</v>
      </c>
      <c r="B1483" s="265">
        <v>1</v>
      </c>
      <c r="C1483" s="265">
        <f t="shared" si="77"/>
        <v>328</v>
      </c>
      <c r="D1483" s="265">
        <v>277</v>
      </c>
      <c r="E1483" s="265">
        <v>51</v>
      </c>
      <c r="F1483" s="276"/>
      <c r="G1483" s="549">
        <v>3.8361999999999998</v>
      </c>
      <c r="H1483" s="546">
        <f t="shared" si="78"/>
        <v>391.29</v>
      </c>
      <c r="I1483" s="547">
        <f t="shared" si="79"/>
        <v>485.55</v>
      </c>
    </row>
    <row r="1484" spans="1:9" x14ac:dyDescent="0.25">
      <c r="A1484" s="273" t="s">
        <v>1398</v>
      </c>
      <c r="B1484" s="265">
        <v>1</v>
      </c>
      <c r="C1484" s="265">
        <f t="shared" si="77"/>
        <v>232</v>
      </c>
      <c r="D1484" s="265">
        <v>174</v>
      </c>
      <c r="E1484" s="265">
        <v>58</v>
      </c>
      <c r="F1484" s="276"/>
      <c r="G1484" s="549">
        <v>3.8361999999999998</v>
      </c>
      <c r="H1484" s="546">
        <f t="shared" si="78"/>
        <v>445</v>
      </c>
      <c r="I1484" s="547">
        <f t="shared" si="79"/>
        <v>552.20000000000005</v>
      </c>
    </row>
    <row r="1485" spans="1:9" x14ac:dyDescent="0.25">
      <c r="A1485" s="273" t="s">
        <v>1398</v>
      </c>
      <c r="B1485" s="265">
        <v>1</v>
      </c>
      <c r="C1485" s="265">
        <f t="shared" si="77"/>
        <v>336</v>
      </c>
      <c r="D1485" s="265">
        <v>277</v>
      </c>
      <c r="E1485" s="265">
        <v>59</v>
      </c>
      <c r="F1485" s="276"/>
      <c r="G1485" s="549">
        <v>3.8361999999999998</v>
      </c>
      <c r="H1485" s="546">
        <f t="shared" si="78"/>
        <v>452.67</v>
      </c>
      <c r="I1485" s="547">
        <f t="shared" si="79"/>
        <v>561.72</v>
      </c>
    </row>
    <row r="1486" spans="1:9" x14ac:dyDescent="0.25">
      <c r="A1486" s="273" t="s">
        <v>1398</v>
      </c>
      <c r="B1486" s="265">
        <v>1</v>
      </c>
      <c r="C1486" s="265">
        <f t="shared" si="77"/>
        <v>336</v>
      </c>
      <c r="D1486" s="265">
        <v>277</v>
      </c>
      <c r="E1486" s="265">
        <v>59</v>
      </c>
      <c r="F1486" s="276"/>
      <c r="G1486" s="549">
        <v>3.8361999999999998</v>
      </c>
      <c r="H1486" s="546">
        <f t="shared" si="78"/>
        <v>452.67</v>
      </c>
      <c r="I1486" s="547">
        <f t="shared" si="79"/>
        <v>561.72</v>
      </c>
    </row>
    <row r="1487" spans="1:9" x14ac:dyDescent="0.25">
      <c r="A1487" s="273" t="s">
        <v>1398</v>
      </c>
      <c r="B1487" s="265">
        <v>1</v>
      </c>
      <c r="C1487" s="265">
        <f t="shared" si="77"/>
        <v>336</v>
      </c>
      <c r="D1487" s="265">
        <v>277</v>
      </c>
      <c r="E1487" s="265">
        <v>59</v>
      </c>
      <c r="F1487" s="276"/>
      <c r="G1487" s="549">
        <v>3.8361999999999998</v>
      </c>
      <c r="H1487" s="546">
        <f t="shared" si="78"/>
        <v>452.67</v>
      </c>
      <c r="I1487" s="547">
        <f t="shared" si="79"/>
        <v>561.72</v>
      </c>
    </row>
    <row r="1488" spans="1:9" x14ac:dyDescent="0.25">
      <c r="A1488" s="273" t="s">
        <v>1398</v>
      </c>
      <c r="B1488" s="265">
        <v>1</v>
      </c>
      <c r="C1488" s="265">
        <f t="shared" si="77"/>
        <v>264</v>
      </c>
      <c r="D1488" s="265">
        <v>191</v>
      </c>
      <c r="E1488" s="265">
        <v>73</v>
      </c>
      <c r="F1488" s="276"/>
      <c r="G1488" s="549">
        <v>3.8361999999999998</v>
      </c>
      <c r="H1488" s="546">
        <f t="shared" si="78"/>
        <v>560.09</v>
      </c>
      <c r="I1488" s="547">
        <f t="shared" si="79"/>
        <v>695.02</v>
      </c>
    </row>
    <row r="1489" spans="1:9" x14ac:dyDescent="0.25">
      <c r="A1489" s="273" t="s">
        <v>1398</v>
      </c>
      <c r="B1489" s="265">
        <v>1</v>
      </c>
      <c r="C1489" s="265">
        <f t="shared" si="77"/>
        <v>336</v>
      </c>
      <c r="D1489" s="265">
        <v>253</v>
      </c>
      <c r="E1489" s="265">
        <v>83</v>
      </c>
      <c r="F1489" s="276"/>
      <c r="G1489" s="549">
        <v>3.8361999999999998</v>
      </c>
      <c r="H1489" s="546">
        <f t="shared" si="78"/>
        <v>636.80999999999995</v>
      </c>
      <c r="I1489" s="547">
        <f t="shared" si="79"/>
        <v>790.22</v>
      </c>
    </row>
    <row r="1490" spans="1:9" x14ac:dyDescent="0.25">
      <c r="A1490" s="273" t="s">
        <v>1398</v>
      </c>
      <c r="B1490" s="265">
        <v>1</v>
      </c>
      <c r="C1490" s="265">
        <f t="shared" si="77"/>
        <v>361</v>
      </c>
      <c r="D1490" s="265">
        <v>277</v>
      </c>
      <c r="E1490" s="265">
        <v>84</v>
      </c>
      <c r="F1490" s="276"/>
      <c r="G1490" s="549">
        <v>3.8361999999999998</v>
      </c>
      <c r="H1490" s="546">
        <f t="shared" si="78"/>
        <v>644.48</v>
      </c>
      <c r="I1490" s="547">
        <f t="shared" si="79"/>
        <v>799.74</v>
      </c>
    </row>
    <row r="1491" spans="1:9" x14ac:dyDescent="0.25">
      <c r="A1491" s="273" t="s">
        <v>1398</v>
      </c>
      <c r="B1491" s="265">
        <v>1</v>
      </c>
      <c r="C1491" s="265">
        <f t="shared" si="77"/>
        <v>384</v>
      </c>
      <c r="D1491" s="265">
        <v>277</v>
      </c>
      <c r="E1491" s="265">
        <v>107</v>
      </c>
      <c r="F1491" s="276"/>
      <c r="G1491" s="549">
        <v>3.8361999999999998</v>
      </c>
      <c r="H1491" s="546">
        <f t="shared" si="78"/>
        <v>820.95</v>
      </c>
      <c r="I1491" s="547">
        <f t="shared" si="79"/>
        <v>1018.72</v>
      </c>
    </row>
    <row r="1492" spans="1:9" x14ac:dyDescent="0.25">
      <c r="A1492" s="273" t="s">
        <v>1398</v>
      </c>
      <c r="B1492" s="265">
        <v>1</v>
      </c>
      <c r="C1492" s="265">
        <f t="shared" si="77"/>
        <v>384</v>
      </c>
      <c r="D1492" s="265">
        <v>277</v>
      </c>
      <c r="E1492" s="265">
        <v>107</v>
      </c>
      <c r="F1492" s="276"/>
      <c r="G1492" s="549">
        <v>3.8361999999999998</v>
      </c>
      <c r="H1492" s="546">
        <f t="shared" si="78"/>
        <v>820.95</v>
      </c>
      <c r="I1492" s="547">
        <f t="shared" si="79"/>
        <v>1018.72</v>
      </c>
    </row>
    <row r="1493" spans="1:9" x14ac:dyDescent="0.25">
      <c r="A1493" s="273" t="s">
        <v>1398</v>
      </c>
      <c r="B1493" s="265">
        <v>1</v>
      </c>
      <c r="C1493" s="265">
        <f t="shared" si="77"/>
        <v>300</v>
      </c>
      <c r="D1493" s="265">
        <v>277</v>
      </c>
      <c r="E1493" s="265">
        <v>23</v>
      </c>
      <c r="F1493" s="276"/>
      <c r="G1493" s="549">
        <v>4.0519999999999996</v>
      </c>
      <c r="H1493" s="546">
        <f t="shared" si="78"/>
        <v>186.39</v>
      </c>
      <c r="I1493" s="547">
        <f t="shared" si="79"/>
        <v>231.29</v>
      </c>
    </row>
    <row r="1494" spans="1:9" x14ac:dyDescent="0.25">
      <c r="A1494" s="273" t="s">
        <v>1398</v>
      </c>
      <c r="B1494" s="265">
        <v>1</v>
      </c>
      <c r="C1494" s="265">
        <f t="shared" si="77"/>
        <v>282.75</v>
      </c>
      <c r="D1494" s="265">
        <v>277</v>
      </c>
      <c r="E1494" s="265">
        <v>5.75</v>
      </c>
      <c r="F1494" s="276"/>
      <c r="G1494" s="549">
        <v>3.69</v>
      </c>
      <c r="H1494" s="546">
        <f t="shared" si="78"/>
        <v>42.44</v>
      </c>
      <c r="I1494" s="547">
        <f t="shared" si="79"/>
        <v>52.66</v>
      </c>
    </row>
    <row r="1495" spans="1:9" x14ac:dyDescent="0.25">
      <c r="A1495" s="273" t="s">
        <v>1398</v>
      </c>
      <c r="B1495" s="265">
        <v>1</v>
      </c>
      <c r="C1495" s="265">
        <f t="shared" si="77"/>
        <v>282.75</v>
      </c>
      <c r="D1495" s="265">
        <v>277</v>
      </c>
      <c r="E1495" s="265">
        <v>5.75</v>
      </c>
      <c r="F1495" s="276"/>
      <c r="G1495" s="549">
        <v>3.69</v>
      </c>
      <c r="H1495" s="546">
        <f t="shared" si="78"/>
        <v>42.44</v>
      </c>
      <c r="I1495" s="547">
        <f t="shared" si="79"/>
        <v>52.66</v>
      </c>
    </row>
    <row r="1496" spans="1:9" x14ac:dyDescent="0.25">
      <c r="A1496" s="273" t="s">
        <v>1398</v>
      </c>
      <c r="B1496" s="265">
        <v>1</v>
      </c>
      <c r="C1496" s="265">
        <f t="shared" si="77"/>
        <v>118</v>
      </c>
      <c r="D1496" s="265">
        <v>110</v>
      </c>
      <c r="E1496" s="265">
        <v>8</v>
      </c>
      <c r="F1496" s="276"/>
      <c r="G1496" s="549">
        <v>4.37</v>
      </c>
      <c r="H1496" s="546">
        <f t="shared" si="78"/>
        <v>69.92</v>
      </c>
      <c r="I1496" s="547">
        <f t="shared" si="79"/>
        <v>86.76</v>
      </c>
    </row>
    <row r="1497" spans="1:9" x14ac:dyDescent="0.25">
      <c r="A1497" s="273" t="s">
        <v>1442</v>
      </c>
      <c r="B1497" s="265">
        <v>1</v>
      </c>
      <c r="C1497" s="265">
        <f t="shared" si="77"/>
        <v>263</v>
      </c>
      <c r="D1497" s="265">
        <v>237</v>
      </c>
      <c r="E1497" s="265">
        <v>26</v>
      </c>
      <c r="F1497" s="276"/>
      <c r="G1497" s="549">
        <v>6.95</v>
      </c>
      <c r="H1497" s="546">
        <f t="shared" si="78"/>
        <v>361.4</v>
      </c>
      <c r="I1497" s="547">
        <f t="shared" si="79"/>
        <v>448.46</v>
      </c>
    </row>
    <row r="1498" spans="1:9" x14ac:dyDescent="0.25">
      <c r="A1498" s="273" t="s">
        <v>1443</v>
      </c>
      <c r="B1498" s="265">
        <v>1</v>
      </c>
      <c r="C1498" s="265">
        <f t="shared" si="77"/>
        <v>237</v>
      </c>
      <c r="D1498" s="265">
        <v>229</v>
      </c>
      <c r="E1498" s="265">
        <v>8</v>
      </c>
      <c r="F1498" s="276"/>
      <c r="G1498" s="549">
        <v>2.91</v>
      </c>
      <c r="H1498" s="546">
        <f t="shared" si="78"/>
        <v>46.56</v>
      </c>
      <c r="I1498" s="547">
        <f t="shared" si="79"/>
        <v>57.78</v>
      </c>
    </row>
    <row r="1499" spans="1:9" x14ac:dyDescent="0.25">
      <c r="A1499" s="273" t="s">
        <v>1443</v>
      </c>
      <c r="B1499" s="265">
        <v>1</v>
      </c>
      <c r="C1499" s="265">
        <f t="shared" si="77"/>
        <v>289</v>
      </c>
      <c r="D1499" s="265">
        <v>277</v>
      </c>
      <c r="E1499" s="265">
        <v>12</v>
      </c>
      <c r="F1499" s="276"/>
      <c r="G1499" s="549">
        <v>2.91</v>
      </c>
      <c r="H1499" s="546">
        <f t="shared" si="78"/>
        <v>69.84</v>
      </c>
      <c r="I1499" s="547">
        <f t="shared" si="79"/>
        <v>86.66</v>
      </c>
    </row>
    <row r="1500" spans="1:9" x14ac:dyDescent="0.25">
      <c r="A1500" s="273" t="s">
        <v>1444</v>
      </c>
      <c r="B1500" s="265">
        <v>1</v>
      </c>
      <c r="C1500" s="265">
        <f t="shared" si="77"/>
        <v>239.7</v>
      </c>
      <c r="D1500" s="265">
        <v>237</v>
      </c>
      <c r="E1500" s="265">
        <v>2.7</v>
      </c>
      <c r="F1500" s="276"/>
      <c r="G1500" s="549">
        <v>3.944</v>
      </c>
      <c r="H1500" s="546">
        <f t="shared" si="78"/>
        <v>21.3</v>
      </c>
      <c r="I1500" s="547">
        <f t="shared" si="79"/>
        <v>26.43</v>
      </c>
    </row>
    <row r="1501" spans="1:9" x14ac:dyDescent="0.25">
      <c r="A1501" s="273" t="s">
        <v>103</v>
      </c>
      <c r="B1501" s="265">
        <v>1</v>
      </c>
      <c r="C1501" s="265">
        <f t="shared" si="77"/>
        <v>158</v>
      </c>
      <c r="D1501" s="265">
        <v>158</v>
      </c>
      <c r="E1501" s="265">
        <v>0</v>
      </c>
      <c r="F1501" s="276"/>
      <c r="G1501" s="549">
        <v>8.39</v>
      </c>
      <c r="H1501" s="546">
        <f t="shared" si="78"/>
        <v>0</v>
      </c>
      <c r="I1501" s="547">
        <f t="shared" si="79"/>
        <v>0</v>
      </c>
    </row>
    <row r="1502" spans="1:9" x14ac:dyDescent="0.25">
      <c r="A1502" s="273" t="s">
        <v>1445</v>
      </c>
      <c r="B1502" s="265">
        <v>1</v>
      </c>
      <c r="C1502" s="265">
        <f t="shared" si="77"/>
        <v>259.5</v>
      </c>
      <c r="D1502" s="265">
        <v>254</v>
      </c>
      <c r="E1502" s="265">
        <v>5.5</v>
      </c>
      <c r="F1502" s="276"/>
      <c r="G1502" s="549">
        <v>5.99</v>
      </c>
      <c r="H1502" s="546">
        <f t="shared" si="78"/>
        <v>65.89</v>
      </c>
      <c r="I1502" s="547">
        <f t="shared" si="79"/>
        <v>81.760000000000005</v>
      </c>
    </row>
    <row r="1503" spans="1:9" x14ac:dyDescent="0.25">
      <c r="A1503" s="273" t="s">
        <v>1399</v>
      </c>
      <c r="B1503" s="265">
        <v>1</v>
      </c>
      <c r="C1503" s="265">
        <f t="shared" si="77"/>
        <v>240</v>
      </c>
      <c r="D1503" s="265">
        <v>221</v>
      </c>
      <c r="E1503" s="265">
        <v>19</v>
      </c>
      <c r="F1503" s="276"/>
      <c r="G1503" s="549">
        <v>4.9800000000000004</v>
      </c>
      <c r="H1503" s="546">
        <f t="shared" si="78"/>
        <v>189.24</v>
      </c>
      <c r="I1503" s="547">
        <f t="shared" si="79"/>
        <v>234.83</v>
      </c>
    </row>
    <row r="1504" spans="1:9" ht="33" x14ac:dyDescent="0.25">
      <c r="A1504" s="273" t="s">
        <v>105</v>
      </c>
      <c r="B1504" s="265">
        <v>1</v>
      </c>
      <c r="C1504" s="265">
        <f t="shared" si="77"/>
        <v>183</v>
      </c>
      <c r="D1504" s="265">
        <v>143</v>
      </c>
      <c r="E1504" s="265">
        <v>40</v>
      </c>
      <c r="F1504" s="276"/>
      <c r="G1504" s="549">
        <v>8.81</v>
      </c>
      <c r="H1504" s="546">
        <f t="shared" si="78"/>
        <v>704.8</v>
      </c>
      <c r="I1504" s="547">
        <f t="shared" si="79"/>
        <v>874.59</v>
      </c>
    </row>
    <row r="1507" spans="1:9" s="2" customFormat="1" hidden="1" x14ac:dyDescent="0.25">
      <c r="A1507" s="11" t="s">
        <v>1</v>
      </c>
      <c r="B1507" s="12"/>
      <c r="C1507" s="12"/>
      <c r="D1507" s="12"/>
      <c r="E1507" s="12"/>
      <c r="F1507" s="12"/>
      <c r="G1507" s="12"/>
      <c r="H1507" s="12"/>
      <c r="I1507" s="12"/>
    </row>
    <row r="1508" spans="1:9" s="2" customFormat="1" ht="36" hidden="1" customHeight="1" x14ac:dyDescent="0.25">
      <c r="A1508" s="609" t="s">
        <v>3</v>
      </c>
      <c r="B1508" s="609"/>
      <c r="C1508" s="609"/>
      <c r="D1508" s="609"/>
      <c r="E1508" s="609"/>
      <c r="F1508" s="609"/>
      <c r="G1508" s="609"/>
      <c r="H1508" s="609"/>
      <c r="I1508" s="609"/>
    </row>
    <row r="1509" spans="1:9" s="2" customFormat="1" ht="18" hidden="1" customHeight="1" x14ac:dyDescent="0.25">
      <c r="A1509" s="18" t="s">
        <v>5</v>
      </c>
      <c r="D1509" s="12"/>
      <c r="E1509" s="12"/>
      <c r="F1509" s="12"/>
      <c r="G1509" s="12"/>
      <c r="H1509" s="12"/>
      <c r="I1509" s="12"/>
    </row>
    <row r="1510" spans="1:9" s="2" customFormat="1" ht="18" hidden="1" customHeight="1" x14ac:dyDescent="0.25">
      <c r="A1510" s="12" t="s">
        <v>16</v>
      </c>
      <c r="B1510" s="18"/>
      <c r="C1510" s="18"/>
      <c r="D1510" s="12"/>
      <c r="E1510" s="12"/>
      <c r="F1510" s="12"/>
      <c r="G1510" s="12"/>
      <c r="H1510" s="12"/>
      <c r="I1510" s="12"/>
    </row>
    <row r="1511" spans="1:9" s="2" customFormat="1" ht="18" hidden="1" customHeight="1" x14ac:dyDescent="0.25">
      <c r="A1511" s="12" t="s">
        <v>17</v>
      </c>
      <c r="B1511" s="18"/>
      <c r="C1511" s="18"/>
      <c r="D1511" s="12"/>
      <c r="E1511" s="12"/>
      <c r="F1511" s="12"/>
      <c r="G1511" s="12"/>
      <c r="H1511" s="12"/>
      <c r="I1511" s="12"/>
    </row>
    <row r="1512" spans="1:9" s="2" customFormat="1" ht="15.6" hidden="1" customHeight="1" x14ac:dyDescent="0.25">
      <c r="A1512" s="12"/>
      <c r="B1512" s="18"/>
      <c r="C1512" s="18"/>
      <c r="D1512" s="12"/>
      <c r="E1512" s="12"/>
      <c r="F1512" s="12"/>
      <c r="G1512" s="12"/>
      <c r="H1512" s="12"/>
      <c r="I1512" s="12"/>
    </row>
    <row r="1513" spans="1:9" s="2" customFormat="1" ht="21.6" hidden="1" customHeight="1" x14ac:dyDescent="0.3">
      <c r="A1513" s="12" t="s">
        <v>14</v>
      </c>
      <c r="B1513" s="18"/>
      <c r="C1513" s="18"/>
      <c r="D1513" s="12"/>
      <c r="E1513" s="12"/>
      <c r="F1513" s="12"/>
      <c r="G1513" s="12"/>
      <c r="H1513" s="12"/>
      <c r="I1513" s="12"/>
    </row>
    <row r="1514" spans="1:9" s="2" customFormat="1" ht="18" hidden="1" customHeight="1" x14ac:dyDescent="0.25">
      <c r="A1514" s="12"/>
      <c r="B1514" s="18"/>
      <c r="C1514" s="18"/>
      <c r="D1514" s="12"/>
      <c r="E1514" s="12"/>
      <c r="F1514" s="12"/>
      <c r="G1514" s="12"/>
      <c r="H1514" s="12"/>
      <c r="I1514" s="12"/>
    </row>
    <row r="1515" spans="1:9" s="40" customFormat="1" ht="35.450000000000003" hidden="1" customHeight="1" x14ac:dyDescent="0.25">
      <c r="A1515" s="610" t="s">
        <v>20</v>
      </c>
      <c r="B1515" s="610"/>
      <c r="C1515" s="610"/>
      <c r="D1515" s="610"/>
      <c r="E1515" s="610"/>
      <c r="F1515" s="610"/>
      <c r="G1515" s="610"/>
      <c r="H1515" s="610"/>
      <c r="I1515" s="610"/>
    </row>
    <row r="1516" spans="1:9" s="40" customFormat="1" ht="37.5" hidden="1" customHeight="1" x14ac:dyDescent="0.25">
      <c r="A1516" s="616" t="s">
        <v>7</v>
      </c>
      <c r="B1516" s="616"/>
      <c r="C1516" s="616"/>
      <c r="D1516" s="616"/>
      <c r="E1516" s="616"/>
      <c r="F1516" s="616"/>
      <c r="G1516" s="616"/>
      <c r="H1516" s="616"/>
      <c r="I1516" s="616"/>
    </row>
    <row r="1517" spans="1:9" s="40" customFormat="1" ht="18" hidden="1" customHeight="1" x14ac:dyDescent="0.25">
      <c r="A1517" s="602" t="s">
        <v>9</v>
      </c>
      <c r="B1517" s="602"/>
      <c r="C1517" s="602"/>
      <c r="D1517" s="602"/>
      <c r="E1517" s="602"/>
      <c r="F1517" s="602"/>
      <c r="G1517" s="602"/>
      <c r="H1517" s="602"/>
      <c r="I1517" s="602"/>
    </row>
    <row r="1518" spans="1:9" s="2" customFormat="1" x14ac:dyDescent="0.25"/>
    <row r="1519" spans="1:9" s="2" customFormat="1" x14ac:dyDescent="0.25">
      <c r="A1519" s="2" t="s">
        <v>46</v>
      </c>
    </row>
    <row r="1520" spans="1:9" s="2" customFormat="1" ht="18" customHeight="1" x14ac:dyDescent="0.25"/>
    <row r="1521" spans="1:1" s="53" customFormat="1" ht="15" x14ac:dyDescent="0.25">
      <c r="A1521" s="53" t="s">
        <v>107</v>
      </c>
    </row>
    <row r="1522" spans="1:1" s="53" customFormat="1" ht="15" x14ac:dyDescent="0.25">
      <c r="A1522" s="53" t="s">
        <v>108</v>
      </c>
    </row>
  </sheetData>
  <mergeCells count="17">
    <mergeCell ref="A1516:I1516"/>
    <mergeCell ref="A1517:I1517"/>
    <mergeCell ref="E9:E10"/>
    <mergeCell ref="B8:B10"/>
    <mergeCell ref="C8:E8"/>
    <mergeCell ref="F8:F10"/>
    <mergeCell ref="C9:C10"/>
    <mergeCell ref="A8:A10"/>
    <mergeCell ref="G8:G10"/>
    <mergeCell ref="H8:H10"/>
    <mergeCell ref="I8:I10"/>
    <mergeCell ref="D9:D10"/>
    <mergeCell ref="F1:I1"/>
    <mergeCell ref="H2:I2"/>
    <mergeCell ref="A3:I3"/>
    <mergeCell ref="A1508:I1508"/>
    <mergeCell ref="A1515:I1515"/>
  </mergeCells>
  <pageMargins left="0.7" right="0.7" top="0.75" bottom="0.75" header="0.3" footer="0.3"/>
  <pageSetup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35"/>
  <sheetViews>
    <sheetView zoomScale="80" zoomScaleNormal="80" workbookViewId="0">
      <selection activeCell="P10" sqref="P10"/>
    </sheetView>
  </sheetViews>
  <sheetFormatPr defaultRowHeight="16.5" x14ac:dyDescent="0.25"/>
  <cols>
    <col min="1" max="1" width="48.2851562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8.5" customHeight="1" x14ac:dyDescent="0.25">
      <c r="G1" s="600" t="s">
        <v>1615</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1480</v>
      </c>
    </row>
    <row r="6" spans="1:9" x14ac:dyDescent="0.25">
      <c r="A6" s="2" t="s">
        <v>1570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f>
        <v>3</v>
      </c>
      <c r="C12" s="427"/>
      <c r="D12" s="427"/>
      <c r="E12" s="427">
        <f t="shared" ref="E12:I12" si="0">E13</f>
        <v>48</v>
      </c>
      <c r="F12" s="427"/>
      <c r="G12" s="427"/>
      <c r="H12" s="428">
        <f t="shared" si="0"/>
        <v>448.71000000000004</v>
      </c>
      <c r="I12" s="428">
        <f t="shared" si="0"/>
        <v>556.79999999999995</v>
      </c>
    </row>
    <row r="13" spans="1:9" ht="49.5" customHeight="1" x14ac:dyDescent="0.25">
      <c r="A13" s="370" t="s">
        <v>24</v>
      </c>
      <c r="B13" s="284">
        <f>SUM(B14:B16)</f>
        <v>3</v>
      </c>
      <c r="C13" s="284"/>
      <c r="D13" s="284"/>
      <c r="E13" s="284">
        <f t="shared" ref="E13:I13" si="1">SUM(E14:E16)</f>
        <v>48</v>
      </c>
      <c r="F13" s="285"/>
      <c r="G13" s="285"/>
      <c r="H13" s="285">
        <f t="shared" si="1"/>
        <v>448.71000000000004</v>
      </c>
      <c r="I13" s="285">
        <f t="shared" si="1"/>
        <v>556.79999999999995</v>
      </c>
    </row>
    <row r="14" spans="1:9" ht="21" customHeight="1" x14ac:dyDescent="0.25">
      <c r="A14" s="19" t="s">
        <v>205</v>
      </c>
      <c r="B14" s="21">
        <v>1</v>
      </c>
      <c r="C14" s="21">
        <f>D14+E14</f>
        <v>172</v>
      </c>
      <c r="D14" s="21">
        <v>158</v>
      </c>
      <c r="E14" s="21">
        <v>14</v>
      </c>
      <c r="F14" s="6">
        <v>785</v>
      </c>
      <c r="G14" s="282">
        <f>F14/D14</f>
        <v>4.9683544303797467</v>
      </c>
      <c r="H14" s="282">
        <f>ROUND(E14*G14*2,2)</f>
        <v>139.11000000000001</v>
      </c>
      <c r="I14" s="283">
        <f t="shared" ref="I14:I16" si="2">ROUND(H14*1.2409,2)</f>
        <v>172.62</v>
      </c>
    </row>
    <row r="15" spans="1:9" ht="21" customHeight="1" x14ac:dyDescent="0.25">
      <c r="A15" s="19" t="s">
        <v>205</v>
      </c>
      <c r="B15" s="21">
        <v>1</v>
      </c>
      <c r="C15" s="21">
        <f>D15+E15</f>
        <v>168</v>
      </c>
      <c r="D15" s="21">
        <v>158</v>
      </c>
      <c r="E15" s="21">
        <v>10</v>
      </c>
      <c r="F15" s="6">
        <v>785</v>
      </c>
      <c r="G15" s="282">
        <f t="shared" ref="G15:G16" si="3">F15/D15</f>
        <v>4.9683544303797467</v>
      </c>
      <c r="H15" s="282">
        <f>ROUND(E15*G15*2,2)</f>
        <v>99.37</v>
      </c>
      <c r="I15" s="283">
        <f t="shared" si="2"/>
        <v>123.31</v>
      </c>
    </row>
    <row r="16" spans="1:9" ht="21" customHeight="1" x14ac:dyDescent="0.25">
      <c r="A16" s="19" t="s">
        <v>205</v>
      </c>
      <c r="B16" s="21">
        <v>1</v>
      </c>
      <c r="C16" s="21">
        <f>D16+E16</f>
        <v>182</v>
      </c>
      <c r="D16" s="21">
        <v>158</v>
      </c>
      <c r="E16" s="21">
        <v>24</v>
      </c>
      <c r="F16" s="6">
        <v>692</v>
      </c>
      <c r="G16" s="282">
        <f t="shared" si="3"/>
        <v>4.3797468354430382</v>
      </c>
      <c r="H16" s="282">
        <f>ROUND(E16*G16*2,2)</f>
        <v>210.23</v>
      </c>
      <c r="I16" s="283">
        <f t="shared" si="2"/>
        <v>260.87</v>
      </c>
    </row>
    <row r="17" spans="1:9" x14ac:dyDescent="0.25">
      <c r="F17" s="15"/>
      <c r="G17" s="15"/>
    </row>
    <row r="19" spans="1:9" x14ac:dyDescent="0.25">
      <c r="A19" s="11" t="s">
        <v>1</v>
      </c>
      <c r="B19" s="12"/>
      <c r="C19" s="12"/>
      <c r="D19" s="12"/>
      <c r="E19" s="12"/>
      <c r="F19" s="12"/>
      <c r="G19" s="12"/>
      <c r="H19" s="12"/>
      <c r="I19" s="12"/>
    </row>
    <row r="20" spans="1:9" ht="36" customHeight="1" x14ac:dyDescent="0.25">
      <c r="A20" s="609" t="s">
        <v>3</v>
      </c>
      <c r="B20" s="609"/>
      <c r="C20" s="609"/>
      <c r="D20" s="609"/>
      <c r="E20" s="609"/>
      <c r="F20" s="609"/>
      <c r="G20" s="609"/>
      <c r="H20" s="609"/>
      <c r="I20" s="609"/>
    </row>
    <row r="21" spans="1:9" ht="18" customHeight="1" x14ac:dyDescent="0.25">
      <c r="A21" s="18" t="s">
        <v>5</v>
      </c>
      <c r="D21" s="12"/>
      <c r="E21" s="12"/>
      <c r="F21" s="12"/>
      <c r="G21" s="12"/>
      <c r="H21" s="12"/>
      <c r="I21" s="12"/>
    </row>
    <row r="22" spans="1:9" ht="18" customHeight="1" x14ac:dyDescent="0.25">
      <c r="A22" s="12" t="s">
        <v>16</v>
      </c>
      <c r="B22" s="18"/>
      <c r="C22" s="18"/>
      <c r="D22" s="12"/>
      <c r="E22" s="12"/>
      <c r="F22" s="12"/>
      <c r="G22" s="12"/>
      <c r="H22" s="12"/>
      <c r="I22" s="12"/>
    </row>
    <row r="23" spans="1:9" ht="18" customHeight="1" x14ac:dyDescent="0.25">
      <c r="A23" s="12" t="s">
        <v>17</v>
      </c>
      <c r="B23" s="18"/>
      <c r="C23" s="18"/>
      <c r="D23" s="12"/>
      <c r="E23" s="12"/>
      <c r="F23" s="12"/>
      <c r="G23" s="12"/>
      <c r="H23" s="12"/>
      <c r="I23" s="12"/>
    </row>
    <row r="24" spans="1:9" ht="18" customHeight="1" x14ac:dyDescent="0.25">
      <c r="A24" s="12"/>
      <c r="B24" s="18"/>
      <c r="C24" s="18"/>
      <c r="D24" s="12"/>
      <c r="E24" s="12"/>
      <c r="F24" s="12"/>
      <c r="G24" s="12"/>
      <c r="H24" s="12"/>
      <c r="I24" s="12"/>
    </row>
    <row r="25" spans="1:9" ht="18" customHeight="1" x14ac:dyDescent="0.3">
      <c r="A25" s="12" t="s">
        <v>14</v>
      </c>
      <c r="B25" s="18"/>
      <c r="C25" s="18"/>
      <c r="D25" s="12"/>
      <c r="E25" s="12"/>
      <c r="F25" s="12"/>
      <c r="G25" s="12"/>
      <c r="H25" s="12"/>
      <c r="I25" s="12"/>
    </row>
    <row r="26" spans="1:9" s="435" customFormat="1" ht="18" customHeight="1" x14ac:dyDescent="0.25">
      <c r="A26" s="434"/>
      <c r="B26" s="436"/>
      <c r="C26" s="436"/>
      <c r="D26" s="434"/>
      <c r="E26" s="434"/>
      <c r="F26" s="434"/>
      <c r="G26" s="434"/>
      <c r="H26" s="434"/>
      <c r="I26" s="434"/>
    </row>
    <row r="27" spans="1:9" s="435" customFormat="1" ht="38.25" customHeight="1" x14ac:dyDescent="0.25">
      <c r="A27" s="616" t="s">
        <v>20</v>
      </c>
      <c r="B27" s="616"/>
      <c r="C27" s="616"/>
      <c r="D27" s="616"/>
      <c r="E27" s="616"/>
      <c r="F27" s="616"/>
      <c r="G27" s="616"/>
      <c r="H27" s="616"/>
      <c r="I27" s="616"/>
    </row>
    <row r="28" spans="1:9" s="435" customFormat="1" ht="37.5" customHeight="1" x14ac:dyDescent="0.25">
      <c r="A28" s="611" t="s">
        <v>7</v>
      </c>
      <c r="B28" s="611"/>
      <c r="C28" s="611"/>
      <c r="D28" s="611"/>
      <c r="E28" s="611"/>
      <c r="F28" s="611"/>
      <c r="G28" s="611"/>
      <c r="H28" s="611"/>
      <c r="I28" s="611"/>
    </row>
    <row r="29" spans="1:9" s="435" customFormat="1" ht="18" customHeight="1" x14ac:dyDescent="0.25">
      <c r="A29" s="602" t="s">
        <v>9</v>
      </c>
      <c r="B29" s="602"/>
      <c r="C29" s="602"/>
      <c r="D29" s="602"/>
      <c r="E29" s="602"/>
      <c r="F29" s="602"/>
      <c r="G29" s="602"/>
      <c r="H29" s="602"/>
      <c r="I29" s="602"/>
    </row>
    <row r="30" spans="1:9" x14ac:dyDescent="0.25">
      <c r="A30" s="17"/>
      <c r="B30" s="17"/>
      <c r="C30" s="17"/>
      <c r="D30" s="17"/>
      <c r="E30" s="17"/>
      <c r="F30" s="17"/>
      <c r="G30" s="17"/>
      <c r="H30" s="17"/>
      <c r="I30" s="17"/>
    </row>
    <row r="32" spans="1:9" x14ac:dyDescent="0.25">
      <c r="A32" s="2" t="s">
        <v>306</v>
      </c>
    </row>
    <row r="33" spans="1:1" ht="18" customHeight="1" x14ac:dyDescent="0.25"/>
    <row r="34" spans="1:1" x14ac:dyDescent="0.25">
      <c r="A34" s="2" t="s">
        <v>307</v>
      </c>
    </row>
    <row r="35" spans="1:1" x14ac:dyDescent="0.25">
      <c r="A35" s="2" t="s">
        <v>308</v>
      </c>
    </row>
  </sheetData>
  <mergeCells count="17">
    <mergeCell ref="A20:I20"/>
    <mergeCell ref="A27:I27"/>
    <mergeCell ref="A28:I28"/>
    <mergeCell ref="G1:I1"/>
    <mergeCell ref="A29:I29"/>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43"/>
  <sheetViews>
    <sheetView zoomScale="80" zoomScaleNormal="80" workbookViewId="0">
      <selection activeCell="L3" sqref="L3"/>
    </sheetView>
  </sheetViews>
  <sheetFormatPr defaultRowHeight="16.5" x14ac:dyDescent="0.25"/>
  <cols>
    <col min="1" max="1" width="42.7109375" style="2" customWidth="1"/>
    <col min="2" max="2" width="15.28515625" style="2" customWidth="1"/>
    <col min="3" max="3" width="15" style="2" customWidth="1"/>
    <col min="4" max="4" width="14.7109375" style="2" customWidth="1"/>
    <col min="5" max="5" width="18.42578125" style="2" customWidth="1"/>
    <col min="6" max="7" width="20.140625" style="2" customWidth="1"/>
    <col min="8" max="8" width="23.42578125" style="2" customWidth="1"/>
    <col min="9" max="9" width="23.140625" style="2" customWidth="1"/>
    <col min="10" max="16384" width="9.140625" style="2"/>
  </cols>
  <sheetData>
    <row r="1" spans="1:9" s="426" customFormat="1" ht="48" customHeight="1" x14ac:dyDescent="0.25">
      <c r="G1" s="600" t="s">
        <v>1616</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ht="18.75" customHeight="1" x14ac:dyDescent="0.25">
      <c r="A5" s="2" t="s">
        <v>309</v>
      </c>
    </row>
    <row r="6" spans="1:9" ht="24" customHeight="1" x14ac:dyDescent="0.25">
      <c r="A6" s="2" t="s">
        <v>1576</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95">
        <f>B13+B15+B18</f>
        <v>8</v>
      </c>
      <c r="C12" s="446"/>
      <c r="D12" s="446"/>
      <c r="E12" s="446">
        <f t="shared" ref="E12:I12" si="0">E13+E15+E18</f>
        <v>169</v>
      </c>
      <c r="F12" s="446"/>
      <c r="G12" s="446"/>
      <c r="H12" s="447">
        <f t="shared" si="0"/>
        <v>2225.66</v>
      </c>
      <c r="I12" s="447">
        <f t="shared" si="0"/>
        <v>2761.81</v>
      </c>
    </row>
    <row r="13" spans="1:9" ht="49.5" customHeight="1" x14ac:dyDescent="0.25">
      <c r="A13" s="370" t="s">
        <v>24</v>
      </c>
      <c r="B13" s="284">
        <f>B14</f>
        <v>1</v>
      </c>
      <c r="C13" s="284"/>
      <c r="D13" s="284"/>
      <c r="E13" s="284">
        <f t="shared" ref="E13:I13" si="1">E14</f>
        <v>26</v>
      </c>
      <c r="F13" s="284"/>
      <c r="G13" s="284"/>
      <c r="H13" s="285">
        <f t="shared" si="1"/>
        <v>359.84</v>
      </c>
      <c r="I13" s="285">
        <f t="shared" si="1"/>
        <v>446.53</v>
      </c>
    </row>
    <row r="14" spans="1:9" x14ac:dyDescent="0.25">
      <c r="A14" s="96" t="s">
        <v>310</v>
      </c>
      <c r="B14" s="421">
        <v>1</v>
      </c>
      <c r="C14" s="421">
        <f>D14+E14</f>
        <v>164</v>
      </c>
      <c r="D14" s="422">
        <v>138</v>
      </c>
      <c r="E14" s="421">
        <v>26</v>
      </c>
      <c r="F14" s="282"/>
      <c r="G14" s="282">
        <v>6.92</v>
      </c>
      <c r="H14" s="282">
        <f>ROUND(E14*G14*2,2)</f>
        <v>359.84</v>
      </c>
      <c r="I14" s="283">
        <f>ROUND(H14*1.2409,2)</f>
        <v>446.53</v>
      </c>
    </row>
    <row r="15" spans="1:9" ht="51" customHeight="1" x14ac:dyDescent="0.25">
      <c r="A15" s="370" t="s">
        <v>25</v>
      </c>
      <c r="B15" s="284">
        <f>SUM(B16:B17)</f>
        <v>2</v>
      </c>
      <c r="C15" s="284"/>
      <c r="D15" s="284"/>
      <c r="E15" s="284">
        <f t="shared" ref="E15:I15" si="2">SUM(E16:E17)</f>
        <v>33</v>
      </c>
      <c r="F15" s="284"/>
      <c r="G15" s="284"/>
      <c r="H15" s="285">
        <f t="shared" si="2"/>
        <v>342.6</v>
      </c>
      <c r="I15" s="285">
        <f t="shared" si="2"/>
        <v>425.13</v>
      </c>
    </row>
    <row r="16" spans="1:9" x14ac:dyDescent="0.25">
      <c r="A16" s="96" t="s">
        <v>311</v>
      </c>
      <c r="B16" s="421">
        <v>1</v>
      </c>
      <c r="C16" s="421">
        <f t="shared" ref="C16:C23" si="3">D16+E16</f>
        <v>147</v>
      </c>
      <c r="D16" s="422">
        <v>138</v>
      </c>
      <c r="E16" s="421">
        <v>9</v>
      </c>
      <c r="F16" s="282"/>
      <c r="G16" s="282">
        <v>5.14</v>
      </c>
      <c r="H16" s="282">
        <f>ROUND(E16*G16*2,2)</f>
        <v>92.52</v>
      </c>
      <c r="I16" s="283">
        <f>ROUND(H16*1.2409,2)</f>
        <v>114.81</v>
      </c>
    </row>
    <row r="17" spans="1:9" x14ac:dyDescent="0.25">
      <c r="A17" s="96" t="s">
        <v>312</v>
      </c>
      <c r="B17" s="421">
        <v>1</v>
      </c>
      <c r="C17" s="421">
        <f t="shared" si="3"/>
        <v>162</v>
      </c>
      <c r="D17" s="422">
        <v>138</v>
      </c>
      <c r="E17" s="421">
        <v>24</v>
      </c>
      <c r="F17" s="282"/>
      <c r="G17" s="282">
        <v>5.21</v>
      </c>
      <c r="H17" s="282">
        <f>ROUND(E17*G17*2,2)</f>
        <v>250.08</v>
      </c>
      <c r="I17" s="283">
        <f>ROUND(H17*1.2409,2)</f>
        <v>310.32</v>
      </c>
    </row>
    <row r="18" spans="1:9" ht="49.5" x14ac:dyDescent="0.25">
      <c r="A18" s="370" t="s">
        <v>26</v>
      </c>
      <c r="B18" s="284">
        <f>SUM(B19:B23)</f>
        <v>5</v>
      </c>
      <c r="C18" s="284"/>
      <c r="D18" s="284"/>
      <c r="E18" s="284">
        <f t="shared" ref="E18:I18" si="4">SUM(E19:E23)</f>
        <v>110</v>
      </c>
      <c r="F18" s="284"/>
      <c r="G18" s="284"/>
      <c r="H18" s="285">
        <f t="shared" si="4"/>
        <v>1523.2199999999998</v>
      </c>
      <c r="I18" s="285">
        <f t="shared" si="4"/>
        <v>1890.1499999999999</v>
      </c>
    </row>
    <row r="19" spans="1:9" ht="17.25" customHeight="1" x14ac:dyDescent="0.25">
      <c r="A19" s="8" t="s">
        <v>313</v>
      </c>
      <c r="B19" s="421">
        <v>1</v>
      </c>
      <c r="C19" s="421">
        <f t="shared" si="3"/>
        <v>162</v>
      </c>
      <c r="D19" s="422">
        <v>138</v>
      </c>
      <c r="E19" s="421">
        <v>24</v>
      </c>
      <c r="F19" s="282"/>
      <c r="G19" s="282">
        <v>4.18</v>
      </c>
      <c r="H19" s="282">
        <f>ROUND(E19*G19*2,2)</f>
        <v>200.64</v>
      </c>
      <c r="I19" s="283">
        <f>ROUND(H19*1.2409,2)</f>
        <v>248.97</v>
      </c>
    </row>
    <row r="20" spans="1:9" ht="17.25" customHeight="1" x14ac:dyDescent="0.25">
      <c r="A20" s="8" t="s">
        <v>314</v>
      </c>
      <c r="B20" s="421">
        <v>1</v>
      </c>
      <c r="C20" s="421">
        <f t="shared" si="3"/>
        <v>162</v>
      </c>
      <c r="D20" s="422">
        <v>138</v>
      </c>
      <c r="E20" s="421">
        <v>24</v>
      </c>
      <c r="F20" s="282"/>
      <c r="G20" s="282">
        <v>4.18</v>
      </c>
      <c r="H20" s="282">
        <f>ROUND(E20*G20*2,2)</f>
        <v>200.64</v>
      </c>
      <c r="I20" s="283">
        <f>ROUND(H20*1.2409,2)</f>
        <v>248.97</v>
      </c>
    </row>
    <row r="21" spans="1:9" ht="18.75" customHeight="1" x14ac:dyDescent="0.25">
      <c r="A21" s="8" t="s">
        <v>315</v>
      </c>
      <c r="B21" s="421">
        <v>1</v>
      </c>
      <c r="C21" s="421">
        <f t="shared" si="3"/>
        <v>162</v>
      </c>
      <c r="D21" s="422">
        <v>138</v>
      </c>
      <c r="E21" s="421">
        <v>24</v>
      </c>
      <c r="F21" s="282"/>
      <c r="G21" s="282">
        <v>4.18</v>
      </c>
      <c r="H21" s="282">
        <f>ROUND(E21*G21*2,2)</f>
        <v>200.64</v>
      </c>
      <c r="I21" s="283">
        <f>ROUND(H21*1.2409,2)</f>
        <v>248.97</v>
      </c>
    </row>
    <row r="22" spans="1:9" x14ac:dyDescent="0.25">
      <c r="A22" s="8" t="s">
        <v>316</v>
      </c>
      <c r="B22" s="421">
        <v>1</v>
      </c>
      <c r="C22" s="421">
        <f t="shared" si="3"/>
        <v>164</v>
      </c>
      <c r="D22" s="422">
        <v>138</v>
      </c>
      <c r="E22" s="421">
        <v>26</v>
      </c>
      <c r="F22" s="282">
        <v>1800</v>
      </c>
      <c r="G22" s="282">
        <f>F22/D22</f>
        <v>13.043478260869565</v>
      </c>
      <c r="H22" s="282">
        <f t="shared" ref="H22:H23" si="5">ROUND(E22*G22*2,2)</f>
        <v>678.26</v>
      </c>
      <c r="I22" s="283">
        <f t="shared" ref="I22:I23" si="6">ROUND(H22*1.2409,2)</f>
        <v>841.65</v>
      </c>
    </row>
    <row r="23" spans="1:9" ht="19.5" customHeight="1" x14ac:dyDescent="0.25">
      <c r="A23" s="8" t="s">
        <v>317</v>
      </c>
      <c r="B23" s="421">
        <v>1</v>
      </c>
      <c r="C23" s="421">
        <f t="shared" si="3"/>
        <v>170</v>
      </c>
      <c r="D23" s="422">
        <v>158</v>
      </c>
      <c r="E23" s="421">
        <v>12</v>
      </c>
      <c r="F23" s="282">
        <v>1600</v>
      </c>
      <c r="G23" s="282">
        <f>F23/D23</f>
        <v>10.126582278481013</v>
      </c>
      <c r="H23" s="282">
        <f t="shared" si="5"/>
        <v>243.04</v>
      </c>
      <c r="I23" s="283">
        <f t="shared" si="6"/>
        <v>301.58999999999997</v>
      </c>
    </row>
    <row r="24" spans="1:9" x14ac:dyDescent="0.25">
      <c r="F24" s="15"/>
      <c r="G24" s="15"/>
    </row>
    <row r="25" spans="1:9" ht="8.25" customHeight="1" x14ac:dyDescent="0.25"/>
    <row r="26" spans="1:9" x14ac:dyDescent="0.25">
      <c r="A26" s="11" t="s">
        <v>1</v>
      </c>
      <c r="B26" s="12"/>
      <c r="C26" s="12"/>
      <c r="D26" s="12"/>
      <c r="E26" s="12"/>
      <c r="F26" s="12"/>
      <c r="G26" s="12"/>
      <c r="H26" s="12"/>
      <c r="I26" s="12"/>
    </row>
    <row r="27" spans="1:9" ht="36" customHeight="1" x14ac:dyDescent="0.25">
      <c r="A27" s="609" t="s">
        <v>3</v>
      </c>
      <c r="B27" s="609"/>
      <c r="C27" s="609"/>
      <c r="D27" s="609"/>
      <c r="E27" s="609"/>
      <c r="F27" s="609"/>
      <c r="G27" s="609"/>
      <c r="H27" s="609"/>
      <c r="I27" s="609"/>
    </row>
    <row r="28" spans="1:9" ht="18" customHeight="1" x14ac:dyDescent="0.25">
      <c r="A28" s="18" t="s">
        <v>5</v>
      </c>
      <c r="D28" s="12"/>
      <c r="E28" s="12"/>
      <c r="F28" s="12"/>
      <c r="G28" s="12"/>
      <c r="H28" s="12"/>
      <c r="I28" s="12"/>
    </row>
    <row r="29" spans="1:9" ht="18" customHeight="1" x14ac:dyDescent="0.25">
      <c r="A29" s="12" t="s">
        <v>16</v>
      </c>
      <c r="B29" s="18"/>
      <c r="C29" s="18"/>
      <c r="D29" s="12"/>
      <c r="E29" s="12"/>
      <c r="F29" s="12"/>
      <c r="G29" s="12"/>
      <c r="H29" s="12"/>
      <c r="I29" s="12"/>
    </row>
    <row r="30" spans="1:9" ht="18" customHeight="1" x14ac:dyDescent="0.25">
      <c r="A30" s="12" t="s">
        <v>17</v>
      </c>
      <c r="B30" s="18"/>
      <c r="C30" s="18"/>
      <c r="D30" s="12"/>
      <c r="E30" s="12"/>
      <c r="F30" s="12"/>
      <c r="G30" s="12"/>
      <c r="H30" s="12"/>
      <c r="I30" s="12"/>
    </row>
    <row r="31" spans="1:9" ht="18" customHeight="1" x14ac:dyDescent="0.25">
      <c r="A31" s="12"/>
      <c r="B31" s="18"/>
      <c r="C31" s="18"/>
      <c r="D31" s="12"/>
      <c r="E31" s="12"/>
      <c r="F31" s="12"/>
      <c r="G31" s="12"/>
      <c r="H31" s="12"/>
      <c r="I31" s="12"/>
    </row>
    <row r="32" spans="1:9" ht="18" customHeight="1" x14ac:dyDescent="0.3">
      <c r="A32" s="12" t="s">
        <v>14</v>
      </c>
      <c r="B32" s="18"/>
      <c r="C32" s="18"/>
      <c r="D32" s="12"/>
      <c r="E32" s="12"/>
      <c r="F32" s="12"/>
      <c r="G32" s="12"/>
      <c r="H32" s="12"/>
      <c r="I32" s="12"/>
    </row>
    <row r="33" spans="1:9" ht="18" customHeight="1" x14ac:dyDescent="0.25">
      <c r="A33" s="12"/>
      <c r="B33" s="18"/>
      <c r="C33" s="18"/>
      <c r="D33" s="12"/>
      <c r="E33" s="12"/>
      <c r="F33" s="12"/>
      <c r="G33" s="12"/>
      <c r="H33" s="12"/>
      <c r="I33" s="12"/>
    </row>
    <row r="34" spans="1:9" s="435" customFormat="1" ht="18" customHeight="1" x14ac:dyDescent="0.25">
      <c r="A34" s="434" t="s">
        <v>20</v>
      </c>
      <c r="B34" s="436"/>
      <c r="C34" s="436"/>
      <c r="D34" s="434"/>
      <c r="E34" s="434"/>
      <c r="F34" s="434"/>
      <c r="G34" s="434"/>
      <c r="H34" s="434"/>
      <c r="I34" s="434"/>
    </row>
    <row r="35" spans="1:9" s="435" customFormat="1" ht="37.5" customHeight="1" x14ac:dyDescent="0.25">
      <c r="A35" s="611" t="s">
        <v>7</v>
      </c>
      <c r="B35" s="611"/>
      <c r="C35" s="611"/>
      <c r="D35" s="611"/>
      <c r="E35" s="611"/>
      <c r="F35" s="611"/>
      <c r="G35" s="611"/>
      <c r="H35" s="611"/>
      <c r="I35" s="611"/>
    </row>
    <row r="36" spans="1:9" s="435" customFormat="1" ht="18" customHeight="1" x14ac:dyDescent="0.25">
      <c r="A36" s="602" t="s">
        <v>9</v>
      </c>
      <c r="B36" s="602"/>
      <c r="C36" s="602"/>
      <c r="D36" s="602"/>
      <c r="E36" s="602"/>
      <c r="F36" s="602"/>
      <c r="G36" s="602"/>
      <c r="H36" s="602"/>
      <c r="I36" s="602"/>
    </row>
    <row r="37" spans="1:9" s="435" customFormat="1" x14ac:dyDescent="0.25">
      <c r="A37" s="437"/>
      <c r="B37" s="437"/>
      <c r="C37" s="437"/>
      <c r="D37" s="437"/>
      <c r="E37" s="437"/>
      <c r="F37" s="437"/>
      <c r="G37" s="437"/>
      <c r="H37" s="437"/>
      <c r="I37" s="437"/>
    </row>
    <row r="38" spans="1:9" s="435" customFormat="1" x14ac:dyDescent="0.25"/>
    <row r="39" spans="1:9" ht="29.25" customHeight="1" x14ac:dyDescent="0.3">
      <c r="A39" s="97" t="s">
        <v>318</v>
      </c>
      <c r="B39" s="97"/>
      <c r="C39" s="97"/>
      <c r="D39" s="97"/>
    </row>
    <row r="40" spans="1:9" ht="21" customHeight="1" x14ac:dyDescent="0.3">
      <c r="A40" s="97"/>
      <c r="B40" s="97"/>
      <c r="C40" s="97"/>
      <c r="D40" s="97"/>
    </row>
    <row r="41" spans="1:9" ht="18.75" x14ac:dyDescent="0.3">
      <c r="A41" s="97" t="s">
        <v>319</v>
      </c>
      <c r="B41" s="97"/>
      <c r="C41" s="97"/>
      <c r="D41" s="97"/>
    </row>
    <row r="42" spans="1:9" ht="18.75" x14ac:dyDescent="0.3">
      <c r="A42" s="97" t="s">
        <v>320</v>
      </c>
      <c r="B42" s="97"/>
      <c r="C42" s="97"/>
      <c r="D42" s="97"/>
    </row>
    <row r="43" spans="1:9" ht="18.75" x14ac:dyDescent="0.3">
      <c r="A43" s="97"/>
      <c r="B43" s="40"/>
      <c r="C43" s="40"/>
      <c r="D43" s="40"/>
    </row>
  </sheetData>
  <mergeCells count="16">
    <mergeCell ref="G1:I1"/>
    <mergeCell ref="A27:I27"/>
    <mergeCell ref="A35:I35"/>
    <mergeCell ref="A36:I36"/>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8" orientation="landscape"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1"/>
  <sheetViews>
    <sheetView zoomScale="80" zoomScaleNormal="80" workbookViewId="0">
      <selection activeCell="O10" sqref="O10"/>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5" style="2" customWidth="1"/>
    <col min="7" max="8" width="18.28515625" style="2" customWidth="1"/>
    <col min="9" max="9" width="23.42578125" style="2" customWidth="1"/>
    <col min="10" max="16384" width="9.140625" style="2"/>
  </cols>
  <sheetData>
    <row r="1" spans="1:9" s="426" customFormat="1" ht="51" customHeight="1" x14ac:dyDescent="0.25">
      <c r="G1" s="600" t="s">
        <v>1617</v>
      </c>
      <c r="H1" s="601"/>
      <c r="I1" s="601"/>
    </row>
    <row r="2" spans="1:9" x14ac:dyDescent="0.25">
      <c r="I2" s="531"/>
    </row>
    <row r="3" spans="1:9" s="1" customFormat="1" ht="39.75" customHeight="1" x14ac:dyDescent="0.25">
      <c r="A3" s="593" t="s">
        <v>18</v>
      </c>
      <c r="B3" s="593"/>
      <c r="C3" s="593"/>
      <c r="D3" s="593"/>
      <c r="E3" s="593"/>
      <c r="F3" s="593"/>
      <c r="G3" s="593"/>
      <c r="H3" s="593"/>
      <c r="I3" s="593"/>
    </row>
    <row r="4" spans="1:9" ht="18.75" customHeight="1" x14ac:dyDescent="0.25"/>
    <row r="5" spans="1:9" ht="24" customHeight="1" x14ac:dyDescent="0.25">
      <c r="A5" s="2" t="s">
        <v>1481</v>
      </c>
    </row>
    <row r="6" spans="1:9" x14ac:dyDescent="0.25">
      <c r="A6" s="2" t="s">
        <v>1577</v>
      </c>
    </row>
    <row r="7" spans="1:9" ht="18" customHeight="1" x14ac:dyDescent="0.25">
      <c r="E7" s="14"/>
      <c r="I7" s="13"/>
    </row>
    <row r="8" spans="1:9" ht="36" customHeight="1" x14ac:dyDescent="0.25">
      <c r="A8" s="625"/>
      <c r="B8" s="625" t="s">
        <v>8</v>
      </c>
      <c r="C8" s="626" t="s">
        <v>10</v>
      </c>
      <c r="D8" s="626"/>
      <c r="E8" s="626"/>
      <c r="F8" s="626" t="s">
        <v>6</v>
      </c>
      <c r="G8" s="626" t="s">
        <v>22</v>
      </c>
      <c r="H8" s="627" t="s">
        <v>11</v>
      </c>
      <c r="I8" s="628" t="s">
        <v>4</v>
      </c>
    </row>
    <row r="9" spans="1:9" ht="18" customHeight="1" x14ac:dyDescent="0.25">
      <c r="A9" s="625"/>
      <c r="B9" s="625"/>
      <c r="C9" s="629" t="s">
        <v>19</v>
      </c>
      <c r="D9" s="629" t="s">
        <v>21</v>
      </c>
      <c r="E9" s="626" t="s">
        <v>15</v>
      </c>
      <c r="F9" s="626"/>
      <c r="G9" s="626"/>
      <c r="H9" s="627"/>
      <c r="I9" s="628"/>
    </row>
    <row r="10" spans="1:9" ht="87.75" customHeight="1" x14ac:dyDescent="0.25">
      <c r="A10" s="625"/>
      <c r="B10" s="625"/>
      <c r="C10" s="630"/>
      <c r="D10" s="630"/>
      <c r="E10" s="626"/>
      <c r="F10" s="626"/>
      <c r="G10" s="626"/>
      <c r="H10" s="627"/>
      <c r="I10" s="628"/>
    </row>
    <row r="11" spans="1:9" ht="18" customHeight="1" x14ac:dyDescent="0.25">
      <c r="A11" s="533">
        <v>1</v>
      </c>
      <c r="B11" s="533">
        <v>6</v>
      </c>
      <c r="C11" s="533" t="s">
        <v>12</v>
      </c>
      <c r="D11" s="533">
        <v>8</v>
      </c>
      <c r="E11" s="533">
        <v>9</v>
      </c>
      <c r="F11" s="533">
        <v>11</v>
      </c>
      <c r="G11" s="533">
        <v>12</v>
      </c>
      <c r="H11" s="533">
        <v>13</v>
      </c>
      <c r="I11" s="533" t="s">
        <v>13</v>
      </c>
    </row>
    <row r="12" spans="1:9" ht="26.25" customHeight="1" x14ac:dyDescent="0.25">
      <c r="A12" s="3" t="s">
        <v>0</v>
      </c>
      <c r="B12" s="427">
        <f>B13+B25</f>
        <v>47</v>
      </c>
      <c r="C12" s="427"/>
      <c r="D12" s="427"/>
      <c r="E12" s="427">
        <f t="shared" ref="E12:I12" si="0">E13+E25</f>
        <v>665</v>
      </c>
      <c r="F12" s="427"/>
      <c r="G12" s="427"/>
      <c r="H12" s="428">
        <f t="shared" si="0"/>
        <v>6311.4600000000028</v>
      </c>
      <c r="I12" s="428">
        <f t="shared" si="0"/>
        <v>7824.5800000000027</v>
      </c>
    </row>
    <row r="13" spans="1:9" ht="48.75" customHeight="1" x14ac:dyDescent="0.25">
      <c r="A13" s="54" t="s">
        <v>24</v>
      </c>
      <c r="B13" s="25">
        <f>SUM(B14:B24)</f>
        <v>11</v>
      </c>
      <c r="C13" s="25"/>
      <c r="D13" s="25"/>
      <c r="E13" s="25">
        <f>SUM(E14:E24)</f>
        <v>142</v>
      </c>
      <c r="F13" s="84"/>
      <c r="G13" s="84"/>
      <c r="H13" s="26">
        <f>SUM(H14:H24)</f>
        <v>1868.42</v>
      </c>
      <c r="I13" s="26">
        <f>SUM(I14:I24)</f>
        <v>2318.54</v>
      </c>
    </row>
    <row r="14" spans="1:9" x14ac:dyDescent="0.25">
      <c r="A14" s="85" t="s">
        <v>213</v>
      </c>
      <c r="B14" s="432">
        <v>1</v>
      </c>
      <c r="C14" s="432">
        <f>D14+E14</f>
        <v>116</v>
      </c>
      <c r="D14" s="432">
        <v>104</v>
      </c>
      <c r="E14" s="432">
        <v>12</v>
      </c>
      <c r="F14" s="75">
        <v>861</v>
      </c>
      <c r="G14" s="439">
        <f>ROUND(F14/145.92,3)</f>
        <v>5.9</v>
      </c>
      <c r="H14" s="282">
        <f>ROUND((E14*G14)*2,2)</f>
        <v>141.6</v>
      </c>
      <c r="I14" s="282">
        <f>ROUND(H14*1.2409,2)</f>
        <v>175.71</v>
      </c>
    </row>
    <row r="15" spans="1:9" s="435" customFormat="1" x14ac:dyDescent="0.25">
      <c r="A15" s="85" t="s">
        <v>214</v>
      </c>
      <c r="B15" s="432">
        <v>1</v>
      </c>
      <c r="C15" s="432">
        <f>D15+E15</f>
        <v>109</v>
      </c>
      <c r="D15" s="432">
        <v>104</v>
      </c>
      <c r="E15" s="432">
        <v>5</v>
      </c>
      <c r="F15" s="429">
        <v>951</v>
      </c>
      <c r="G15" s="439">
        <f>ROUND(F15/145.92,2)</f>
        <v>6.52</v>
      </c>
      <c r="H15" s="282">
        <f>ROUND((E15*G15)*2,2)</f>
        <v>65.2</v>
      </c>
      <c r="I15" s="282">
        <f>ROUND(H15*1.2409,2)</f>
        <v>80.91</v>
      </c>
    </row>
    <row r="16" spans="1:9" s="435" customFormat="1" x14ac:dyDescent="0.25">
      <c r="A16" s="85" t="s">
        <v>215</v>
      </c>
      <c r="B16" s="432">
        <v>1</v>
      </c>
      <c r="C16" s="432">
        <f>D16+E16</f>
        <v>109</v>
      </c>
      <c r="D16" s="432">
        <v>104</v>
      </c>
      <c r="E16" s="432">
        <v>5</v>
      </c>
      <c r="F16" s="429">
        <v>976</v>
      </c>
      <c r="G16" s="439">
        <f>ROUND(F16/145.92,2)</f>
        <v>6.69</v>
      </c>
      <c r="H16" s="282">
        <f>ROUND((E16*G16)*2,2)</f>
        <v>66.900000000000006</v>
      </c>
      <c r="I16" s="282">
        <f>ROUND(H16*1.2409,2)</f>
        <v>83.02</v>
      </c>
    </row>
    <row r="17" spans="1:9" s="435" customFormat="1" ht="18" customHeight="1" x14ac:dyDescent="0.25">
      <c r="A17" s="85" t="s">
        <v>216</v>
      </c>
      <c r="B17" s="432">
        <v>1</v>
      </c>
      <c r="C17" s="432">
        <f t="shared" ref="C17:C24" si="1">D17+E17</f>
        <v>112</v>
      </c>
      <c r="D17" s="432">
        <v>104</v>
      </c>
      <c r="E17" s="432">
        <v>8</v>
      </c>
      <c r="F17" s="429">
        <v>951</v>
      </c>
      <c r="G17" s="439">
        <f t="shared" ref="G17:G24" si="2">ROUND(F17/145.92,2)</f>
        <v>6.52</v>
      </c>
      <c r="H17" s="282">
        <f t="shared" ref="H17:H61" si="3">ROUND((E17*G17)*2,2)</f>
        <v>104.32</v>
      </c>
      <c r="I17" s="282">
        <f t="shared" ref="I17:I24" si="4">ROUND(H17*1.2409,2)</f>
        <v>129.44999999999999</v>
      </c>
    </row>
    <row r="18" spans="1:9" x14ac:dyDescent="0.25">
      <c r="A18" s="85" t="s">
        <v>217</v>
      </c>
      <c r="B18" s="432">
        <v>1</v>
      </c>
      <c r="C18" s="432">
        <f t="shared" si="1"/>
        <v>128</v>
      </c>
      <c r="D18" s="432">
        <v>104</v>
      </c>
      <c r="E18" s="432">
        <v>24</v>
      </c>
      <c r="F18" s="429">
        <v>976</v>
      </c>
      <c r="G18" s="439">
        <f t="shared" si="2"/>
        <v>6.69</v>
      </c>
      <c r="H18" s="282">
        <f t="shared" si="3"/>
        <v>321.12</v>
      </c>
      <c r="I18" s="282">
        <f t="shared" si="4"/>
        <v>398.48</v>
      </c>
    </row>
    <row r="19" spans="1:9" x14ac:dyDescent="0.25">
      <c r="A19" s="85" t="s">
        <v>218</v>
      </c>
      <c r="B19" s="432">
        <v>1</v>
      </c>
      <c r="C19" s="432">
        <f t="shared" si="1"/>
        <v>116</v>
      </c>
      <c r="D19" s="432">
        <v>104</v>
      </c>
      <c r="E19" s="432">
        <v>12</v>
      </c>
      <c r="F19" s="429">
        <v>951</v>
      </c>
      <c r="G19" s="439">
        <f t="shared" si="2"/>
        <v>6.52</v>
      </c>
      <c r="H19" s="282">
        <f t="shared" si="3"/>
        <v>156.47999999999999</v>
      </c>
      <c r="I19" s="282">
        <f t="shared" si="4"/>
        <v>194.18</v>
      </c>
    </row>
    <row r="20" spans="1:9" x14ac:dyDescent="0.25">
      <c r="A20" s="85" t="s">
        <v>219</v>
      </c>
      <c r="B20" s="432">
        <v>1</v>
      </c>
      <c r="C20" s="432">
        <f t="shared" si="1"/>
        <v>132</v>
      </c>
      <c r="D20" s="432">
        <v>104</v>
      </c>
      <c r="E20" s="432">
        <v>28</v>
      </c>
      <c r="F20" s="429">
        <v>976</v>
      </c>
      <c r="G20" s="439">
        <f t="shared" si="2"/>
        <v>6.69</v>
      </c>
      <c r="H20" s="282">
        <f t="shared" si="3"/>
        <v>374.64</v>
      </c>
      <c r="I20" s="282">
        <f t="shared" si="4"/>
        <v>464.89</v>
      </c>
    </row>
    <row r="21" spans="1:9" ht="18" customHeight="1" x14ac:dyDescent="0.25">
      <c r="A21" s="85" t="s">
        <v>220</v>
      </c>
      <c r="B21" s="432">
        <v>1</v>
      </c>
      <c r="C21" s="432">
        <f t="shared" si="1"/>
        <v>116</v>
      </c>
      <c r="D21" s="432">
        <v>104</v>
      </c>
      <c r="E21" s="432">
        <v>12</v>
      </c>
      <c r="F21" s="429">
        <v>976</v>
      </c>
      <c r="G21" s="439">
        <f t="shared" si="2"/>
        <v>6.69</v>
      </c>
      <c r="H21" s="282">
        <f t="shared" si="3"/>
        <v>160.56</v>
      </c>
      <c r="I21" s="282">
        <f t="shared" si="4"/>
        <v>199.24</v>
      </c>
    </row>
    <row r="22" spans="1:9" x14ac:dyDescent="0.25">
      <c r="A22" s="85" t="s">
        <v>221</v>
      </c>
      <c r="B22" s="432">
        <v>1</v>
      </c>
      <c r="C22" s="432">
        <f t="shared" si="1"/>
        <v>116</v>
      </c>
      <c r="D22" s="432">
        <v>104</v>
      </c>
      <c r="E22" s="432">
        <v>12</v>
      </c>
      <c r="F22" s="429">
        <v>976</v>
      </c>
      <c r="G22" s="439">
        <f t="shared" si="2"/>
        <v>6.69</v>
      </c>
      <c r="H22" s="282">
        <f t="shared" si="3"/>
        <v>160.56</v>
      </c>
      <c r="I22" s="282">
        <f t="shared" si="4"/>
        <v>199.24</v>
      </c>
    </row>
    <row r="23" spans="1:9" x14ac:dyDescent="0.25">
      <c r="A23" s="85" t="s">
        <v>222</v>
      </c>
      <c r="B23" s="432">
        <v>1</v>
      </c>
      <c r="C23" s="432">
        <f t="shared" si="1"/>
        <v>116</v>
      </c>
      <c r="D23" s="432">
        <v>104</v>
      </c>
      <c r="E23" s="432">
        <v>12</v>
      </c>
      <c r="F23" s="429">
        <v>951</v>
      </c>
      <c r="G23" s="439">
        <f>ROUND(F23/145.92,2)</f>
        <v>6.52</v>
      </c>
      <c r="H23" s="282">
        <f t="shared" si="3"/>
        <v>156.47999999999999</v>
      </c>
      <c r="I23" s="282">
        <f t="shared" si="4"/>
        <v>194.18</v>
      </c>
    </row>
    <row r="24" spans="1:9" x14ac:dyDescent="0.25">
      <c r="A24" s="85" t="s">
        <v>223</v>
      </c>
      <c r="B24" s="432">
        <v>1</v>
      </c>
      <c r="C24" s="432">
        <f t="shared" si="1"/>
        <v>116</v>
      </c>
      <c r="D24" s="432">
        <v>104</v>
      </c>
      <c r="E24" s="432">
        <v>12</v>
      </c>
      <c r="F24" s="429">
        <v>976</v>
      </c>
      <c r="G24" s="439">
        <f t="shared" si="2"/>
        <v>6.69</v>
      </c>
      <c r="H24" s="282">
        <f t="shared" si="3"/>
        <v>160.56</v>
      </c>
      <c r="I24" s="282">
        <f t="shared" si="4"/>
        <v>199.24</v>
      </c>
    </row>
    <row r="25" spans="1:9" ht="49.5" x14ac:dyDescent="0.25">
      <c r="A25" s="54" t="s">
        <v>25</v>
      </c>
      <c r="B25" s="25">
        <f>SUM(B26:B61)</f>
        <v>36</v>
      </c>
      <c r="C25" s="25">
        <f t="shared" ref="C25:E25" si="5">SUM(C26:C61)</f>
        <v>4267</v>
      </c>
      <c r="D25" s="25">
        <f t="shared" si="5"/>
        <v>3744</v>
      </c>
      <c r="E25" s="25">
        <f t="shared" si="5"/>
        <v>523</v>
      </c>
      <c r="F25" s="84"/>
      <c r="G25" s="552"/>
      <c r="H25" s="284">
        <f t="shared" ref="H25:I25" si="6">SUM(H26:H61)</f>
        <v>4443.0400000000027</v>
      </c>
      <c r="I25" s="285">
        <f t="shared" si="6"/>
        <v>5506.0400000000027</v>
      </c>
    </row>
    <row r="26" spans="1:9" x14ac:dyDescent="0.25">
      <c r="A26" s="85" t="s">
        <v>252</v>
      </c>
      <c r="B26" s="432">
        <v>1</v>
      </c>
      <c r="C26" s="432">
        <f>D26+E26</f>
        <v>128</v>
      </c>
      <c r="D26" s="432">
        <v>104</v>
      </c>
      <c r="E26" s="432">
        <v>24</v>
      </c>
      <c r="F26" s="75">
        <v>619</v>
      </c>
      <c r="G26" s="439">
        <f t="shared" ref="G26:G60" si="7">ROUND(F26/145.92,2)</f>
        <v>4.24</v>
      </c>
      <c r="H26" s="282">
        <f t="shared" si="3"/>
        <v>203.52</v>
      </c>
      <c r="I26" s="282">
        <f t="shared" ref="I26:I61" si="8">ROUND(H26*1.2409,2)</f>
        <v>252.55</v>
      </c>
    </row>
    <row r="27" spans="1:9" x14ac:dyDescent="0.25">
      <c r="A27" s="85" t="s">
        <v>253</v>
      </c>
      <c r="B27" s="432">
        <v>1</v>
      </c>
      <c r="C27" s="432">
        <f t="shared" ref="C27:C60" si="9">D27+E27</f>
        <v>116</v>
      </c>
      <c r="D27" s="432">
        <v>104</v>
      </c>
      <c r="E27" s="432">
        <v>12</v>
      </c>
      <c r="F27" s="75">
        <v>619</v>
      </c>
      <c r="G27" s="439">
        <f t="shared" si="7"/>
        <v>4.24</v>
      </c>
      <c r="H27" s="282">
        <f t="shared" si="3"/>
        <v>101.76</v>
      </c>
      <c r="I27" s="410">
        <f>ROUND(H27*1.2131,2)</f>
        <v>123.45</v>
      </c>
    </row>
    <row r="28" spans="1:9" x14ac:dyDescent="0.25">
      <c r="A28" s="85" t="s">
        <v>254</v>
      </c>
      <c r="B28" s="432">
        <v>1</v>
      </c>
      <c r="C28" s="432">
        <f t="shared" si="9"/>
        <v>116</v>
      </c>
      <c r="D28" s="432">
        <v>104</v>
      </c>
      <c r="E28" s="432">
        <v>12</v>
      </c>
      <c r="F28" s="75">
        <v>619</v>
      </c>
      <c r="G28" s="439">
        <f t="shared" si="7"/>
        <v>4.24</v>
      </c>
      <c r="H28" s="282">
        <f t="shared" si="3"/>
        <v>101.76</v>
      </c>
      <c r="I28" s="282">
        <f t="shared" si="8"/>
        <v>126.27</v>
      </c>
    </row>
    <row r="29" spans="1:9" x14ac:dyDescent="0.25">
      <c r="A29" s="85" t="s">
        <v>255</v>
      </c>
      <c r="B29" s="432">
        <v>1</v>
      </c>
      <c r="C29" s="432">
        <f t="shared" si="9"/>
        <v>128</v>
      </c>
      <c r="D29" s="432">
        <v>104</v>
      </c>
      <c r="E29" s="432">
        <v>24</v>
      </c>
      <c r="F29" s="75">
        <v>619</v>
      </c>
      <c r="G29" s="439">
        <f t="shared" si="7"/>
        <v>4.24</v>
      </c>
      <c r="H29" s="282">
        <f t="shared" si="3"/>
        <v>203.52</v>
      </c>
      <c r="I29" s="282">
        <f t="shared" si="8"/>
        <v>252.55</v>
      </c>
    </row>
    <row r="30" spans="1:9" x14ac:dyDescent="0.25">
      <c r="A30" s="85" t="s">
        <v>256</v>
      </c>
      <c r="B30" s="432">
        <v>1</v>
      </c>
      <c r="C30" s="432">
        <f t="shared" si="9"/>
        <v>116</v>
      </c>
      <c r="D30" s="432">
        <v>104</v>
      </c>
      <c r="E30" s="432">
        <v>12</v>
      </c>
      <c r="F30" s="75">
        <v>619</v>
      </c>
      <c r="G30" s="439">
        <f t="shared" si="7"/>
        <v>4.24</v>
      </c>
      <c r="H30" s="282">
        <f t="shared" si="3"/>
        <v>101.76</v>
      </c>
      <c r="I30" s="282">
        <f t="shared" si="8"/>
        <v>126.27</v>
      </c>
    </row>
    <row r="31" spans="1:9" x14ac:dyDescent="0.25">
      <c r="A31" s="85" t="s">
        <v>257</v>
      </c>
      <c r="B31" s="432">
        <v>1</v>
      </c>
      <c r="C31" s="432">
        <f t="shared" si="9"/>
        <v>116</v>
      </c>
      <c r="D31" s="432">
        <v>104</v>
      </c>
      <c r="E31" s="432">
        <v>12</v>
      </c>
      <c r="F31" s="75">
        <v>619</v>
      </c>
      <c r="G31" s="439">
        <f t="shared" si="7"/>
        <v>4.24</v>
      </c>
      <c r="H31" s="282">
        <f t="shared" si="3"/>
        <v>101.76</v>
      </c>
      <c r="I31" s="282">
        <f t="shared" si="8"/>
        <v>126.27</v>
      </c>
    </row>
    <row r="32" spans="1:9" x14ac:dyDescent="0.25">
      <c r="A32" s="85" t="s">
        <v>258</v>
      </c>
      <c r="B32" s="432">
        <v>1</v>
      </c>
      <c r="C32" s="432">
        <f t="shared" si="9"/>
        <v>116</v>
      </c>
      <c r="D32" s="432">
        <v>104</v>
      </c>
      <c r="E32" s="432">
        <v>12</v>
      </c>
      <c r="F32" s="75">
        <v>619</v>
      </c>
      <c r="G32" s="439">
        <f t="shared" si="7"/>
        <v>4.24</v>
      </c>
      <c r="H32" s="282">
        <f t="shared" si="3"/>
        <v>101.76</v>
      </c>
      <c r="I32" s="282">
        <f t="shared" si="8"/>
        <v>126.27</v>
      </c>
    </row>
    <row r="33" spans="1:9" x14ac:dyDescent="0.25">
      <c r="A33" s="85" t="s">
        <v>259</v>
      </c>
      <c r="B33" s="432">
        <v>1</v>
      </c>
      <c r="C33" s="432">
        <f t="shared" si="9"/>
        <v>116</v>
      </c>
      <c r="D33" s="432">
        <v>104</v>
      </c>
      <c r="E33" s="432">
        <v>12</v>
      </c>
      <c r="F33" s="75">
        <v>619</v>
      </c>
      <c r="G33" s="439">
        <f t="shared" si="7"/>
        <v>4.24</v>
      </c>
      <c r="H33" s="282">
        <f t="shared" si="3"/>
        <v>101.76</v>
      </c>
      <c r="I33" s="282">
        <f t="shared" si="8"/>
        <v>126.27</v>
      </c>
    </row>
    <row r="34" spans="1:9" x14ac:dyDescent="0.25">
      <c r="A34" s="85" t="s">
        <v>260</v>
      </c>
      <c r="B34" s="432">
        <v>1</v>
      </c>
      <c r="C34" s="432">
        <f t="shared" si="9"/>
        <v>137</v>
      </c>
      <c r="D34" s="432">
        <v>104</v>
      </c>
      <c r="E34" s="432">
        <v>33</v>
      </c>
      <c r="F34" s="75">
        <v>619</v>
      </c>
      <c r="G34" s="439">
        <f t="shared" si="7"/>
        <v>4.24</v>
      </c>
      <c r="H34" s="282">
        <f t="shared" si="3"/>
        <v>279.83999999999997</v>
      </c>
      <c r="I34" s="282">
        <f t="shared" si="8"/>
        <v>347.25</v>
      </c>
    </row>
    <row r="35" spans="1:9" x14ac:dyDescent="0.25">
      <c r="A35" s="85" t="s">
        <v>261</v>
      </c>
      <c r="B35" s="432">
        <v>1</v>
      </c>
      <c r="C35" s="432">
        <f t="shared" si="9"/>
        <v>116</v>
      </c>
      <c r="D35" s="432">
        <v>104</v>
      </c>
      <c r="E35" s="432">
        <v>12</v>
      </c>
      <c r="F35" s="75">
        <v>619</v>
      </c>
      <c r="G35" s="439">
        <f t="shared" si="7"/>
        <v>4.24</v>
      </c>
      <c r="H35" s="282">
        <f t="shared" si="3"/>
        <v>101.76</v>
      </c>
      <c r="I35" s="282">
        <f t="shared" si="8"/>
        <v>126.27</v>
      </c>
    </row>
    <row r="36" spans="1:9" x14ac:dyDescent="0.25">
      <c r="A36" s="85" t="s">
        <v>262</v>
      </c>
      <c r="B36" s="432">
        <v>1</v>
      </c>
      <c r="C36" s="432">
        <f t="shared" si="9"/>
        <v>116</v>
      </c>
      <c r="D36" s="432">
        <v>104</v>
      </c>
      <c r="E36" s="432">
        <v>12</v>
      </c>
      <c r="F36" s="75">
        <v>619</v>
      </c>
      <c r="G36" s="439">
        <f t="shared" si="7"/>
        <v>4.24</v>
      </c>
      <c r="H36" s="282">
        <f t="shared" si="3"/>
        <v>101.76</v>
      </c>
      <c r="I36" s="282">
        <f t="shared" si="8"/>
        <v>126.27</v>
      </c>
    </row>
    <row r="37" spans="1:9" x14ac:dyDescent="0.25">
      <c r="A37" s="85" t="s">
        <v>263</v>
      </c>
      <c r="B37" s="432">
        <v>1</v>
      </c>
      <c r="C37" s="432">
        <f t="shared" si="9"/>
        <v>116</v>
      </c>
      <c r="D37" s="432">
        <v>104</v>
      </c>
      <c r="E37" s="432">
        <v>12</v>
      </c>
      <c r="F37" s="75">
        <v>619</v>
      </c>
      <c r="G37" s="439">
        <f t="shared" si="7"/>
        <v>4.24</v>
      </c>
      <c r="H37" s="282">
        <f t="shared" si="3"/>
        <v>101.76</v>
      </c>
      <c r="I37" s="282">
        <f t="shared" si="8"/>
        <v>126.27</v>
      </c>
    </row>
    <row r="38" spans="1:9" x14ac:dyDescent="0.25">
      <c r="A38" s="85" t="s">
        <v>264</v>
      </c>
      <c r="B38" s="432">
        <v>1</v>
      </c>
      <c r="C38" s="432">
        <f t="shared" si="9"/>
        <v>116</v>
      </c>
      <c r="D38" s="432">
        <v>104</v>
      </c>
      <c r="E38" s="432">
        <v>12</v>
      </c>
      <c r="F38" s="75">
        <v>619</v>
      </c>
      <c r="G38" s="439">
        <f t="shared" si="7"/>
        <v>4.24</v>
      </c>
      <c r="H38" s="282">
        <f t="shared" si="3"/>
        <v>101.76</v>
      </c>
      <c r="I38" s="282">
        <f t="shared" si="8"/>
        <v>126.27</v>
      </c>
    </row>
    <row r="39" spans="1:9" x14ac:dyDescent="0.25">
      <c r="A39" s="85" t="s">
        <v>265</v>
      </c>
      <c r="B39" s="432">
        <v>1</v>
      </c>
      <c r="C39" s="432">
        <f t="shared" si="9"/>
        <v>116</v>
      </c>
      <c r="D39" s="432">
        <v>104</v>
      </c>
      <c r="E39" s="432">
        <v>12</v>
      </c>
      <c r="F39" s="75">
        <v>619</v>
      </c>
      <c r="G39" s="439">
        <f t="shared" si="7"/>
        <v>4.24</v>
      </c>
      <c r="H39" s="282">
        <f t="shared" si="3"/>
        <v>101.76</v>
      </c>
      <c r="I39" s="410">
        <f>ROUND(H39*1.2252,2)</f>
        <v>124.68</v>
      </c>
    </row>
    <row r="40" spans="1:9" x14ac:dyDescent="0.25">
      <c r="A40" s="85" t="s">
        <v>266</v>
      </c>
      <c r="B40" s="432">
        <v>1</v>
      </c>
      <c r="C40" s="432">
        <f t="shared" si="9"/>
        <v>116</v>
      </c>
      <c r="D40" s="432">
        <v>104</v>
      </c>
      <c r="E40" s="432">
        <v>12</v>
      </c>
      <c r="F40" s="75">
        <v>619</v>
      </c>
      <c r="G40" s="439">
        <f t="shared" si="7"/>
        <v>4.24</v>
      </c>
      <c r="H40" s="282">
        <f t="shared" si="3"/>
        <v>101.76</v>
      </c>
      <c r="I40" s="282">
        <f t="shared" si="8"/>
        <v>126.27</v>
      </c>
    </row>
    <row r="41" spans="1:9" x14ac:dyDescent="0.25">
      <c r="A41" s="85" t="s">
        <v>267</v>
      </c>
      <c r="B41" s="432">
        <v>1</v>
      </c>
      <c r="C41" s="432">
        <f t="shared" si="9"/>
        <v>128</v>
      </c>
      <c r="D41" s="432">
        <v>104</v>
      </c>
      <c r="E41" s="432">
        <v>24</v>
      </c>
      <c r="F41" s="75">
        <v>619</v>
      </c>
      <c r="G41" s="439">
        <f t="shared" si="7"/>
        <v>4.24</v>
      </c>
      <c r="H41" s="282">
        <f t="shared" si="3"/>
        <v>203.52</v>
      </c>
      <c r="I41" s="282">
        <f t="shared" si="8"/>
        <v>252.55</v>
      </c>
    </row>
    <row r="42" spans="1:9" x14ac:dyDescent="0.25">
      <c r="A42" s="85" t="s">
        <v>268</v>
      </c>
      <c r="B42" s="432">
        <v>1</v>
      </c>
      <c r="C42" s="432">
        <f t="shared" si="9"/>
        <v>116</v>
      </c>
      <c r="D42" s="432">
        <v>104</v>
      </c>
      <c r="E42" s="432">
        <v>12</v>
      </c>
      <c r="F42" s="75">
        <v>619</v>
      </c>
      <c r="G42" s="439">
        <f t="shared" si="7"/>
        <v>4.24</v>
      </c>
      <c r="H42" s="282">
        <f t="shared" si="3"/>
        <v>101.76</v>
      </c>
      <c r="I42" s="410">
        <f>ROUND(H42*1.2131,2)</f>
        <v>123.45</v>
      </c>
    </row>
    <row r="43" spans="1:9" x14ac:dyDescent="0.25">
      <c r="A43" s="85" t="s">
        <v>269</v>
      </c>
      <c r="B43" s="432">
        <v>1</v>
      </c>
      <c r="C43" s="432">
        <f t="shared" si="9"/>
        <v>116</v>
      </c>
      <c r="D43" s="432">
        <v>104</v>
      </c>
      <c r="E43" s="432">
        <v>12</v>
      </c>
      <c r="F43" s="75">
        <v>619</v>
      </c>
      <c r="G43" s="439">
        <f t="shared" si="7"/>
        <v>4.24</v>
      </c>
      <c r="H43" s="282">
        <f t="shared" si="3"/>
        <v>101.76</v>
      </c>
      <c r="I43" s="282">
        <f t="shared" si="8"/>
        <v>126.27</v>
      </c>
    </row>
    <row r="44" spans="1:9" x14ac:dyDescent="0.25">
      <c r="A44" s="85" t="s">
        <v>270</v>
      </c>
      <c r="B44" s="432">
        <v>1</v>
      </c>
      <c r="C44" s="432">
        <f t="shared" si="9"/>
        <v>116</v>
      </c>
      <c r="D44" s="432">
        <v>104</v>
      </c>
      <c r="E44" s="432">
        <v>12</v>
      </c>
      <c r="F44" s="75">
        <v>619</v>
      </c>
      <c r="G44" s="439">
        <f t="shared" si="7"/>
        <v>4.24</v>
      </c>
      <c r="H44" s="282">
        <f t="shared" si="3"/>
        <v>101.76</v>
      </c>
      <c r="I44" s="282">
        <f t="shared" si="8"/>
        <v>126.27</v>
      </c>
    </row>
    <row r="45" spans="1:9" x14ac:dyDescent="0.25">
      <c r="A45" s="85" t="s">
        <v>271</v>
      </c>
      <c r="B45" s="432">
        <v>1</v>
      </c>
      <c r="C45" s="432">
        <f t="shared" si="9"/>
        <v>116</v>
      </c>
      <c r="D45" s="432">
        <v>104</v>
      </c>
      <c r="E45" s="432">
        <v>12</v>
      </c>
      <c r="F45" s="75">
        <v>619</v>
      </c>
      <c r="G45" s="439">
        <f t="shared" si="7"/>
        <v>4.24</v>
      </c>
      <c r="H45" s="282">
        <f t="shared" si="3"/>
        <v>101.76</v>
      </c>
      <c r="I45" s="282">
        <f t="shared" si="8"/>
        <v>126.27</v>
      </c>
    </row>
    <row r="46" spans="1:9" x14ac:dyDescent="0.25">
      <c r="A46" s="85" t="s">
        <v>272</v>
      </c>
      <c r="B46" s="432">
        <v>1</v>
      </c>
      <c r="C46" s="432">
        <f t="shared" si="9"/>
        <v>116</v>
      </c>
      <c r="D46" s="432">
        <v>104</v>
      </c>
      <c r="E46" s="432">
        <v>12</v>
      </c>
      <c r="F46" s="75">
        <v>619</v>
      </c>
      <c r="G46" s="439">
        <f t="shared" si="7"/>
        <v>4.24</v>
      </c>
      <c r="H46" s="282">
        <f t="shared" si="3"/>
        <v>101.76</v>
      </c>
      <c r="I46" s="282">
        <f t="shared" si="8"/>
        <v>126.27</v>
      </c>
    </row>
    <row r="47" spans="1:9" x14ac:dyDescent="0.25">
      <c r="A47" s="85" t="s">
        <v>273</v>
      </c>
      <c r="B47" s="432">
        <v>1</v>
      </c>
      <c r="C47" s="432">
        <f t="shared" si="9"/>
        <v>116</v>
      </c>
      <c r="D47" s="432">
        <v>104</v>
      </c>
      <c r="E47" s="432">
        <v>12</v>
      </c>
      <c r="F47" s="75">
        <v>619</v>
      </c>
      <c r="G47" s="439">
        <f t="shared" si="7"/>
        <v>4.24</v>
      </c>
      <c r="H47" s="282">
        <f t="shared" si="3"/>
        <v>101.76</v>
      </c>
      <c r="I47" s="282">
        <f t="shared" si="8"/>
        <v>126.27</v>
      </c>
    </row>
    <row r="48" spans="1:9" x14ac:dyDescent="0.25">
      <c r="A48" s="85" t="s">
        <v>274</v>
      </c>
      <c r="B48" s="432">
        <v>1</v>
      </c>
      <c r="C48" s="432">
        <f t="shared" si="9"/>
        <v>116</v>
      </c>
      <c r="D48" s="432">
        <v>104</v>
      </c>
      <c r="E48" s="432">
        <v>12</v>
      </c>
      <c r="F48" s="75">
        <v>619</v>
      </c>
      <c r="G48" s="439">
        <f t="shared" si="7"/>
        <v>4.24</v>
      </c>
      <c r="H48" s="282">
        <f t="shared" si="3"/>
        <v>101.76</v>
      </c>
      <c r="I48" s="282">
        <f t="shared" si="8"/>
        <v>126.27</v>
      </c>
    </row>
    <row r="49" spans="1:9" x14ac:dyDescent="0.25">
      <c r="A49" s="85" t="s">
        <v>275</v>
      </c>
      <c r="B49" s="432">
        <v>1</v>
      </c>
      <c r="C49" s="432">
        <f t="shared" si="9"/>
        <v>116</v>
      </c>
      <c r="D49" s="432">
        <v>104</v>
      </c>
      <c r="E49" s="432">
        <v>12</v>
      </c>
      <c r="F49" s="75">
        <v>619</v>
      </c>
      <c r="G49" s="439">
        <f t="shared" si="7"/>
        <v>4.24</v>
      </c>
      <c r="H49" s="282">
        <f t="shared" si="3"/>
        <v>101.76</v>
      </c>
      <c r="I49" s="282">
        <f t="shared" si="8"/>
        <v>126.27</v>
      </c>
    </row>
    <row r="50" spans="1:9" x14ac:dyDescent="0.25">
      <c r="A50" s="85" t="s">
        <v>276</v>
      </c>
      <c r="B50" s="432">
        <v>1</v>
      </c>
      <c r="C50" s="432">
        <f t="shared" si="9"/>
        <v>128</v>
      </c>
      <c r="D50" s="432">
        <v>104</v>
      </c>
      <c r="E50" s="432">
        <v>24</v>
      </c>
      <c r="F50" s="75">
        <v>619</v>
      </c>
      <c r="G50" s="439">
        <f t="shared" si="7"/>
        <v>4.24</v>
      </c>
      <c r="H50" s="282">
        <f t="shared" si="3"/>
        <v>203.52</v>
      </c>
      <c r="I50" s="282">
        <f t="shared" si="8"/>
        <v>252.55</v>
      </c>
    </row>
    <row r="51" spans="1:9" x14ac:dyDescent="0.25">
      <c r="A51" s="85" t="s">
        <v>277</v>
      </c>
      <c r="B51" s="432">
        <v>1</v>
      </c>
      <c r="C51" s="432">
        <f t="shared" si="9"/>
        <v>116</v>
      </c>
      <c r="D51" s="432">
        <v>104</v>
      </c>
      <c r="E51" s="432">
        <v>12</v>
      </c>
      <c r="F51" s="75">
        <v>619</v>
      </c>
      <c r="G51" s="439">
        <f t="shared" si="7"/>
        <v>4.24</v>
      </c>
      <c r="H51" s="282">
        <f t="shared" si="3"/>
        <v>101.76</v>
      </c>
      <c r="I51" s="282">
        <f t="shared" si="8"/>
        <v>126.27</v>
      </c>
    </row>
    <row r="52" spans="1:9" x14ac:dyDescent="0.25">
      <c r="A52" s="85" t="s">
        <v>278</v>
      </c>
      <c r="B52" s="432">
        <v>1</v>
      </c>
      <c r="C52" s="432">
        <f t="shared" si="9"/>
        <v>116</v>
      </c>
      <c r="D52" s="432">
        <v>104</v>
      </c>
      <c r="E52" s="432">
        <v>12</v>
      </c>
      <c r="F52" s="75">
        <v>619</v>
      </c>
      <c r="G52" s="439">
        <f t="shared" si="7"/>
        <v>4.24</v>
      </c>
      <c r="H52" s="282">
        <f t="shared" si="3"/>
        <v>101.76</v>
      </c>
      <c r="I52" s="282">
        <f t="shared" si="8"/>
        <v>126.27</v>
      </c>
    </row>
    <row r="53" spans="1:9" x14ac:dyDescent="0.25">
      <c r="A53" s="85" t="s">
        <v>279</v>
      </c>
      <c r="B53" s="432">
        <v>1</v>
      </c>
      <c r="C53" s="432">
        <f t="shared" si="9"/>
        <v>121</v>
      </c>
      <c r="D53" s="432">
        <v>104</v>
      </c>
      <c r="E53" s="432">
        <v>17</v>
      </c>
      <c r="F53" s="75">
        <v>619</v>
      </c>
      <c r="G53" s="439">
        <f t="shared" si="7"/>
        <v>4.24</v>
      </c>
      <c r="H53" s="282">
        <f t="shared" si="3"/>
        <v>144.16</v>
      </c>
      <c r="I53" s="282">
        <f t="shared" si="8"/>
        <v>178.89</v>
      </c>
    </row>
    <row r="54" spans="1:9" x14ac:dyDescent="0.25">
      <c r="A54" s="85" t="s">
        <v>280</v>
      </c>
      <c r="B54" s="432">
        <v>1</v>
      </c>
      <c r="C54" s="432">
        <f t="shared" si="9"/>
        <v>116</v>
      </c>
      <c r="D54" s="432">
        <v>104</v>
      </c>
      <c r="E54" s="432">
        <v>12</v>
      </c>
      <c r="F54" s="75">
        <v>619</v>
      </c>
      <c r="G54" s="439">
        <f t="shared" si="7"/>
        <v>4.24</v>
      </c>
      <c r="H54" s="282">
        <f t="shared" si="3"/>
        <v>101.76</v>
      </c>
      <c r="I54" s="282">
        <f t="shared" si="8"/>
        <v>126.27</v>
      </c>
    </row>
    <row r="55" spans="1:9" x14ac:dyDescent="0.25">
      <c r="A55" s="85" t="s">
        <v>281</v>
      </c>
      <c r="B55" s="432">
        <v>1</v>
      </c>
      <c r="C55" s="432">
        <f t="shared" si="9"/>
        <v>116</v>
      </c>
      <c r="D55" s="432">
        <v>104</v>
      </c>
      <c r="E55" s="432">
        <v>12</v>
      </c>
      <c r="F55" s="75">
        <v>619</v>
      </c>
      <c r="G55" s="439">
        <f t="shared" si="7"/>
        <v>4.24</v>
      </c>
      <c r="H55" s="282">
        <f t="shared" si="3"/>
        <v>101.76</v>
      </c>
      <c r="I55" s="282">
        <f t="shared" si="8"/>
        <v>126.27</v>
      </c>
    </row>
    <row r="56" spans="1:9" x14ac:dyDescent="0.25">
      <c r="A56" s="85" t="s">
        <v>282</v>
      </c>
      <c r="B56" s="432">
        <v>1</v>
      </c>
      <c r="C56" s="432">
        <f t="shared" si="9"/>
        <v>128</v>
      </c>
      <c r="D56" s="432">
        <v>104</v>
      </c>
      <c r="E56" s="432">
        <v>24</v>
      </c>
      <c r="F56" s="75">
        <v>619</v>
      </c>
      <c r="G56" s="439">
        <f t="shared" si="7"/>
        <v>4.24</v>
      </c>
      <c r="H56" s="282">
        <f t="shared" si="3"/>
        <v>203.52</v>
      </c>
      <c r="I56" s="282">
        <f t="shared" si="8"/>
        <v>252.55</v>
      </c>
    </row>
    <row r="57" spans="1:9" x14ac:dyDescent="0.25">
      <c r="A57" s="85" t="s">
        <v>283</v>
      </c>
      <c r="B57" s="432">
        <v>1</v>
      </c>
      <c r="C57" s="432">
        <f t="shared" si="9"/>
        <v>116</v>
      </c>
      <c r="D57" s="432">
        <v>104</v>
      </c>
      <c r="E57" s="432">
        <v>12</v>
      </c>
      <c r="F57" s="75">
        <v>619</v>
      </c>
      <c r="G57" s="439">
        <f t="shared" si="7"/>
        <v>4.24</v>
      </c>
      <c r="H57" s="282">
        <f t="shared" si="3"/>
        <v>101.76</v>
      </c>
      <c r="I57" s="282">
        <f t="shared" si="8"/>
        <v>126.27</v>
      </c>
    </row>
    <row r="58" spans="1:9" x14ac:dyDescent="0.25">
      <c r="A58" s="85" t="s">
        <v>284</v>
      </c>
      <c r="B58" s="432">
        <v>1</v>
      </c>
      <c r="C58" s="432">
        <f t="shared" si="9"/>
        <v>128</v>
      </c>
      <c r="D58" s="432">
        <v>104</v>
      </c>
      <c r="E58" s="432">
        <v>24</v>
      </c>
      <c r="F58" s="75">
        <v>619</v>
      </c>
      <c r="G58" s="439">
        <f t="shared" si="7"/>
        <v>4.24</v>
      </c>
      <c r="H58" s="282">
        <f t="shared" si="3"/>
        <v>203.52</v>
      </c>
      <c r="I58" s="282">
        <f t="shared" si="8"/>
        <v>252.55</v>
      </c>
    </row>
    <row r="59" spans="1:9" x14ac:dyDescent="0.25">
      <c r="A59" s="85" t="s">
        <v>285</v>
      </c>
      <c r="B59" s="432">
        <v>1</v>
      </c>
      <c r="C59" s="432">
        <f t="shared" si="9"/>
        <v>116</v>
      </c>
      <c r="D59" s="432">
        <v>104</v>
      </c>
      <c r="E59" s="432">
        <v>12</v>
      </c>
      <c r="F59" s="75">
        <v>619</v>
      </c>
      <c r="G59" s="439">
        <f t="shared" si="7"/>
        <v>4.24</v>
      </c>
      <c r="H59" s="282">
        <f t="shared" si="3"/>
        <v>101.76</v>
      </c>
      <c r="I59" s="282">
        <f t="shared" si="8"/>
        <v>126.27</v>
      </c>
    </row>
    <row r="60" spans="1:9" x14ac:dyDescent="0.25">
      <c r="A60" s="85" t="s">
        <v>286</v>
      </c>
      <c r="B60" s="432">
        <v>1</v>
      </c>
      <c r="C60" s="432">
        <f t="shared" si="9"/>
        <v>116</v>
      </c>
      <c r="D60" s="432">
        <v>104</v>
      </c>
      <c r="E60" s="432">
        <v>12</v>
      </c>
      <c r="F60" s="75">
        <v>619</v>
      </c>
      <c r="G60" s="439">
        <f t="shared" si="7"/>
        <v>4.24</v>
      </c>
      <c r="H60" s="282">
        <f t="shared" si="3"/>
        <v>101.76</v>
      </c>
      <c r="I60" s="282">
        <f t="shared" si="8"/>
        <v>126.27</v>
      </c>
    </row>
    <row r="61" spans="1:9" x14ac:dyDescent="0.25">
      <c r="A61" s="85" t="s">
        <v>402</v>
      </c>
      <c r="B61" s="432">
        <v>1</v>
      </c>
      <c r="C61" s="432">
        <f>D61+E61</f>
        <v>109</v>
      </c>
      <c r="D61" s="432">
        <v>104</v>
      </c>
      <c r="E61" s="432">
        <v>5</v>
      </c>
      <c r="F61" s="75">
        <v>735</v>
      </c>
      <c r="G61" s="439">
        <f>ROUND(F61/145.92,2)</f>
        <v>5.04</v>
      </c>
      <c r="H61" s="282">
        <f t="shared" si="3"/>
        <v>50.4</v>
      </c>
      <c r="I61" s="282">
        <f t="shared" si="8"/>
        <v>62.54</v>
      </c>
    </row>
    <row r="62" spans="1:9" x14ac:dyDescent="0.25">
      <c r="A62" s="426"/>
      <c r="B62" s="426"/>
      <c r="C62" s="426"/>
      <c r="D62" s="426"/>
      <c r="E62" s="426"/>
      <c r="F62" s="431"/>
      <c r="G62" s="431"/>
      <c r="H62" s="426"/>
      <c r="I62" s="426"/>
    </row>
    <row r="63" spans="1:9" x14ac:dyDescent="0.25">
      <c r="A63" s="11" t="s">
        <v>1</v>
      </c>
      <c r="B63" s="12"/>
      <c r="C63" s="12"/>
      <c r="D63" s="12"/>
      <c r="E63" s="12"/>
      <c r="F63" s="12"/>
      <c r="G63" s="12"/>
      <c r="H63" s="12"/>
      <c r="I63" s="12"/>
    </row>
    <row r="64" spans="1:9" x14ac:dyDescent="0.25">
      <c r="A64" s="609" t="s">
        <v>3</v>
      </c>
      <c r="B64" s="609"/>
      <c r="C64" s="609"/>
      <c r="D64" s="609"/>
      <c r="E64" s="609"/>
      <c r="F64" s="609"/>
      <c r="G64" s="609"/>
      <c r="H64" s="609"/>
      <c r="I64" s="609"/>
    </row>
    <row r="65" spans="1:9" x14ac:dyDescent="0.25">
      <c r="A65" s="18" t="s">
        <v>5</v>
      </c>
      <c r="B65" s="426"/>
      <c r="C65" s="426"/>
      <c r="D65" s="12"/>
      <c r="E65" s="12"/>
      <c r="F65" s="12"/>
      <c r="G65" s="12"/>
      <c r="H65" s="12"/>
      <c r="I65" s="12"/>
    </row>
    <row r="66" spans="1:9" x14ac:dyDescent="0.25">
      <c r="A66" s="12" t="s">
        <v>16</v>
      </c>
      <c r="B66" s="18"/>
      <c r="C66" s="18"/>
      <c r="D66" s="12"/>
      <c r="E66" s="12"/>
      <c r="F66" s="12"/>
      <c r="G66" s="12"/>
      <c r="H66" s="12"/>
      <c r="I66" s="12"/>
    </row>
    <row r="67" spans="1:9" x14ac:dyDescent="0.25">
      <c r="A67" s="12" t="s">
        <v>17</v>
      </c>
      <c r="B67" s="18"/>
      <c r="C67" s="18"/>
      <c r="D67" s="12"/>
      <c r="E67" s="12"/>
      <c r="F67" s="12"/>
      <c r="G67" s="12"/>
      <c r="H67" s="12"/>
      <c r="I67" s="12"/>
    </row>
    <row r="68" spans="1:9" x14ac:dyDescent="0.25">
      <c r="A68" s="12"/>
      <c r="B68" s="18"/>
      <c r="C68" s="18"/>
      <c r="D68" s="12"/>
      <c r="E68" s="12"/>
      <c r="F68" s="12"/>
      <c r="G68" s="12"/>
      <c r="H68" s="12"/>
      <c r="I68" s="12"/>
    </row>
    <row r="69" spans="1:9" ht="22.5" x14ac:dyDescent="0.3">
      <c r="A69" s="12" t="s">
        <v>14</v>
      </c>
      <c r="B69" s="18"/>
      <c r="C69" s="18"/>
      <c r="D69" s="12"/>
      <c r="E69" s="12"/>
      <c r="F69" s="12"/>
      <c r="G69" s="12"/>
      <c r="H69" s="12"/>
      <c r="I69" s="12"/>
    </row>
    <row r="70" spans="1:9" ht="62.25" customHeight="1" x14ac:dyDescent="0.35">
      <c r="A70" s="705" t="s">
        <v>292</v>
      </c>
      <c r="B70" s="705"/>
      <c r="C70" s="705"/>
      <c r="D70" s="705"/>
      <c r="E70" s="705"/>
      <c r="F70" s="705"/>
      <c r="G70" s="705"/>
      <c r="H70" s="705"/>
      <c r="I70" s="705"/>
    </row>
    <row r="71" spans="1:9" x14ac:dyDescent="0.25">
      <c r="A71" s="616" t="s">
        <v>20</v>
      </c>
      <c r="B71" s="616"/>
      <c r="C71" s="616"/>
      <c r="D71" s="616"/>
      <c r="E71" s="616"/>
      <c r="F71" s="616"/>
      <c r="G71" s="616"/>
      <c r="H71" s="616"/>
      <c r="I71" s="616"/>
    </row>
    <row r="72" spans="1:9" x14ac:dyDescent="0.25">
      <c r="A72" s="611" t="s">
        <v>7</v>
      </c>
      <c r="B72" s="611"/>
      <c r="C72" s="611"/>
      <c r="D72" s="611"/>
      <c r="E72" s="611"/>
      <c r="F72" s="611"/>
      <c r="G72" s="611"/>
      <c r="H72" s="611"/>
      <c r="I72" s="611"/>
    </row>
    <row r="73" spans="1:9" x14ac:dyDescent="0.25">
      <c r="A73" s="602" t="s">
        <v>9</v>
      </c>
      <c r="B73" s="602"/>
      <c r="C73" s="602"/>
      <c r="D73" s="602"/>
      <c r="E73" s="602"/>
      <c r="F73" s="602"/>
      <c r="G73" s="602"/>
      <c r="H73" s="602"/>
      <c r="I73" s="602"/>
    </row>
    <row r="74" spans="1:9" x14ac:dyDescent="0.25">
      <c r="A74" s="17"/>
      <c r="B74" s="17"/>
      <c r="C74" s="17"/>
      <c r="D74" s="17"/>
      <c r="E74" s="17"/>
      <c r="F74" s="17"/>
      <c r="G74" s="17"/>
      <c r="H74" s="17"/>
      <c r="I74" s="17"/>
    </row>
    <row r="75" spans="1:9" x14ac:dyDescent="0.25">
      <c r="A75" s="426"/>
      <c r="B75" s="426"/>
      <c r="C75" s="426"/>
      <c r="D75" s="426"/>
      <c r="E75" s="426"/>
      <c r="F75" s="426"/>
      <c r="G75" s="426"/>
      <c r="H75" s="426"/>
      <c r="I75" s="426"/>
    </row>
    <row r="76" spans="1:9" x14ac:dyDescent="0.25">
      <c r="A76" s="88" t="s">
        <v>403</v>
      </c>
      <c r="B76" s="88" t="s">
        <v>404</v>
      </c>
      <c r="C76" s="426"/>
      <c r="D76" s="426"/>
      <c r="E76" s="426"/>
      <c r="F76" s="426"/>
      <c r="G76" s="426"/>
      <c r="H76" s="426"/>
      <c r="I76" s="426"/>
    </row>
    <row r="77" spans="1:9" x14ac:dyDescent="0.25">
      <c r="A77" s="88"/>
      <c r="B77" s="88" t="s">
        <v>294</v>
      </c>
      <c r="C77" s="426"/>
      <c r="D77" s="426"/>
      <c r="E77" s="426"/>
      <c r="F77" s="426"/>
      <c r="G77" s="426"/>
      <c r="H77" s="426"/>
      <c r="I77" s="426"/>
    </row>
    <row r="78" spans="1:9" x14ac:dyDescent="0.25">
      <c r="A78" s="88"/>
      <c r="B78" s="88"/>
      <c r="C78" s="426"/>
      <c r="D78" s="426"/>
      <c r="E78" s="426"/>
      <c r="F78" s="426"/>
      <c r="G78" s="426"/>
      <c r="H78" s="426"/>
      <c r="I78" s="426"/>
    </row>
    <row r="79" spans="1:9" x14ac:dyDescent="0.25">
      <c r="A79" s="426"/>
      <c r="B79" s="426"/>
      <c r="C79" s="426"/>
      <c r="D79" s="426"/>
      <c r="E79" s="426"/>
      <c r="F79" s="426"/>
      <c r="G79" s="426"/>
      <c r="H79" s="426"/>
      <c r="I79" s="426"/>
    </row>
    <row r="80" spans="1:9" x14ac:dyDescent="0.25">
      <c r="A80" s="426" t="s">
        <v>405</v>
      </c>
      <c r="B80" s="426"/>
      <c r="C80" s="426"/>
      <c r="D80" s="426"/>
      <c r="E80" s="426"/>
      <c r="F80" s="426"/>
      <c r="G80" s="426"/>
      <c r="H80" s="426"/>
      <c r="I80" s="426"/>
    </row>
    <row r="81" spans="1:9" x14ac:dyDescent="0.25">
      <c r="A81" s="426" t="s">
        <v>406</v>
      </c>
      <c r="B81" s="426"/>
      <c r="C81" s="426"/>
      <c r="D81" s="426"/>
      <c r="E81" s="426"/>
      <c r="F81" s="426"/>
      <c r="G81" s="426"/>
      <c r="H81" s="426"/>
      <c r="I81" s="426"/>
    </row>
  </sheetData>
  <mergeCells count="17">
    <mergeCell ref="A73:I73"/>
    <mergeCell ref="F8:F10"/>
    <mergeCell ref="G8:G10"/>
    <mergeCell ref="H8:H10"/>
    <mergeCell ref="I8:I10"/>
    <mergeCell ref="C9:C10"/>
    <mergeCell ref="D9:D10"/>
    <mergeCell ref="E9:E10"/>
    <mergeCell ref="A8:A10"/>
    <mergeCell ref="B8:B10"/>
    <mergeCell ref="C8:E8"/>
    <mergeCell ref="G1:I1"/>
    <mergeCell ref="A64:I64"/>
    <mergeCell ref="A70:I70"/>
    <mergeCell ref="A71:I71"/>
    <mergeCell ref="A72:I72"/>
    <mergeCell ref="A3:I3"/>
  </mergeCells>
  <pageMargins left="0.31496062992125984" right="0.31496062992125984" top="0.55118110236220474" bottom="0.35433070866141736" header="0.31496062992125984" footer="0.31496062992125984"/>
  <pageSetup paperSize="9" scale="55"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19"/>
  <sheetViews>
    <sheetView zoomScale="80" zoomScaleNormal="80" workbookViewId="0">
      <selection activeCell="N9" sqref="N9"/>
    </sheetView>
  </sheetViews>
  <sheetFormatPr defaultColWidth="9.140625" defaultRowHeight="16.5" x14ac:dyDescent="0.25"/>
  <cols>
    <col min="1" max="1" width="42.7109375" style="2" customWidth="1"/>
    <col min="2" max="2" width="14.5703125" style="2" customWidth="1"/>
    <col min="3" max="3" width="14.7109375" style="2" customWidth="1"/>
    <col min="4" max="4" width="18.42578125" style="2" customWidth="1"/>
    <col min="5" max="5" width="20.140625" style="2" customWidth="1"/>
    <col min="6" max="6" width="15.5703125" style="2" customWidth="1"/>
    <col min="7" max="7" width="16" style="2" customWidth="1"/>
    <col min="8" max="8" width="20.85546875" style="2" customWidth="1"/>
    <col min="9" max="9" width="22" style="2" customWidth="1"/>
    <col min="10" max="16384" width="9.140625" style="2"/>
  </cols>
  <sheetData>
    <row r="1" spans="1:9" s="426" customFormat="1" ht="54.75" customHeight="1" x14ac:dyDescent="0.25">
      <c r="G1" s="600" t="s">
        <v>1618</v>
      </c>
      <c r="H1" s="601"/>
      <c r="I1" s="601"/>
    </row>
    <row r="2" spans="1:9" x14ac:dyDescent="0.25">
      <c r="H2" s="624"/>
      <c r="I2" s="624"/>
    </row>
    <row r="3" spans="1:9" s="1" customFormat="1" ht="39.75" customHeight="1" x14ac:dyDescent="0.25">
      <c r="A3" s="593" t="s">
        <v>170</v>
      </c>
      <c r="B3" s="593"/>
      <c r="C3" s="593"/>
      <c r="D3" s="593"/>
      <c r="E3" s="593"/>
      <c r="F3" s="593"/>
      <c r="G3" s="593"/>
      <c r="H3" s="593"/>
      <c r="I3" s="593"/>
    </row>
    <row r="4" spans="1:9" ht="12.75" customHeight="1" x14ac:dyDescent="0.25"/>
    <row r="5" spans="1:9" ht="21" customHeight="1" x14ac:dyDescent="0.25">
      <c r="A5" s="2" t="s">
        <v>1481</v>
      </c>
    </row>
    <row r="6" spans="1:9" ht="16.5" customHeight="1" x14ac:dyDescent="0.25">
      <c r="A6" s="2" t="s">
        <v>1559</v>
      </c>
    </row>
    <row r="7" spans="1:9" ht="16.5" customHeight="1" x14ac:dyDescent="0.25">
      <c r="D7" s="14"/>
      <c r="H7" s="13"/>
    </row>
    <row r="8" spans="1:9" ht="16.5" customHeight="1" x14ac:dyDescent="0.25">
      <c r="A8" s="625"/>
      <c r="B8" s="625" t="s">
        <v>8</v>
      </c>
      <c r="C8" s="626" t="s">
        <v>10</v>
      </c>
      <c r="D8" s="626"/>
      <c r="E8" s="626"/>
      <c r="F8" s="626" t="s">
        <v>6</v>
      </c>
      <c r="G8" s="626" t="s">
        <v>22</v>
      </c>
      <c r="H8" s="627" t="s">
        <v>11</v>
      </c>
      <c r="I8" s="628" t="s">
        <v>4</v>
      </c>
    </row>
    <row r="9" spans="1:9" ht="16.5" customHeight="1" x14ac:dyDescent="0.25">
      <c r="A9" s="625"/>
      <c r="B9" s="625"/>
      <c r="C9" s="629" t="s">
        <v>19</v>
      </c>
      <c r="D9" s="629" t="s">
        <v>21</v>
      </c>
      <c r="E9" s="626" t="s">
        <v>15</v>
      </c>
      <c r="F9" s="626"/>
      <c r="G9" s="626"/>
      <c r="H9" s="627"/>
      <c r="I9" s="628"/>
    </row>
    <row r="10" spans="1:9" ht="93" customHeight="1" x14ac:dyDescent="0.25">
      <c r="A10" s="625"/>
      <c r="B10" s="625"/>
      <c r="C10" s="630"/>
      <c r="D10" s="630"/>
      <c r="E10" s="626"/>
      <c r="F10" s="626"/>
      <c r="G10" s="626"/>
      <c r="H10" s="627"/>
      <c r="I10" s="628"/>
    </row>
    <row r="11" spans="1:9" x14ac:dyDescent="0.25">
      <c r="A11" s="533">
        <v>1</v>
      </c>
      <c r="B11" s="533">
        <v>6</v>
      </c>
      <c r="C11" s="533" t="s">
        <v>12</v>
      </c>
      <c r="D11" s="533">
        <v>8</v>
      </c>
      <c r="E11" s="533">
        <v>9</v>
      </c>
      <c r="F11" s="533">
        <v>11</v>
      </c>
      <c r="G11" s="533">
        <v>12</v>
      </c>
      <c r="H11" s="533">
        <v>13</v>
      </c>
      <c r="I11" s="533" t="s">
        <v>13</v>
      </c>
    </row>
    <row r="12" spans="1:9" x14ac:dyDescent="0.25">
      <c r="A12" s="3" t="s">
        <v>0</v>
      </c>
      <c r="B12" s="427">
        <f>B13+B17+B57+B93</f>
        <v>82</v>
      </c>
      <c r="C12" s="427"/>
      <c r="D12" s="427"/>
      <c r="E12" s="427">
        <f>E13+E17+E57+E93</f>
        <v>1547</v>
      </c>
      <c r="F12" s="427"/>
      <c r="G12" s="427"/>
      <c r="H12" s="428">
        <f>H13+H17+H57+H93</f>
        <v>17715.870000000003</v>
      </c>
      <c r="I12" s="428">
        <f>I13+I17+I57+I93</f>
        <v>21939.3</v>
      </c>
    </row>
    <row r="13" spans="1:9" ht="33" x14ac:dyDescent="0.25">
      <c r="A13" s="54" t="s">
        <v>23</v>
      </c>
      <c r="B13" s="25">
        <f>SUM(B14:B16)</f>
        <v>3</v>
      </c>
      <c r="C13" s="25"/>
      <c r="D13" s="25"/>
      <c r="E13" s="25">
        <f t="shared" ref="E13" si="0">SUM(E14:E16)</f>
        <v>18</v>
      </c>
      <c r="F13" s="25"/>
      <c r="G13" s="80"/>
      <c r="H13" s="26">
        <f>SUM(H14:H16)</f>
        <v>449.53000000000003</v>
      </c>
      <c r="I13" s="26">
        <f t="shared" ref="I13" si="1">SUM(I14:I16)</f>
        <v>557.82000000000005</v>
      </c>
    </row>
    <row r="14" spans="1:9" x14ac:dyDescent="0.25">
      <c r="A14" s="79" t="s">
        <v>211</v>
      </c>
      <c r="B14" s="438">
        <v>1</v>
      </c>
      <c r="C14" s="438">
        <f>D14+E14</f>
        <v>147</v>
      </c>
      <c r="D14" s="438">
        <v>138</v>
      </c>
      <c r="E14" s="459">
        <v>9</v>
      </c>
      <c r="F14" s="81">
        <v>1943</v>
      </c>
      <c r="G14" s="439">
        <f>ROUND(F14/145.92,3)</f>
        <v>13.316000000000001</v>
      </c>
      <c r="H14" s="410">
        <f>ROUND((E14*G14)*2,2)</f>
        <v>239.69</v>
      </c>
      <c r="I14" s="410">
        <f t="shared" ref="I14:I16" si="2">ROUND(H14*1.2409,2)</f>
        <v>297.43</v>
      </c>
    </row>
    <row r="15" spans="1:9" x14ac:dyDescent="0.25">
      <c r="A15" s="82" t="s">
        <v>211</v>
      </c>
      <c r="B15" s="438">
        <v>1</v>
      </c>
      <c r="C15" s="438">
        <f t="shared" ref="C15:C16" si="3">D15+E15</f>
        <v>141</v>
      </c>
      <c r="D15" s="438">
        <v>138</v>
      </c>
      <c r="E15" s="459">
        <v>3</v>
      </c>
      <c r="F15" s="81">
        <v>1943</v>
      </c>
      <c r="G15" s="439">
        <f>ROUND(F15/145.92,3)</f>
        <v>13.316000000000001</v>
      </c>
      <c r="H15" s="410">
        <f>ROUND((E15*G15)*2,2)</f>
        <v>79.900000000000006</v>
      </c>
      <c r="I15" s="410">
        <f t="shared" si="2"/>
        <v>99.15</v>
      </c>
    </row>
    <row r="16" spans="1:9" x14ac:dyDescent="0.25">
      <c r="A16" s="79" t="s">
        <v>212</v>
      </c>
      <c r="B16" s="438">
        <v>1</v>
      </c>
      <c r="C16" s="438">
        <f t="shared" si="3"/>
        <v>144</v>
      </c>
      <c r="D16" s="438">
        <v>138</v>
      </c>
      <c r="E16" s="438">
        <v>6</v>
      </c>
      <c r="F16" s="83">
        <v>1580</v>
      </c>
      <c r="G16" s="439">
        <f t="shared" ref="G16" si="4">ROUND(F16/145.92,3)</f>
        <v>10.827999999999999</v>
      </c>
      <c r="H16" s="410">
        <f>ROUND((E16*G16)*2,2)</f>
        <v>129.94</v>
      </c>
      <c r="I16" s="410">
        <f t="shared" si="2"/>
        <v>161.24</v>
      </c>
    </row>
    <row r="17" spans="1:9" ht="49.5" x14ac:dyDescent="0.25">
      <c r="A17" s="54" t="s">
        <v>24</v>
      </c>
      <c r="B17" s="25">
        <f>SUM(B18:B56)</f>
        <v>39</v>
      </c>
      <c r="C17" s="25"/>
      <c r="D17" s="25"/>
      <c r="E17" s="25">
        <f>SUM(E18:E56)</f>
        <v>731</v>
      </c>
      <c r="F17" s="84"/>
      <c r="G17" s="552"/>
      <c r="H17" s="285">
        <f>SUM(H18:H56)</f>
        <v>9953.9</v>
      </c>
      <c r="I17" s="285">
        <f>SUM(I18:I56)</f>
        <v>12351.719999999998</v>
      </c>
    </row>
    <row r="18" spans="1:9" x14ac:dyDescent="0.25">
      <c r="A18" s="85" t="s">
        <v>213</v>
      </c>
      <c r="B18" s="432">
        <v>1</v>
      </c>
      <c r="C18" s="432">
        <f>D18+E18</f>
        <v>174</v>
      </c>
      <c r="D18" s="432">
        <v>138</v>
      </c>
      <c r="E18" s="432">
        <v>36</v>
      </c>
      <c r="F18" s="75">
        <v>986</v>
      </c>
      <c r="G18" s="439">
        <f>ROUND(F18/145.92,3)</f>
        <v>6.7569999999999997</v>
      </c>
      <c r="H18" s="410">
        <f t="shared" ref="H18:H56" si="5">ROUND((E18*G18)*2,2)</f>
        <v>486.5</v>
      </c>
      <c r="I18" s="553">
        <f>ROUND(H18*1.2409,2)</f>
        <v>603.70000000000005</v>
      </c>
    </row>
    <row r="19" spans="1:9" x14ac:dyDescent="0.25">
      <c r="A19" s="85" t="s">
        <v>214</v>
      </c>
      <c r="B19" s="432">
        <v>1</v>
      </c>
      <c r="C19" s="432">
        <f t="shared" ref="C19:C56" si="6">D19+E19</f>
        <v>150</v>
      </c>
      <c r="D19" s="432">
        <v>138</v>
      </c>
      <c r="E19" s="432">
        <v>12</v>
      </c>
      <c r="F19" s="75">
        <v>986</v>
      </c>
      <c r="G19" s="439">
        <f t="shared" ref="G19:G56" si="7">ROUND(F19/145.92,2)</f>
        <v>6.76</v>
      </c>
      <c r="H19" s="410">
        <f t="shared" si="5"/>
        <v>162.24</v>
      </c>
      <c r="I19" s="553">
        <f t="shared" ref="I19:I56" si="8">ROUND(H19*1.2409,2)</f>
        <v>201.32</v>
      </c>
    </row>
    <row r="20" spans="1:9" x14ac:dyDescent="0.25">
      <c r="A20" s="85" t="s">
        <v>215</v>
      </c>
      <c r="B20" s="432">
        <v>1</v>
      </c>
      <c r="C20" s="432">
        <f t="shared" si="6"/>
        <v>150</v>
      </c>
      <c r="D20" s="432">
        <v>138</v>
      </c>
      <c r="E20" s="432">
        <v>12</v>
      </c>
      <c r="F20" s="75">
        <v>986</v>
      </c>
      <c r="G20" s="439">
        <f t="shared" si="7"/>
        <v>6.76</v>
      </c>
      <c r="H20" s="410">
        <f t="shared" si="5"/>
        <v>162.24</v>
      </c>
      <c r="I20" s="553">
        <f t="shared" si="8"/>
        <v>201.32</v>
      </c>
    </row>
    <row r="21" spans="1:9" x14ac:dyDescent="0.25">
      <c r="A21" s="85" t="s">
        <v>216</v>
      </c>
      <c r="B21" s="432">
        <v>1</v>
      </c>
      <c r="C21" s="432">
        <f t="shared" si="6"/>
        <v>150</v>
      </c>
      <c r="D21" s="432">
        <v>138</v>
      </c>
      <c r="E21" s="432">
        <v>12</v>
      </c>
      <c r="F21" s="75">
        <v>986</v>
      </c>
      <c r="G21" s="439">
        <f t="shared" si="7"/>
        <v>6.76</v>
      </c>
      <c r="H21" s="410">
        <f t="shared" si="5"/>
        <v>162.24</v>
      </c>
      <c r="I21" s="553">
        <f t="shared" si="8"/>
        <v>201.32</v>
      </c>
    </row>
    <row r="22" spans="1:9" x14ac:dyDescent="0.25">
      <c r="A22" s="85" t="s">
        <v>217</v>
      </c>
      <c r="B22" s="432">
        <v>1</v>
      </c>
      <c r="C22" s="432">
        <f t="shared" si="6"/>
        <v>162</v>
      </c>
      <c r="D22" s="432">
        <v>138</v>
      </c>
      <c r="E22" s="432">
        <v>24</v>
      </c>
      <c r="F22" s="75">
        <v>986</v>
      </c>
      <c r="G22" s="439">
        <f t="shared" si="7"/>
        <v>6.76</v>
      </c>
      <c r="H22" s="410">
        <f t="shared" si="5"/>
        <v>324.48</v>
      </c>
      <c r="I22" s="553">
        <f t="shared" si="8"/>
        <v>402.65</v>
      </c>
    </row>
    <row r="23" spans="1:9" x14ac:dyDescent="0.25">
      <c r="A23" s="85" t="s">
        <v>218</v>
      </c>
      <c r="B23" s="432">
        <v>1</v>
      </c>
      <c r="C23" s="432">
        <f t="shared" si="6"/>
        <v>150</v>
      </c>
      <c r="D23" s="432">
        <v>138</v>
      </c>
      <c r="E23" s="432">
        <v>12</v>
      </c>
      <c r="F23" s="75">
        <v>986</v>
      </c>
      <c r="G23" s="439">
        <f t="shared" si="7"/>
        <v>6.76</v>
      </c>
      <c r="H23" s="410">
        <f t="shared" si="5"/>
        <v>162.24</v>
      </c>
      <c r="I23" s="553">
        <f t="shared" si="8"/>
        <v>201.32</v>
      </c>
    </row>
    <row r="24" spans="1:9" x14ac:dyDescent="0.25">
      <c r="A24" s="85" t="s">
        <v>219</v>
      </c>
      <c r="B24" s="432">
        <v>1</v>
      </c>
      <c r="C24" s="432">
        <f t="shared" si="6"/>
        <v>150</v>
      </c>
      <c r="D24" s="432">
        <v>138</v>
      </c>
      <c r="E24" s="432">
        <v>12</v>
      </c>
      <c r="F24" s="75">
        <v>986</v>
      </c>
      <c r="G24" s="439">
        <f t="shared" si="7"/>
        <v>6.76</v>
      </c>
      <c r="H24" s="410">
        <f t="shared" si="5"/>
        <v>162.24</v>
      </c>
      <c r="I24" s="553">
        <f t="shared" si="8"/>
        <v>201.32</v>
      </c>
    </row>
    <row r="25" spans="1:9" x14ac:dyDescent="0.25">
      <c r="A25" s="85" t="s">
        <v>220</v>
      </c>
      <c r="B25" s="432">
        <v>1</v>
      </c>
      <c r="C25" s="432">
        <f t="shared" si="6"/>
        <v>150</v>
      </c>
      <c r="D25" s="432">
        <v>138</v>
      </c>
      <c r="E25" s="432">
        <v>12</v>
      </c>
      <c r="F25" s="75">
        <v>986</v>
      </c>
      <c r="G25" s="439">
        <f t="shared" si="7"/>
        <v>6.76</v>
      </c>
      <c r="H25" s="410">
        <f t="shared" si="5"/>
        <v>162.24</v>
      </c>
      <c r="I25" s="553">
        <f t="shared" si="8"/>
        <v>201.32</v>
      </c>
    </row>
    <row r="26" spans="1:9" x14ac:dyDescent="0.25">
      <c r="A26" s="85" t="s">
        <v>221</v>
      </c>
      <c r="B26" s="432">
        <v>1</v>
      </c>
      <c r="C26" s="432">
        <f t="shared" si="6"/>
        <v>162</v>
      </c>
      <c r="D26" s="432">
        <v>138</v>
      </c>
      <c r="E26" s="432">
        <v>24</v>
      </c>
      <c r="F26" s="75">
        <v>986</v>
      </c>
      <c r="G26" s="439">
        <f t="shared" si="7"/>
        <v>6.76</v>
      </c>
      <c r="H26" s="410">
        <f t="shared" si="5"/>
        <v>324.48</v>
      </c>
      <c r="I26" s="553">
        <f t="shared" si="8"/>
        <v>402.65</v>
      </c>
    </row>
    <row r="27" spans="1:9" x14ac:dyDescent="0.25">
      <c r="A27" s="85" t="s">
        <v>222</v>
      </c>
      <c r="B27" s="432">
        <v>1</v>
      </c>
      <c r="C27" s="432">
        <f t="shared" si="6"/>
        <v>186</v>
      </c>
      <c r="D27" s="432">
        <v>138</v>
      </c>
      <c r="E27" s="432">
        <v>48</v>
      </c>
      <c r="F27" s="75">
        <v>986</v>
      </c>
      <c r="G27" s="439">
        <f t="shared" si="7"/>
        <v>6.76</v>
      </c>
      <c r="H27" s="410">
        <f t="shared" si="5"/>
        <v>648.96</v>
      </c>
      <c r="I27" s="553">
        <f t="shared" si="8"/>
        <v>805.29</v>
      </c>
    </row>
    <row r="28" spans="1:9" x14ac:dyDescent="0.25">
      <c r="A28" s="85" t="s">
        <v>223</v>
      </c>
      <c r="B28" s="432">
        <v>1</v>
      </c>
      <c r="C28" s="432">
        <f t="shared" si="6"/>
        <v>198</v>
      </c>
      <c r="D28" s="432">
        <v>138</v>
      </c>
      <c r="E28" s="432">
        <v>60</v>
      </c>
      <c r="F28" s="429">
        <v>1001</v>
      </c>
      <c r="G28" s="439">
        <f t="shared" si="7"/>
        <v>6.86</v>
      </c>
      <c r="H28" s="410">
        <f t="shared" si="5"/>
        <v>823.2</v>
      </c>
      <c r="I28" s="553">
        <f t="shared" si="8"/>
        <v>1021.51</v>
      </c>
    </row>
    <row r="29" spans="1:9" x14ac:dyDescent="0.25">
      <c r="A29" s="85" t="s">
        <v>224</v>
      </c>
      <c r="B29" s="432">
        <v>1</v>
      </c>
      <c r="C29" s="432">
        <f t="shared" si="6"/>
        <v>144</v>
      </c>
      <c r="D29" s="432">
        <v>138</v>
      </c>
      <c r="E29" s="432">
        <v>6</v>
      </c>
      <c r="F29" s="75">
        <v>986</v>
      </c>
      <c r="G29" s="439">
        <f t="shared" si="7"/>
        <v>6.76</v>
      </c>
      <c r="H29" s="410">
        <f t="shared" si="5"/>
        <v>81.12</v>
      </c>
      <c r="I29" s="553">
        <f t="shared" si="8"/>
        <v>100.66</v>
      </c>
    </row>
    <row r="30" spans="1:9" x14ac:dyDescent="0.25">
      <c r="A30" s="85" t="s">
        <v>225</v>
      </c>
      <c r="B30" s="432">
        <v>1</v>
      </c>
      <c r="C30" s="432">
        <f t="shared" si="6"/>
        <v>143</v>
      </c>
      <c r="D30" s="432">
        <v>138</v>
      </c>
      <c r="E30" s="432">
        <v>5</v>
      </c>
      <c r="F30" s="75">
        <v>986</v>
      </c>
      <c r="G30" s="439">
        <f t="shared" si="7"/>
        <v>6.76</v>
      </c>
      <c r="H30" s="410">
        <f t="shared" si="5"/>
        <v>67.599999999999994</v>
      </c>
      <c r="I30" s="553">
        <f t="shared" si="8"/>
        <v>83.88</v>
      </c>
    </row>
    <row r="31" spans="1:9" x14ac:dyDescent="0.25">
      <c r="A31" s="85" t="s">
        <v>226</v>
      </c>
      <c r="B31" s="432">
        <v>1</v>
      </c>
      <c r="C31" s="432">
        <f t="shared" si="6"/>
        <v>162</v>
      </c>
      <c r="D31" s="432">
        <v>138</v>
      </c>
      <c r="E31" s="432">
        <v>24</v>
      </c>
      <c r="F31" s="429">
        <v>1001</v>
      </c>
      <c r="G31" s="439">
        <f t="shared" si="7"/>
        <v>6.86</v>
      </c>
      <c r="H31" s="410">
        <f t="shared" si="5"/>
        <v>329.28</v>
      </c>
      <c r="I31" s="553">
        <f t="shared" si="8"/>
        <v>408.6</v>
      </c>
    </row>
    <row r="32" spans="1:9" x14ac:dyDescent="0.25">
      <c r="A32" s="85" t="s">
        <v>227</v>
      </c>
      <c r="B32" s="432">
        <v>1</v>
      </c>
      <c r="C32" s="432">
        <f t="shared" si="6"/>
        <v>161</v>
      </c>
      <c r="D32" s="432">
        <v>138</v>
      </c>
      <c r="E32" s="432">
        <v>23</v>
      </c>
      <c r="F32" s="75">
        <v>986</v>
      </c>
      <c r="G32" s="439">
        <f t="shared" si="7"/>
        <v>6.76</v>
      </c>
      <c r="H32" s="410">
        <f t="shared" si="5"/>
        <v>310.95999999999998</v>
      </c>
      <c r="I32" s="553">
        <f t="shared" si="8"/>
        <v>385.87</v>
      </c>
    </row>
    <row r="33" spans="1:9" x14ac:dyDescent="0.25">
      <c r="A33" s="85" t="s">
        <v>228</v>
      </c>
      <c r="B33" s="432">
        <v>1</v>
      </c>
      <c r="C33" s="432">
        <f t="shared" si="6"/>
        <v>162</v>
      </c>
      <c r="D33" s="432">
        <v>138</v>
      </c>
      <c r="E33" s="432">
        <v>24</v>
      </c>
      <c r="F33" s="75">
        <v>986</v>
      </c>
      <c r="G33" s="439">
        <f t="shared" si="7"/>
        <v>6.76</v>
      </c>
      <c r="H33" s="410">
        <f t="shared" si="5"/>
        <v>324.48</v>
      </c>
      <c r="I33" s="553">
        <f t="shared" si="8"/>
        <v>402.65</v>
      </c>
    </row>
    <row r="34" spans="1:9" x14ac:dyDescent="0.25">
      <c r="A34" s="85" t="s">
        <v>229</v>
      </c>
      <c r="B34" s="432">
        <v>1</v>
      </c>
      <c r="C34" s="432">
        <f t="shared" si="6"/>
        <v>150</v>
      </c>
      <c r="D34" s="432">
        <v>138</v>
      </c>
      <c r="E34" s="432">
        <v>12</v>
      </c>
      <c r="F34" s="75">
        <v>986</v>
      </c>
      <c r="G34" s="439">
        <f t="shared" si="7"/>
        <v>6.76</v>
      </c>
      <c r="H34" s="410">
        <f t="shared" si="5"/>
        <v>162.24</v>
      </c>
      <c r="I34" s="553">
        <f t="shared" si="8"/>
        <v>201.32</v>
      </c>
    </row>
    <row r="35" spans="1:9" x14ac:dyDescent="0.25">
      <c r="A35" s="85" t="s">
        <v>230</v>
      </c>
      <c r="B35" s="432">
        <v>1</v>
      </c>
      <c r="C35" s="432">
        <f t="shared" si="6"/>
        <v>150</v>
      </c>
      <c r="D35" s="432">
        <v>138</v>
      </c>
      <c r="E35" s="432">
        <v>12</v>
      </c>
      <c r="F35" s="429">
        <v>1001</v>
      </c>
      <c r="G35" s="439">
        <f t="shared" si="7"/>
        <v>6.86</v>
      </c>
      <c r="H35" s="410">
        <f t="shared" si="5"/>
        <v>164.64</v>
      </c>
      <c r="I35" s="553">
        <f t="shared" si="8"/>
        <v>204.3</v>
      </c>
    </row>
    <row r="36" spans="1:9" x14ac:dyDescent="0.25">
      <c r="A36" s="85" t="s">
        <v>231</v>
      </c>
      <c r="B36" s="432">
        <v>1</v>
      </c>
      <c r="C36" s="432">
        <f t="shared" si="6"/>
        <v>150</v>
      </c>
      <c r="D36" s="432">
        <v>138</v>
      </c>
      <c r="E36" s="432">
        <v>12</v>
      </c>
      <c r="F36" s="429">
        <v>1001</v>
      </c>
      <c r="G36" s="439">
        <f t="shared" si="7"/>
        <v>6.86</v>
      </c>
      <c r="H36" s="410">
        <f t="shared" si="5"/>
        <v>164.64</v>
      </c>
      <c r="I36" s="553">
        <f t="shared" si="8"/>
        <v>204.3</v>
      </c>
    </row>
    <row r="37" spans="1:9" x14ac:dyDescent="0.25">
      <c r="A37" s="85" t="s">
        <v>232</v>
      </c>
      <c r="B37" s="432">
        <v>1</v>
      </c>
      <c r="C37" s="432">
        <f t="shared" si="6"/>
        <v>162</v>
      </c>
      <c r="D37" s="432">
        <v>138</v>
      </c>
      <c r="E37" s="432">
        <v>24</v>
      </c>
      <c r="F37" s="429">
        <v>1001</v>
      </c>
      <c r="G37" s="439">
        <f t="shared" si="7"/>
        <v>6.86</v>
      </c>
      <c r="H37" s="410">
        <f t="shared" si="5"/>
        <v>329.28</v>
      </c>
      <c r="I37" s="553">
        <f t="shared" si="8"/>
        <v>408.6</v>
      </c>
    </row>
    <row r="38" spans="1:9" x14ac:dyDescent="0.25">
      <c r="A38" s="85" t="s">
        <v>233</v>
      </c>
      <c r="B38" s="432">
        <v>1</v>
      </c>
      <c r="C38" s="432">
        <f t="shared" si="6"/>
        <v>162</v>
      </c>
      <c r="D38" s="432">
        <v>138</v>
      </c>
      <c r="E38" s="432">
        <v>24</v>
      </c>
      <c r="F38" s="75">
        <v>986</v>
      </c>
      <c r="G38" s="439">
        <f t="shared" si="7"/>
        <v>6.76</v>
      </c>
      <c r="H38" s="410">
        <f t="shared" si="5"/>
        <v>324.48</v>
      </c>
      <c r="I38" s="553">
        <f t="shared" si="8"/>
        <v>402.65</v>
      </c>
    </row>
    <row r="39" spans="1:9" x14ac:dyDescent="0.25">
      <c r="A39" s="85" t="s">
        <v>234</v>
      </c>
      <c r="B39" s="432">
        <v>1</v>
      </c>
      <c r="C39" s="432">
        <f t="shared" si="6"/>
        <v>156</v>
      </c>
      <c r="D39" s="432">
        <v>138</v>
      </c>
      <c r="E39" s="432">
        <v>18</v>
      </c>
      <c r="F39" s="429">
        <v>1001</v>
      </c>
      <c r="G39" s="439">
        <f t="shared" si="7"/>
        <v>6.86</v>
      </c>
      <c r="H39" s="410">
        <f t="shared" si="5"/>
        <v>246.96</v>
      </c>
      <c r="I39" s="553">
        <f t="shared" si="8"/>
        <v>306.45</v>
      </c>
    </row>
    <row r="40" spans="1:9" x14ac:dyDescent="0.25">
      <c r="A40" s="85" t="s">
        <v>235</v>
      </c>
      <c r="B40" s="432">
        <v>1</v>
      </c>
      <c r="C40" s="432">
        <f t="shared" si="6"/>
        <v>143</v>
      </c>
      <c r="D40" s="432">
        <v>138</v>
      </c>
      <c r="E40" s="432">
        <v>5</v>
      </c>
      <c r="F40" s="75">
        <v>986</v>
      </c>
      <c r="G40" s="439">
        <f t="shared" si="7"/>
        <v>6.76</v>
      </c>
      <c r="H40" s="410">
        <f t="shared" si="5"/>
        <v>67.599999999999994</v>
      </c>
      <c r="I40" s="553">
        <f t="shared" si="8"/>
        <v>83.88</v>
      </c>
    </row>
    <row r="41" spans="1:9" x14ac:dyDescent="0.25">
      <c r="A41" s="85" t="s">
        <v>236</v>
      </c>
      <c r="B41" s="432">
        <v>1</v>
      </c>
      <c r="C41" s="432">
        <f t="shared" si="6"/>
        <v>150</v>
      </c>
      <c r="D41" s="432">
        <v>138</v>
      </c>
      <c r="E41" s="432">
        <v>12</v>
      </c>
      <c r="F41" s="75">
        <v>986</v>
      </c>
      <c r="G41" s="439">
        <f t="shared" si="7"/>
        <v>6.76</v>
      </c>
      <c r="H41" s="410">
        <f t="shared" si="5"/>
        <v>162.24</v>
      </c>
      <c r="I41" s="282">
        <f t="shared" si="8"/>
        <v>201.32</v>
      </c>
    </row>
    <row r="42" spans="1:9" x14ac:dyDescent="0.25">
      <c r="A42" s="85" t="s">
        <v>237</v>
      </c>
      <c r="B42" s="432">
        <v>1</v>
      </c>
      <c r="C42" s="432">
        <f t="shared" si="6"/>
        <v>144</v>
      </c>
      <c r="D42" s="432">
        <v>138</v>
      </c>
      <c r="E42" s="432">
        <v>6</v>
      </c>
      <c r="F42" s="75">
        <v>986</v>
      </c>
      <c r="G42" s="439">
        <f t="shared" si="7"/>
        <v>6.76</v>
      </c>
      <c r="H42" s="410">
        <f t="shared" si="5"/>
        <v>81.12</v>
      </c>
      <c r="I42" s="282">
        <f t="shared" si="8"/>
        <v>100.66</v>
      </c>
    </row>
    <row r="43" spans="1:9" x14ac:dyDescent="0.25">
      <c r="A43" s="85" t="s">
        <v>238</v>
      </c>
      <c r="B43" s="432">
        <v>1</v>
      </c>
      <c r="C43" s="432">
        <f t="shared" si="6"/>
        <v>150</v>
      </c>
      <c r="D43" s="432">
        <v>138</v>
      </c>
      <c r="E43" s="432">
        <v>12</v>
      </c>
      <c r="F43" s="75">
        <v>986</v>
      </c>
      <c r="G43" s="439">
        <f t="shared" si="7"/>
        <v>6.76</v>
      </c>
      <c r="H43" s="410">
        <f t="shared" si="5"/>
        <v>162.24</v>
      </c>
      <c r="I43" s="282">
        <f t="shared" si="8"/>
        <v>201.32</v>
      </c>
    </row>
    <row r="44" spans="1:9" x14ac:dyDescent="0.25">
      <c r="A44" s="85" t="s">
        <v>239</v>
      </c>
      <c r="B44" s="432">
        <v>1</v>
      </c>
      <c r="C44" s="432">
        <f t="shared" si="6"/>
        <v>150</v>
      </c>
      <c r="D44" s="432">
        <v>138</v>
      </c>
      <c r="E44" s="432">
        <v>12</v>
      </c>
      <c r="F44" s="429">
        <v>1001</v>
      </c>
      <c r="G44" s="439">
        <f t="shared" si="7"/>
        <v>6.86</v>
      </c>
      <c r="H44" s="410">
        <f t="shared" si="5"/>
        <v>164.64</v>
      </c>
      <c r="I44" s="282">
        <f t="shared" si="8"/>
        <v>204.3</v>
      </c>
    </row>
    <row r="45" spans="1:9" x14ac:dyDescent="0.25">
      <c r="A45" s="85" t="s">
        <v>240</v>
      </c>
      <c r="B45" s="432">
        <v>1</v>
      </c>
      <c r="C45" s="432">
        <f t="shared" si="6"/>
        <v>186</v>
      </c>
      <c r="D45" s="432">
        <v>138</v>
      </c>
      <c r="E45" s="432">
        <v>48</v>
      </c>
      <c r="F45" s="429">
        <v>1001</v>
      </c>
      <c r="G45" s="439">
        <f t="shared" si="7"/>
        <v>6.86</v>
      </c>
      <c r="H45" s="410">
        <f t="shared" si="5"/>
        <v>658.56</v>
      </c>
      <c r="I45" s="282">
        <f t="shared" si="8"/>
        <v>817.21</v>
      </c>
    </row>
    <row r="46" spans="1:9" x14ac:dyDescent="0.25">
      <c r="A46" s="85" t="s">
        <v>241</v>
      </c>
      <c r="B46" s="432">
        <v>1</v>
      </c>
      <c r="C46" s="432">
        <f t="shared" si="6"/>
        <v>186</v>
      </c>
      <c r="D46" s="432">
        <v>138</v>
      </c>
      <c r="E46" s="432">
        <v>48</v>
      </c>
      <c r="F46" s="75">
        <v>986</v>
      </c>
      <c r="G46" s="439">
        <f t="shared" si="7"/>
        <v>6.76</v>
      </c>
      <c r="H46" s="410">
        <f t="shared" si="5"/>
        <v>648.96</v>
      </c>
      <c r="I46" s="282">
        <f t="shared" si="8"/>
        <v>805.29</v>
      </c>
    </row>
    <row r="47" spans="1:9" x14ac:dyDescent="0.25">
      <c r="A47" s="85" t="s">
        <v>242</v>
      </c>
      <c r="B47" s="432">
        <v>1</v>
      </c>
      <c r="C47" s="432">
        <f t="shared" si="6"/>
        <v>158</v>
      </c>
      <c r="D47" s="432">
        <v>138</v>
      </c>
      <c r="E47" s="432">
        <v>20</v>
      </c>
      <c r="F47" s="429">
        <v>1001</v>
      </c>
      <c r="G47" s="439">
        <f t="shared" si="7"/>
        <v>6.86</v>
      </c>
      <c r="H47" s="410">
        <f t="shared" si="5"/>
        <v>274.39999999999998</v>
      </c>
      <c r="I47" s="282">
        <f t="shared" si="8"/>
        <v>340.5</v>
      </c>
    </row>
    <row r="48" spans="1:9" x14ac:dyDescent="0.25">
      <c r="A48" s="85" t="s">
        <v>243</v>
      </c>
      <c r="B48" s="432">
        <v>1</v>
      </c>
      <c r="C48" s="432">
        <f t="shared" si="6"/>
        <v>150</v>
      </c>
      <c r="D48" s="432">
        <v>138</v>
      </c>
      <c r="E48" s="432">
        <v>12</v>
      </c>
      <c r="F48" s="429">
        <v>1001</v>
      </c>
      <c r="G48" s="439">
        <f t="shared" si="7"/>
        <v>6.86</v>
      </c>
      <c r="H48" s="410">
        <f t="shared" si="5"/>
        <v>164.64</v>
      </c>
      <c r="I48" s="282">
        <f t="shared" si="8"/>
        <v>204.3</v>
      </c>
    </row>
    <row r="49" spans="1:9" x14ac:dyDescent="0.25">
      <c r="A49" s="85" t="s">
        <v>244</v>
      </c>
      <c r="B49" s="432">
        <v>1</v>
      </c>
      <c r="C49" s="432">
        <f t="shared" si="6"/>
        <v>150</v>
      </c>
      <c r="D49" s="432">
        <v>138</v>
      </c>
      <c r="E49" s="432">
        <v>12</v>
      </c>
      <c r="F49" s="75">
        <v>986</v>
      </c>
      <c r="G49" s="439">
        <f t="shared" si="7"/>
        <v>6.76</v>
      </c>
      <c r="H49" s="410">
        <f t="shared" si="5"/>
        <v>162.24</v>
      </c>
      <c r="I49" s="282">
        <f t="shared" si="8"/>
        <v>201.32</v>
      </c>
    </row>
    <row r="50" spans="1:9" x14ac:dyDescent="0.25">
      <c r="A50" s="85" t="s">
        <v>245</v>
      </c>
      <c r="B50" s="432">
        <v>1</v>
      </c>
      <c r="C50" s="432">
        <f t="shared" si="6"/>
        <v>162</v>
      </c>
      <c r="D50" s="432">
        <v>138</v>
      </c>
      <c r="E50" s="432">
        <v>24</v>
      </c>
      <c r="F50" s="429">
        <v>1001</v>
      </c>
      <c r="G50" s="439">
        <f t="shared" si="7"/>
        <v>6.86</v>
      </c>
      <c r="H50" s="410">
        <f t="shared" si="5"/>
        <v>329.28</v>
      </c>
      <c r="I50" s="282">
        <f t="shared" si="8"/>
        <v>408.6</v>
      </c>
    </row>
    <row r="51" spans="1:9" x14ac:dyDescent="0.25">
      <c r="A51" s="85" t="s">
        <v>246</v>
      </c>
      <c r="B51" s="432">
        <v>1</v>
      </c>
      <c r="C51" s="432">
        <f t="shared" si="6"/>
        <v>150</v>
      </c>
      <c r="D51" s="432">
        <v>138</v>
      </c>
      <c r="E51" s="432">
        <v>12</v>
      </c>
      <c r="F51" s="75">
        <v>986</v>
      </c>
      <c r="G51" s="439">
        <f t="shared" si="7"/>
        <v>6.76</v>
      </c>
      <c r="H51" s="410">
        <f t="shared" si="5"/>
        <v>162.24</v>
      </c>
      <c r="I51" s="282">
        <f t="shared" si="8"/>
        <v>201.32</v>
      </c>
    </row>
    <row r="52" spans="1:9" x14ac:dyDescent="0.25">
      <c r="A52" s="85" t="s">
        <v>247</v>
      </c>
      <c r="B52" s="432">
        <v>1</v>
      </c>
      <c r="C52" s="432">
        <f t="shared" si="6"/>
        <v>150</v>
      </c>
      <c r="D52" s="432">
        <v>138</v>
      </c>
      <c r="E52" s="432">
        <v>12</v>
      </c>
      <c r="F52" s="429">
        <v>1001</v>
      </c>
      <c r="G52" s="439">
        <f t="shared" si="7"/>
        <v>6.86</v>
      </c>
      <c r="H52" s="410">
        <f t="shared" si="5"/>
        <v>164.64</v>
      </c>
      <c r="I52" s="282">
        <f t="shared" si="8"/>
        <v>204.3</v>
      </c>
    </row>
    <row r="53" spans="1:9" x14ac:dyDescent="0.25">
      <c r="A53" s="85" t="s">
        <v>248</v>
      </c>
      <c r="B53" s="432">
        <v>1</v>
      </c>
      <c r="C53" s="432">
        <f t="shared" si="6"/>
        <v>150</v>
      </c>
      <c r="D53" s="432">
        <v>138</v>
      </c>
      <c r="E53" s="432">
        <v>12</v>
      </c>
      <c r="F53" s="429">
        <v>1001</v>
      </c>
      <c r="G53" s="439">
        <f t="shared" si="7"/>
        <v>6.86</v>
      </c>
      <c r="H53" s="410">
        <f t="shared" si="5"/>
        <v>164.64</v>
      </c>
      <c r="I53" s="282">
        <f t="shared" si="8"/>
        <v>204.3</v>
      </c>
    </row>
    <row r="54" spans="1:9" x14ac:dyDescent="0.25">
      <c r="A54" s="85" t="s">
        <v>249</v>
      </c>
      <c r="B54" s="432">
        <v>1</v>
      </c>
      <c r="C54" s="432">
        <f t="shared" si="6"/>
        <v>157</v>
      </c>
      <c r="D54" s="432">
        <v>138</v>
      </c>
      <c r="E54" s="432">
        <v>19</v>
      </c>
      <c r="F54" s="75">
        <v>986</v>
      </c>
      <c r="G54" s="439">
        <f t="shared" si="7"/>
        <v>6.76</v>
      </c>
      <c r="H54" s="410">
        <f t="shared" si="5"/>
        <v>256.88</v>
      </c>
      <c r="I54" s="282">
        <f t="shared" si="8"/>
        <v>318.76</v>
      </c>
    </row>
    <row r="55" spans="1:9" x14ac:dyDescent="0.25">
      <c r="A55" s="85" t="s">
        <v>250</v>
      </c>
      <c r="B55" s="432">
        <v>1</v>
      </c>
      <c r="C55" s="432">
        <f t="shared" si="6"/>
        <v>150</v>
      </c>
      <c r="D55" s="432">
        <v>138</v>
      </c>
      <c r="E55" s="432">
        <v>12</v>
      </c>
      <c r="F55" s="429">
        <v>1001</v>
      </c>
      <c r="G55" s="439">
        <f t="shared" si="7"/>
        <v>6.86</v>
      </c>
      <c r="H55" s="410">
        <f t="shared" si="5"/>
        <v>164.64</v>
      </c>
      <c r="I55" s="282">
        <f t="shared" si="8"/>
        <v>204.3</v>
      </c>
    </row>
    <row r="56" spans="1:9" x14ac:dyDescent="0.25">
      <c r="A56" s="85" t="s">
        <v>251</v>
      </c>
      <c r="B56" s="432">
        <v>1</v>
      </c>
      <c r="C56" s="432">
        <f t="shared" si="6"/>
        <v>143</v>
      </c>
      <c r="D56" s="432">
        <v>138</v>
      </c>
      <c r="E56" s="432">
        <v>5</v>
      </c>
      <c r="F56" s="429">
        <v>1141</v>
      </c>
      <c r="G56" s="439">
        <f t="shared" si="7"/>
        <v>7.82</v>
      </c>
      <c r="H56" s="410">
        <f t="shared" si="5"/>
        <v>78.2</v>
      </c>
      <c r="I56" s="282">
        <f t="shared" si="8"/>
        <v>97.04</v>
      </c>
    </row>
    <row r="57" spans="1:9" ht="49.5" x14ac:dyDescent="0.25">
      <c r="A57" s="54" t="s">
        <v>25</v>
      </c>
      <c r="B57" s="25">
        <f>SUM(B58:B92)</f>
        <v>35</v>
      </c>
      <c r="C57" s="25"/>
      <c r="D57" s="25"/>
      <c r="E57" s="25">
        <f>SUM(E58:E92)</f>
        <v>599</v>
      </c>
      <c r="F57" s="84"/>
      <c r="G57" s="552"/>
      <c r="H57" s="285">
        <f>SUM(H58:H92)</f>
        <v>5853.3700000000026</v>
      </c>
      <c r="I57" s="285">
        <f>SUM(I58:I92)</f>
        <v>7223.1100000000006</v>
      </c>
    </row>
    <row r="58" spans="1:9" x14ac:dyDescent="0.25">
      <c r="A58" s="85" t="s">
        <v>252</v>
      </c>
      <c r="B58" s="432">
        <v>1</v>
      </c>
      <c r="C58" s="432">
        <f>D58+E58</f>
        <v>162</v>
      </c>
      <c r="D58" s="432">
        <v>138</v>
      </c>
      <c r="E58" s="432">
        <v>24</v>
      </c>
      <c r="F58" s="75">
        <v>713</v>
      </c>
      <c r="G58" s="439">
        <f>ROUND(F58/145.92,3)</f>
        <v>4.8860000000000001</v>
      </c>
      <c r="H58" s="410">
        <f t="shared" ref="H58:H92" si="9">ROUND((E58*G58)*2,2)</f>
        <v>234.53</v>
      </c>
      <c r="I58" s="282">
        <f t="shared" ref="I58:I92" si="10">ROUND(H58*1.2409,2)</f>
        <v>291.02999999999997</v>
      </c>
    </row>
    <row r="59" spans="1:9" x14ac:dyDescent="0.25">
      <c r="A59" s="85" t="s">
        <v>253</v>
      </c>
      <c r="B59" s="432">
        <v>1</v>
      </c>
      <c r="C59" s="432">
        <f t="shared" ref="C59:C92" si="11">D59+E59</f>
        <v>150</v>
      </c>
      <c r="D59" s="432">
        <v>138</v>
      </c>
      <c r="E59" s="432">
        <v>12</v>
      </c>
      <c r="F59" s="75">
        <v>713</v>
      </c>
      <c r="G59" s="439">
        <f t="shared" ref="G59:G92" si="12">ROUND(F59/145.92,3)</f>
        <v>4.8860000000000001</v>
      </c>
      <c r="H59" s="410">
        <f t="shared" si="9"/>
        <v>117.26</v>
      </c>
      <c r="I59" s="410">
        <f>ROUND(H59*1.2131,2)</f>
        <v>142.25</v>
      </c>
    </row>
    <row r="60" spans="1:9" x14ac:dyDescent="0.25">
      <c r="A60" s="85" t="s">
        <v>254</v>
      </c>
      <c r="B60" s="432">
        <v>1</v>
      </c>
      <c r="C60" s="432">
        <f t="shared" si="11"/>
        <v>162</v>
      </c>
      <c r="D60" s="432">
        <v>138</v>
      </c>
      <c r="E60" s="432">
        <v>24</v>
      </c>
      <c r="F60" s="75">
        <v>713</v>
      </c>
      <c r="G60" s="439">
        <f t="shared" si="12"/>
        <v>4.8860000000000001</v>
      </c>
      <c r="H60" s="410">
        <f t="shared" si="9"/>
        <v>234.53</v>
      </c>
      <c r="I60" s="282">
        <f>ROUND(H60*1.2131,2)</f>
        <v>284.51</v>
      </c>
    </row>
    <row r="61" spans="1:9" x14ac:dyDescent="0.25">
      <c r="A61" s="85" t="s">
        <v>255</v>
      </c>
      <c r="B61" s="432">
        <v>1</v>
      </c>
      <c r="C61" s="432">
        <f t="shared" si="11"/>
        <v>150</v>
      </c>
      <c r="D61" s="432">
        <v>138</v>
      </c>
      <c r="E61" s="432">
        <v>12</v>
      </c>
      <c r="F61" s="75">
        <v>713</v>
      </c>
      <c r="G61" s="439">
        <f t="shared" si="12"/>
        <v>4.8860000000000001</v>
      </c>
      <c r="H61" s="410">
        <f t="shared" si="9"/>
        <v>117.26</v>
      </c>
      <c r="I61" s="282">
        <f t="shared" si="10"/>
        <v>145.51</v>
      </c>
    </row>
    <row r="62" spans="1:9" x14ac:dyDescent="0.25">
      <c r="A62" s="85" t="s">
        <v>256</v>
      </c>
      <c r="B62" s="432">
        <v>1</v>
      </c>
      <c r="C62" s="432">
        <f t="shared" si="11"/>
        <v>150</v>
      </c>
      <c r="D62" s="432">
        <v>138</v>
      </c>
      <c r="E62" s="432">
        <v>12</v>
      </c>
      <c r="F62" s="75">
        <v>713</v>
      </c>
      <c r="G62" s="439">
        <f t="shared" si="12"/>
        <v>4.8860000000000001</v>
      </c>
      <c r="H62" s="410">
        <f t="shared" si="9"/>
        <v>117.26</v>
      </c>
      <c r="I62" s="282">
        <f t="shared" si="10"/>
        <v>145.51</v>
      </c>
    </row>
    <row r="63" spans="1:9" x14ac:dyDescent="0.25">
      <c r="A63" s="85" t="s">
        <v>257</v>
      </c>
      <c r="B63" s="432">
        <v>1</v>
      </c>
      <c r="C63" s="432">
        <f t="shared" si="11"/>
        <v>150</v>
      </c>
      <c r="D63" s="432">
        <v>138</v>
      </c>
      <c r="E63" s="432">
        <v>12</v>
      </c>
      <c r="F63" s="75">
        <v>713</v>
      </c>
      <c r="G63" s="439">
        <f t="shared" si="12"/>
        <v>4.8860000000000001</v>
      </c>
      <c r="H63" s="410">
        <f t="shared" si="9"/>
        <v>117.26</v>
      </c>
      <c r="I63" s="282">
        <f t="shared" si="10"/>
        <v>145.51</v>
      </c>
    </row>
    <row r="64" spans="1:9" x14ac:dyDescent="0.25">
      <c r="A64" s="85" t="s">
        <v>258</v>
      </c>
      <c r="B64" s="432">
        <v>1</v>
      </c>
      <c r="C64" s="432">
        <f t="shared" si="11"/>
        <v>150</v>
      </c>
      <c r="D64" s="432">
        <v>138</v>
      </c>
      <c r="E64" s="432">
        <v>12</v>
      </c>
      <c r="F64" s="75">
        <v>713</v>
      </c>
      <c r="G64" s="439">
        <f t="shared" si="12"/>
        <v>4.8860000000000001</v>
      </c>
      <c r="H64" s="410">
        <f t="shared" si="9"/>
        <v>117.26</v>
      </c>
      <c r="I64" s="282">
        <f t="shared" si="10"/>
        <v>145.51</v>
      </c>
    </row>
    <row r="65" spans="1:9" x14ac:dyDescent="0.25">
      <c r="A65" s="85" t="s">
        <v>259</v>
      </c>
      <c r="B65" s="432">
        <v>1</v>
      </c>
      <c r="C65" s="432">
        <f t="shared" si="11"/>
        <v>162</v>
      </c>
      <c r="D65" s="432">
        <v>138</v>
      </c>
      <c r="E65" s="432">
        <v>24</v>
      </c>
      <c r="F65" s="75">
        <v>713</v>
      </c>
      <c r="G65" s="439">
        <f t="shared" si="12"/>
        <v>4.8860000000000001</v>
      </c>
      <c r="H65" s="410">
        <f t="shared" si="9"/>
        <v>234.53</v>
      </c>
      <c r="I65" s="282">
        <f>ROUND(H65*1.2131,2)</f>
        <v>284.51</v>
      </c>
    </row>
    <row r="66" spans="1:9" x14ac:dyDescent="0.25">
      <c r="A66" s="85" t="s">
        <v>260</v>
      </c>
      <c r="B66" s="432">
        <v>1</v>
      </c>
      <c r="C66" s="432">
        <f t="shared" si="11"/>
        <v>162</v>
      </c>
      <c r="D66" s="432">
        <v>138</v>
      </c>
      <c r="E66" s="432">
        <v>24</v>
      </c>
      <c r="F66" s="75">
        <v>713</v>
      </c>
      <c r="G66" s="439">
        <f t="shared" si="12"/>
        <v>4.8860000000000001</v>
      </c>
      <c r="H66" s="410">
        <f t="shared" si="9"/>
        <v>234.53</v>
      </c>
      <c r="I66" s="282">
        <f t="shared" si="10"/>
        <v>291.02999999999997</v>
      </c>
    </row>
    <row r="67" spans="1:9" x14ac:dyDescent="0.25">
      <c r="A67" s="85" t="s">
        <v>261</v>
      </c>
      <c r="B67" s="432">
        <v>1</v>
      </c>
      <c r="C67" s="432">
        <f t="shared" si="11"/>
        <v>150</v>
      </c>
      <c r="D67" s="432">
        <v>138</v>
      </c>
      <c r="E67" s="432">
        <v>12</v>
      </c>
      <c r="F67" s="75">
        <v>713</v>
      </c>
      <c r="G67" s="439">
        <f t="shared" si="12"/>
        <v>4.8860000000000001</v>
      </c>
      <c r="H67" s="410">
        <f t="shared" si="9"/>
        <v>117.26</v>
      </c>
      <c r="I67" s="282">
        <f>ROUND(H67*1.2131,2)</f>
        <v>142.25</v>
      </c>
    </row>
    <row r="68" spans="1:9" x14ac:dyDescent="0.25">
      <c r="A68" s="85" t="s">
        <v>262</v>
      </c>
      <c r="B68" s="432">
        <v>1</v>
      </c>
      <c r="C68" s="432">
        <f t="shared" si="11"/>
        <v>162</v>
      </c>
      <c r="D68" s="432">
        <v>138</v>
      </c>
      <c r="E68" s="432">
        <v>24</v>
      </c>
      <c r="F68" s="75">
        <v>713</v>
      </c>
      <c r="G68" s="439">
        <f t="shared" si="12"/>
        <v>4.8860000000000001</v>
      </c>
      <c r="H68" s="410">
        <f t="shared" si="9"/>
        <v>234.53</v>
      </c>
      <c r="I68" s="553">
        <f>ROUND(H68*1.2252,2)</f>
        <v>287.35000000000002</v>
      </c>
    </row>
    <row r="69" spans="1:9" x14ac:dyDescent="0.25">
      <c r="A69" s="85" t="s">
        <v>263</v>
      </c>
      <c r="B69" s="432">
        <v>1</v>
      </c>
      <c r="C69" s="432">
        <f t="shared" si="11"/>
        <v>150</v>
      </c>
      <c r="D69" s="432">
        <v>138</v>
      </c>
      <c r="E69" s="432">
        <v>12</v>
      </c>
      <c r="F69" s="75">
        <v>713</v>
      </c>
      <c r="G69" s="439">
        <f t="shared" si="12"/>
        <v>4.8860000000000001</v>
      </c>
      <c r="H69" s="410">
        <f t="shared" si="9"/>
        <v>117.26</v>
      </c>
      <c r="I69" s="282">
        <f t="shared" si="10"/>
        <v>145.51</v>
      </c>
    </row>
    <row r="70" spans="1:9" x14ac:dyDescent="0.25">
      <c r="A70" s="85" t="s">
        <v>264</v>
      </c>
      <c r="B70" s="432">
        <v>1</v>
      </c>
      <c r="C70" s="432">
        <f t="shared" si="11"/>
        <v>150</v>
      </c>
      <c r="D70" s="432">
        <v>138</v>
      </c>
      <c r="E70" s="432">
        <v>12</v>
      </c>
      <c r="F70" s="75">
        <v>713</v>
      </c>
      <c r="G70" s="439">
        <f t="shared" si="12"/>
        <v>4.8860000000000001</v>
      </c>
      <c r="H70" s="410">
        <f t="shared" si="9"/>
        <v>117.26</v>
      </c>
      <c r="I70" s="282">
        <f t="shared" si="10"/>
        <v>145.51</v>
      </c>
    </row>
    <row r="71" spans="1:9" x14ac:dyDescent="0.25">
      <c r="A71" s="85" t="s">
        <v>265</v>
      </c>
      <c r="B71" s="432">
        <v>1</v>
      </c>
      <c r="C71" s="432">
        <f t="shared" si="11"/>
        <v>166</v>
      </c>
      <c r="D71" s="432">
        <v>138</v>
      </c>
      <c r="E71" s="432">
        <v>28</v>
      </c>
      <c r="F71" s="75">
        <v>713</v>
      </c>
      <c r="G71" s="439">
        <f t="shared" si="12"/>
        <v>4.8860000000000001</v>
      </c>
      <c r="H71" s="410">
        <f t="shared" si="9"/>
        <v>273.62</v>
      </c>
      <c r="I71" s="282">
        <f t="shared" si="10"/>
        <v>339.54</v>
      </c>
    </row>
    <row r="72" spans="1:9" x14ac:dyDescent="0.25">
      <c r="A72" s="85" t="s">
        <v>266</v>
      </c>
      <c r="B72" s="432">
        <v>1</v>
      </c>
      <c r="C72" s="432">
        <f t="shared" si="11"/>
        <v>186</v>
      </c>
      <c r="D72" s="432">
        <v>138</v>
      </c>
      <c r="E72" s="432">
        <v>48</v>
      </c>
      <c r="F72" s="75">
        <v>713</v>
      </c>
      <c r="G72" s="439">
        <f t="shared" si="12"/>
        <v>4.8860000000000001</v>
      </c>
      <c r="H72" s="410">
        <f t="shared" si="9"/>
        <v>469.06</v>
      </c>
      <c r="I72" s="410">
        <f>ROUND(H72*1.2252,2)</f>
        <v>574.69000000000005</v>
      </c>
    </row>
    <row r="73" spans="1:9" x14ac:dyDescent="0.25">
      <c r="A73" s="85" t="s">
        <v>267</v>
      </c>
      <c r="B73" s="432">
        <v>1</v>
      </c>
      <c r="C73" s="432">
        <f t="shared" si="11"/>
        <v>150</v>
      </c>
      <c r="D73" s="432">
        <v>138</v>
      </c>
      <c r="E73" s="432">
        <v>12</v>
      </c>
      <c r="F73" s="75">
        <v>713</v>
      </c>
      <c r="G73" s="439">
        <f t="shared" si="12"/>
        <v>4.8860000000000001</v>
      </c>
      <c r="H73" s="410">
        <f t="shared" si="9"/>
        <v>117.26</v>
      </c>
      <c r="I73" s="282">
        <f t="shared" si="10"/>
        <v>145.51</v>
      </c>
    </row>
    <row r="74" spans="1:9" x14ac:dyDescent="0.25">
      <c r="A74" s="85" t="s">
        <v>268</v>
      </c>
      <c r="B74" s="432">
        <v>1</v>
      </c>
      <c r="C74" s="432">
        <f t="shared" si="11"/>
        <v>153</v>
      </c>
      <c r="D74" s="432">
        <v>138</v>
      </c>
      <c r="E74" s="432">
        <v>15</v>
      </c>
      <c r="F74" s="75">
        <v>713</v>
      </c>
      <c r="G74" s="439">
        <f t="shared" si="12"/>
        <v>4.8860000000000001</v>
      </c>
      <c r="H74" s="410">
        <f t="shared" si="9"/>
        <v>146.58000000000001</v>
      </c>
      <c r="I74" s="282">
        <f t="shared" si="10"/>
        <v>181.89</v>
      </c>
    </row>
    <row r="75" spans="1:9" x14ac:dyDescent="0.25">
      <c r="A75" s="85" t="s">
        <v>269</v>
      </c>
      <c r="B75" s="432">
        <v>1</v>
      </c>
      <c r="C75" s="432">
        <f t="shared" si="11"/>
        <v>162</v>
      </c>
      <c r="D75" s="432">
        <v>138</v>
      </c>
      <c r="E75" s="432">
        <v>24</v>
      </c>
      <c r="F75" s="75">
        <v>713</v>
      </c>
      <c r="G75" s="439">
        <f t="shared" si="12"/>
        <v>4.8860000000000001</v>
      </c>
      <c r="H75" s="410">
        <f t="shared" si="9"/>
        <v>234.53</v>
      </c>
      <c r="I75" s="529">
        <f>ROUND(H75*1.2131,2)</f>
        <v>284.51</v>
      </c>
    </row>
    <row r="76" spans="1:9" x14ac:dyDescent="0.25">
      <c r="A76" s="85" t="s">
        <v>270</v>
      </c>
      <c r="B76" s="432">
        <v>1</v>
      </c>
      <c r="C76" s="432">
        <f t="shared" si="11"/>
        <v>150</v>
      </c>
      <c r="D76" s="432">
        <v>138</v>
      </c>
      <c r="E76" s="432">
        <v>12</v>
      </c>
      <c r="F76" s="75">
        <v>713</v>
      </c>
      <c r="G76" s="439">
        <f t="shared" si="12"/>
        <v>4.8860000000000001</v>
      </c>
      <c r="H76" s="410">
        <f t="shared" si="9"/>
        <v>117.26</v>
      </c>
      <c r="I76" s="553">
        <f t="shared" si="10"/>
        <v>145.51</v>
      </c>
    </row>
    <row r="77" spans="1:9" x14ac:dyDescent="0.25">
      <c r="A77" s="85" t="s">
        <v>271</v>
      </c>
      <c r="B77" s="432">
        <v>1</v>
      </c>
      <c r="C77" s="432">
        <f t="shared" si="11"/>
        <v>150</v>
      </c>
      <c r="D77" s="432">
        <v>138</v>
      </c>
      <c r="E77" s="432">
        <v>12</v>
      </c>
      <c r="F77" s="75">
        <v>713</v>
      </c>
      <c r="G77" s="439">
        <f t="shared" si="12"/>
        <v>4.8860000000000001</v>
      </c>
      <c r="H77" s="410">
        <f t="shared" si="9"/>
        <v>117.26</v>
      </c>
      <c r="I77" s="553">
        <f t="shared" si="10"/>
        <v>145.51</v>
      </c>
    </row>
    <row r="78" spans="1:9" x14ac:dyDescent="0.25">
      <c r="A78" s="85" t="s">
        <v>272</v>
      </c>
      <c r="B78" s="432">
        <v>1</v>
      </c>
      <c r="C78" s="432">
        <f t="shared" si="11"/>
        <v>150</v>
      </c>
      <c r="D78" s="432">
        <v>138</v>
      </c>
      <c r="E78" s="432">
        <v>12</v>
      </c>
      <c r="F78" s="75">
        <v>713</v>
      </c>
      <c r="G78" s="439">
        <f t="shared" si="12"/>
        <v>4.8860000000000001</v>
      </c>
      <c r="H78" s="410">
        <f t="shared" si="9"/>
        <v>117.26</v>
      </c>
      <c r="I78" s="553">
        <f t="shared" si="10"/>
        <v>145.51</v>
      </c>
    </row>
    <row r="79" spans="1:9" x14ac:dyDescent="0.25">
      <c r="A79" s="85" t="s">
        <v>273</v>
      </c>
      <c r="B79" s="432">
        <v>1</v>
      </c>
      <c r="C79" s="432">
        <f t="shared" si="11"/>
        <v>198</v>
      </c>
      <c r="D79" s="432">
        <v>138</v>
      </c>
      <c r="E79" s="432">
        <v>60</v>
      </c>
      <c r="F79" s="75">
        <v>713</v>
      </c>
      <c r="G79" s="439">
        <f t="shared" si="12"/>
        <v>4.8860000000000001</v>
      </c>
      <c r="H79" s="410">
        <f t="shared" si="9"/>
        <v>586.32000000000005</v>
      </c>
      <c r="I79" s="553">
        <f t="shared" si="10"/>
        <v>727.56</v>
      </c>
    </row>
    <row r="80" spans="1:9" x14ac:dyDescent="0.25">
      <c r="A80" s="85" t="s">
        <v>274</v>
      </c>
      <c r="B80" s="432">
        <v>1</v>
      </c>
      <c r="C80" s="432">
        <f t="shared" si="11"/>
        <v>150</v>
      </c>
      <c r="D80" s="432">
        <v>138</v>
      </c>
      <c r="E80" s="432">
        <v>12</v>
      </c>
      <c r="F80" s="75">
        <v>713</v>
      </c>
      <c r="G80" s="439">
        <f t="shared" si="12"/>
        <v>4.8860000000000001</v>
      </c>
      <c r="H80" s="410">
        <f t="shared" si="9"/>
        <v>117.26</v>
      </c>
      <c r="I80" s="553">
        <f>ROUND(H80*1.2131,2)</f>
        <v>142.25</v>
      </c>
    </row>
    <row r="81" spans="1:9" x14ac:dyDescent="0.25">
      <c r="A81" s="85" t="s">
        <v>275</v>
      </c>
      <c r="B81" s="432">
        <v>1</v>
      </c>
      <c r="C81" s="432">
        <f t="shared" si="11"/>
        <v>162</v>
      </c>
      <c r="D81" s="432">
        <v>138</v>
      </c>
      <c r="E81" s="432">
        <v>24</v>
      </c>
      <c r="F81" s="75">
        <v>713</v>
      </c>
      <c r="G81" s="439">
        <f t="shared" si="12"/>
        <v>4.8860000000000001</v>
      </c>
      <c r="H81" s="410">
        <f t="shared" si="9"/>
        <v>234.53</v>
      </c>
      <c r="I81" s="553">
        <f t="shared" si="10"/>
        <v>291.02999999999997</v>
      </c>
    </row>
    <row r="82" spans="1:9" x14ac:dyDescent="0.25">
      <c r="A82" s="85" t="s">
        <v>276</v>
      </c>
      <c r="B82" s="432">
        <v>1</v>
      </c>
      <c r="C82" s="432">
        <f t="shared" si="11"/>
        <v>150</v>
      </c>
      <c r="D82" s="432">
        <v>138</v>
      </c>
      <c r="E82" s="432">
        <v>12</v>
      </c>
      <c r="F82" s="75">
        <v>713</v>
      </c>
      <c r="G82" s="439">
        <f t="shared" si="12"/>
        <v>4.8860000000000001</v>
      </c>
      <c r="H82" s="410">
        <f t="shared" si="9"/>
        <v>117.26</v>
      </c>
      <c r="I82" s="553">
        <f t="shared" si="10"/>
        <v>145.51</v>
      </c>
    </row>
    <row r="83" spans="1:9" x14ac:dyDescent="0.25">
      <c r="A83" s="85" t="s">
        <v>277</v>
      </c>
      <c r="B83" s="432">
        <v>1</v>
      </c>
      <c r="C83" s="432">
        <f t="shared" si="11"/>
        <v>162</v>
      </c>
      <c r="D83" s="432">
        <v>138</v>
      </c>
      <c r="E83" s="432">
        <v>24</v>
      </c>
      <c r="F83" s="75">
        <v>713</v>
      </c>
      <c r="G83" s="439">
        <f t="shared" si="12"/>
        <v>4.8860000000000001</v>
      </c>
      <c r="H83" s="410">
        <f t="shared" si="9"/>
        <v>234.53</v>
      </c>
      <c r="I83" s="553">
        <f t="shared" si="10"/>
        <v>291.02999999999997</v>
      </c>
    </row>
    <row r="84" spans="1:9" x14ac:dyDescent="0.25">
      <c r="A84" s="85" t="s">
        <v>278</v>
      </c>
      <c r="B84" s="432">
        <v>1</v>
      </c>
      <c r="C84" s="432">
        <f t="shared" si="11"/>
        <v>150</v>
      </c>
      <c r="D84" s="432">
        <v>138</v>
      </c>
      <c r="E84" s="432">
        <v>12</v>
      </c>
      <c r="F84" s="75">
        <v>713</v>
      </c>
      <c r="G84" s="439">
        <f t="shared" si="12"/>
        <v>4.8860000000000001</v>
      </c>
      <c r="H84" s="410">
        <f t="shared" si="9"/>
        <v>117.26</v>
      </c>
      <c r="I84" s="553">
        <f t="shared" si="10"/>
        <v>145.51</v>
      </c>
    </row>
    <row r="85" spans="1:9" x14ac:dyDescent="0.25">
      <c r="A85" s="85" t="s">
        <v>279</v>
      </c>
      <c r="B85" s="432">
        <v>1</v>
      </c>
      <c r="C85" s="432">
        <f t="shared" si="11"/>
        <v>142</v>
      </c>
      <c r="D85" s="432">
        <v>138</v>
      </c>
      <c r="E85" s="432">
        <v>4</v>
      </c>
      <c r="F85" s="75">
        <v>713</v>
      </c>
      <c r="G85" s="439">
        <f t="shared" si="12"/>
        <v>4.8860000000000001</v>
      </c>
      <c r="H85" s="410">
        <f t="shared" si="9"/>
        <v>39.090000000000003</v>
      </c>
      <c r="I85" s="553">
        <f t="shared" si="10"/>
        <v>48.51</v>
      </c>
    </row>
    <row r="86" spans="1:9" x14ac:dyDescent="0.25">
      <c r="A86" s="85" t="s">
        <v>280</v>
      </c>
      <c r="B86" s="432">
        <v>1</v>
      </c>
      <c r="C86" s="432">
        <f t="shared" si="11"/>
        <v>150</v>
      </c>
      <c r="D86" s="432">
        <v>138</v>
      </c>
      <c r="E86" s="432">
        <v>12</v>
      </c>
      <c r="F86" s="75">
        <v>713</v>
      </c>
      <c r="G86" s="439">
        <f t="shared" si="12"/>
        <v>4.8860000000000001</v>
      </c>
      <c r="H86" s="410">
        <f t="shared" si="9"/>
        <v>117.26</v>
      </c>
      <c r="I86" s="553">
        <f t="shared" si="10"/>
        <v>145.51</v>
      </c>
    </row>
    <row r="87" spans="1:9" x14ac:dyDescent="0.25">
      <c r="A87" s="85" t="s">
        <v>281</v>
      </c>
      <c r="B87" s="432">
        <v>1</v>
      </c>
      <c r="C87" s="432">
        <f t="shared" si="11"/>
        <v>150</v>
      </c>
      <c r="D87" s="432">
        <v>138</v>
      </c>
      <c r="E87" s="432">
        <v>12</v>
      </c>
      <c r="F87" s="75">
        <v>713</v>
      </c>
      <c r="G87" s="439">
        <f t="shared" si="12"/>
        <v>4.8860000000000001</v>
      </c>
      <c r="H87" s="410">
        <f t="shared" si="9"/>
        <v>117.26</v>
      </c>
      <c r="I87" s="553">
        <f t="shared" si="10"/>
        <v>145.51</v>
      </c>
    </row>
    <row r="88" spans="1:9" x14ac:dyDescent="0.25">
      <c r="A88" s="85" t="s">
        <v>282</v>
      </c>
      <c r="B88" s="432">
        <v>1</v>
      </c>
      <c r="C88" s="432">
        <f t="shared" si="11"/>
        <v>150</v>
      </c>
      <c r="D88" s="432">
        <v>138</v>
      </c>
      <c r="E88" s="432">
        <v>12</v>
      </c>
      <c r="F88" s="75">
        <v>713</v>
      </c>
      <c r="G88" s="439">
        <f t="shared" si="12"/>
        <v>4.8860000000000001</v>
      </c>
      <c r="H88" s="410">
        <f t="shared" si="9"/>
        <v>117.26</v>
      </c>
      <c r="I88" s="553">
        <f t="shared" si="10"/>
        <v>145.51</v>
      </c>
    </row>
    <row r="89" spans="1:9" x14ac:dyDescent="0.25">
      <c r="A89" s="85" t="s">
        <v>283</v>
      </c>
      <c r="B89" s="432">
        <v>1</v>
      </c>
      <c r="C89" s="432">
        <f t="shared" si="11"/>
        <v>144</v>
      </c>
      <c r="D89" s="432">
        <v>138</v>
      </c>
      <c r="E89" s="432">
        <v>6</v>
      </c>
      <c r="F89" s="75">
        <v>713</v>
      </c>
      <c r="G89" s="439">
        <f t="shared" si="12"/>
        <v>4.8860000000000001</v>
      </c>
      <c r="H89" s="410">
        <f t="shared" si="9"/>
        <v>58.63</v>
      </c>
      <c r="I89" s="553">
        <f t="shared" si="10"/>
        <v>72.75</v>
      </c>
    </row>
    <row r="90" spans="1:9" x14ac:dyDescent="0.25">
      <c r="A90" s="85" t="s">
        <v>284</v>
      </c>
      <c r="B90" s="432">
        <v>1</v>
      </c>
      <c r="C90" s="432">
        <f t="shared" si="11"/>
        <v>144</v>
      </c>
      <c r="D90" s="432">
        <v>138</v>
      </c>
      <c r="E90" s="432">
        <v>6</v>
      </c>
      <c r="F90" s="75">
        <v>713</v>
      </c>
      <c r="G90" s="439">
        <f t="shared" si="12"/>
        <v>4.8860000000000001</v>
      </c>
      <c r="H90" s="410">
        <f t="shared" si="9"/>
        <v>58.63</v>
      </c>
      <c r="I90" s="553">
        <f t="shared" si="10"/>
        <v>72.75</v>
      </c>
    </row>
    <row r="91" spans="1:9" x14ac:dyDescent="0.25">
      <c r="A91" s="85" t="s">
        <v>285</v>
      </c>
      <c r="B91" s="432">
        <v>1</v>
      </c>
      <c r="C91" s="432">
        <f t="shared" si="11"/>
        <v>150</v>
      </c>
      <c r="D91" s="432">
        <v>138</v>
      </c>
      <c r="E91" s="432">
        <v>12</v>
      </c>
      <c r="F91" s="75">
        <v>713</v>
      </c>
      <c r="G91" s="439">
        <f t="shared" si="12"/>
        <v>4.8860000000000001</v>
      </c>
      <c r="H91" s="410">
        <f t="shared" si="9"/>
        <v>117.26</v>
      </c>
      <c r="I91" s="553">
        <f t="shared" si="10"/>
        <v>145.51</v>
      </c>
    </row>
    <row r="92" spans="1:9" x14ac:dyDescent="0.25">
      <c r="A92" s="85" t="s">
        <v>286</v>
      </c>
      <c r="B92" s="432">
        <v>1</v>
      </c>
      <c r="C92" s="432">
        <f t="shared" si="11"/>
        <v>150</v>
      </c>
      <c r="D92" s="432">
        <v>138</v>
      </c>
      <c r="E92" s="432">
        <v>12</v>
      </c>
      <c r="F92" s="75">
        <v>713</v>
      </c>
      <c r="G92" s="439">
        <f t="shared" si="12"/>
        <v>4.8860000000000001</v>
      </c>
      <c r="H92" s="410">
        <f t="shared" si="9"/>
        <v>117.26</v>
      </c>
      <c r="I92" s="553">
        <f t="shared" si="10"/>
        <v>145.51</v>
      </c>
    </row>
    <row r="93" spans="1:9" ht="49.5" x14ac:dyDescent="0.25">
      <c r="A93" s="54" t="s">
        <v>26</v>
      </c>
      <c r="B93" s="25">
        <f>SUM(B94:B98)</f>
        <v>5</v>
      </c>
      <c r="C93" s="25">
        <f t="shared" ref="C93:E93" si="13">SUM(C94:C98)</f>
        <v>889</v>
      </c>
      <c r="D93" s="25">
        <f t="shared" si="13"/>
        <v>690</v>
      </c>
      <c r="E93" s="25">
        <f t="shared" si="13"/>
        <v>199</v>
      </c>
      <c r="F93" s="25"/>
      <c r="G93" s="80"/>
      <c r="H93" s="285">
        <f>SUM(H94:H98)</f>
        <v>1459.0700000000002</v>
      </c>
      <c r="I93" s="285">
        <f>SUM(I94:I98)</f>
        <v>1806.65</v>
      </c>
    </row>
    <row r="94" spans="1:9" x14ac:dyDescent="0.25">
      <c r="A94" s="85" t="s">
        <v>287</v>
      </c>
      <c r="B94" s="432">
        <v>1</v>
      </c>
      <c r="C94" s="432">
        <f t="shared" ref="C94:C98" si="14">D94+E94</f>
        <v>172</v>
      </c>
      <c r="D94" s="432">
        <v>138</v>
      </c>
      <c r="E94" s="432">
        <v>34</v>
      </c>
      <c r="F94" s="432">
        <v>535</v>
      </c>
      <c r="G94" s="439">
        <f t="shared" ref="G94:G98" si="15">ROUND(F94/145.92,3)</f>
        <v>3.6659999999999999</v>
      </c>
      <c r="H94" s="410">
        <f>ROUND((E94*G94)*2,2)</f>
        <v>249.29</v>
      </c>
      <c r="I94" s="553">
        <f>ROUND(H94*1.2252,2)</f>
        <v>305.43</v>
      </c>
    </row>
    <row r="95" spans="1:9" x14ac:dyDescent="0.25">
      <c r="A95" s="85" t="s">
        <v>288</v>
      </c>
      <c r="B95" s="432">
        <v>1</v>
      </c>
      <c r="C95" s="432">
        <f t="shared" si="14"/>
        <v>162</v>
      </c>
      <c r="D95" s="432">
        <v>138</v>
      </c>
      <c r="E95" s="432">
        <v>24</v>
      </c>
      <c r="F95" s="432">
        <v>535</v>
      </c>
      <c r="G95" s="439">
        <f t="shared" si="15"/>
        <v>3.6659999999999999</v>
      </c>
      <c r="H95" s="410">
        <f>ROUND((E95*G95)*2,2)</f>
        <v>175.97</v>
      </c>
      <c r="I95" s="553">
        <f t="shared" ref="I95:I98" si="16">ROUND(H95*1.2409,2)</f>
        <v>218.36</v>
      </c>
    </row>
    <row r="96" spans="1:9" x14ac:dyDescent="0.25">
      <c r="A96" s="85" t="s">
        <v>289</v>
      </c>
      <c r="B96" s="432">
        <v>1</v>
      </c>
      <c r="C96" s="432">
        <f t="shared" si="14"/>
        <v>190</v>
      </c>
      <c r="D96" s="432">
        <v>138</v>
      </c>
      <c r="E96" s="432">
        <v>52</v>
      </c>
      <c r="F96" s="432">
        <v>535</v>
      </c>
      <c r="G96" s="439">
        <f t="shared" si="15"/>
        <v>3.6659999999999999</v>
      </c>
      <c r="H96" s="410">
        <f>ROUND((E96*G96)*2,2)</f>
        <v>381.26</v>
      </c>
      <c r="I96" s="553">
        <f t="shared" si="16"/>
        <v>473.11</v>
      </c>
    </row>
    <row r="97" spans="1:9" x14ac:dyDescent="0.25">
      <c r="A97" s="85" t="s">
        <v>290</v>
      </c>
      <c r="B97" s="432">
        <v>1</v>
      </c>
      <c r="C97" s="432">
        <f t="shared" si="14"/>
        <v>198</v>
      </c>
      <c r="D97" s="432">
        <v>138</v>
      </c>
      <c r="E97" s="432">
        <v>60</v>
      </c>
      <c r="F97" s="432">
        <v>535</v>
      </c>
      <c r="G97" s="439">
        <f t="shared" si="15"/>
        <v>3.6659999999999999</v>
      </c>
      <c r="H97" s="410">
        <f>ROUND((E97*G97)*2,2)</f>
        <v>439.92</v>
      </c>
      <c r="I97" s="553">
        <f t="shared" si="16"/>
        <v>545.9</v>
      </c>
    </row>
    <row r="98" spans="1:9" x14ac:dyDescent="0.25">
      <c r="A98" s="85" t="s">
        <v>291</v>
      </c>
      <c r="B98" s="432">
        <v>1</v>
      </c>
      <c r="C98" s="432">
        <f t="shared" si="14"/>
        <v>167</v>
      </c>
      <c r="D98" s="432">
        <v>138</v>
      </c>
      <c r="E98" s="432">
        <v>29</v>
      </c>
      <c r="F98" s="432">
        <v>535</v>
      </c>
      <c r="G98" s="439">
        <f t="shared" si="15"/>
        <v>3.6659999999999999</v>
      </c>
      <c r="H98" s="410">
        <f>ROUND((E98*G98)*2,2)</f>
        <v>212.63</v>
      </c>
      <c r="I98" s="553">
        <f t="shared" si="16"/>
        <v>263.85000000000002</v>
      </c>
    </row>
    <row r="99" spans="1:9" s="426" customFormat="1" x14ac:dyDescent="0.25">
      <c r="A99" s="554"/>
      <c r="B99" s="456"/>
      <c r="C99" s="456"/>
      <c r="D99" s="456"/>
      <c r="E99" s="456"/>
      <c r="F99" s="456"/>
      <c r="G99" s="555"/>
      <c r="H99" s="556"/>
      <c r="I99" s="557"/>
    </row>
    <row r="100" spans="1:9" x14ac:dyDescent="0.25">
      <c r="A100" s="11" t="s">
        <v>1</v>
      </c>
      <c r="B100" s="12"/>
      <c r="C100" s="12"/>
      <c r="D100" s="12"/>
      <c r="E100" s="12"/>
      <c r="F100" s="12"/>
      <c r="G100" s="12"/>
      <c r="H100" s="12"/>
      <c r="I100" s="12"/>
    </row>
    <row r="101" spans="1:9" ht="16.5" customHeight="1" x14ac:dyDescent="0.25">
      <c r="A101" s="609" t="s">
        <v>3</v>
      </c>
      <c r="B101" s="609"/>
      <c r="C101" s="609"/>
      <c r="D101" s="609"/>
      <c r="E101" s="609"/>
      <c r="F101" s="609"/>
      <c r="G101" s="609"/>
      <c r="H101" s="609"/>
      <c r="I101" s="609"/>
    </row>
    <row r="102" spans="1:9" x14ac:dyDescent="0.25">
      <c r="A102" s="18" t="s">
        <v>5</v>
      </c>
      <c r="B102" s="426"/>
      <c r="C102" s="426"/>
      <c r="D102" s="12"/>
      <c r="E102" s="12"/>
      <c r="F102" s="12"/>
      <c r="G102" s="12"/>
      <c r="H102" s="12"/>
      <c r="I102" s="12"/>
    </row>
    <row r="103" spans="1:9" x14ac:dyDescent="0.25">
      <c r="A103" s="12" t="s">
        <v>16</v>
      </c>
      <c r="B103" s="18"/>
      <c r="C103" s="18"/>
      <c r="D103" s="12"/>
      <c r="E103" s="12"/>
      <c r="F103" s="12"/>
      <c r="G103" s="12"/>
      <c r="H103" s="12"/>
      <c r="I103" s="12"/>
    </row>
    <row r="104" spans="1:9" x14ac:dyDescent="0.25">
      <c r="A104" s="12" t="s">
        <v>17</v>
      </c>
      <c r="B104" s="18"/>
      <c r="C104" s="18"/>
      <c r="D104" s="12"/>
      <c r="E104" s="12"/>
      <c r="F104" s="12"/>
      <c r="G104" s="12"/>
      <c r="H104" s="12"/>
      <c r="I104" s="12"/>
    </row>
    <row r="105" spans="1:9" x14ac:dyDescent="0.25">
      <c r="A105" s="12"/>
      <c r="B105" s="18"/>
      <c r="C105" s="18"/>
      <c r="D105" s="12"/>
      <c r="E105" s="12"/>
      <c r="F105" s="12"/>
      <c r="G105" s="12"/>
      <c r="H105" s="12"/>
      <c r="I105" s="12"/>
    </row>
    <row r="106" spans="1:9" ht="22.5" x14ac:dyDescent="0.3">
      <c r="A106" s="12" t="s">
        <v>14</v>
      </c>
      <c r="B106" s="18"/>
      <c r="C106" s="18"/>
      <c r="D106" s="12"/>
      <c r="E106" s="12"/>
      <c r="F106" s="12"/>
      <c r="G106" s="12"/>
      <c r="H106" s="12"/>
      <c r="I106" s="12"/>
    </row>
    <row r="107" spans="1:9" ht="18.75" customHeight="1" x14ac:dyDescent="0.3">
      <c r="A107" s="706" t="s">
        <v>292</v>
      </c>
      <c r="B107" s="706"/>
      <c r="C107" s="706"/>
      <c r="D107" s="706"/>
      <c r="E107" s="706"/>
      <c r="F107" s="706"/>
      <c r="G107" s="706"/>
      <c r="H107" s="706"/>
      <c r="I107" s="706"/>
    </row>
    <row r="108" spans="1:9" ht="16.5" customHeight="1" x14ac:dyDescent="0.25">
      <c r="A108" s="632" t="s">
        <v>20</v>
      </c>
      <c r="B108" s="632"/>
      <c r="C108" s="632"/>
      <c r="D108" s="632"/>
      <c r="E108" s="632"/>
      <c r="F108" s="632"/>
      <c r="G108" s="632"/>
      <c r="H108" s="632"/>
      <c r="I108" s="632"/>
    </row>
    <row r="109" spans="1:9" ht="16.5" customHeight="1" x14ac:dyDescent="0.25">
      <c r="A109" s="633" t="s">
        <v>7</v>
      </c>
      <c r="B109" s="633"/>
      <c r="C109" s="633"/>
      <c r="D109" s="633"/>
      <c r="E109" s="633"/>
      <c r="F109" s="633"/>
      <c r="G109" s="633"/>
      <c r="H109" s="633"/>
      <c r="I109" s="633"/>
    </row>
    <row r="110" spans="1:9" x14ac:dyDescent="0.25">
      <c r="A110" s="634" t="s">
        <v>9</v>
      </c>
      <c r="B110" s="634"/>
      <c r="C110" s="634"/>
      <c r="D110" s="634"/>
      <c r="E110" s="634"/>
      <c r="F110" s="634"/>
      <c r="G110" s="634"/>
      <c r="H110" s="634"/>
      <c r="I110" s="634"/>
    </row>
    <row r="111" spans="1:9" x14ac:dyDescent="0.25">
      <c r="A111" s="17"/>
      <c r="B111" s="17"/>
      <c r="C111" s="17"/>
      <c r="D111" s="17"/>
      <c r="E111" s="17"/>
      <c r="F111" s="17"/>
      <c r="G111" s="17"/>
      <c r="H111" s="17"/>
      <c r="I111" s="17"/>
    </row>
    <row r="112" spans="1:9" x14ac:dyDescent="0.25">
      <c r="A112" s="426"/>
      <c r="B112" s="426"/>
      <c r="C112" s="426"/>
      <c r="D112" s="426"/>
      <c r="E112" s="426"/>
      <c r="F112" s="426"/>
      <c r="G112" s="426"/>
      <c r="H112" s="426"/>
      <c r="I112" s="426"/>
    </row>
    <row r="113" spans="1:9" ht="47.25" x14ac:dyDescent="0.25">
      <c r="A113" s="86" t="s">
        <v>293</v>
      </c>
      <c r="B113" s="87" t="s">
        <v>294</v>
      </c>
      <c r="C113" s="426"/>
      <c r="D113" s="426"/>
      <c r="E113" s="426"/>
      <c r="F113" s="426"/>
      <c r="G113" s="426"/>
      <c r="H113" s="426"/>
      <c r="I113" s="426"/>
    </row>
    <row r="114" spans="1:9" x14ac:dyDescent="0.25">
      <c r="A114" s="88"/>
      <c r="B114" s="88"/>
      <c r="C114" s="426"/>
      <c r="D114" s="426"/>
      <c r="E114" s="426"/>
      <c r="F114" s="426"/>
      <c r="G114" s="426"/>
      <c r="H114" s="426"/>
      <c r="I114" s="426"/>
    </row>
    <row r="115" spans="1:9" ht="60" x14ac:dyDescent="0.25">
      <c r="A115" s="89" t="s">
        <v>295</v>
      </c>
      <c r="B115" s="88"/>
      <c r="C115" s="426"/>
      <c r="D115" s="426"/>
      <c r="E115" s="426"/>
      <c r="F115" s="426"/>
      <c r="G115" s="426"/>
      <c r="H115" s="426"/>
      <c r="I115" s="426"/>
    </row>
    <row r="116" spans="1:9" x14ac:dyDescent="0.25">
      <c r="A116" s="88"/>
      <c r="B116" s="88"/>
      <c r="C116" s="426"/>
      <c r="D116" s="426"/>
      <c r="E116" s="426"/>
      <c r="F116" s="426"/>
      <c r="G116" s="426"/>
      <c r="H116" s="426"/>
      <c r="I116" s="426"/>
    </row>
    <row r="117" spans="1:9" x14ac:dyDescent="0.25">
      <c r="A117" s="88"/>
      <c r="B117" s="88"/>
      <c r="C117" s="426"/>
      <c r="D117" s="426"/>
      <c r="E117" s="426"/>
      <c r="F117" s="426"/>
      <c r="G117" s="426"/>
      <c r="H117" s="426"/>
      <c r="I117" s="426"/>
    </row>
    <row r="118" spans="1:9" x14ac:dyDescent="0.25">
      <c r="A118" s="426"/>
      <c r="B118" s="426"/>
      <c r="C118" s="426"/>
      <c r="D118" s="426"/>
      <c r="E118" s="426"/>
      <c r="F118" s="426"/>
      <c r="G118" s="426"/>
      <c r="H118" s="426"/>
      <c r="I118" s="426"/>
    </row>
    <row r="119" spans="1:9" ht="45" x14ac:dyDescent="0.25">
      <c r="A119" s="90" t="s">
        <v>296</v>
      </c>
      <c r="B119" s="426"/>
      <c r="C119" s="426"/>
      <c r="D119" s="426"/>
      <c r="E119" s="426"/>
      <c r="F119" s="426"/>
      <c r="G119" s="426"/>
      <c r="H119" s="426"/>
      <c r="I119" s="426"/>
    </row>
  </sheetData>
  <mergeCells count="18">
    <mergeCell ref="A110:I110"/>
    <mergeCell ref="C9:C10"/>
    <mergeCell ref="D9:D10"/>
    <mergeCell ref="A101:I101"/>
    <mergeCell ref="A107:I107"/>
    <mergeCell ref="A108:I108"/>
    <mergeCell ref="I8:I10"/>
    <mergeCell ref="H8:H10"/>
    <mergeCell ref="G8:G10"/>
    <mergeCell ref="F8:F10"/>
    <mergeCell ref="A8:A10"/>
    <mergeCell ref="B8:B10"/>
    <mergeCell ref="C8:E8"/>
    <mergeCell ref="G1:I1"/>
    <mergeCell ref="E9:E10"/>
    <mergeCell ref="H2:I2"/>
    <mergeCell ref="A3:I3"/>
    <mergeCell ref="A109:I109"/>
  </mergeCells>
  <pageMargins left="0.31496062992125984" right="0.31496062992125984" top="0.55118110236220474" bottom="0.35433070866141736" header="0.31496062992125984" footer="0.31496062992125984"/>
  <pageSetup paperSize="9" scale="55"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43"/>
  <sheetViews>
    <sheetView zoomScale="80" zoomScaleNormal="80" workbookViewId="0">
      <selection activeCell="R17" sqref="R17"/>
    </sheetView>
  </sheetViews>
  <sheetFormatPr defaultRowHeight="16.5" x14ac:dyDescent="0.25"/>
  <cols>
    <col min="1" max="1" width="42.7109375" style="2" customWidth="1"/>
    <col min="2" max="2" width="15.28515625" style="191" customWidth="1"/>
    <col min="3" max="3" width="14.5703125" style="191" customWidth="1"/>
    <col min="4" max="4" width="14.7109375" style="191" customWidth="1"/>
    <col min="5" max="5" width="18.42578125" style="191" customWidth="1"/>
    <col min="6" max="7" width="20.140625" style="191" customWidth="1"/>
    <col min="8" max="8" width="23.42578125" style="191" customWidth="1"/>
    <col min="9" max="9" width="26.85546875" style="191" customWidth="1"/>
    <col min="10" max="16384" width="9.140625" style="2"/>
  </cols>
  <sheetData>
    <row r="1" spans="1:9" s="426" customFormat="1" ht="57.75" customHeight="1" x14ac:dyDescent="0.25">
      <c r="B1" s="576"/>
      <c r="C1" s="576"/>
      <c r="D1" s="576"/>
      <c r="E1" s="576"/>
      <c r="F1" s="576"/>
      <c r="G1" s="600" t="s">
        <v>1619</v>
      </c>
      <c r="H1" s="601"/>
      <c r="I1" s="601"/>
    </row>
    <row r="2" spans="1:9" x14ac:dyDescent="0.25">
      <c r="H2" s="707"/>
      <c r="I2" s="707"/>
    </row>
    <row r="3" spans="1:9" s="1" customFormat="1" ht="39.75" customHeight="1" x14ac:dyDescent="0.25">
      <c r="A3" s="593" t="s">
        <v>18</v>
      </c>
      <c r="B3" s="593"/>
      <c r="C3" s="593"/>
      <c r="D3" s="593"/>
      <c r="E3" s="593"/>
      <c r="F3" s="593"/>
      <c r="G3" s="593"/>
      <c r="H3" s="593"/>
      <c r="I3" s="593"/>
    </row>
    <row r="5" spans="1:9" x14ac:dyDescent="0.25">
      <c r="A5" s="2" t="s">
        <v>1487</v>
      </c>
    </row>
    <row r="6" spans="1:9" x14ac:dyDescent="0.25">
      <c r="A6" s="2" t="s">
        <v>1558</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92">
        <v>1</v>
      </c>
      <c r="B11" s="192">
        <v>6</v>
      </c>
      <c r="C11" s="192" t="s">
        <v>12</v>
      </c>
      <c r="D11" s="192">
        <v>8</v>
      </c>
      <c r="E11" s="192">
        <v>9</v>
      </c>
      <c r="F11" s="192">
        <v>11</v>
      </c>
      <c r="G11" s="192">
        <v>12</v>
      </c>
      <c r="H11" s="192">
        <v>13</v>
      </c>
      <c r="I11" s="192" t="s">
        <v>13</v>
      </c>
    </row>
    <row r="12" spans="1:9" s="1" customFormat="1" ht="26.25" customHeight="1" x14ac:dyDescent="0.25">
      <c r="A12" s="3" t="s">
        <v>0</v>
      </c>
      <c r="B12" s="76">
        <f>B13+B48+B86</f>
        <v>109</v>
      </c>
      <c r="C12" s="444"/>
      <c r="D12" s="444"/>
      <c r="E12" s="444">
        <f t="shared" ref="E12:I12" si="0">E13+E48+E86</f>
        <v>1875.5</v>
      </c>
      <c r="F12" s="444"/>
      <c r="G12" s="444"/>
      <c r="H12" s="450">
        <f t="shared" si="0"/>
        <v>15939.939999999999</v>
      </c>
      <c r="I12" s="450">
        <f t="shared" si="0"/>
        <v>19735.050000000003</v>
      </c>
    </row>
    <row r="13" spans="1:9" ht="49.5" customHeight="1" x14ac:dyDescent="0.25">
      <c r="A13" s="54" t="s">
        <v>24</v>
      </c>
      <c r="B13" s="172">
        <f>SUM(B14:B47)</f>
        <v>34</v>
      </c>
      <c r="C13" s="172"/>
      <c r="D13" s="172"/>
      <c r="E13" s="172">
        <f t="shared" ref="E13:I13" si="1">SUM(E14:E47)</f>
        <v>538</v>
      </c>
      <c r="F13" s="172"/>
      <c r="G13" s="172"/>
      <c r="H13" s="174">
        <f t="shared" si="1"/>
        <v>6251.74</v>
      </c>
      <c r="I13" s="174">
        <f t="shared" si="1"/>
        <v>7735.170000000001</v>
      </c>
    </row>
    <row r="14" spans="1:9" x14ac:dyDescent="0.25">
      <c r="A14" s="175" t="s">
        <v>1482</v>
      </c>
      <c r="B14" s="173">
        <v>1</v>
      </c>
      <c r="C14" s="173">
        <f>D14+E14</f>
        <v>127</v>
      </c>
      <c r="D14" s="173">
        <v>119</v>
      </c>
      <c r="E14" s="173">
        <v>8</v>
      </c>
      <c r="F14" s="176"/>
      <c r="G14" s="176">
        <v>5.9300000000000006</v>
      </c>
      <c r="H14" s="177">
        <f>ROUND(E14*G14*2,2)</f>
        <v>94.88</v>
      </c>
      <c r="I14" s="176">
        <f>ROUND(H14*1.2409,2)</f>
        <v>117.74</v>
      </c>
    </row>
    <row r="15" spans="1:9" x14ac:dyDescent="0.25">
      <c r="A15" s="451" t="s">
        <v>1482</v>
      </c>
      <c r="B15" s="173">
        <v>1</v>
      </c>
      <c r="C15" s="173">
        <f>D15+E15</f>
        <v>162</v>
      </c>
      <c r="D15" s="173">
        <v>119</v>
      </c>
      <c r="E15" s="173">
        <v>43</v>
      </c>
      <c r="F15" s="176"/>
      <c r="G15" s="176">
        <v>5.93</v>
      </c>
      <c r="H15" s="177">
        <f t="shared" ref="H15:H78" si="2">ROUND(E15*G15*2,2)</f>
        <v>509.98</v>
      </c>
      <c r="I15" s="176">
        <f t="shared" ref="I15:I78" si="3">ROUND(H15*1.2409,2)</f>
        <v>632.83000000000004</v>
      </c>
    </row>
    <row r="16" spans="1:9" x14ac:dyDescent="0.25">
      <c r="A16" s="451" t="s">
        <v>1482</v>
      </c>
      <c r="B16" s="173">
        <v>1</v>
      </c>
      <c r="C16" s="173">
        <f t="shared" ref="C16:C47" si="4">D16+E16</f>
        <v>120</v>
      </c>
      <c r="D16" s="173">
        <v>119</v>
      </c>
      <c r="E16" s="173">
        <v>1</v>
      </c>
      <c r="F16" s="176"/>
      <c r="G16" s="176">
        <v>5.93</v>
      </c>
      <c r="H16" s="177">
        <f t="shared" si="2"/>
        <v>11.86</v>
      </c>
      <c r="I16" s="176">
        <f t="shared" si="3"/>
        <v>14.72</v>
      </c>
    </row>
    <row r="17" spans="1:9" x14ac:dyDescent="0.25">
      <c r="A17" s="451" t="s">
        <v>1482</v>
      </c>
      <c r="B17" s="173">
        <v>1</v>
      </c>
      <c r="C17" s="173">
        <f t="shared" si="4"/>
        <v>132</v>
      </c>
      <c r="D17" s="173">
        <v>119</v>
      </c>
      <c r="E17" s="173">
        <v>13</v>
      </c>
      <c r="F17" s="176"/>
      <c r="G17" s="176">
        <v>5.93</v>
      </c>
      <c r="H17" s="177">
        <f t="shared" si="2"/>
        <v>154.18</v>
      </c>
      <c r="I17" s="176">
        <f>ROUND(H17*1.2131,2)</f>
        <v>187.04</v>
      </c>
    </row>
    <row r="18" spans="1:9" x14ac:dyDescent="0.25">
      <c r="A18" s="451" t="s">
        <v>1482</v>
      </c>
      <c r="B18" s="173">
        <v>1</v>
      </c>
      <c r="C18" s="173">
        <f t="shared" si="4"/>
        <v>120</v>
      </c>
      <c r="D18" s="173">
        <v>119</v>
      </c>
      <c r="E18" s="173">
        <v>1</v>
      </c>
      <c r="F18" s="176"/>
      <c r="G18" s="176">
        <v>5.93</v>
      </c>
      <c r="H18" s="177">
        <f t="shared" si="2"/>
        <v>11.86</v>
      </c>
      <c r="I18" s="176">
        <f t="shared" si="3"/>
        <v>14.72</v>
      </c>
    </row>
    <row r="19" spans="1:9" x14ac:dyDescent="0.25">
      <c r="A19" s="451" t="s">
        <v>1482</v>
      </c>
      <c r="B19" s="173">
        <v>1</v>
      </c>
      <c r="C19" s="173">
        <f t="shared" si="4"/>
        <v>135</v>
      </c>
      <c r="D19" s="173">
        <v>119</v>
      </c>
      <c r="E19" s="173">
        <v>16</v>
      </c>
      <c r="F19" s="176"/>
      <c r="G19" s="176">
        <v>5.93</v>
      </c>
      <c r="H19" s="177">
        <f t="shared" si="2"/>
        <v>189.76</v>
      </c>
      <c r="I19" s="176">
        <f t="shared" si="3"/>
        <v>235.47</v>
      </c>
    </row>
    <row r="20" spans="1:9" x14ac:dyDescent="0.25">
      <c r="A20" s="451" t="s">
        <v>1482</v>
      </c>
      <c r="B20" s="173">
        <v>1</v>
      </c>
      <c r="C20" s="173">
        <f t="shared" si="4"/>
        <v>120</v>
      </c>
      <c r="D20" s="173">
        <v>119</v>
      </c>
      <c r="E20" s="173">
        <v>1</v>
      </c>
      <c r="F20" s="176"/>
      <c r="G20" s="176">
        <v>5.9300000000000006</v>
      </c>
      <c r="H20" s="177">
        <f t="shared" si="2"/>
        <v>11.86</v>
      </c>
      <c r="I20" s="176">
        <f t="shared" si="3"/>
        <v>14.72</v>
      </c>
    </row>
    <row r="21" spans="1:9" x14ac:dyDescent="0.25">
      <c r="A21" s="451" t="s">
        <v>1482</v>
      </c>
      <c r="B21" s="173">
        <v>1</v>
      </c>
      <c r="C21" s="173">
        <f t="shared" si="4"/>
        <v>152</v>
      </c>
      <c r="D21" s="173">
        <v>119</v>
      </c>
      <c r="E21" s="173">
        <v>33</v>
      </c>
      <c r="F21" s="176"/>
      <c r="G21" s="176">
        <v>5.93</v>
      </c>
      <c r="H21" s="177">
        <f t="shared" si="2"/>
        <v>391.38</v>
      </c>
      <c r="I21" s="176">
        <f t="shared" si="3"/>
        <v>485.66</v>
      </c>
    </row>
    <row r="22" spans="1:9" x14ac:dyDescent="0.25">
      <c r="A22" s="451" t="s">
        <v>1482</v>
      </c>
      <c r="B22" s="173">
        <v>1</v>
      </c>
      <c r="C22" s="173">
        <f t="shared" si="4"/>
        <v>120</v>
      </c>
      <c r="D22" s="173">
        <v>119</v>
      </c>
      <c r="E22" s="173">
        <v>1</v>
      </c>
      <c r="F22" s="176"/>
      <c r="G22" s="176">
        <v>5.93</v>
      </c>
      <c r="H22" s="177">
        <f t="shared" si="2"/>
        <v>11.86</v>
      </c>
      <c r="I22" s="176">
        <f t="shared" si="3"/>
        <v>14.72</v>
      </c>
    </row>
    <row r="23" spans="1:9" x14ac:dyDescent="0.25">
      <c r="A23" s="451" t="s">
        <v>1482</v>
      </c>
      <c r="B23" s="173">
        <v>1</v>
      </c>
      <c r="C23" s="173">
        <f t="shared" si="4"/>
        <v>132</v>
      </c>
      <c r="D23" s="173">
        <v>119</v>
      </c>
      <c r="E23" s="173">
        <v>13</v>
      </c>
      <c r="F23" s="176"/>
      <c r="G23" s="176">
        <v>5.93</v>
      </c>
      <c r="H23" s="177">
        <f t="shared" si="2"/>
        <v>154.18</v>
      </c>
      <c r="I23" s="176">
        <f t="shared" si="3"/>
        <v>191.32</v>
      </c>
    </row>
    <row r="24" spans="1:9" x14ac:dyDescent="0.25">
      <c r="A24" s="451" t="s">
        <v>1482</v>
      </c>
      <c r="B24" s="173">
        <v>1</v>
      </c>
      <c r="C24" s="173">
        <f t="shared" si="4"/>
        <v>128</v>
      </c>
      <c r="D24" s="173">
        <v>119</v>
      </c>
      <c r="E24" s="173">
        <v>9</v>
      </c>
      <c r="F24" s="176"/>
      <c r="G24" s="176">
        <v>5.93</v>
      </c>
      <c r="H24" s="177">
        <f t="shared" si="2"/>
        <v>106.74</v>
      </c>
      <c r="I24" s="176">
        <f t="shared" si="3"/>
        <v>132.44999999999999</v>
      </c>
    </row>
    <row r="25" spans="1:9" x14ac:dyDescent="0.25">
      <c r="A25" s="451" t="s">
        <v>1482</v>
      </c>
      <c r="B25" s="173">
        <v>1</v>
      </c>
      <c r="C25" s="173">
        <f t="shared" si="4"/>
        <v>152</v>
      </c>
      <c r="D25" s="173">
        <v>119</v>
      </c>
      <c r="E25" s="173">
        <v>33</v>
      </c>
      <c r="F25" s="176"/>
      <c r="G25" s="176">
        <v>5.93</v>
      </c>
      <c r="H25" s="177">
        <f t="shared" si="2"/>
        <v>391.38</v>
      </c>
      <c r="I25" s="176">
        <f t="shared" si="3"/>
        <v>485.66</v>
      </c>
    </row>
    <row r="26" spans="1:9" x14ac:dyDescent="0.25">
      <c r="A26" s="451" t="s">
        <v>1482</v>
      </c>
      <c r="B26" s="173">
        <v>1</v>
      </c>
      <c r="C26" s="173">
        <f t="shared" si="4"/>
        <v>160</v>
      </c>
      <c r="D26" s="173">
        <v>119</v>
      </c>
      <c r="E26" s="173">
        <v>41</v>
      </c>
      <c r="F26" s="176"/>
      <c r="G26" s="176">
        <v>5.93</v>
      </c>
      <c r="H26" s="177">
        <f t="shared" si="2"/>
        <v>486.26</v>
      </c>
      <c r="I26" s="176">
        <f t="shared" si="3"/>
        <v>603.4</v>
      </c>
    </row>
    <row r="27" spans="1:9" x14ac:dyDescent="0.25">
      <c r="A27" s="451" t="s">
        <v>1482</v>
      </c>
      <c r="B27" s="173">
        <v>1</v>
      </c>
      <c r="C27" s="173">
        <f t="shared" si="4"/>
        <v>120</v>
      </c>
      <c r="D27" s="173">
        <v>119</v>
      </c>
      <c r="E27" s="173">
        <v>1</v>
      </c>
      <c r="F27" s="176"/>
      <c r="G27" s="176">
        <v>5.93</v>
      </c>
      <c r="H27" s="177">
        <f t="shared" si="2"/>
        <v>11.86</v>
      </c>
      <c r="I27" s="176">
        <f t="shared" si="3"/>
        <v>14.72</v>
      </c>
    </row>
    <row r="28" spans="1:9" x14ac:dyDescent="0.25">
      <c r="A28" s="451" t="s">
        <v>1482</v>
      </c>
      <c r="B28" s="173">
        <v>1</v>
      </c>
      <c r="C28" s="173">
        <f t="shared" si="4"/>
        <v>144</v>
      </c>
      <c r="D28" s="173">
        <v>119</v>
      </c>
      <c r="E28" s="173">
        <v>25</v>
      </c>
      <c r="F28" s="176"/>
      <c r="G28" s="176">
        <v>5.93</v>
      </c>
      <c r="H28" s="177">
        <f t="shared" si="2"/>
        <v>296.5</v>
      </c>
      <c r="I28" s="176">
        <f t="shared" si="3"/>
        <v>367.93</v>
      </c>
    </row>
    <row r="29" spans="1:9" x14ac:dyDescent="0.25">
      <c r="A29" s="451" t="s">
        <v>1482</v>
      </c>
      <c r="B29" s="173">
        <v>1</v>
      </c>
      <c r="C29" s="173">
        <f t="shared" si="4"/>
        <v>128</v>
      </c>
      <c r="D29" s="173">
        <v>119</v>
      </c>
      <c r="E29" s="173">
        <v>9</v>
      </c>
      <c r="F29" s="176"/>
      <c r="G29" s="176">
        <v>5.93</v>
      </c>
      <c r="H29" s="177">
        <f t="shared" si="2"/>
        <v>106.74</v>
      </c>
      <c r="I29" s="176">
        <f t="shared" si="3"/>
        <v>132.44999999999999</v>
      </c>
    </row>
    <row r="30" spans="1:9" x14ac:dyDescent="0.25">
      <c r="A30" s="451" t="s">
        <v>1482</v>
      </c>
      <c r="B30" s="173">
        <v>1</v>
      </c>
      <c r="C30" s="173">
        <f t="shared" si="4"/>
        <v>124</v>
      </c>
      <c r="D30" s="173">
        <v>119</v>
      </c>
      <c r="E30" s="173">
        <v>5</v>
      </c>
      <c r="F30" s="176"/>
      <c r="G30" s="176">
        <v>5.93</v>
      </c>
      <c r="H30" s="177">
        <f t="shared" si="2"/>
        <v>59.3</v>
      </c>
      <c r="I30" s="176">
        <f t="shared" si="3"/>
        <v>73.59</v>
      </c>
    </row>
    <row r="31" spans="1:9" x14ac:dyDescent="0.25">
      <c r="A31" s="451" t="s">
        <v>1482</v>
      </c>
      <c r="B31" s="173">
        <v>1</v>
      </c>
      <c r="C31" s="173">
        <f t="shared" si="4"/>
        <v>120</v>
      </c>
      <c r="D31" s="173">
        <v>119</v>
      </c>
      <c r="E31" s="173">
        <v>1</v>
      </c>
      <c r="F31" s="176"/>
      <c r="G31" s="176">
        <v>5.93</v>
      </c>
      <c r="H31" s="177">
        <f t="shared" si="2"/>
        <v>11.86</v>
      </c>
      <c r="I31" s="176">
        <f t="shared" si="3"/>
        <v>14.72</v>
      </c>
    </row>
    <row r="32" spans="1:9" x14ac:dyDescent="0.25">
      <c r="A32" s="451" t="s">
        <v>1482</v>
      </c>
      <c r="B32" s="173">
        <v>1</v>
      </c>
      <c r="C32" s="173">
        <f t="shared" si="4"/>
        <v>152</v>
      </c>
      <c r="D32" s="173">
        <v>119</v>
      </c>
      <c r="E32" s="173">
        <v>33</v>
      </c>
      <c r="F32" s="176"/>
      <c r="G32" s="176">
        <v>5.93</v>
      </c>
      <c r="H32" s="177">
        <f t="shared" si="2"/>
        <v>391.38</v>
      </c>
      <c r="I32" s="176">
        <f t="shared" si="3"/>
        <v>485.66</v>
      </c>
    </row>
    <row r="33" spans="1:9" x14ac:dyDescent="0.25">
      <c r="A33" s="175" t="s">
        <v>1483</v>
      </c>
      <c r="B33" s="173">
        <v>1</v>
      </c>
      <c r="C33" s="173">
        <f t="shared" si="4"/>
        <v>130</v>
      </c>
      <c r="D33" s="173">
        <v>119</v>
      </c>
      <c r="E33" s="173">
        <v>11</v>
      </c>
      <c r="F33" s="176"/>
      <c r="G33" s="176">
        <v>5.9</v>
      </c>
      <c r="H33" s="177">
        <f t="shared" si="2"/>
        <v>129.80000000000001</v>
      </c>
      <c r="I33" s="176">
        <f t="shared" si="3"/>
        <v>161.07</v>
      </c>
    </row>
    <row r="34" spans="1:9" x14ac:dyDescent="0.25">
      <c r="A34" s="451" t="s">
        <v>1483</v>
      </c>
      <c r="B34" s="173">
        <v>1</v>
      </c>
      <c r="C34" s="173">
        <f t="shared" si="4"/>
        <v>124</v>
      </c>
      <c r="D34" s="173">
        <v>119</v>
      </c>
      <c r="E34" s="173">
        <v>5</v>
      </c>
      <c r="F34" s="176"/>
      <c r="G34" s="176">
        <v>5.36</v>
      </c>
      <c r="H34" s="177">
        <f t="shared" si="2"/>
        <v>53.6</v>
      </c>
      <c r="I34" s="176">
        <f t="shared" si="3"/>
        <v>66.510000000000005</v>
      </c>
    </row>
    <row r="35" spans="1:9" x14ac:dyDescent="0.25">
      <c r="A35" s="451" t="s">
        <v>1483</v>
      </c>
      <c r="B35" s="173">
        <v>1</v>
      </c>
      <c r="C35" s="173">
        <f t="shared" si="4"/>
        <v>138</v>
      </c>
      <c r="D35" s="173">
        <v>119</v>
      </c>
      <c r="E35" s="173">
        <v>19</v>
      </c>
      <c r="F35" s="176"/>
      <c r="G35" s="176">
        <v>5.9</v>
      </c>
      <c r="H35" s="177">
        <f t="shared" si="2"/>
        <v>224.2</v>
      </c>
      <c r="I35" s="176">
        <f t="shared" si="3"/>
        <v>278.20999999999998</v>
      </c>
    </row>
    <row r="36" spans="1:9" x14ac:dyDescent="0.25">
      <c r="A36" s="451" t="s">
        <v>1483</v>
      </c>
      <c r="B36" s="173">
        <v>1</v>
      </c>
      <c r="C36" s="173">
        <f t="shared" si="4"/>
        <v>120</v>
      </c>
      <c r="D36" s="173">
        <v>119</v>
      </c>
      <c r="E36" s="173">
        <v>1</v>
      </c>
      <c r="F36" s="176"/>
      <c r="G36" s="176">
        <v>5.36</v>
      </c>
      <c r="H36" s="177">
        <f t="shared" si="2"/>
        <v>10.72</v>
      </c>
      <c r="I36" s="176">
        <f t="shared" si="3"/>
        <v>13.3</v>
      </c>
    </row>
    <row r="37" spans="1:9" x14ac:dyDescent="0.25">
      <c r="A37" s="451" t="s">
        <v>1483</v>
      </c>
      <c r="B37" s="173">
        <v>1</v>
      </c>
      <c r="C37" s="173">
        <f t="shared" si="4"/>
        <v>176</v>
      </c>
      <c r="D37" s="173">
        <v>119</v>
      </c>
      <c r="E37" s="173">
        <v>57</v>
      </c>
      <c r="F37" s="176"/>
      <c r="G37" s="176">
        <v>5.78</v>
      </c>
      <c r="H37" s="177">
        <f t="shared" si="2"/>
        <v>658.92</v>
      </c>
      <c r="I37" s="176">
        <f>ROUND(H37*1.2131,2)</f>
        <v>799.34</v>
      </c>
    </row>
    <row r="38" spans="1:9" x14ac:dyDescent="0.25">
      <c r="A38" s="451" t="s">
        <v>1483</v>
      </c>
      <c r="B38" s="173">
        <v>1</v>
      </c>
      <c r="C38" s="173">
        <f t="shared" si="4"/>
        <v>136</v>
      </c>
      <c r="D38" s="173">
        <v>119</v>
      </c>
      <c r="E38" s="173">
        <v>17</v>
      </c>
      <c r="F38" s="176"/>
      <c r="G38" s="176">
        <v>5.36</v>
      </c>
      <c r="H38" s="177">
        <f t="shared" si="2"/>
        <v>182.24</v>
      </c>
      <c r="I38" s="176">
        <f t="shared" si="3"/>
        <v>226.14</v>
      </c>
    </row>
    <row r="39" spans="1:9" x14ac:dyDescent="0.25">
      <c r="A39" s="451" t="s">
        <v>1483</v>
      </c>
      <c r="B39" s="173">
        <v>1</v>
      </c>
      <c r="C39" s="173">
        <f t="shared" si="4"/>
        <v>148</v>
      </c>
      <c r="D39" s="173">
        <v>119</v>
      </c>
      <c r="E39" s="173">
        <v>29</v>
      </c>
      <c r="F39" s="176"/>
      <c r="G39" s="176">
        <v>5.78</v>
      </c>
      <c r="H39" s="177">
        <f t="shared" si="2"/>
        <v>335.24</v>
      </c>
      <c r="I39" s="176">
        <f t="shared" si="3"/>
        <v>416</v>
      </c>
    </row>
    <row r="40" spans="1:9" x14ac:dyDescent="0.25">
      <c r="A40" s="451" t="s">
        <v>1483</v>
      </c>
      <c r="B40" s="173">
        <v>1</v>
      </c>
      <c r="C40" s="173">
        <f t="shared" si="4"/>
        <v>128</v>
      </c>
      <c r="D40" s="173">
        <v>119</v>
      </c>
      <c r="E40" s="173">
        <v>9</v>
      </c>
      <c r="F40" s="176"/>
      <c r="G40" s="176">
        <v>5.36</v>
      </c>
      <c r="H40" s="177">
        <f t="shared" si="2"/>
        <v>96.48</v>
      </c>
      <c r="I40" s="176">
        <f t="shared" si="3"/>
        <v>119.72</v>
      </c>
    </row>
    <row r="41" spans="1:9" x14ac:dyDescent="0.25">
      <c r="A41" s="451" t="s">
        <v>1483</v>
      </c>
      <c r="B41" s="173">
        <v>1</v>
      </c>
      <c r="C41" s="173">
        <f t="shared" si="4"/>
        <v>128</v>
      </c>
      <c r="D41" s="173">
        <v>119</v>
      </c>
      <c r="E41" s="173">
        <v>9</v>
      </c>
      <c r="F41" s="176"/>
      <c r="G41" s="176">
        <v>5.78</v>
      </c>
      <c r="H41" s="177">
        <f t="shared" si="2"/>
        <v>104.04</v>
      </c>
      <c r="I41" s="176">
        <f t="shared" si="3"/>
        <v>129.1</v>
      </c>
    </row>
    <row r="42" spans="1:9" x14ac:dyDescent="0.25">
      <c r="A42" s="451" t="s">
        <v>1483</v>
      </c>
      <c r="B42" s="173">
        <v>1</v>
      </c>
      <c r="C42" s="173">
        <f t="shared" si="4"/>
        <v>127</v>
      </c>
      <c r="D42" s="173">
        <v>119</v>
      </c>
      <c r="E42" s="173">
        <v>8</v>
      </c>
      <c r="F42" s="176"/>
      <c r="G42" s="176">
        <v>5.36</v>
      </c>
      <c r="H42" s="177">
        <f t="shared" si="2"/>
        <v>85.76</v>
      </c>
      <c r="I42" s="176">
        <f t="shared" si="3"/>
        <v>106.42</v>
      </c>
    </row>
    <row r="43" spans="1:9" x14ac:dyDescent="0.25">
      <c r="A43" s="451" t="s">
        <v>1483</v>
      </c>
      <c r="B43" s="173">
        <v>1</v>
      </c>
      <c r="C43" s="173">
        <f t="shared" si="4"/>
        <v>120</v>
      </c>
      <c r="D43" s="173">
        <v>119</v>
      </c>
      <c r="E43" s="173">
        <v>1</v>
      </c>
      <c r="F43" s="176"/>
      <c r="G43" s="176">
        <v>5.36</v>
      </c>
      <c r="H43" s="177">
        <f t="shared" si="2"/>
        <v>10.72</v>
      </c>
      <c r="I43" s="176">
        <f t="shared" si="3"/>
        <v>13.3</v>
      </c>
    </row>
    <row r="44" spans="1:9" x14ac:dyDescent="0.25">
      <c r="A44" s="451" t="s">
        <v>1483</v>
      </c>
      <c r="B44" s="173">
        <v>1</v>
      </c>
      <c r="C44" s="173">
        <f t="shared" si="4"/>
        <v>144</v>
      </c>
      <c r="D44" s="173">
        <v>119</v>
      </c>
      <c r="E44" s="173">
        <v>25</v>
      </c>
      <c r="F44" s="176"/>
      <c r="G44" s="176">
        <v>6.26</v>
      </c>
      <c r="H44" s="177">
        <f t="shared" si="2"/>
        <v>313</v>
      </c>
      <c r="I44" s="176">
        <f t="shared" si="3"/>
        <v>388.4</v>
      </c>
    </row>
    <row r="45" spans="1:9" x14ac:dyDescent="0.25">
      <c r="A45" s="451" t="s">
        <v>1483</v>
      </c>
      <c r="B45" s="173">
        <v>1</v>
      </c>
      <c r="C45" s="173">
        <f t="shared" si="4"/>
        <v>144</v>
      </c>
      <c r="D45" s="173">
        <v>119</v>
      </c>
      <c r="E45" s="173">
        <v>25</v>
      </c>
      <c r="F45" s="176"/>
      <c r="G45" s="176">
        <v>5.36</v>
      </c>
      <c r="H45" s="177">
        <f t="shared" si="2"/>
        <v>268</v>
      </c>
      <c r="I45" s="176">
        <f t="shared" si="3"/>
        <v>332.56</v>
      </c>
    </row>
    <row r="46" spans="1:9" x14ac:dyDescent="0.25">
      <c r="A46" s="451" t="s">
        <v>1483</v>
      </c>
      <c r="B46" s="173">
        <v>1</v>
      </c>
      <c r="C46" s="173">
        <f t="shared" si="4"/>
        <v>145</v>
      </c>
      <c r="D46" s="173">
        <v>119</v>
      </c>
      <c r="E46" s="173">
        <v>26</v>
      </c>
      <c r="F46" s="176"/>
      <c r="G46" s="176">
        <v>5.36</v>
      </c>
      <c r="H46" s="177">
        <f t="shared" si="2"/>
        <v>278.72000000000003</v>
      </c>
      <c r="I46" s="176">
        <f t="shared" si="3"/>
        <v>345.86</v>
      </c>
    </row>
    <row r="47" spans="1:9" x14ac:dyDescent="0.25">
      <c r="A47" s="451" t="s">
        <v>1483</v>
      </c>
      <c r="B47" s="173">
        <v>1</v>
      </c>
      <c r="C47" s="173">
        <f t="shared" si="4"/>
        <v>128</v>
      </c>
      <c r="D47" s="173">
        <v>119</v>
      </c>
      <c r="E47" s="173">
        <v>9</v>
      </c>
      <c r="F47" s="176"/>
      <c r="G47" s="176">
        <v>5.36</v>
      </c>
      <c r="H47" s="177">
        <f t="shared" si="2"/>
        <v>96.48</v>
      </c>
      <c r="I47" s="176">
        <f t="shared" si="3"/>
        <v>119.72</v>
      </c>
    </row>
    <row r="48" spans="1:9" s="1" customFormat="1" ht="49.5" x14ac:dyDescent="0.25">
      <c r="A48" s="54" t="s">
        <v>25</v>
      </c>
      <c r="B48" s="172">
        <f>SUM(B49:B85)</f>
        <v>37</v>
      </c>
      <c r="C48" s="172"/>
      <c r="D48" s="172"/>
      <c r="E48" s="172">
        <f t="shared" ref="E48:I48" si="5">SUM(E49:E85)</f>
        <v>557</v>
      </c>
      <c r="F48" s="172"/>
      <c r="G48" s="172"/>
      <c r="H48" s="174">
        <f t="shared" si="5"/>
        <v>4244.3399999999992</v>
      </c>
      <c r="I48" s="174">
        <f t="shared" si="5"/>
        <v>5254.33</v>
      </c>
    </row>
    <row r="49" spans="1:9" x14ac:dyDescent="0.25">
      <c r="A49" s="178" t="s">
        <v>1291</v>
      </c>
      <c r="B49" s="173">
        <v>1</v>
      </c>
      <c r="C49" s="173">
        <f>D49+E49</f>
        <v>120</v>
      </c>
      <c r="D49" s="173">
        <v>119</v>
      </c>
      <c r="E49" s="173">
        <v>1</v>
      </c>
      <c r="F49" s="176"/>
      <c r="G49" s="176">
        <v>3.81</v>
      </c>
      <c r="H49" s="177">
        <f t="shared" si="2"/>
        <v>7.62</v>
      </c>
      <c r="I49" s="176">
        <f t="shared" si="3"/>
        <v>9.4600000000000009</v>
      </c>
    </row>
    <row r="50" spans="1:9" x14ac:dyDescent="0.25">
      <c r="A50" s="452" t="s">
        <v>1291</v>
      </c>
      <c r="B50" s="173">
        <v>1</v>
      </c>
      <c r="C50" s="173">
        <f t="shared" ref="C50:C85" si="6">D50+E50</f>
        <v>136</v>
      </c>
      <c r="D50" s="173">
        <v>119</v>
      </c>
      <c r="E50" s="173">
        <v>17</v>
      </c>
      <c r="F50" s="176"/>
      <c r="G50" s="176">
        <v>3.81</v>
      </c>
      <c r="H50" s="177">
        <f t="shared" si="2"/>
        <v>129.54</v>
      </c>
      <c r="I50" s="176">
        <f t="shared" si="3"/>
        <v>160.75</v>
      </c>
    </row>
    <row r="51" spans="1:9" x14ac:dyDescent="0.25">
      <c r="A51" s="452" t="s">
        <v>1291</v>
      </c>
      <c r="B51" s="173">
        <v>1</v>
      </c>
      <c r="C51" s="173">
        <f t="shared" si="6"/>
        <v>144</v>
      </c>
      <c r="D51" s="173">
        <v>119</v>
      </c>
      <c r="E51" s="173">
        <v>25</v>
      </c>
      <c r="F51" s="176"/>
      <c r="G51" s="176">
        <v>3.81</v>
      </c>
      <c r="H51" s="177">
        <f t="shared" si="2"/>
        <v>190.5</v>
      </c>
      <c r="I51" s="176">
        <f t="shared" si="3"/>
        <v>236.39</v>
      </c>
    </row>
    <row r="52" spans="1:9" x14ac:dyDescent="0.25">
      <c r="A52" s="452" t="s">
        <v>1291</v>
      </c>
      <c r="B52" s="173">
        <v>1</v>
      </c>
      <c r="C52" s="173">
        <f t="shared" si="6"/>
        <v>128</v>
      </c>
      <c r="D52" s="173">
        <v>119</v>
      </c>
      <c r="E52" s="173">
        <v>9</v>
      </c>
      <c r="F52" s="176"/>
      <c r="G52" s="176">
        <v>3.81</v>
      </c>
      <c r="H52" s="177">
        <f t="shared" si="2"/>
        <v>68.58</v>
      </c>
      <c r="I52" s="176">
        <f>ROUND(H52*1.2131,2)</f>
        <v>83.19</v>
      </c>
    </row>
    <row r="53" spans="1:9" x14ac:dyDescent="0.25">
      <c r="A53" s="452" t="s">
        <v>1291</v>
      </c>
      <c r="B53" s="173">
        <v>1</v>
      </c>
      <c r="C53" s="173">
        <f t="shared" si="6"/>
        <v>128</v>
      </c>
      <c r="D53" s="173">
        <v>119</v>
      </c>
      <c r="E53" s="173">
        <v>9</v>
      </c>
      <c r="F53" s="176"/>
      <c r="G53" s="176">
        <v>3.81</v>
      </c>
      <c r="H53" s="177">
        <f t="shared" si="2"/>
        <v>68.58</v>
      </c>
      <c r="I53" s="176">
        <f t="shared" si="3"/>
        <v>85.1</v>
      </c>
    </row>
    <row r="54" spans="1:9" x14ac:dyDescent="0.25">
      <c r="A54" s="452" t="s">
        <v>1291</v>
      </c>
      <c r="B54" s="173">
        <v>1</v>
      </c>
      <c r="C54" s="173">
        <f t="shared" si="6"/>
        <v>144</v>
      </c>
      <c r="D54" s="173">
        <v>119</v>
      </c>
      <c r="E54" s="173">
        <v>25</v>
      </c>
      <c r="F54" s="176"/>
      <c r="G54" s="176">
        <v>3.81</v>
      </c>
      <c r="H54" s="177">
        <f t="shared" si="2"/>
        <v>190.5</v>
      </c>
      <c r="I54" s="176">
        <f t="shared" si="3"/>
        <v>236.39</v>
      </c>
    </row>
    <row r="55" spans="1:9" x14ac:dyDescent="0.25">
      <c r="A55" s="452" t="s">
        <v>1291</v>
      </c>
      <c r="B55" s="173">
        <v>1</v>
      </c>
      <c r="C55" s="173">
        <f t="shared" si="6"/>
        <v>136</v>
      </c>
      <c r="D55" s="173">
        <v>119</v>
      </c>
      <c r="E55" s="173">
        <v>17</v>
      </c>
      <c r="F55" s="176"/>
      <c r="G55" s="176">
        <v>3.81</v>
      </c>
      <c r="H55" s="177">
        <f t="shared" si="2"/>
        <v>129.54</v>
      </c>
      <c r="I55" s="176">
        <f t="shared" si="3"/>
        <v>160.75</v>
      </c>
    </row>
    <row r="56" spans="1:9" x14ac:dyDescent="0.25">
      <c r="A56" s="452" t="s">
        <v>1291</v>
      </c>
      <c r="B56" s="173">
        <v>1</v>
      </c>
      <c r="C56" s="173">
        <f t="shared" si="6"/>
        <v>132</v>
      </c>
      <c r="D56" s="173">
        <v>119</v>
      </c>
      <c r="E56" s="173">
        <v>13</v>
      </c>
      <c r="F56" s="176"/>
      <c r="G56" s="176">
        <v>3.81</v>
      </c>
      <c r="H56" s="177">
        <f t="shared" si="2"/>
        <v>99.06</v>
      </c>
      <c r="I56" s="176">
        <f t="shared" si="3"/>
        <v>122.92</v>
      </c>
    </row>
    <row r="57" spans="1:9" x14ac:dyDescent="0.25">
      <c r="A57" s="452" t="s">
        <v>1291</v>
      </c>
      <c r="B57" s="173">
        <v>1</v>
      </c>
      <c r="C57" s="173">
        <f t="shared" si="6"/>
        <v>120</v>
      </c>
      <c r="D57" s="173">
        <v>119</v>
      </c>
      <c r="E57" s="173">
        <v>1</v>
      </c>
      <c r="F57" s="176"/>
      <c r="G57" s="176">
        <v>3.81</v>
      </c>
      <c r="H57" s="177">
        <f t="shared" si="2"/>
        <v>7.62</v>
      </c>
      <c r="I57" s="176">
        <f t="shared" si="3"/>
        <v>9.4600000000000009</v>
      </c>
    </row>
    <row r="58" spans="1:9" x14ac:dyDescent="0.25">
      <c r="A58" s="452" t="s">
        <v>1291</v>
      </c>
      <c r="B58" s="173">
        <v>1</v>
      </c>
      <c r="C58" s="173">
        <f t="shared" si="6"/>
        <v>140</v>
      </c>
      <c r="D58" s="173">
        <v>119</v>
      </c>
      <c r="E58" s="173">
        <v>21</v>
      </c>
      <c r="F58" s="176"/>
      <c r="G58" s="176">
        <v>3.81</v>
      </c>
      <c r="H58" s="177">
        <f t="shared" si="2"/>
        <v>160.02000000000001</v>
      </c>
      <c r="I58" s="176">
        <f t="shared" si="3"/>
        <v>198.57</v>
      </c>
    </row>
    <row r="59" spans="1:9" x14ac:dyDescent="0.25">
      <c r="A59" s="452" t="s">
        <v>1291</v>
      </c>
      <c r="B59" s="173">
        <v>1</v>
      </c>
      <c r="C59" s="173">
        <f t="shared" si="6"/>
        <v>160</v>
      </c>
      <c r="D59" s="173">
        <v>119</v>
      </c>
      <c r="E59" s="173">
        <v>41</v>
      </c>
      <c r="F59" s="176"/>
      <c r="G59" s="176">
        <v>3.81</v>
      </c>
      <c r="H59" s="177">
        <f t="shared" si="2"/>
        <v>312.42</v>
      </c>
      <c r="I59" s="176">
        <f t="shared" si="3"/>
        <v>387.68</v>
      </c>
    </row>
    <row r="60" spans="1:9" x14ac:dyDescent="0.25">
      <c r="A60" s="452" t="s">
        <v>1291</v>
      </c>
      <c r="B60" s="173">
        <v>1</v>
      </c>
      <c r="C60" s="173">
        <f t="shared" si="6"/>
        <v>140</v>
      </c>
      <c r="D60" s="173">
        <v>119</v>
      </c>
      <c r="E60" s="173">
        <v>21</v>
      </c>
      <c r="F60" s="176"/>
      <c r="G60" s="176">
        <v>3.81</v>
      </c>
      <c r="H60" s="177">
        <f t="shared" si="2"/>
        <v>160.02000000000001</v>
      </c>
      <c r="I60" s="176">
        <f>ROUND(H60*1.2131,2)</f>
        <v>194.12</v>
      </c>
    </row>
    <row r="61" spans="1:9" x14ac:dyDescent="0.25">
      <c r="A61" s="452" t="s">
        <v>1291</v>
      </c>
      <c r="B61" s="173">
        <v>1</v>
      </c>
      <c r="C61" s="173">
        <f t="shared" si="6"/>
        <v>136</v>
      </c>
      <c r="D61" s="173">
        <v>119</v>
      </c>
      <c r="E61" s="173">
        <v>17</v>
      </c>
      <c r="F61" s="176"/>
      <c r="G61" s="176">
        <v>3.81</v>
      </c>
      <c r="H61" s="177">
        <f t="shared" si="2"/>
        <v>129.54</v>
      </c>
      <c r="I61" s="176">
        <f t="shared" si="3"/>
        <v>160.75</v>
      </c>
    </row>
    <row r="62" spans="1:9" x14ac:dyDescent="0.25">
      <c r="A62" s="452" t="s">
        <v>1291</v>
      </c>
      <c r="B62" s="173">
        <v>1</v>
      </c>
      <c r="C62" s="173">
        <f t="shared" si="6"/>
        <v>128</v>
      </c>
      <c r="D62" s="173">
        <v>119</v>
      </c>
      <c r="E62" s="173">
        <v>9</v>
      </c>
      <c r="F62" s="176"/>
      <c r="G62" s="176">
        <v>3.81</v>
      </c>
      <c r="H62" s="177">
        <f t="shared" si="2"/>
        <v>68.58</v>
      </c>
      <c r="I62" s="176">
        <f t="shared" si="3"/>
        <v>85.1</v>
      </c>
    </row>
    <row r="63" spans="1:9" x14ac:dyDescent="0.25">
      <c r="A63" s="452" t="s">
        <v>1291</v>
      </c>
      <c r="B63" s="173">
        <v>1</v>
      </c>
      <c r="C63" s="173">
        <f t="shared" si="6"/>
        <v>123</v>
      </c>
      <c r="D63" s="173">
        <v>119</v>
      </c>
      <c r="E63" s="173">
        <v>4</v>
      </c>
      <c r="F63" s="176"/>
      <c r="G63" s="176">
        <v>3.81</v>
      </c>
      <c r="H63" s="177">
        <f t="shared" si="2"/>
        <v>30.48</v>
      </c>
      <c r="I63" s="176">
        <f t="shared" si="3"/>
        <v>37.82</v>
      </c>
    </row>
    <row r="64" spans="1:9" x14ac:dyDescent="0.25">
      <c r="A64" s="452" t="s">
        <v>1291</v>
      </c>
      <c r="B64" s="173">
        <v>1</v>
      </c>
      <c r="C64" s="173">
        <f t="shared" si="6"/>
        <v>127</v>
      </c>
      <c r="D64" s="173">
        <v>119</v>
      </c>
      <c r="E64" s="173">
        <v>8</v>
      </c>
      <c r="F64" s="176"/>
      <c r="G64" s="176">
        <v>3.81</v>
      </c>
      <c r="H64" s="177">
        <f t="shared" si="2"/>
        <v>60.96</v>
      </c>
      <c r="I64" s="176">
        <f t="shared" si="3"/>
        <v>75.650000000000006</v>
      </c>
    </row>
    <row r="65" spans="1:9" x14ac:dyDescent="0.25">
      <c r="A65" s="452" t="s">
        <v>1291</v>
      </c>
      <c r="B65" s="173">
        <v>1</v>
      </c>
      <c r="C65" s="173">
        <f t="shared" si="6"/>
        <v>128</v>
      </c>
      <c r="D65" s="173">
        <v>119</v>
      </c>
      <c r="E65" s="173">
        <v>9</v>
      </c>
      <c r="F65" s="176"/>
      <c r="G65" s="176">
        <v>3.81</v>
      </c>
      <c r="H65" s="177">
        <f t="shared" si="2"/>
        <v>68.58</v>
      </c>
      <c r="I65" s="176">
        <f t="shared" si="3"/>
        <v>85.1</v>
      </c>
    </row>
    <row r="66" spans="1:9" x14ac:dyDescent="0.25">
      <c r="A66" s="452" t="s">
        <v>1291</v>
      </c>
      <c r="B66" s="173">
        <v>1</v>
      </c>
      <c r="C66" s="173">
        <f t="shared" si="6"/>
        <v>120</v>
      </c>
      <c r="D66" s="173">
        <v>119</v>
      </c>
      <c r="E66" s="173">
        <v>1</v>
      </c>
      <c r="F66" s="176"/>
      <c r="G66" s="176">
        <v>3.81</v>
      </c>
      <c r="H66" s="177">
        <f t="shared" si="2"/>
        <v>7.62</v>
      </c>
      <c r="I66" s="176">
        <f t="shared" si="3"/>
        <v>9.4600000000000009</v>
      </c>
    </row>
    <row r="67" spans="1:9" x14ac:dyDescent="0.25">
      <c r="A67" s="452" t="s">
        <v>1291</v>
      </c>
      <c r="B67" s="173">
        <v>1</v>
      </c>
      <c r="C67" s="173">
        <f t="shared" si="6"/>
        <v>136</v>
      </c>
      <c r="D67" s="173">
        <v>119</v>
      </c>
      <c r="E67" s="173">
        <v>17</v>
      </c>
      <c r="F67" s="176"/>
      <c r="G67" s="176">
        <v>3.81</v>
      </c>
      <c r="H67" s="177">
        <f t="shared" si="2"/>
        <v>129.54</v>
      </c>
      <c r="I67" s="176">
        <f t="shared" si="3"/>
        <v>160.75</v>
      </c>
    </row>
    <row r="68" spans="1:9" x14ac:dyDescent="0.25">
      <c r="A68" s="452" t="s">
        <v>1291</v>
      </c>
      <c r="B68" s="173">
        <v>1</v>
      </c>
      <c r="C68" s="173">
        <f t="shared" si="6"/>
        <v>128</v>
      </c>
      <c r="D68" s="173">
        <v>119</v>
      </c>
      <c r="E68" s="173">
        <v>9</v>
      </c>
      <c r="F68" s="176"/>
      <c r="G68" s="176">
        <v>3.81</v>
      </c>
      <c r="H68" s="177">
        <f t="shared" si="2"/>
        <v>68.58</v>
      </c>
      <c r="I68" s="176">
        <f t="shared" si="3"/>
        <v>85.1</v>
      </c>
    </row>
    <row r="69" spans="1:9" x14ac:dyDescent="0.25">
      <c r="A69" s="452" t="s">
        <v>1291</v>
      </c>
      <c r="B69" s="173">
        <v>1</v>
      </c>
      <c r="C69" s="173">
        <f t="shared" si="6"/>
        <v>140</v>
      </c>
      <c r="D69" s="173">
        <v>119</v>
      </c>
      <c r="E69" s="173">
        <v>21</v>
      </c>
      <c r="F69" s="176"/>
      <c r="G69" s="176">
        <v>3.81</v>
      </c>
      <c r="H69" s="177">
        <f t="shared" si="2"/>
        <v>160.02000000000001</v>
      </c>
      <c r="I69" s="176">
        <f t="shared" si="3"/>
        <v>198.57</v>
      </c>
    </row>
    <row r="70" spans="1:9" x14ac:dyDescent="0.25">
      <c r="A70" s="452" t="s">
        <v>1291</v>
      </c>
      <c r="B70" s="173">
        <v>1</v>
      </c>
      <c r="C70" s="173">
        <f t="shared" si="6"/>
        <v>135</v>
      </c>
      <c r="D70" s="173">
        <v>119</v>
      </c>
      <c r="E70" s="173">
        <v>16</v>
      </c>
      <c r="F70" s="176"/>
      <c r="G70" s="176">
        <v>3.81</v>
      </c>
      <c r="H70" s="177">
        <f t="shared" si="2"/>
        <v>121.92</v>
      </c>
      <c r="I70" s="176">
        <f t="shared" si="3"/>
        <v>151.29</v>
      </c>
    </row>
    <row r="71" spans="1:9" x14ac:dyDescent="0.25">
      <c r="A71" s="452" t="s">
        <v>1291</v>
      </c>
      <c r="B71" s="173">
        <v>1</v>
      </c>
      <c r="C71" s="173">
        <f t="shared" si="6"/>
        <v>140</v>
      </c>
      <c r="D71" s="173">
        <v>119</v>
      </c>
      <c r="E71" s="173">
        <v>21</v>
      </c>
      <c r="F71" s="176"/>
      <c r="G71" s="176">
        <v>3.81</v>
      </c>
      <c r="H71" s="177">
        <f t="shared" si="2"/>
        <v>160.02000000000001</v>
      </c>
      <c r="I71" s="176">
        <f t="shared" si="3"/>
        <v>198.57</v>
      </c>
    </row>
    <row r="72" spans="1:9" x14ac:dyDescent="0.25">
      <c r="A72" s="452" t="s">
        <v>1291</v>
      </c>
      <c r="B72" s="173">
        <v>1</v>
      </c>
      <c r="C72" s="173">
        <f t="shared" si="6"/>
        <v>152</v>
      </c>
      <c r="D72" s="173">
        <v>119</v>
      </c>
      <c r="E72" s="173">
        <v>33</v>
      </c>
      <c r="F72" s="176"/>
      <c r="G72" s="176">
        <v>3.81</v>
      </c>
      <c r="H72" s="177">
        <f t="shared" si="2"/>
        <v>251.46</v>
      </c>
      <c r="I72" s="176">
        <f t="shared" si="3"/>
        <v>312.04000000000002</v>
      </c>
    </row>
    <row r="73" spans="1:9" x14ac:dyDescent="0.25">
      <c r="A73" s="452" t="s">
        <v>1291</v>
      </c>
      <c r="B73" s="173">
        <v>1</v>
      </c>
      <c r="C73" s="173">
        <f t="shared" si="6"/>
        <v>135</v>
      </c>
      <c r="D73" s="173">
        <v>119</v>
      </c>
      <c r="E73" s="173">
        <v>16</v>
      </c>
      <c r="F73" s="176"/>
      <c r="G73" s="176">
        <v>3.81</v>
      </c>
      <c r="H73" s="177">
        <f t="shared" si="2"/>
        <v>121.92</v>
      </c>
      <c r="I73" s="176">
        <f t="shared" si="3"/>
        <v>151.29</v>
      </c>
    </row>
    <row r="74" spans="1:9" x14ac:dyDescent="0.25">
      <c r="A74" s="452" t="s">
        <v>1291</v>
      </c>
      <c r="B74" s="173">
        <v>1</v>
      </c>
      <c r="C74" s="173">
        <f t="shared" si="6"/>
        <v>120</v>
      </c>
      <c r="D74" s="173">
        <v>119</v>
      </c>
      <c r="E74" s="173">
        <v>1</v>
      </c>
      <c r="F74" s="176"/>
      <c r="G74" s="176">
        <v>3.81</v>
      </c>
      <c r="H74" s="177">
        <f t="shared" si="2"/>
        <v>7.62</v>
      </c>
      <c r="I74" s="176">
        <f t="shared" si="3"/>
        <v>9.4600000000000009</v>
      </c>
    </row>
    <row r="75" spans="1:9" x14ac:dyDescent="0.25">
      <c r="A75" s="452" t="s">
        <v>1291</v>
      </c>
      <c r="B75" s="173">
        <v>1</v>
      </c>
      <c r="C75" s="173">
        <f t="shared" si="6"/>
        <v>132</v>
      </c>
      <c r="D75" s="173">
        <v>119</v>
      </c>
      <c r="E75" s="173">
        <v>13</v>
      </c>
      <c r="F75" s="176"/>
      <c r="G75" s="176">
        <v>3.81</v>
      </c>
      <c r="H75" s="177">
        <f t="shared" si="2"/>
        <v>99.06</v>
      </c>
      <c r="I75" s="176">
        <f t="shared" si="3"/>
        <v>122.92</v>
      </c>
    </row>
    <row r="76" spans="1:9" x14ac:dyDescent="0.25">
      <c r="A76" s="452" t="s">
        <v>1291</v>
      </c>
      <c r="B76" s="173">
        <v>1</v>
      </c>
      <c r="C76" s="173">
        <f t="shared" si="6"/>
        <v>128</v>
      </c>
      <c r="D76" s="173">
        <v>119</v>
      </c>
      <c r="E76" s="173">
        <v>9</v>
      </c>
      <c r="F76" s="176"/>
      <c r="G76" s="176">
        <v>3.81</v>
      </c>
      <c r="H76" s="177">
        <f t="shared" si="2"/>
        <v>68.58</v>
      </c>
      <c r="I76" s="176">
        <f t="shared" si="3"/>
        <v>85.1</v>
      </c>
    </row>
    <row r="77" spans="1:9" x14ac:dyDescent="0.25">
      <c r="A77" s="452" t="s">
        <v>1291</v>
      </c>
      <c r="B77" s="173">
        <v>1</v>
      </c>
      <c r="C77" s="173">
        <f t="shared" si="6"/>
        <v>138</v>
      </c>
      <c r="D77" s="173">
        <v>119</v>
      </c>
      <c r="E77" s="173">
        <v>19</v>
      </c>
      <c r="F77" s="176"/>
      <c r="G77" s="176">
        <v>3.81</v>
      </c>
      <c r="H77" s="177">
        <f t="shared" si="2"/>
        <v>144.78</v>
      </c>
      <c r="I77" s="176">
        <f t="shared" si="3"/>
        <v>179.66</v>
      </c>
    </row>
    <row r="78" spans="1:9" x14ac:dyDescent="0.25">
      <c r="A78" s="452" t="s">
        <v>1291</v>
      </c>
      <c r="B78" s="173">
        <v>1</v>
      </c>
      <c r="C78" s="173">
        <f t="shared" si="6"/>
        <v>124</v>
      </c>
      <c r="D78" s="173">
        <v>119</v>
      </c>
      <c r="E78" s="173">
        <v>5</v>
      </c>
      <c r="F78" s="176"/>
      <c r="G78" s="176">
        <v>3.81</v>
      </c>
      <c r="H78" s="177">
        <f t="shared" si="2"/>
        <v>38.1</v>
      </c>
      <c r="I78" s="176">
        <f t="shared" si="3"/>
        <v>47.28</v>
      </c>
    </row>
    <row r="79" spans="1:9" x14ac:dyDescent="0.25">
      <c r="A79" s="452" t="s">
        <v>1291</v>
      </c>
      <c r="B79" s="173">
        <v>1</v>
      </c>
      <c r="C79" s="173">
        <f t="shared" si="6"/>
        <v>148</v>
      </c>
      <c r="D79" s="173">
        <v>119</v>
      </c>
      <c r="E79" s="173">
        <v>29</v>
      </c>
      <c r="F79" s="176"/>
      <c r="G79" s="176">
        <v>3.81</v>
      </c>
      <c r="H79" s="177">
        <f t="shared" ref="H79:H85" si="7">ROUND(E79*G79*2,2)</f>
        <v>220.98</v>
      </c>
      <c r="I79" s="176">
        <f>ROUND(H79*1.2131,2)</f>
        <v>268.07</v>
      </c>
    </row>
    <row r="80" spans="1:9" x14ac:dyDescent="0.25">
      <c r="A80" s="452" t="s">
        <v>1291</v>
      </c>
      <c r="B80" s="173">
        <v>1</v>
      </c>
      <c r="C80" s="173">
        <f t="shared" si="6"/>
        <v>140</v>
      </c>
      <c r="D80" s="173">
        <v>119</v>
      </c>
      <c r="E80" s="173">
        <v>21</v>
      </c>
      <c r="F80" s="176"/>
      <c r="G80" s="176">
        <v>3.81</v>
      </c>
      <c r="H80" s="177">
        <f t="shared" si="7"/>
        <v>160.02000000000001</v>
      </c>
      <c r="I80" s="176">
        <f t="shared" ref="I80:I124" si="8">ROUND(H80*1.2409,2)</f>
        <v>198.57</v>
      </c>
    </row>
    <row r="81" spans="1:9" x14ac:dyDescent="0.25">
      <c r="A81" s="452" t="s">
        <v>1291</v>
      </c>
      <c r="B81" s="173">
        <v>1</v>
      </c>
      <c r="C81" s="173">
        <f t="shared" si="6"/>
        <v>151</v>
      </c>
      <c r="D81" s="173">
        <v>119</v>
      </c>
      <c r="E81" s="173">
        <v>32</v>
      </c>
      <c r="F81" s="176"/>
      <c r="G81" s="176">
        <v>3.81</v>
      </c>
      <c r="H81" s="177">
        <f t="shared" si="7"/>
        <v>243.84</v>
      </c>
      <c r="I81" s="176">
        <f t="shared" si="8"/>
        <v>302.58</v>
      </c>
    </row>
    <row r="82" spans="1:9" x14ac:dyDescent="0.25">
      <c r="A82" s="452" t="s">
        <v>1291</v>
      </c>
      <c r="B82" s="173">
        <v>1</v>
      </c>
      <c r="C82" s="173">
        <f t="shared" si="6"/>
        <v>134</v>
      </c>
      <c r="D82" s="173">
        <v>119</v>
      </c>
      <c r="E82" s="173">
        <v>15</v>
      </c>
      <c r="F82" s="176"/>
      <c r="G82" s="176">
        <v>3.81</v>
      </c>
      <c r="H82" s="177">
        <f t="shared" si="7"/>
        <v>114.3</v>
      </c>
      <c r="I82" s="176">
        <f t="shared" si="8"/>
        <v>141.83000000000001</v>
      </c>
    </row>
    <row r="83" spans="1:9" x14ac:dyDescent="0.25">
      <c r="A83" s="452" t="s">
        <v>1291</v>
      </c>
      <c r="B83" s="173">
        <v>1</v>
      </c>
      <c r="C83" s="173">
        <f t="shared" si="6"/>
        <v>145</v>
      </c>
      <c r="D83" s="173">
        <v>119</v>
      </c>
      <c r="E83" s="173">
        <v>26</v>
      </c>
      <c r="F83" s="176"/>
      <c r="G83" s="176">
        <v>3.81</v>
      </c>
      <c r="H83" s="177">
        <f t="shared" si="7"/>
        <v>198.12</v>
      </c>
      <c r="I83" s="176">
        <f t="shared" si="8"/>
        <v>245.85</v>
      </c>
    </row>
    <row r="84" spans="1:9" x14ac:dyDescent="0.25">
      <c r="A84" s="452" t="s">
        <v>1291</v>
      </c>
      <c r="B84" s="173">
        <v>1</v>
      </c>
      <c r="C84" s="173">
        <f t="shared" si="6"/>
        <v>122</v>
      </c>
      <c r="D84" s="173">
        <v>119</v>
      </c>
      <c r="E84" s="173">
        <v>3</v>
      </c>
      <c r="F84" s="176"/>
      <c r="G84" s="176">
        <v>3.81</v>
      </c>
      <c r="H84" s="177">
        <f t="shared" si="7"/>
        <v>22.86</v>
      </c>
      <c r="I84" s="176">
        <f t="shared" si="8"/>
        <v>28.37</v>
      </c>
    </row>
    <row r="85" spans="1:9" x14ac:dyDescent="0.25">
      <c r="A85" s="452" t="s">
        <v>1291</v>
      </c>
      <c r="B85" s="173">
        <v>1</v>
      </c>
      <c r="C85" s="173">
        <f t="shared" si="6"/>
        <v>122</v>
      </c>
      <c r="D85" s="173">
        <v>119</v>
      </c>
      <c r="E85" s="173">
        <v>3</v>
      </c>
      <c r="F85" s="176"/>
      <c r="G85" s="176">
        <v>3.81</v>
      </c>
      <c r="H85" s="177">
        <f t="shared" si="7"/>
        <v>22.86</v>
      </c>
      <c r="I85" s="176">
        <f t="shared" si="8"/>
        <v>28.37</v>
      </c>
    </row>
    <row r="86" spans="1:9" s="1" customFormat="1" ht="36" customHeight="1" x14ac:dyDescent="0.25">
      <c r="A86" s="54" t="s">
        <v>26</v>
      </c>
      <c r="B86" s="172">
        <f>SUM(B87:B124)</f>
        <v>38</v>
      </c>
      <c r="C86" s="172"/>
      <c r="D86" s="172"/>
      <c r="E86" s="172">
        <f t="shared" ref="E86:I86" si="9">SUM(E87:E124)</f>
        <v>780.5</v>
      </c>
      <c r="F86" s="172"/>
      <c r="G86" s="172"/>
      <c r="H86" s="174">
        <f t="shared" si="9"/>
        <v>5443.8600000000006</v>
      </c>
      <c r="I86" s="174">
        <f t="shared" si="9"/>
        <v>6745.5500000000011</v>
      </c>
    </row>
    <row r="87" spans="1:9" s="1" customFormat="1" x14ac:dyDescent="0.25">
      <c r="A87" s="179" t="s">
        <v>1484</v>
      </c>
      <c r="B87" s="173">
        <v>1</v>
      </c>
      <c r="C87" s="173">
        <f>D87+E87</f>
        <v>158.5</v>
      </c>
      <c r="D87" s="173">
        <v>119</v>
      </c>
      <c r="E87" s="173">
        <v>39.5</v>
      </c>
      <c r="F87" s="176"/>
      <c r="G87" s="176">
        <v>4.4969999999999999</v>
      </c>
      <c r="H87" s="177">
        <f t="shared" ref="H87:H124" si="10">ROUND(E87*G87*2,2)</f>
        <v>355.26</v>
      </c>
      <c r="I87" s="176">
        <f t="shared" si="8"/>
        <v>440.84</v>
      </c>
    </row>
    <row r="88" spans="1:9" s="1" customFormat="1" x14ac:dyDescent="0.25">
      <c r="A88" s="179" t="s">
        <v>1485</v>
      </c>
      <c r="B88" s="173">
        <v>1</v>
      </c>
      <c r="C88" s="173">
        <f t="shared" ref="C88:C124" si="11">D88+E88</f>
        <v>136</v>
      </c>
      <c r="D88" s="173">
        <v>119</v>
      </c>
      <c r="E88" s="173">
        <v>17</v>
      </c>
      <c r="F88" s="176"/>
      <c r="G88" s="176">
        <v>3.42</v>
      </c>
      <c r="H88" s="177">
        <f t="shared" si="10"/>
        <v>116.28</v>
      </c>
      <c r="I88" s="176">
        <f>ROUND(H88*1.2131,2)</f>
        <v>141.06</v>
      </c>
    </row>
    <row r="89" spans="1:9" s="1" customFormat="1" x14ac:dyDescent="0.25">
      <c r="A89" s="453" t="s">
        <v>1485</v>
      </c>
      <c r="B89" s="173">
        <v>1</v>
      </c>
      <c r="C89" s="173">
        <f t="shared" si="11"/>
        <v>120</v>
      </c>
      <c r="D89" s="173">
        <v>119</v>
      </c>
      <c r="E89" s="173">
        <v>1</v>
      </c>
      <c r="F89" s="176"/>
      <c r="G89" s="176">
        <v>3.42</v>
      </c>
      <c r="H89" s="177">
        <f t="shared" si="10"/>
        <v>6.84</v>
      </c>
      <c r="I89" s="176">
        <f t="shared" si="8"/>
        <v>8.49</v>
      </c>
    </row>
    <row r="90" spans="1:9" s="1" customFormat="1" x14ac:dyDescent="0.25">
      <c r="A90" s="453" t="s">
        <v>1485</v>
      </c>
      <c r="B90" s="173">
        <v>1</v>
      </c>
      <c r="C90" s="173">
        <f t="shared" si="11"/>
        <v>144</v>
      </c>
      <c r="D90" s="173">
        <v>119</v>
      </c>
      <c r="E90" s="173">
        <v>25</v>
      </c>
      <c r="F90" s="176"/>
      <c r="G90" s="176">
        <v>3.42</v>
      </c>
      <c r="H90" s="177">
        <f t="shared" si="10"/>
        <v>171</v>
      </c>
      <c r="I90" s="176">
        <f t="shared" si="8"/>
        <v>212.19</v>
      </c>
    </row>
    <row r="91" spans="1:9" s="1" customFormat="1" x14ac:dyDescent="0.25">
      <c r="A91" s="453" t="s">
        <v>1485</v>
      </c>
      <c r="B91" s="173">
        <v>1</v>
      </c>
      <c r="C91" s="173">
        <f t="shared" si="11"/>
        <v>124</v>
      </c>
      <c r="D91" s="173">
        <v>119</v>
      </c>
      <c r="E91" s="173">
        <v>5</v>
      </c>
      <c r="F91" s="176"/>
      <c r="G91" s="176">
        <v>3.42</v>
      </c>
      <c r="H91" s="177">
        <f t="shared" si="10"/>
        <v>34.200000000000003</v>
      </c>
      <c r="I91" s="176">
        <f t="shared" si="8"/>
        <v>42.44</v>
      </c>
    </row>
    <row r="92" spans="1:9" s="1" customFormat="1" x14ac:dyDescent="0.25">
      <c r="A92" s="453" t="s">
        <v>1485</v>
      </c>
      <c r="B92" s="173">
        <v>1</v>
      </c>
      <c r="C92" s="173">
        <f t="shared" si="11"/>
        <v>120</v>
      </c>
      <c r="D92" s="173">
        <v>119</v>
      </c>
      <c r="E92" s="173">
        <v>1</v>
      </c>
      <c r="F92" s="176"/>
      <c r="G92" s="176">
        <v>3.42</v>
      </c>
      <c r="H92" s="177">
        <f t="shared" si="10"/>
        <v>6.84</v>
      </c>
      <c r="I92" s="176">
        <f t="shared" si="8"/>
        <v>8.49</v>
      </c>
    </row>
    <row r="93" spans="1:9" s="1" customFormat="1" x14ac:dyDescent="0.25">
      <c r="A93" s="453" t="s">
        <v>1485</v>
      </c>
      <c r="B93" s="173">
        <v>1</v>
      </c>
      <c r="C93" s="173">
        <f t="shared" si="11"/>
        <v>184</v>
      </c>
      <c r="D93" s="173">
        <v>119</v>
      </c>
      <c r="E93" s="173">
        <v>65</v>
      </c>
      <c r="F93" s="176"/>
      <c r="G93" s="176">
        <v>3.42</v>
      </c>
      <c r="H93" s="177">
        <f t="shared" si="10"/>
        <v>444.6</v>
      </c>
      <c r="I93" s="176">
        <f t="shared" si="8"/>
        <v>551.70000000000005</v>
      </c>
    </row>
    <row r="94" spans="1:9" s="1" customFormat="1" x14ac:dyDescent="0.25">
      <c r="A94" s="453" t="s">
        <v>1485</v>
      </c>
      <c r="B94" s="173">
        <v>1</v>
      </c>
      <c r="C94" s="173">
        <f t="shared" si="11"/>
        <v>136</v>
      </c>
      <c r="D94" s="173">
        <v>119</v>
      </c>
      <c r="E94" s="173">
        <v>17</v>
      </c>
      <c r="F94" s="176"/>
      <c r="G94" s="176">
        <v>3.42</v>
      </c>
      <c r="H94" s="177">
        <f t="shared" si="10"/>
        <v>116.28</v>
      </c>
      <c r="I94" s="176">
        <f t="shared" si="8"/>
        <v>144.29</v>
      </c>
    </row>
    <row r="95" spans="1:9" s="1" customFormat="1" x14ac:dyDescent="0.25">
      <c r="A95" s="453" t="s">
        <v>1485</v>
      </c>
      <c r="B95" s="173">
        <v>1</v>
      </c>
      <c r="C95" s="173">
        <f t="shared" si="11"/>
        <v>144</v>
      </c>
      <c r="D95" s="173">
        <v>119</v>
      </c>
      <c r="E95" s="173">
        <v>25</v>
      </c>
      <c r="F95" s="176"/>
      <c r="G95" s="176">
        <v>3.42</v>
      </c>
      <c r="H95" s="177">
        <f t="shared" si="10"/>
        <v>171</v>
      </c>
      <c r="I95" s="176">
        <f t="shared" si="8"/>
        <v>212.19</v>
      </c>
    </row>
    <row r="96" spans="1:9" s="1" customFormat="1" x14ac:dyDescent="0.25">
      <c r="A96" s="453" t="s">
        <v>1485</v>
      </c>
      <c r="B96" s="173">
        <v>1</v>
      </c>
      <c r="C96" s="173">
        <f t="shared" si="11"/>
        <v>128</v>
      </c>
      <c r="D96" s="173">
        <v>119</v>
      </c>
      <c r="E96" s="173">
        <v>9</v>
      </c>
      <c r="F96" s="176"/>
      <c r="G96" s="176">
        <v>3.42</v>
      </c>
      <c r="H96" s="177">
        <f t="shared" si="10"/>
        <v>61.56</v>
      </c>
      <c r="I96" s="176">
        <f t="shared" si="8"/>
        <v>76.39</v>
      </c>
    </row>
    <row r="97" spans="1:9" x14ac:dyDescent="0.25">
      <c r="A97" s="453" t="s">
        <v>1485</v>
      </c>
      <c r="B97" s="173">
        <v>1</v>
      </c>
      <c r="C97" s="173">
        <f t="shared" si="11"/>
        <v>140</v>
      </c>
      <c r="D97" s="173">
        <v>119</v>
      </c>
      <c r="E97" s="173">
        <v>21</v>
      </c>
      <c r="F97" s="176"/>
      <c r="G97" s="176">
        <v>3.42</v>
      </c>
      <c r="H97" s="177">
        <f t="shared" si="10"/>
        <v>143.63999999999999</v>
      </c>
      <c r="I97" s="176">
        <f t="shared" si="8"/>
        <v>178.24</v>
      </c>
    </row>
    <row r="98" spans="1:9" x14ac:dyDescent="0.25">
      <c r="A98" s="453" t="s">
        <v>1485</v>
      </c>
      <c r="B98" s="173">
        <v>1</v>
      </c>
      <c r="C98" s="173">
        <f t="shared" si="11"/>
        <v>128</v>
      </c>
      <c r="D98" s="173">
        <v>119</v>
      </c>
      <c r="E98" s="173">
        <v>9</v>
      </c>
      <c r="F98" s="176"/>
      <c r="G98" s="176">
        <v>3.42</v>
      </c>
      <c r="H98" s="177">
        <f t="shared" si="10"/>
        <v>61.56</v>
      </c>
      <c r="I98" s="176">
        <f t="shared" si="8"/>
        <v>76.39</v>
      </c>
    </row>
    <row r="99" spans="1:9" x14ac:dyDescent="0.25">
      <c r="A99" s="453" t="s">
        <v>1485</v>
      </c>
      <c r="B99" s="173">
        <v>1</v>
      </c>
      <c r="C99" s="173">
        <f t="shared" si="11"/>
        <v>184</v>
      </c>
      <c r="D99" s="173">
        <v>119</v>
      </c>
      <c r="E99" s="173">
        <v>65</v>
      </c>
      <c r="F99" s="176"/>
      <c r="G99" s="176">
        <v>3.42</v>
      </c>
      <c r="H99" s="177">
        <f t="shared" si="10"/>
        <v>444.6</v>
      </c>
      <c r="I99" s="176">
        <f t="shared" si="8"/>
        <v>551.70000000000005</v>
      </c>
    </row>
    <row r="100" spans="1:9" x14ac:dyDescent="0.25">
      <c r="A100" s="453" t="s">
        <v>1485</v>
      </c>
      <c r="B100" s="173">
        <v>1</v>
      </c>
      <c r="C100" s="173">
        <f t="shared" si="11"/>
        <v>132</v>
      </c>
      <c r="D100" s="173">
        <v>119</v>
      </c>
      <c r="E100" s="173">
        <v>13</v>
      </c>
      <c r="F100" s="176"/>
      <c r="G100" s="176">
        <v>3.42</v>
      </c>
      <c r="H100" s="177">
        <f t="shared" si="10"/>
        <v>88.92</v>
      </c>
      <c r="I100" s="176">
        <f t="shared" si="8"/>
        <v>110.34</v>
      </c>
    </row>
    <row r="101" spans="1:9" x14ac:dyDescent="0.25">
      <c r="A101" s="453" t="s">
        <v>1485</v>
      </c>
      <c r="B101" s="173">
        <v>1</v>
      </c>
      <c r="C101" s="173">
        <f t="shared" si="11"/>
        <v>144</v>
      </c>
      <c r="D101" s="173">
        <v>119</v>
      </c>
      <c r="E101" s="173">
        <v>25</v>
      </c>
      <c r="F101" s="176"/>
      <c r="G101" s="176">
        <v>3.42</v>
      </c>
      <c r="H101" s="177">
        <f t="shared" si="10"/>
        <v>171</v>
      </c>
      <c r="I101" s="176">
        <f t="shared" si="8"/>
        <v>212.19</v>
      </c>
    </row>
    <row r="102" spans="1:9" x14ac:dyDescent="0.25">
      <c r="A102" s="453" t="s">
        <v>1485</v>
      </c>
      <c r="B102" s="173">
        <v>1</v>
      </c>
      <c r="C102" s="173">
        <f t="shared" si="11"/>
        <v>140</v>
      </c>
      <c r="D102" s="173">
        <v>119</v>
      </c>
      <c r="E102" s="173">
        <v>21</v>
      </c>
      <c r="F102" s="176"/>
      <c r="G102" s="176">
        <v>3.42</v>
      </c>
      <c r="H102" s="177">
        <f t="shared" si="10"/>
        <v>143.63999999999999</v>
      </c>
      <c r="I102" s="176">
        <f t="shared" si="8"/>
        <v>178.24</v>
      </c>
    </row>
    <row r="103" spans="1:9" x14ac:dyDescent="0.25">
      <c r="A103" s="453" t="s">
        <v>1485</v>
      </c>
      <c r="B103" s="173">
        <v>1</v>
      </c>
      <c r="C103" s="173">
        <f t="shared" si="11"/>
        <v>152</v>
      </c>
      <c r="D103" s="173">
        <v>119</v>
      </c>
      <c r="E103" s="173">
        <v>33</v>
      </c>
      <c r="F103" s="176"/>
      <c r="G103" s="176">
        <v>3.42</v>
      </c>
      <c r="H103" s="177">
        <f t="shared" si="10"/>
        <v>225.72</v>
      </c>
      <c r="I103" s="176">
        <f t="shared" si="8"/>
        <v>280.10000000000002</v>
      </c>
    </row>
    <row r="104" spans="1:9" x14ac:dyDescent="0.25">
      <c r="A104" s="453" t="s">
        <v>1485</v>
      </c>
      <c r="B104" s="173">
        <v>1</v>
      </c>
      <c r="C104" s="173">
        <f t="shared" si="11"/>
        <v>144</v>
      </c>
      <c r="D104" s="173">
        <v>119</v>
      </c>
      <c r="E104" s="173">
        <v>25</v>
      </c>
      <c r="F104" s="176"/>
      <c r="G104" s="176">
        <v>3.42</v>
      </c>
      <c r="H104" s="177">
        <f t="shared" si="10"/>
        <v>171</v>
      </c>
      <c r="I104" s="176">
        <f t="shared" si="8"/>
        <v>212.19</v>
      </c>
    </row>
    <row r="105" spans="1:9" x14ac:dyDescent="0.25">
      <c r="A105" s="453" t="s">
        <v>1485</v>
      </c>
      <c r="B105" s="173">
        <v>1</v>
      </c>
      <c r="C105" s="173">
        <f t="shared" si="11"/>
        <v>127</v>
      </c>
      <c r="D105" s="173">
        <v>119</v>
      </c>
      <c r="E105" s="173">
        <v>8</v>
      </c>
      <c r="F105" s="176"/>
      <c r="G105" s="176">
        <v>3.42</v>
      </c>
      <c r="H105" s="177">
        <f t="shared" si="10"/>
        <v>54.72</v>
      </c>
      <c r="I105" s="176">
        <f t="shared" si="8"/>
        <v>67.900000000000006</v>
      </c>
    </row>
    <row r="106" spans="1:9" x14ac:dyDescent="0.25">
      <c r="A106" s="453" t="s">
        <v>1485</v>
      </c>
      <c r="B106" s="173">
        <v>1</v>
      </c>
      <c r="C106" s="173">
        <f t="shared" si="11"/>
        <v>128</v>
      </c>
      <c r="D106" s="173">
        <v>119</v>
      </c>
      <c r="E106" s="173">
        <v>9</v>
      </c>
      <c r="F106" s="176"/>
      <c r="G106" s="176">
        <v>3.42</v>
      </c>
      <c r="H106" s="177">
        <f t="shared" si="10"/>
        <v>61.56</v>
      </c>
      <c r="I106" s="176">
        <f t="shared" si="8"/>
        <v>76.39</v>
      </c>
    </row>
    <row r="107" spans="1:9" x14ac:dyDescent="0.25">
      <c r="A107" s="453" t="s">
        <v>1485</v>
      </c>
      <c r="B107" s="173">
        <v>1</v>
      </c>
      <c r="C107" s="173">
        <f t="shared" si="11"/>
        <v>152</v>
      </c>
      <c r="D107" s="173">
        <v>119</v>
      </c>
      <c r="E107" s="173">
        <v>33</v>
      </c>
      <c r="F107" s="176"/>
      <c r="G107" s="176">
        <v>3.42</v>
      </c>
      <c r="H107" s="177">
        <f t="shared" si="10"/>
        <v>225.72</v>
      </c>
      <c r="I107" s="176">
        <f>ROUND(H107*1.2131,2)</f>
        <v>273.82</v>
      </c>
    </row>
    <row r="108" spans="1:9" x14ac:dyDescent="0.25">
      <c r="A108" s="453" t="s">
        <v>1485</v>
      </c>
      <c r="B108" s="173">
        <v>1</v>
      </c>
      <c r="C108" s="173">
        <f t="shared" si="11"/>
        <v>128</v>
      </c>
      <c r="D108" s="173">
        <v>119</v>
      </c>
      <c r="E108" s="173">
        <v>9</v>
      </c>
      <c r="F108" s="176"/>
      <c r="G108" s="176">
        <v>3.42</v>
      </c>
      <c r="H108" s="177">
        <f t="shared" si="10"/>
        <v>61.56</v>
      </c>
      <c r="I108" s="176">
        <f t="shared" si="8"/>
        <v>76.39</v>
      </c>
    </row>
    <row r="109" spans="1:9" x14ac:dyDescent="0.25">
      <c r="A109" s="453" t="s">
        <v>1485</v>
      </c>
      <c r="B109" s="173">
        <v>1</v>
      </c>
      <c r="C109" s="173">
        <f t="shared" si="11"/>
        <v>120</v>
      </c>
      <c r="D109" s="173">
        <v>119</v>
      </c>
      <c r="E109" s="173">
        <v>1</v>
      </c>
      <c r="F109" s="176"/>
      <c r="G109" s="176">
        <v>3.42</v>
      </c>
      <c r="H109" s="177">
        <f t="shared" si="10"/>
        <v>6.84</v>
      </c>
      <c r="I109" s="176">
        <f t="shared" si="8"/>
        <v>8.49</v>
      </c>
    </row>
    <row r="110" spans="1:9" x14ac:dyDescent="0.25">
      <c r="A110" s="453" t="s">
        <v>1485</v>
      </c>
      <c r="B110" s="173">
        <v>1</v>
      </c>
      <c r="C110" s="173">
        <f t="shared" si="11"/>
        <v>135</v>
      </c>
      <c r="D110" s="173">
        <v>119</v>
      </c>
      <c r="E110" s="173">
        <v>16</v>
      </c>
      <c r="F110" s="176"/>
      <c r="G110" s="176">
        <v>3.42</v>
      </c>
      <c r="H110" s="177">
        <f t="shared" si="10"/>
        <v>109.44</v>
      </c>
      <c r="I110" s="176">
        <f t="shared" si="8"/>
        <v>135.80000000000001</v>
      </c>
    </row>
    <row r="111" spans="1:9" x14ac:dyDescent="0.25">
      <c r="A111" s="453" t="s">
        <v>1485</v>
      </c>
      <c r="B111" s="173">
        <v>1</v>
      </c>
      <c r="C111" s="173">
        <f t="shared" si="11"/>
        <v>120</v>
      </c>
      <c r="D111" s="173">
        <v>119</v>
      </c>
      <c r="E111" s="173">
        <v>1</v>
      </c>
      <c r="F111" s="176"/>
      <c r="G111" s="176">
        <v>3.42</v>
      </c>
      <c r="H111" s="177">
        <f t="shared" si="10"/>
        <v>6.84</v>
      </c>
      <c r="I111" s="176">
        <f>ROUND(H111*1.2131,2)</f>
        <v>8.3000000000000007</v>
      </c>
    </row>
    <row r="112" spans="1:9" x14ac:dyDescent="0.25">
      <c r="A112" s="453" t="s">
        <v>1485</v>
      </c>
      <c r="B112" s="173">
        <v>1</v>
      </c>
      <c r="C112" s="173">
        <f t="shared" si="11"/>
        <v>135</v>
      </c>
      <c r="D112" s="173">
        <v>119</v>
      </c>
      <c r="E112" s="173">
        <v>16</v>
      </c>
      <c r="F112" s="176"/>
      <c r="G112" s="176">
        <v>3.42</v>
      </c>
      <c r="H112" s="177">
        <f t="shared" si="10"/>
        <v>109.44</v>
      </c>
      <c r="I112" s="176">
        <f t="shared" si="8"/>
        <v>135.80000000000001</v>
      </c>
    </row>
    <row r="113" spans="1:9" x14ac:dyDescent="0.25">
      <c r="A113" s="453" t="s">
        <v>1485</v>
      </c>
      <c r="B113" s="173">
        <v>1</v>
      </c>
      <c r="C113" s="173">
        <f t="shared" si="11"/>
        <v>128</v>
      </c>
      <c r="D113" s="173">
        <v>119</v>
      </c>
      <c r="E113" s="173">
        <v>9</v>
      </c>
      <c r="F113" s="176"/>
      <c r="G113" s="176">
        <v>3.42</v>
      </c>
      <c r="H113" s="177">
        <f t="shared" si="10"/>
        <v>61.56</v>
      </c>
      <c r="I113" s="176">
        <f t="shared" si="8"/>
        <v>76.39</v>
      </c>
    </row>
    <row r="114" spans="1:9" x14ac:dyDescent="0.25">
      <c r="A114" s="453" t="s">
        <v>1485</v>
      </c>
      <c r="B114" s="173">
        <v>1</v>
      </c>
      <c r="C114" s="173">
        <f t="shared" si="11"/>
        <v>152</v>
      </c>
      <c r="D114" s="173">
        <v>119</v>
      </c>
      <c r="E114" s="173">
        <v>33</v>
      </c>
      <c r="F114" s="176"/>
      <c r="G114" s="176">
        <v>3.42</v>
      </c>
      <c r="H114" s="177">
        <f t="shared" si="10"/>
        <v>225.72</v>
      </c>
      <c r="I114" s="176">
        <f t="shared" si="8"/>
        <v>280.10000000000002</v>
      </c>
    </row>
    <row r="115" spans="1:9" x14ac:dyDescent="0.25">
      <c r="A115" s="453" t="s">
        <v>1485</v>
      </c>
      <c r="B115" s="173">
        <v>1</v>
      </c>
      <c r="C115" s="173">
        <f t="shared" si="11"/>
        <v>144</v>
      </c>
      <c r="D115" s="173">
        <v>119</v>
      </c>
      <c r="E115" s="173">
        <v>25</v>
      </c>
      <c r="F115" s="176"/>
      <c r="G115" s="176">
        <v>3.42</v>
      </c>
      <c r="H115" s="177">
        <f t="shared" si="10"/>
        <v>171</v>
      </c>
      <c r="I115" s="176">
        <f t="shared" si="8"/>
        <v>212.19</v>
      </c>
    </row>
    <row r="116" spans="1:9" x14ac:dyDescent="0.25">
      <c r="A116" s="453" t="s">
        <v>1485</v>
      </c>
      <c r="B116" s="173">
        <v>1</v>
      </c>
      <c r="C116" s="173">
        <f t="shared" si="11"/>
        <v>140</v>
      </c>
      <c r="D116" s="173">
        <v>119</v>
      </c>
      <c r="E116" s="173">
        <v>21</v>
      </c>
      <c r="F116" s="176"/>
      <c r="G116" s="176">
        <v>3.42</v>
      </c>
      <c r="H116" s="177">
        <f t="shared" si="10"/>
        <v>143.63999999999999</v>
      </c>
      <c r="I116" s="176">
        <f t="shared" si="8"/>
        <v>178.24</v>
      </c>
    </row>
    <row r="117" spans="1:9" x14ac:dyDescent="0.25">
      <c r="A117" s="453" t="s">
        <v>1485</v>
      </c>
      <c r="B117" s="173">
        <v>1</v>
      </c>
      <c r="C117" s="173">
        <f t="shared" si="11"/>
        <v>140</v>
      </c>
      <c r="D117" s="173">
        <v>119</v>
      </c>
      <c r="E117" s="173">
        <v>21</v>
      </c>
      <c r="F117" s="176"/>
      <c r="G117" s="176">
        <v>3.42</v>
      </c>
      <c r="H117" s="177">
        <f t="shared" si="10"/>
        <v>143.63999999999999</v>
      </c>
      <c r="I117" s="176">
        <f t="shared" si="8"/>
        <v>178.24</v>
      </c>
    </row>
    <row r="118" spans="1:9" x14ac:dyDescent="0.25">
      <c r="A118" s="453" t="s">
        <v>1485</v>
      </c>
      <c r="B118" s="173">
        <v>1</v>
      </c>
      <c r="C118" s="173">
        <f t="shared" si="11"/>
        <v>135</v>
      </c>
      <c r="D118" s="173">
        <v>119</v>
      </c>
      <c r="E118" s="173">
        <v>16</v>
      </c>
      <c r="F118" s="176"/>
      <c r="G118" s="176">
        <v>3.42</v>
      </c>
      <c r="H118" s="177">
        <f t="shared" si="10"/>
        <v>109.44</v>
      </c>
      <c r="I118" s="176">
        <f t="shared" si="8"/>
        <v>135.80000000000001</v>
      </c>
    </row>
    <row r="119" spans="1:9" x14ac:dyDescent="0.25">
      <c r="A119" s="453" t="s">
        <v>1485</v>
      </c>
      <c r="B119" s="173">
        <v>1</v>
      </c>
      <c r="C119" s="173">
        <f t="shared" si="11"/>
        <v>127</v>
      </c>
      <c r="D119" s="173">
        <v>119</v>
      </c>
      <c r="E119" s="173">
        <v>8</v>
      </c>
      <c r="F119" s="176"/>
      <c r="G119" s="176">
        <v>3.42</v>
      </c>
      <c r="H119" s="177">
        <f t="shared" si="10"/>
        <v>54.72</v>
      </c>
      <c r="I119" s="176">
        <f t="shared" si="8"/>
        <v>67.900000000000006</v>
      </c>
    </row>
    <row r="120" spans="1:9" x14ac:dyDescent="0.25">
      <c r="A120" s="453" t="s">
        <v>1485</v>
      </c>
      <c r="B120" s="173">
        <v>1</v>
      </c>
      <c r="C120" s="173">
        <f t="shared" si="11"/>
        <v>138</v>
      </c>
      <c r="D120" s="173">
        <v>119</v>
      </c>
      <c r="E120" s="173">
        <v>19</v>
      </c>
      <c r="F120" s="176"/>
      <c r="G120" s="176">
        <v>3.42</v>
      </c>
      <c r="H120" s="177">
        <f t="shared" si="10"/>
        <v>129.96</v>
      </c>
      <c r="I120" s="176">
        <f t="shared" si="8"/>
        <v>161.27000000000001</v>
      </c>
    </row>
    <row r="121" spans="1:9" x14ac:dyDescent="0.25">
      <c r="A121" s="453" t="s">
        <v>1485</v>
      </c>
      <c r="B121" s="173">
        <v>1</v>
      </c>
      <c r="C121" s="173">
        <f t="shared" si="11"/>
        <v>187</v>
      </c>
      <c r="D121" s="173">
        <v>119</v>
      </c>
      <c r="E121" s="173">
        <v>68</v>
      </c>
      <c r="F121" s="176"/>
      <c r="G121" s="176">
        <v>3.42</v>
      </c>
      <c r="H121" s="177">
        <f t="shared" si="10"/>
        <v>465.12</v>
      </c>
      <c r="I121" s="176">
        <f t="shared" si="8"/>
        <v>577.16999999999996</v>
      </c>
    </row>
    <row r="122" spans="1:9" x14ac:dyDescent="0.25">
      <c r="A122" s="453" t="s">
        <v>1485</v>
      </c>
      <c r="B122" s="173">
        <v>1</v>
      </c>
      <c r="C122" s="173">
        <f t="shared" si="11"/>
        <v>128</v>
      </c>
      <c r="D122" s="173">
        <v>119</v>
      </c>
      <c r="E122" s="173">
        <v>9</v>
      </c>
      <c r="F122" s="176"/>
      <c r="G122" s="176">
        <v>3.42</v>
      </c>
      <c r="H122" s="177">
        <f t="shared" si="10"/>
        <v>61.56</v>
      </c>
      <c r="I122" s="176">
        <f t="shared" si="8"/>
        <v>76.39</v>
      </c>
    </row>
    <row r="123" spans="1:9" x14ac:dyDescent="0.25">
      <c r="A123" s="180" t="s">
        <v>1486</v>
      </c>
      <c r="B123" s="173">
        <v>1</v>
      </c>
      <c r="C123" s="173">
        <f t="shared" si="11"/>
        <v>128</v>
      </c>
      <c r="D123" s="173">
        <v>119</v>
      </c>
      <c r="E123" s="173">
        <v>9</v>
      </c>
      <c r="F123" s="176"/>
      <c r="G123" s="176">
        <v>3.66</v>
      </c>
      <c r="H123" s="177">
        <f t="shared" si="10"/>
        <v>65.88</v>
      </c>
      <c r="I123" s="176">
        <f t="shared" si="8"/>
        <v>81.75</v>
      </c>
    </row>
    <row r="124" spans="1:9" x14ac:dyDescent="0.25">
      <c r="A124" s="454" t="s">
        <v>1486</v>
      </c>
      <c r="B124" s="173">
        <v>1</v>
      </c>
      <c r="C124" s="173">
        <f t="shared" si="11"/>
        <v>152</v>
      </c>
      <c r="D124" s="173">
        <v>119</v>
      </c>
      <c r="E124" s="173">
        <v>33</v>
      </c>
      <c r="F124" s="176"/>
      <c r="G124" s="176">
        <v>3.66</v>
      </c>
      <c r="H124" s="177">
        <f t="shared" si="10"/>
        <v>241.56</v>
      </c>
      <c r="I124" s="176">
        <f t="shared" si="8"/>
        <v>299.75</v>
      </c>
    </row>
    <row r="125" spans="1:9" x14ac:dyDescent="0.25">
      <c r="B125" s="181"/>
      <c r="C125" s="181"/>
      <c r="D125" s="181"/>
      <c r="E125" s="181"/>
      <c r="F125" s="182"/>
      <c r="G125" s="182"/>
      <c r="H125" s="182"/>
      <c r="I125" s="182"/>
    </row>
    <row r="127" spans="1:9" x14ac:dyDescent="0.25">
      <c r="A127" s="11" t="s">
        <v>1</v>
      </c>
      <c r="B127" s="183"/>
      <c r="C127" s="183"/>
      <c r="D127" s="183"/>
      <c r="E127" s="183"/>
      <c r="F127" s="183"/>
      <c r="G127" s="183"/>
      <c r="H127" s="183"/>
      <c r="I127" s="183"/>
    </row>
    <row r="128" spans="1:9" ht="36" customHeight="1" x14ac:dyDescent="0.25">
      <c r="A128" s="609" t="s">
        <v>3</v>
      </c>
      <c r="B128" s="609"/>
      <c r="C128" s="609"/>
      <c r="D128" s="609"/>
      <c r="E128" s="609"/>
      <c r="F128" s="609"/>
      <c r="G128" s="609"/>
      <c r="H128" s="609"/>
      <c r="I128" s="609"/>
    </row>
    <row r="129" spans="1:9" ht="18" customHeight="1" x14ac:dyDescent="0.25">
      <c r="A129" s="18" t="s">
        <v>5</v>
      </c>
      <c r="D129" s="183"/>
      <c r="E129" s="183"/>
      <c r="F129" s="183"/>
      <c r="G129" s="183"/>
      <c r="H129" s="183"/>
      <c r="I129" s="183"/>
    </row>
    <row r="130" spans="1:9" ht="18" customHeight="1" x14ac:dyDescent="0.25">
      <c r="A130" s="12" t="s">
        <v>16</v>
      </c>
      <c r="B130" s="183"/>
      <c r="C130" s="183"/>
      <c r="D130" s="183"/>
      <c r="E130" s="183"/>
      <c r="F130" s="183"/>
      <c r="G130" s="183"/>
      <c r="H130" s="183"/>
      <c r="I130" s="183"/>
    </row>
    <row r="131" spans="1:9" ht="18" customHeight="1" x14ac:dyDescent="0.25">
      <c r="A131" s="12" t="s">
        <v>17</v>
      </c>
      <c r="B131" s="183"/>
      <c r="C131" s="183"/>
      <c r="D131" s="183"/>
      <c r="E131" s="183"/>
      <c r="F131" s="183"/>
      <c r="G131" s="183"/>
      <c r="H131" s="183"/>
      <c r="I131" s="183"/>
    </row>
    <row r="132" spans="1:9" ht="18" customHeight="1" x14ac:dyDescent="0.25">
      <c r="A132" s="12"/>
      <c r="B132" s="183"/>
      <c r="C132" s="183"/>
      <c r="D132" s="183"/>
      <c r="E132" s="183"/>
      <c r="F132" s="183"/>
      <c r="G132" s="183"/>
      <c r="H132" s="183"/>
      <c r="I132" s="183"/>
    </row>
    <row r="133" spans="1:9" ht="18" customHeight="1" x14ac:dyDescent="0.3">
      <c r="A133" s="12" t="s">
        <v>14</v>
      </c>
      <c r="B133" s="183"/>
      <c r="C133" s="183"/>
      <c r="D133" s="183"/>
      <c r="E133" s="183"/>
      <c r="F133" s="183"/>
      <c r="G133" s="183"/>
      <c r="H133" s="183"/>
      <c r="I133" s="183"/>
    </row>
    <row r="134" spans="1:9" ht="18" customHeight="1" x14ac:dyDescent="0.25">
      <c r="A134" s="12"/>
      <c r="B134" s="183"/>
      <c r="C134" s="183"/>
      <c r="D134" s="183"/>
      <c r="E134" s="183"/>
      <c r="F134" s="183"/>
      <c r="G134" s="183"/>
      <c r="H134" s="183"/>
      <c r="I134" s="183"/>
    </row>
    <row r="135" spans="1:9" s="435" customFormat="1" ht="18" customHeight="1" x14ac:dyDescent="0.25">
      <c r="A135" s="434" t="s">
        <v>20</v>
      </c>
      <c r="B135" s="492"/>
      <c r="C135" s="492"/>
      <c r="D135" s="492"/>
      <c r="E135" s="492"/>
      <c r="F135" s="492"/>
      <c r="G135" s="492"/>
      <c r="H135" s="492"/>
      <c r="I135" s="492"/>
    </row>
    <row r="136" spans="1:9" s="435" customFormat="1" ht="37.5" customHeight="1" x14ac:dyDescent="0.25">
      <c r="A136" s="611" t="s">
        <v>7</v>
      </c>
      <c r="B136" s="611"/>
      <c r="C136" s="611"/>
      <c r="D136" s="611"/>
      <c r="E136" s="611"/>
      <c r="F136" s="611"/>
      <c r="G136" s="611"/>
      <c r="H136" s="611"/>
      <c r="I136" s="611"/>
    </row>
    <row r="137" spans="1:9" s="435" customFormat="1" ht="18" customHeight="1" x14ac:dyDescent="0.25">
      <c r="A137" s="602" t="s">
        <v>9</v>
      </c>
      <c r="B137" s="602"/>
      <c r="C137" s="602"/>
      <c r="D137" s="602"/>
      <c r="E137" s="602"/>
      <c r="F137" s="602"/>
      <c r="G137" s="602"/>
      <c r="H137" s="602"/>
      <c r="I137" s="602"/>
    </row>
    <row r="138" spans="1:9" x14ac:dyDescent="0.25">
      <c r="A138" s="17"/>
      <c r="B138" s="170"/>
      <c r="C138" s="170"/>
      <c r="D138" s="170"/>
      <c r="E138" s="170"/>
      <c r="F138" s="170"/>
      <c r="G138" s="170"/>
      <c r="H138" s="170"/>
      <c r="I138" s="170"/>
    </row>
    <row r="140" spans="1:9" x14ac:dyDescent="0.25">
      <c r="A140" s="2" t="s">
        <v>46</v>
      </c>
    </row>
    <row r="141" spans="1:9" ht="18" customHeight="1" x14ac:dyDescent="0.25"/>
    <row r="142" spans="1:9" x14ac:dyDescent="0.25">
      <c r="A142" s="2" t="s">
        <v>400</v>
      </c>
    </row>
    <row r="143" spans="1:9" x14ac:dyDescent="0.25">
      <c r="A143" s="2" t="s">
        <v>401</v>
      </c>
    </row>
  </sheetData>
  <mergeCells count="16">
    <mergeCell ref="G1:I1"/>
    <mergeCell ref="A128:I128"/>
    <mergeCell ref="A136:I136"/>
    <mergeCell ref="A137:I137"/>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9"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97"/>
  <sheetViews>
    <sheetView zoomScale="80" zoomScaleNormal="80" workbookViewId="0">
      <selection activeCell="U12" sqref="U12"/>
    </sheetView>
  </sheetViews>
  <sheetFormatPr defaultRowHeight="16.5" x14ac:dyDescent="0.25"/>
  <cols>
    <col min="1" max="1" width="42.7109375" style="493" customWidth="1"/>
    <col min="2" max="2" width="15.28515625" style="494" customWidth="1"/>
    <col min="3" max="3" width="14.5703125" style="494" customWidth="1"/>
    <col min="4" max="4" width="14.7109375" style="494" customWidth="1"/>
    <col min="5" max="5" width="18.42578125" style="494" customWidth="1"/>
    <col min="6" max="6" width="15.140625" style="494" customWidth="1"/>
    <col min="7" max="7" width="20.140625" style="494" customWidth="1"/>
    <col min="8" max="8" width="23.42578125" style="494" customWidth="1"/>
    <col min="9" max="9" width="21.28515625" style="494" customWidth="1"/>
    <col min="10" max="16384" width="9.140625" style="493"/>
  </cols>
  <sheetData>
    <row r="1" spans="1:9" ht="52.5" customHeight="1" x14ac:dyDescent="0.25">
      <c r="G1" s="600" t="s">
        <v>1620</v>
      </c>
      <c r="H1" s="600"/>
      <c r="I1" s="600"/>
    </row>
    <row r="2" spans="1:9" x14ac:dyDescent="0.25">
      <c r="H2" s="711"/>
      <c r="I2" s="711"/>
    </row>
    <row r="3" spans="1:9" s="369" customFormat="1" ht="39.75" customHeight="1" x14ac:dyDescent="0.25">
      <c r="A3" s="712" t="s">
        <v>18</v>
      </c>
      <c r="B3" s="712"/>
      <c r="C3" s="712"/>
      <c r="D3" s="712"/>
      <c r="E3" s="712"/>
      <c r="F3" s="712"/>
      <c r="G3" s="712"/>
      <c r="H3" s="712"/>
      <c r="I3" s="712"/>
    </row>
    <row r="5" spans="1:9" x14ac:dyDescent="0.25">
      <c r="A5" s="493" t="s">
        <v>1489</v>
      </c>
    </row>
    <row r="6" spans="1:9" x14ac:dyDescent="0.25">
      <c r="A6" s="493" t="s">
        <v>1570</v>
      </c>
    </row>
    <row r="7" spans="1:9" x14ac:dyDescent="0.25">
      <c r="E7" s="495"/>
      <c r="H7" s="496"/>
      <c r="I7" s="519"/>
    </row>
    <row r="8" spans="1:9" ht="45.75" customHeight="1" x14ac:dyDescent="0.25">
      <c r="A8" s="675"/>
      <c r="B8" s="675" t="s">
        <v>8</v>
      </c>
      <c r="C8" s="676" t="s">
        <v>10</v>
      </c>
      <c r="D8" s="676"/>
      <c r="E8" s="676"/>
      <c r="F8" s="676" t="s">
        <v>6</v>
      </c>
      <c r="G8" s="676" t="s">
        <v>1465</v>
      </c>
      <c r="H8" s="713" t="s">
        <v>11</v>
      </c>
      <c r="I8" s="678" t="s">
        <v>4</v>
      </c>
    </row>
    <row r="9" spans="1:9" ht="24" customHeight="1" x14ac:dyDescent="0.25">
      <c r="A9" s="675"/>
      <c r="B9" s="675"/>
      <c r="C9" s="679" t="s">
        <v>19</v>
      </c>
      <c r="D9" s="679" t="s">
        <v>1466</v>
      </c>
      <c r="E9" s="676" t="s">
        <v>15</v>
      </c>
      <c r="F9" s="676"/>
      <c r="G9" s="676"/>
      <c r="H9" s="713"/>
      <c r="I9" s="678"/>
    </row>
    <row r="10" spans="1:9" ht="115.5" customHeight="1" x14ac:dyDescent="0.25">
      <c r="A10" s="675"/>
      <c r="B10" s="675"/>
      <c r="C10" s="680"/>
      <c r="D10" s="680"/>
      <c r="E10" s="676"/>
      <c r="F10" s="676"/>
      <c r="G10" s="676"/>
      <c r="H10" s="713"/>
      <c r="I10" s="678"/>
    </row>
    <row r="11" spans="1:9" ht="20.25" customHeight="1" x14ac:dyDescent="0.25">
      <c r="A11" s="401">
        <v>1</v>
      </c>
      <c r="B11" s="401">
        <v>6</v>
      </c>
      <c r="C11" s="401" t="s">
        <v>12</v>
      </c>
      <c r="D11" s="401">
        <v>8</v>
      </c>
      <c r="E11" s="401">
        <v>9</v>
      </c>
      <c r="F11" s="401">
        <v>11</v>
      </c>
      <c r="G11" s="401">
        <v>12</v>
      </c>
      <c r="H11" s="401">
        <v>13</v>
      </c>
      <c r="I11" s="401" t="s">
        <v>13</v>
      </c>
    </row>
    <row r="12" spans="1:9" s="369" customFormat="1" ht="24" customHeight="1" x14ac:dyDescent="0.25">
      <c r="A12" s="403" t="s">
        <v>0</v>
      </c>
      <c r="B12" s="497">
        <f>B13+B18+B74+B121</f>
        <v>162</v>
      </c>
      <c r="C12" s="497"/>
      <c r="D12" s="497"/>
      <c r="E12" s="497">
        <f t="shared" ref="E12:I12" si="0">E13+E18+E74+E121</f>
        <v>3607</v>
      </c>
      <c r="F12" s="497"/>
      <c r="G12" s="497"/>
      <c r="H12" s="498">
        <f t="shared" si="0"/>
        <v>33261.149999999994</v>
      </c>
      <c r="I12" s="498">
        <f t="shared" si="0"/>
        <v>41202.989999999991</v>
      </c>
    </row>
    <row r="13" spans="1:9" ht="37.5" customHeight="1" x14ac:dyDescent="0.25">
      <c r="A13" s="370" t="s">
        <v>23</v>
      </c>
      <c r="B13" s="499">
        <f t="shared" ref="B13:I13" si="1">SUM(B14:B17)</f>
        <v>4</v>
      </c>
      <c r="C13" s="499"/>
      <c r="D13" s="499"/>
      <c r="E13" s="499">
        <f t="shared" si="1"/>
        <v>93</v>
      </c>
      <c r="F13" s="499"/>
      <c r="G13" s="499"/>
      <c r="H13" s="500">
        <f t="shared" si="1"/>
        <v>1829.6799999999998</v>
      </c>
      <c r="I13" s="520">
        <f t="shared" si="1"/>
        <v>2270.4499999999998</v>
      </c>
    </row>
    <row r="14" spans="1:9" s="372" customFormat="1" ht="18.75" customHeight="1" x14ac:dyDescent="0.25">
      <c r="A14" s="511" t="s">
        <v>392</v>
      </c>
      <c r="B14" s="501">
        <v>1</v>
      </c>
      <c r="C14" s="501">
        <f t="shared" ref="C14:C17" si="2">D14+E14</f>
        <v>167</v>
      </c>
      <c r="D14" s="501">
        <v>158</v>
      </c>
      <c r="E14" s="512">
        <v>9</v>
      </c>
      <c r="F14" s="501">
        <v>1800</v>
      </c>
      <c r="G14" s="502">
        <f>ROUND(F14/D14,3)</f>
        <v>11.391999999999999</v>
      </c>
      <c r="H14" s="502">
        <f>ROUND(E14*G14*2,2)</f>
        <v>205.06</v>
      </c>
      <c r="I14" s="502">
        <f t="shared" ref="I14:I17" si="3">ROUND(H14*1.2409,2)</f>
        <v>254.46</v>
      </c>
    </row>
    <row r="15" spans="1:9" s="372" customFormat="1" ht="18.75" customHeight="1" x14ac:dyDescent="0.25">
      <c r="A15" s="511" t="s">
        <v>393</v>
      </c>
      <c r="B15" s="501">
        <v>1</v>
      </c>
      <c r="C15" s="501">
        <f t="shared" si="2"/>
        <v>184</v>
      </c>
      <c r="D15" s="501">
        <v>158</v>
      </c>
      <c r="E15" s="512">
        <v>26</v>
      </c>
      <c r="F15" s="501">
        <v>1630.2</v>
      </c>
      <c r="G15" s="502">
        <f>ROUND(F15/D15,3)</f>
        <v>10.318</v>
      </c>
      <c r="H15" s="502">
        <f t="shared" ref="H15:H78" si="4">ROUND(E15*G15*2,2)</f>
        <v>536.54</v>
      </c>
      <c r="I15" s="502">
        <f t="shared" si="3"/>
        <v>665.79</v>
      </c>
    </row>
    <row r="16" spans="1:9" s="372" customFormat="1" ht="18.75" customHeight="1" x14ac:dyDescent="0.25">
      <c r="A16" s="511" t="s">
        <v>393</v>
      </c>
      <c r="B16" s="501">
        <v>1</v>
      </c>
      <c r="C16" s="501">
        <f t="shared" si="2"/>
        <v>189</v>
      </c>
      <c r="D16" s="501">
        <v>158</v>
      </c>
      <c r="E16" s="512">
        <v>31</v>
      </c>
      <c r="F16" s="513"/>
      <c r="G16" s="502">
        <v>9.3800000000000008</v>
      </c>
      <c r="H16" s="502">
        <f t="shared" si="4"/>
        <v>581.55999999999995</v>
      </c>
      <c r="I16" s="502">
        <f t="shared" si="3"/>
        <v>721.66</v>
      </c>
    </row>
    <row r="17" spans="1:9" s="372" customFormat="1" ht="18.75" customHeight="1" x14ac:dyDescent="0.25">
      <c r="A17" s="511" t="s">
        <v>393</v>
      </c>
      <c r="B17" s="501">
        <v>1</v>
      </c>
      <c r="C17" s="501">
        <f t="shared" si="2"/>
        <v>185</v>
      </c>
      <c r="D17" s="501">
        <v>158</v>
      </c>
      <c r="E17" s="512">
        <v>27</v>
      </c>
      <c r="F17" s="501"/>
      <c r="G17" s="502">
        <v>9.3800000000000008</v>
      </c>
      <c r="H17" s="502">
        <f t="shared" si="4"/>
        <v>506.52</v>
      </c>
      <c r="I17" s="502">
        <f t="shared" si="3"/>
        <v>628.54</v>
      </c>
    </row>
    <row r="18" spans="1:9" ht="49.5" customHeight="1" x14ac:dyDescent="0.25">
      <c r="A18" s="370" t="s">
        <v>24</v>
      </c>
      <c r="B18" s="499">
        <f t="shared" ref="B18" si="5">SUM(B19:B73)</f>
        <v>55</v>
      </c>
      <c r="C18" s="499"/>
      <c r="D18" s="499"/>
      <c r="E18" s="499">
        <f>SUM(E19:E73)</f>
        <v>1264</v>
      </c>
      <c r="F18" s="499"/>
      <c r="G18" s="499"/>
      <c r="H18" s="500">
        <f t="shared" ref="H18:I18" si="6">SUM(H19:H73)</f>
        <v>15151.35</v>
      </c>
      <c r="I18" s="520">
        <f t="shared" si="6"/>
        <v>18762.429999999997</v>
      </c>
    </row>
    <row r="19" spans="1:9" ht="21" customHeight="1" x14ac:dyDescent="0.25">
      <c r="A19" s="511" t="s">
        <v>394</v>
      </c>
      <c r="B19" s="514">
        <v>1</v>
      </c>
      <c r="C19" s="514">
        <f t="shared" ref="C19:C39" si="7">D19+E19</f>
        <v>167</v>
      </c>
      <c r="D19" s="514">
        <v>158</v>
      </c>
      <c r="E19" s="512">
        <v>9</v>
      </c>
      <c r="F19" s="499"/>
      <c r="G19" s="515">
        <v>5.93</v>
      </c>
      <c r="H19" s="502">
        <f t="shared" si="4"/>
        <v>106.74</v>
      </c>
      <c r="I19" s="502">
        <f>ROUND(H19*1.2409,2)</f>
        <v>132.44999999999999</v>
      </c>
    </row>
    <row r="20" spans="1:9" ht="21" customHeight="1" x14ac:dyDescent="0.25">
      <c r="A20" s="511" t="s">
        <v>394</v>
      </c>
      <c r="B20" s="514">
        <v>1</v>
      </c>
      <c r="C20" s="514">
        <f t="shared" si="7"/>
        <v>207</v>
      </c>
      <c r="D20" s="514">
        <v>158</v>
      </c>
      <c r="E20" s="512">
        <v>49</v>
      </c>
      <c r="F20" s="499"/>
      <c r="G20" s="515">
        <v>5.93</v>
      </c>
      <c r="H20" s="502">
        <f t="shared" si="4"/>
        <v>581.14</v>
      </c>
      <c r="I20" s="502">
        <f t="shared" ref="I20:I73" si="8">ROUND(H20*1.2409,2)</f>
        <v>721.14</v>
      </c>
    </row>
    <row r="21" spans="1:9" ht="21" customHeight="1" x14ac:dyDescent="0.25">
      <c r="A21" s="511" t="s">
        <v>394</v>
      </c>
      <c r="B21" s="514">
        <v>1</v>
      </c>
      <c r="C21" s="514">
        <f t="shared" si="7"/>
        <v>167</v>
      </c>
      <c r="D21" s="514">
        <v>158</v>
      </c>
      <c r="E21" s="512">
        <v>9</v>
      </c>
      <c r="F21" s="499"/>
      <c r="G21" s="515">
        <v>5.93</v>
      </c>
      <c r="H21" s="502">
        <f t="shared" si="4"/>
        <v>106.74</v>
      </c>
      <c r="I21" s="502">
        <f t="shared" si="8"/>
        <v>132.44999999999999</v>
      </c>
    </row>
    <row r="22" spans="1:9" ht="21" customHeight="1" x14ac:dyDescent="0.25">
      <c r="A22" s="511" t="s">
        <v>394</v>
      </c>
      <c r="B22" s="514">
        <v>1</v>
      </c>
      <c r="C22" s="514">
        <f t="shared" si="7"/>
        <v>178</v>
      </c>
      <c r="D22" s="514">
        <v>158</v>
      </c>
      <c r="E22" s="512">
        <v>20</v>
      </c>
      <c r="F22" s="499"/>
      <c r="G22" s="515">
        <v>5.93</v>
      </c>
      <c r="H22" s="502">
        <f t="shared" si="4"/>
        <v>237.2</v>
      </c>
      <c r="I22" s="502">
        <f t="shared" si="8"/>
        <v>294.33999999999997</v>
      </c>
    </row>
    <row r="23" spans="1:9" ht="21" customHeight="1" x14ac:dyDescent="0.25">
      <c r="A23" s="511" t="s">
        <v>394</v>
      </c>
      <c r="B23" s="514">
        <v>1</v>
      </c>
      <c r="C23" s="514">
        <f t="shared" si="7"/>
        <v>180</v>
      </c>
      <c r="D23" s="514">
        <v>158</v>
      </c>
      <c r="E23" s="512">
        <v>22</v>
      </c>
      <c r="F23" s="499"/>
      <c r="G23" s="515">
        <v>5.9300000000000006</v>
      </c>
      <c r="H23" s="502">
        <f t="shared" si="4"/>
        <v>260.92</v>
      </c>
      <c r="I23" s="502">
        <f t="shared" si="8"/>
        <v>323.77999999999997</v>
      </c>
    </row>
    <row r="24" spans="1:9" ht="21" customHeight="1" x14ac:dyDescent="0.25">
      <c r="A24" s="511" t="s">
        <v>394</v>
      </c>
      <c r="B24" s="514">
        <v>1</v>
      </c>
      <c r="C24" s="514">
        <f t="shared" si="7"/>
        <v>184</v>
      </c>
      <c r="D24" s="514">
        <v>158</v>
      </c>
      <c r="E24" s="512">
        <v>26</v>
      </c>
      <c r="F24" s="499"/>
      <c r="G24" s="515">
        <v>5.9300000000000006</v>
      </c>
      <c r="H24" s="502">
        <f t="shared" si="4"/>
        <v>308.36</v>
      </c>
      <c r="I24" s="502">
        <f t="shared" si="8"/>
        <v>382.64</v>
      </c>
    </row>
    <row r="25" spans="1:9" ht="21" customHeight="1" x14ac:dyDescent="0.25">
      <c r="A25" s="511" t="s">
        <v>394</v>
      </c>
      <c r="B25" s="514">
        <v>1</v>
      </c>
      <c r="C25" s="514">
        <f t="shared" si="7"/>
        <v>184</v>
      </c>
      <c r="D25" s="514">
        <v>158</v>
      </c>
      <c r="E25" s="512">
        <v>26</v>
      </c>
      <c r="F25" s="499"/>
      <c r="G25" s="515">
        <v>5.9300000000000006</v>
      </c>
      <c r="H25" s="502">
        <f t="shared" si="4"/>
        <v>308.36</v>
      </c>
      <c r="I25" s="502">
        <f t="shared" si="8"/>
        <v>382.64</v>
      </c>
    </row>
    <row r="26" spans="1:9" ht="21" customHeight="1" x14ac:dyDescent="0.25">
      <c r="A26" s="511" t="s">
        <v>394</v>
      </c>
      <c r="B26" s="514">
        <v>1</v>
      </c>
      <c r="C26" s="514">
        <f t="shared" si="7"/>
        <v>186</v>
      </c>
      <c r="D26" s="514">
        <v>158</v>
      </c>
      <c r="E26" s="512">
        <v>28</v>
      </c>
      <c r="F26" s="499"/>
      <c r="G26" s="515">
        <v>5.93</v>
      </c>
      <c r="H26" s="502">
        <f t="shared" si="4"/>
        <v>332.08</v>
      </c>
      <c r="I26" s="502">
        <f t="shared" si="8"/>
        <v>412.08</v>
      </c>
    </row>
    <row r="27" spans="1:9" ht="21" customHeight="1" x14ac:dyDescent="0.25">
      <c r="A27" s="511" t="s">
        <v>394</v>
      </c>
      <c r="B27" s="514">
        <v>1</v>
      </c>
      <c r="C27" s="514">
        <f t="shared" si="7"/>
        <v>192</v>
      </c>
      <c r="D27" s="514">
        <v>158</v>
      </c>
      <c r="E27" s="512">
        <v>34</v>
      </c>
      <c r="F27" s="499"/>
      <c r="G27" s="515">
        <v>5.93</v>
      </c>
      <c r="H27" s="502">
        <f t="shared" si="4"/>
        <v>403.24</v>
      </c>
      <c r="I27" s="502">
        <f t="shared" si="8"/>
        <v>500.38</v>
      </c>
    </row>
    <row r="28" spans="1:9" ht="21" customHeight="1" x14ac:dyDescent="0.25">
      <c r="A28" s="511" t="s">
        <v>394</v>
      </c>
      <c r="B28" s="514">
        <v>1</v>
      </c>
      <c r="C28" s="514">
        <f t="shared" si="7"/>
        <v>216</v>
      </c>
      <c r="D28" s="514">
        <v>158</v>
      </c>
      <c r="E28" s="512">
        <v>58</v>
      </c>
      <c r="F28" s="499"/>
      <c r="G28" s="515">
        <v>5.93</v>
      </c>
      <c r="H28" s="502">
        <f t="shared" si="4"/>
        <v>687.88</v>
      </c>
      <c r="I28" s="502">
        <f t="shared" si="8"/>
        <v>853.59</v>
      </c>
    </row>
    <row r="29" spans="1:9" ht="21" customHeight="1" x14ac:dyDescent="0.25">
      <c r="A29" s="511" t="s">
        <v>394</v>
      </c>
      <c r="B29" s="514">
        <v>1</v>
      </c>
      <c r="C29" s="514">
        <f t="shared" si="7"/>
        <v>228</v>
      </c>
      <c r="D29" s="514">
        <v>158</v>
      </c>
      <c r="E29" s="512">
        <v>70</v>
      </c>
      <c r="F29" s="499"/>
      <c r="G29" s="515">
        <v>5.9300000000000006</v>
      </c>
      <c r="H29" s="502">
        <f t="shared" si="4"/>
        <v>830.2</v>
      </c>
      <c r="I29" s="502">
        <f t="shared" si="8"/>
        <v>1030.2</v>
      </c>
    </row>
    <row r="30" spans="1:9" ht="21" customHeight="1" x14ac:dyDescent="0.25">
      <c r="A30" s="511" t="s">
        <v>394</v>
      </c>
      <c r="B30" s="514">
        <v>1</v>
      </c>
      <c r="C30" s="514">
        <f t="shared" si="7"/>
        <v>200</v>
      </c>
      <c r="D30" s="514">
        <v>158</v>
      </c>
      <c r="E30" s="512">
        <v>42</v>
      </c>
      <c r="F30" s="499"/>
      <c r="G30" s="515">
        <v>5.93</v>
      </c>
      <c r="H30" s="502">
        <f t="shared" si="4"/>
        <v>498.12</v>
      </c>
      <c r="I30" s="502">
        <f t="shared" si="8"/>
        <v>618.12</v>
      </c>
    </row>
    <row r="31" spans="1:9" ht="21" customHeight="1" x14ac:dyDescent="0.25">
      <c r="A31" s="511" t="s">
        <v>394</v>
      </c>
      <c r="B31" s="514">
        <v>1</v>
      </c>
      <c r="C31" s="514">
        <f t="shared" si="7"/>
        <v>160</v>
      </c>
      <c r="D31" s="514">
        <v>158</v>
      </c>
      <c r="E31" s="512">
        <v>2</v>
      </c>
      <c r="F31" s="499"/>
      <c r="G31" s="515">
        <v>5.93</v>
      </c>
      <c r="H31" s="502">
        <f t="shared" si="4"/>
        <v>23.72</v>
      </c>
      <c r="I31" s="502">
        <f>ROUND(H31*1.2131,2)</f>
        <v>28.77</v>
      </c>
    </row>
    <row r="32" spans="1:9" ht="21" customHeight="1" x14ac:dyDescent="0.25">
      <c r="A32" s="511" t="s">
        <v>394</v>
      </c>
      <c r="B32" s="514">
        <v>1</v>
      </c>
      <c r="C32" s="514">
        <f t="shared" si="7"/>
        <v>168</v>
      </c>
      <c r="D32" s="514">
        <v>158</v>
      </c>
      <c r="E32" s="512">
        <v>10</v>
      </c>
      <c r="F32" s="499"/>
      <c r="G32" s="515">
        <v>5.93</v>
      </c>
      <c r="H32" s="502">
        <f t="shared" si="4"/>
        <v>118.6</v>
      </c>
      <c r="I32" s="502">
        <f t="shared" si="8"/>
        <v>147.16999999999999</v>
      </c>
    </row>
    <row r="33" spans="1:9" ht="21" customHeight="1" x14ac:dyDescent="0.25">
      <c r="A33" s="511" t="s">
        <v>394</v>
      </c>
      <c r="B33" s="514">
        <v>1</v>
      </c>
      <c r="C33" s="514">
        <f t="shared" si="7"/>
        <v>184</v>
      </c>
      <c r="D33" s="514">
        <v>158</v>
      </c>
      <c r="E33" s="512">
        <v>26</v>
      </c>
      <c r="F33" s="499"/>
      <c r="G33" s="515">
        <v>5.9300000000000006</v>
      </c>
      <c r="H33" s="502">
        <f t="shared" si="4"/>
        <v>308.36</v>
      </c>
      <c r="I33" s="502">
        <f t="shared" si="8"/>
        <v>382.64</v>
      </c>
    </row>
    <row r="34" spans="1:9" ht="21" customHeight="1" x14ac:dyDescent="0.25">
      <c r="A34" s="511" t="s">
        <v>394</v>
      </c>
      <c r="B34" s="514">
        <v>1</v>
      </c>
      <c r="C34" s="514">
        <f t="shared" si="7"/>
        <v>180</v>
      </c>
      <c r="D34" s="514">
        <v>158</v>
      </c>
      <c r="E34" s="512">
        <v>22</v>
      </c>
      <c r="F34" s="499"/>
      <c r="G34" s="515">
        <v>5.9300000000000006</v>
      </c>
      <c r="H34" s="502">
        <f t="shared" si="4"/>
        <v>260.92</v>
      </c>
      <c r="I34" s="502">
        <f>ROUND(H34*1.2131,2)</f>
        <v>316.52</v>
      </c>
    </row>
    <row r="35" spans="1:9" ht="21" customHeight="1" x14ac:dyDescent="0.25">
      <c r="A35" s="511" t="s">
        <v>394</v>
      </c>
      <c r="B35" s="514">
        <v>1</v>
      </c>
      <c r="C35" s="514">
        <f t="shared" si="7"/>
        <v>176</v>
      </c>
      <c r="D35" s="514">
        <v>158</v>
      </c>
      <c r="E35" s="512">
        <v>18</v>
      </c>
      <c r="F35" s="499"/>
      <c r="G35" s="515">
        <v>5.93</v>
      </c>
      <c r="H35" s="502">
        <f t="shared" si="4"/>
        <v>213.48</v>
      </c>
      <c r="I35" s="502">
        <f t="shared" si="8"/>
        <v>264.91000000000003</v>
      </c>
    </row>
    <row r="36" spans="1:9" ht="21" customHeight="1" x14ac:dyDescent="0.25">
      <c r="A36" s="511" t="s">
        <v>394</v>
      </c>
      <c r="B36" s="514">
        <v>1</v>
      </c>
      <c r="C36" s="514">
        <f t="shared" si="7"/>
        <v>167</v>
      </c>
      <c r="D36" s="514">
        <v>158</v>
      </c>
      <c r="E36" s="512">
        <v>9</v>
      </c>
      <c r="F36" s="499"/>
      <c r="G36" s="515">
        <v>5.93</v>
      </c>
      <c r="H36" s="502">
        <f t="shared" si="4"/>
        <v>106.74</v>
      </c>
      <c r="I36" s="502">
        <f t="shared" si="8"/>
        <v>132.44999999999999</v>
      </c>
    </row>
    <row r="37" spans="1:9" ht="21" customHeight="1" x14ac:dyDescent="0.25">
      <c r="A37" s="511" t="s">
        <v>394</v>
      </c>
      <c r="B37" s="514">
        <v>1</v>
      </c>
      <c r="C37" s="514">
        <f t="shared" si="7"/>
        <v>164</v>
      </c>
      <c r="D37" s="514">
        <v>158</v>
      </c>
      <c r="E37" s="512">
        <v>6</v>
      </c>
      <c r="F37" s="499"/>
      <c r="G37" s="515">
        <v>5.93</v>
      </c>
      <c r="H37" s="502">
        <f t="shared" si="4"/>
        <v>71.16</v>
      </c>
      <c r="I37" s="502">
        <f t="shared" si="8"/>
        <v>88.3</v>
      </c>
    </row>
    <row r="38" spans="1:9" ht="21" customHeight="1" x14ac:dyDescent="0.25">
      <c r="A38" s="511" t="s">
        <v>394</v>
      </c>
      <c r="B38" s="514">
        <v>1</v>
      </c>
      <c r="C38" s="514">
        <f t="shared" si="7"/>
        <v>167</v>
      </c>
      <c r="D38" s="514">
        <v>158</v>
      </c>
      <c r="E38" s="512">
        <v>9</v>
      </c>
      <c r="F38" s="499"/>
      <c r="G38" s="515">
        <v>5.93</v>
      </c>
      <c r="H38" s="502">
        <f t="shared" si="4"/>
        <v>106.74</v>
      </c>
      <c r="I38" s="502">
        <f>ROUND(H38*1.2131,2)</f>
        <v>129.49</v>
      </c>
    </row>
    <row r="39" spans="1:9" ht="21" customHeight="1" x14ac:dyDescent="0.25">
      <c r="A39" s="511" t="s">
        <v>394</v>
      </c>
      <c r="B39" s="514">
        <v>1</v>
      </c>
      <c r="C39" s="514">
        <f t="shared" si="7"/>
        <v>176</v>
      </c>
      <c r="D39" s="514">
        <v>158</v>
      </c>
      <c r="E39" s="512">
        <v>18</v>
      </c>
      <c r="F39" s="499"/>
      <c r="G39" s="515">
        <v>5.93</v>
      </c>
      <c r="H39" s="502">
        <f t="shared" si="4"/>
        <v>213.48</v>
      </c>
      <c r="I39" s="502">
        <f t="shared" si="8"/>
        <v>264.91000000000003</v>
      </c>
    </row>
    <row r="40" spans="1:9" ht="22.5" customHeight="1" x14ac:dyDescent="0.25">
      <c r="A40" s="511" t="s">
        <v>394</v>
      </c>
      <c r="B40" s="514">
        <v>1</v>
      </c>
      <c r="C40" s="514">
        <f>D40+E40</f>
        <v>160</v>
      </c>
      <c r="D40" s="514">
        <v>158</v>
      </c>
      <c r="E40" s="512">
        <v>2</v>
      </c>
      <c r="F40" s="515"/>
      <c r="G40" s="515">
        <v>5.93</v>
      </c>
      <c r="H40" s="502">
        <f t="shared" si="4"/>
        <v>23.72</v>
      </c>
      <c r="I40" s="502">
        <f t="shared" si="8"/>
        <v>29.43</v>
      </c>
    </row>
    <row r="41" spans="1:9" ht="22.5" customHeight="1" x14ac:dyDescent="0.25">
      <c r="A41" s="511" t="s">
        <v>394</v>
      </c>
      <c r="B41" s="514">
        <v>1</v>
      </c>
      <c r="C41" s="514">
        <f>D41+E41</f>
        <v>240</v>
      </c>
      <c r="D41" s="514">
        <v>158</v>
      </c>
      <c r="E41" s="512">
        <v>82</v>
      </c>
      <c r="F41" s="515"/>
      <c r="G41" s="515">
        <v>5.93</v>
      </c>
      <c r="H41" s="502">
        <f t="shared" si="4"/>
        <v>972.52</v>
      </c>
      <c r="I41" s="502">
        <f t="shared" si="8"/>
        <v>1206.8</v>
      </c>
    </row>
    <row r="42" spans="1:9" ht="22.5" customHeight="1" x14ac:dyDescent="0.25">
      <c r="A42" s="511" t="s">
        <v>394</v>
      </c>
      <c r="B42" s="514">
        <v>1</v>
      </c>
      <c r="C42" s="514">
        <f t="shared" ref="C42:C73" si="9">D42+E42</f>
        <v>176</v>
      </c>
      <c r="D42" s="514">
        <v>158</v>
      </c>
      <c r="E42" s="512">
        <v>18</v>
      </c>
      <c r="F42" s="515"/>
      <c r="G42" s="515">
        <v>5.93</v>
      </c>
      <c r="H42" s="502">
        <f t="shared" si="4"/>
        <v>213.48</v>
      </c>
      <c r="I42" s="502">
        <f>ROUND(H42*1.2131,2)</f>
        <v>258.97000000000003</v>
      </c>
    </row>
    <row r="43" spans="1:9" ht="22.5" customHeight="1" x14ac:dyDescent="0.25">
      <c r="A43" s="511" t="s">
        <v>394</v>
      </c>
      <c r="B43" s="514">
        <v>1</v>
      </c>
      <c r="C43" s="514">
        <f t="shared" si="9"/>
        <v>183</v>
      </c>
      <c r="D43" s="514">
        <v>158</v>
      </c>
      <c r="E43" s="512">
        <v>25</v>
      </c>
      <c r="F43" s="515"/>
      <c r="G43" s="515">
        <v>5.93</v>
      </c>
      <c r="H43" s="502">
        <f t="shared" si="4"/>
        <v>296.5</v>
      </c>
      <c r="I43" s="502">
        <f t="shared" si="8"/>
        <v>367.93</v>
      </c>
    </row>
    <row r="44" spans="1:9" ht="22.5" customHeight="1" x14ac:dyDescent="0.25">
      <c r="A44" s="511" t="s">
        <v>394</v>
      </c>
      <c r="B44" s="514">
        <v>1</v>
      </c>
      <c r="C44" s="514">
        <f t="shared" si="9"/>
        <v>182</v>
      </c>
      <c r="D44" s="514">
        <v>158</v>
      </c>
      <c r="E44" s="512">
        <v>24</v>
      </c>
      <c r="F44" s="515"/>
      <c r="G44" s="515">
        <v>5.93</v>
      </c>
      <c r="H44" s="502">
        <f t="shared" si="4"/>
        <v>284.64</v>
      </c>
      <c r="I44" s="502">
        <f t="shared" si="8"/>
        <v>353.21</v>
      </c>
    </row>
    <row r="45" spans="1:9" ht="22.5" customHeight="1" x14ac:dyDescent="0.25">
      <c r="A45" s="511" t="s">
        <v>30</v>
      </c>
      <c r="B45" s="514">
        <v>1</v>
      </c>
      <c r="C45" s="514">
        <f t="shared" si="9"/>
        <v>168</v>
      </c>
      <c r="D45" s="514">
        <v>158</v>
      </c>
      <c r="E45" s="512">
        <v>10</v>
      </c>
      <c r="F45" s="515"/>
      <c r="G45" s="515">
        <v>5.36</v>
      </c>
      <c r="H45" s="502">
        <f t="shared" si="4"/>
        <v>107.2</v>
      </c>
      <c r="I45" s="502">
        <f t="shared" si="8"/>
        <v>133.02000000000001</v>
      </c>
    </row>
    <row r="46" spans="1:9" ht="22.5" customHeight="1" x14ac:dyDescent="0.25">
      <c r="A46" s="511" t="s">
        <v>30</v>
      </c>
      <c r="B46" s="514">
        <v>1</v>
      </c>
      <c r="C46" s="514">
        <f t="shared" si="9"/>
        <v>176</v>
      </c>
      <c r="D46" s="514">
        <v>158</v>
      </c>
      <c r="E46" s="512">
        <v>18</v>
      </c>
      <c r="F46" s="515"/>
      <c r="G46" s="515">
        <v>5.78</v>
      </c>
      <c r="H46" s="502">
        <f t="shared" si="4"/>
        <v>208.08</v>
      </c>
      <c r="I46" s="502">
        <f t="shared" si="8"/>
        <v>258.20999999999998</v>
      </c>
    </row>
    <row r="47" spans="1:9" ht="22.5" customHeight="1" x14ac:dyDescent="0.25">
      <c r="A47" s="511" t="s">
        <v>30</v>
      </c>
      <c r="B47" s="514">
        <v>1</v>
      </c>
      <c r="C47" s="514">
        <f t="shared" si="9"/>
        <v>186</v>
      </c>
      <c r="D47" s="514">
        <v>158</v>
      </c>
      <c r="E47" s="512">
        <v>28</v>
      </c>
      <c r="F47" s="515"/>
      <c r="G47" s="515">
        <v>5.78</v>
      </c>
      <c r="H47" s="502">
        <f t="shared" si="4"/>
        <v>323.68</v>
      </c>
      <c r="I47" s="502">
        <f t="shared" si="8"/>
        <v>401.65</v>
      </c>
    </row>
    <row r="48" spans="1:9" ht="22.5" customHeight="1" x14ac:dyDescent="0.25">
      <c r="A48" s="511" t="s">
        <v>30</v>
      </c>
      <c r="B48" s="514">
        <v>1</v>
      </c>
      <c r="C48" s="514">
        <f t="shared" si="9"/>
        <v>166</v>
      </c>
      <c r="D48" s="514">
        <v>158</v>
      </c>
      <c r="E48" s="512">
        <v>8</v>
      </c>
      <c r="F48" s="515"/>
      <c r="G48" s="515">
        <v>5.78</v>
      </c>
      <c r="H48" s="502">
        <f t="shared" si="4"/>
        <v>92.48</v>
      </c>
      <c r="I48" s="502">
        <f t="shared" si="8"/>
        <v>114.76</v>
      </c>
    </row>
    <row r="49" spans="1:9" ht="22.5" customHeight="1" x14ac:dyDescent="0.25">
      <c r="A49" s="511" t="s">
        <v>30</v>
      </c>
      <c r="B49" s="514">
        <v>1</v>
      </c>
      <c r="C49" s="514">
        <f t="shared" si="9"/>
        <v>160</v>
      </c>
      <c r="D49" s="514">
        <v>158</v>
      </c>
      <c r="E49" s="512">
        <v>2</v>
      </c>
      <c r="F49" s="515"/>
      <c r="G49" s="515">
        <v>5.36</v>
      </c>
      <c r="H49" s="502">
        <f t="shared" si="4"/>
        <v>21.44</v>
      </c>
      <c r="I49" s="502">
        <f t="shared" si="8"/>
        <v>26.6</v>
      </c>
    </row>
    <row r="50" spans="1:9" ht="22.5" customHeight="1" x14ac:dyDescent="0.25">
      <c r="A50" s="511" t="s">
        <v>30</v>
      </c>
      <c r="B50" s="514">
        <v>1</v>
      </c>
      <c r="C50" s="514">
        <f t="shared" si="9"/>
        <v>160</v>
      </c>
      <c r="D50" s="514">
        <v>158</v>
      </c>
      <c r="E50" s="512">
        <v>2</v>
      </c>
      <c r="F50" s="515"/>
      <c r="G50" s="515">
        <v>5.36</v>
      </c>
      <c r="H50" s="502">
        <f t="shared" si="4"/>
        <v>21.44</v>
      </c>
      <c r="I50" s="502">
        <f t="shared" si="8"/>
        <v>26.6</v>
      </c>
    </row>
    <row r="51" spans="1:9" ht="22.5" customHeight="1" x14ac:dyDescent="0.25">
      <c r="A51" s="511" t="s">
        <v>30</v>
      </c>
      <c r="B51" s="514">
        <v>1</v>
      </c>
      <c r="C51" s="514">
        <f t="shared" si="9"/>
        <v>176</v>
      </c>
      <c r="D51" s="514">
        <v>158</v>
      </c>
      <c r="E51" s="512">
        <v>18</v>
      </c>
      <c r="F51" s="515"/>
      <c r="G51" s="515">
        <v>5.36</v>
      </c>
      <c r="H51" s="502">
        <f t="shared" si="4"/>
        <v>192.96</v>
      </c>
      <c r="I51" s="502">
        <f t="shared" si="8"/>
        <v>239.44</v>
      </c>
    </row>
    <row r="52" spans="1:9" ht="22.5" customHeight="1" x14ac:dyDescent="0.25">
      <c r="A52" s="511" t="s">
        <v>30</v>
      </c>
      <c r="B52" s="514">
        <v>1</v>
      </c>
      <c r="C52" s="514">
        <f t="shared" si="9"/>
        <v>168</v>
      </c>
      <c r="D52" s="514">
        <v>158</v>
      </c>
      <c r="E52" s="512">
        <v>10</v>
      </c>
      <c r="F52" s="515"/>
      <c r="G52" s="515">
        <v>5.7799999999999994</v>
      </c>
      <c r="H52" s="502">
        <f t="shared" si="4"/>
        <v>115.6</v>
      </c>
      <c r="I52" s="502">
        <f t="shared" si="8"/>
        <v>143.44999999999999</v>
      </c>
    </row>
    <row r="53" spans="1:9" ht="22.5" customHeight="1" x14ac:dyDescent="0.25">
      <c r="A53" s="511" t="s">
        <v>30</v>
      </c>
      <c r="B53" s="514">
        <v>1</v>
      </c>
      <c r="C53" s="514">
        <f t="shared" si="9"/>
        <v>178</v>
      </c>
      <c r="D53" s="514">
        <v>158</v>
      </c>
      <c r="E53" s="512">
        <v>20</v>
      </c>
      <c r="F53" s="515"/>
      <c r="G53" s="515">
        <v>5.7799999999999994</v>
      </c>
      <c r="H53" s="502">
        <f t="shared" si="4"/>
        <v>231.2</v>
      </c>
      <c r="I53" s="502">
        <f t="shared" si="8"/>
        <v>286.89999999999998</v>
      </c>
    </row>
    <row r="54" spans="1:9" ht="22.5" customHeight="1" x14ac:dyDescent="0.25">
      <c r="A54" s="511" t="s">
        <v>30</v>
      </c>
      <c r="B54" s="514">
        <v>1</v>
      </c>
      <c r="C54" s="514">
        <f t="shared" si="9"/>
        <v>166</v>
      </c>
      <c r="D54" s="514">
        <v>158</v>
      </c>
      <c r="E54" s="512">
        <v>8</v>
      </c>
      <c r="F54" s="515"/>
      <c r="G54" s="515">
        <v>5.36</v>
      </c>
      <c r="H54" s="502">
        <f t="shared" si="4"/>
        <v>85.76</v>
      </c>
      <c r="I54" s="502">
        <f t="shared" si="8"/>
        <v>106.42</v>
      </c>
    </row>
    <row r="55" spans="1:9" ht="21" customHeight="1" x14ac:dyDescent="0.25">
      <c r="A55" s="511" t="s">
        <v>30</v>
      </c>
      <c r="B55" s="514">
        <v>1</v>
      </c>
      <c r="C55" s="514">
        <f t="shared" si="9"/>
        <v>178</v>
      </c>
      <c r="D55" s="514">
        <v>158</v>
      </c>
      <c r="E55" s="512">
        <v>20</v>
      </c>
      <c r="F55" s="515"/>
      <c r="G55" s="515">
        <v>5.36</v>
      </c>
      <c r="H55" s="502">
        <f t="shared" si="4"/>
        <v>214.4</v>
      </c>
      <c r="I55" s="502">
        <f>ROUND(H55*1.2131,2)</f>
        <v>260.08999999999997</v>
      </c>
    </row>
    <row r="56" spans="1:9" ht="21" customHeight="1" x14ac:dyDescent="0.25">
      <c r="A56" s="511" t="s">
        <v>30</v>
      </c>
      <c r="B56" s="514">
        <v>1</v>
      </c>
      <c r="C56" s="514">
        <f t="shared" si="9"/>
        <v>160</v>
      </c>
      <c r="D56" s="514">
        <v>158</v>
      </c>
      <c r="E56" s="512">
        <v>2</v>
      </c>
      <c r="F56" s="515"/>
      <c r="G56" s="515">
        <v>5.36</v>
      </c>
      <c r="H56" s="502">
        <f t="shared" si="4"/>
        <v>21.44</v>
      </c>
      <c r="I56" s="502">
        <f t="shared" si="8"/>
        <v>26.6</v>
      </c>
    </row>
    <row r="57" spans="1:9" ht="21" customHeight="1" x14ac:dyDescent="0.25">
      <c r="A57" s="511" t="s">
        <v>30</v>
      </c>
      <c r="B57" s="514">
        <v>1</v>
      </c>
      <c r="C57" s="514">
        <f t="shared" si="9"/>
        <v>202</v>
      </c>
      <c r="D57" s="514">
        <v>158</v>
      </c>
      <c r="E57" s="512">
        <v>44</v>
      </c>
      <c r="F57" s="515"/>
      <c r="G57" s="515">
        <v>5.36</v>
      </c>
      <c r="H57" s="502">
        <f t="shared" si="4"/>
        <v>471.68</v>
      </c>
      <c r="I57" s="502">
        <f t="shared" si="8"/>
        <v>585.30999999999995</v>
      </c>
    </row>
    <row r="58" spans="1:9" ht="21" customHeight="1" x14ac:dyDescent="0.25">
      <c r="A58" s="511" t="s">
        <v>30</v>
      </c>
      <c r="B58" s="514">
        <v>1</v>
      </c>
      <c r="C58" s="514">
        <f t="shared" si="9"/>
        <v>171</v>
      </c>
      <c r="D58" s="514">
        <v>158</v>
      </c>
      <c r="E58" s="512">
        <v>13</v>
      </c>
      <c r="F58" s="515"/>
      <c r="G58" s="515">
        <v>5.36</v>
      </c>
      <c r="H58" s="502">
        <f t="shared" si="4"/>
        <v>139.36000000000001</v>
      </c>
      <c r="I58" s="502">
        <f t="shared" si="8"/>
        <v>172.93</v>
      </c>
    </row>
    <row r="59" spans="1:9" ht="21" customHeight="1" x14ac:dyDescent="0.25">
      <c r="A59" s="511" t="s">
        <v>30</v>
      </c>
      <c r="B59" s="514">
        <v>1</v>
      </c>
      <c r="C59" s="514">
        <f t="shared" si="9"/>
        <v>180</v>
      </c>
      <c r="D59" s="514">
        <v>158</v>
      </c>
      <c r="E59" s="512">
        <v>22</v>
      </c>
      <c r="F59" s="515"/>
      <c r="G59" s="515">
        <v>5.36</v>
      </c>
      <c r="H59" s="502">
        <f t="shared" si="4"/>
        <v>235.84</v>
      </c>
      <c r="I59" s="502">
        <f t="shared" si="8"/>
        <v>292.64999999999998</v>
      </c>
    </row>
    <row r="60" spans="1:9" ht="21" customHeight="1" x14ac:dyDescent="0.25">
      <c r="A60" s="511" t="s">
        <v>30</v>
      </c>
      <c r="B60" s="514">
        <v>1</v>
      </c>
      <c r="C60" s="514">
        <f t="shared" si="9"/>
        <v>176</v>
      </c>
      <c r="D60" s="514">
        <v>158</v>
      </c>
      <c r="E60" s="512">
        <v>18</v>
      </c>
      <c r="F60" s="515"/>
      <c r="G60" s="515">
        <v>5.78</v>
      </c>
      <c r="H60" s="502">
        <f t="shared" si="4"/>
        <v>208.08</v>
      </c>
      <c r="I60" s="502">
        <f t="shared" si="8"/>
        <v>258.20999999999998</v>
      </c>
    </row>
    <row r="61" spans="1:9" ht="21" customHeight="1" x14ac:dyDescent="0.25">
      <c r="A61" s="511" t="s">
        <v>30</v>
      </c>
      <c r="B61" s="514">
        <v>1</v>
      </c>
      <c r="C61" s="514">
        <f t="shared" si="9"/>
        <v>175</v>
      </c>
      <c r="D61" s="514">
        <v>158</v>
      </c>
      <c r="E61" s="512">
        <v>17</v>
      </c>
      <c r="F61" s="515"/>
      <c r="G61" s="515">
        <v>5.36</v>
      </c>
      <c r="H61" s="502">
        <f t="shared" si="4"/>
        <v>182.24</v>
      </c>
      <c r="I61" s="502">
        <f t="shared" si="8"/>
        <v>226.14</v>
      </c>
    </row>
    <row r="62" spans="1:9" ht="21.75" customHeight="1" x14ac:dyDescent="0.25">
      <c r="A62" s="511" t="s">
        <v>30</v>
      </c>
      <c r="B62" s="514">
        <v>1</v>
      </c>
      <c r="C62" s="514">
        <f t="shared" si="9"/>
        <v>200</v>
      </c>
      <c r="D62" s="514">
        <v>158</v>
      </c>
      <c r="E62" s="512">
        <v>42</v>
      </c>
      <c r="F62" s="515"/>
      <c r="G62" s="515">
        <v>5.36</v>
      </c>
      <c r="H62" s="502">
        <f t="shared" si="4"/>
        <v>450.24</v>
      </c>
      <c r="I62" s="502">
        <f t="shared" si="8"/>
        <v>558.70000000000005</v>
      </c>
    </row>
    <row r="63" spans="1:9" ht="21.75" customHeight="1" x14ac:dyDescent="0.25">
      <c r="A63" s="511" t="s">
        <v>30</v>
      </c>
      <c r="B63" s="514">
        <v>1</v>
      </c>
      <c r="C63" s="514">
        <f t="shared" si="9"/>
        <v>208</v>
      </c>
      <c r="D63" s="514">
        <v>158</v>
      </c>
      <c r="E63" s="512">
        <v>50</v>
      </c>
      <c r="F63" s="515"/>
      <c r="G63" s="515">
        <v>5.78</v>
      </c>
      <c r="H63" s="502">
        <f t="shared" si="4"/>
        <v>578</v>
      </c>
      <c r="I63" s="502">
        <f>ROUND(H63*1.2131,2)</f>
        <v>701.17</v>
      </c>
    </row>
    <row r="64" spans="1:9" ht="21.75" customHeight="1" x14ac:dyDescent="0.25">
      <c r="A64" s="511" t="s">
        <v>30</v>
      </c>
      <c r="B64" s="514">
        <v>1</v>
      </c>
      <c r="C64" s="514">
        <f t="shared" si="9"/>
        <v>172</v>
      </c>
      <c r="D64" s="514">
        <v>158</v>
      </c>
      <c r="E64" s="512">
        <v>14</v>
      </c>
      <c r="F64" s="515"/>
      <c r="G64" s="515">
        <v>5.36</v>
      </c>
      <c r="H64" s="502">
        <f t="shared" si="4"/>
        <v>150.08000000000001</v>
      </c>
      <c r="I64" s="502">
        <f t="shared" si="8"/>
        <v>186.23</v>
      </c>
    </row>
    <row r="65" spans="1:9" ht="21.75" customHeight="1" x14ac:dyDescent="0.25">
      <c r="A65" s="511" t="s">
        <v>395</v>
      </c>
      <c r="B65" s="514">
        <v>1</v>
      </c>
      <c r="C65" s="514">
        <f t="shared" si="9"/>
        <v>214</v>
      </c>
      <c r="D65" s="514">
        <v>158</v>
      </c>
      <c r="E65" s="512">
        <v>56</v>
      </c>
      <c r="F65" s="515"/>
      <c r="G65" s="515">
        <v>6.26</v>
      </c>
      <c r="H65" s="502">
        <f t="shared" si="4"/>
        <v>701.12</v>
      </c>
      <c r="I65" s="502">
        <f t="shared" si="8"/>
        <v>870.02</v>
      </c>
    </row>
    <row r="66" spans="1:9" ht="21.75" customHeight="1" x14ac:dyDescent="0.25">
      <c r="A66" s="511" t="s">
        <v>395</v>
      </c>
      <c r="B66" s="514">
        <v>1</v>
      </c>
      <c r="C66" s="514">
        <f t="shared" si="9"/>
        <v>174</v>
      </c>
      <c r="D66" s="514">
        <v>158</v>
      </c>
      <c r="E66" s="512">
        <v>16</v>
      </c>
      <c r="F66" s="515"/>
      <c r="G66" s="515">
        <v>6.26</v>
      </c>
      <c r="H66" s="502">
        <f t="shared" si="4"/>
        <v>200.32</v>
      </c>
      <c r="I66" s="502">
        <f t="shared" si="8"/>
        <v>248.58</v>
      </c>
    </row>
    <row r="67" spans="1:9" ht="21.75" customHeight="1" x14ac:dyDescent="0.25">
      <c r="A67" s="511" t="s">
        <v>395</v>
      </c>
      <c r="B67" s="514">
        <v>1</v>
      </c>
      <c r="C67" s="514">
        <f t="shared" si="9"/>
        <v>178</v>
      </c>
      <c r="D67" s="514">
        <v>158</v>
      </c>
      <c r="E67" s="512">
        <v>20</v>
      </c>
      <c r="F67" s="515"/>
      <c r="G67" s="515">
        <v>5.9</v>
      </c>
      <c r="H67" s="502">
        <f t="shared" si="4"/>
        <v>236</v>
      </c>
      <c r="I67" s="502">
        <f t="shared" si="8"/>
        <v>292.85000000000002</v>
      </c>
    </row>
    <row r="68" spans="1:9" ht="21.75" customHeight="1" x14ac:dyDescent="0.25">
      <c r="A68" s="511" t="s">
        <v>395</v>
      </c>
      <c r="B68" s="514">
        <v>1</v>
      </c>
      <c r="C68" s="514">
        <f t="shared" si="9"/>
        <v>174</v>
      </c>
      <c r="D68" s="514">
        <v>158</v>
      </c>
      <c r="E68" s="512">
        <v>16</v>
      </c>
      <c r="F68" s="515"/>
      <c r="G68" s="515">
        <v>5.9</v>
      </c>
      <c r="H68" s="502">
        <f t="shared" si="4"/>
        <v>188.8</v>
      </c>
      <c r="I68" s="502">
        <f t="shared" si="8"/>
        <v>234.28</v>
      </c>
    </row>
    <row r="69" spans="1:9" ht="21.75" customHeight="1" x14ac:dyDescent="0.25">
      <c r="A69" s="511" t="s">
        <v>395</v>
      </c>
      <c r="B69" s="514">
        <v>1</v>
      </c>
      <c r="C69" s="514">
        <f t="shared" si="9"/>
        <v>203</v>
      </c>
      <c r="D69" s="514">
        <v>158</v>
      </c>
      <c r="E69" s="512">
        <v>45</v>
      </c>
      <c r="F69" s="515"/>
      <c r="G69" s="515">
        <v>5.9</v>
      </c>
      <c r="H69" s="502">
        <f t="shared" si="4"/>
        <v>531</v>
      </c>
      <c r="I69" s="502">
        <f t="shared" si="8"/>
        <v>658.92</v>
      </c>
    </row>
    <row r="70" spans="1:9" ht="21.75" customHeight="1" x14ac:dyDescent="0.25">
      <c r="A70" s="511" t="s">
        <v>65</v>
      </c>
      <c r="B70" s="514">
        <v>1</v>
      </c>
      <c r="C70" s="514">
        <f t="shared" si="9"/>
        <v>189</v>
      </c>
      <c r="D70" s="514">
        <v>158</v>
      </c>
      <c r="E70" s="512">
        <v>31</v>
      </c>
      <c r="F70" s="515">
        <v>1260</v>
      </c>
      <c r="G70" s="502">
        <f>ROUND(F70/D70,3)</f>
        <v>7.9749999999999996</v>
      </c>
      <c r="H70" s="502">
        <f t="shared" si="4"/>
        <v>494.45</v>
      </c>
      <c r="I70" s="502">
        <f t="shared" si="8"/>
        <v>613.55999999999995</v>
      </c>
    </row>
    <row r="71" spans="1:9" ht="21.75" customHeight="1" x14ac:dyDescent="0.25">
      <c r="A71" s="511" t="s">
        <v>65</v>
      </c>
      <c r="B71" s="514">
        <v>1</v>
      </c>
      <c r="C71" s="514">
        <f t="shared" si="9"/>
        <v>168</v>
      </c>
      <c r="D71" s="514">
        <v>158</v>
      </c>
      <c r="E71" s="512">
        <v>10</v>
      </c>
      <c r="F71" s="515">
        <v>1280</v>
      </c>
      <c r="G71" s="502">
        <f>ROUND(F71/D71,3)</f>
        <v>8.1010000000000009</v>
      </c>
      <c r="H71" s="502">
        <f t="shared" si="4"/>
        <v>162.02000000000001</v>
      </c>
      <c r="I71" s="502">
        <f t="shared" si="8"/>
        <v>201.05</v>
      </c>
    </row>
    <row r="72" spans="1:9" ht="21.75" customHeight="1" x14ac:dyDescent="0.25">
      <c r="A72" s="511" t="s">
        <v>65</v>
      </c>
      <c r="B72" s="514">
        <v>1</v>
      </c>
      <c r="C72" s="514">
        <f t="shared" si="9"/>
        <v>178</v>
      </c>
      <c r="D72" s="514">
        <v>158</v>
      </c>
      <c r="E72" s="512">
        <v>20</v>
      </c>
      <c r="F72" s="515">
        <v>1450</v>
      </c>
      <c r="G72" s="502">
        <f t="shared" ref="G72:G73" si="10">ROUND(F72/D72,3)</f>
        <v>9.1769999999999996</v>
      </c>
      <c r="H72" s="502">
        <f t="shared" si="4"/>
        <v>367.08</v>
      </c>
      <c r="I72" s="502">
        <f t="shared" si="8"/>
        <v>455.51</v>
      </c>
    </row>
    <row r="73" spans="1:9" ht="21.75" customHeight="1" x14ac:dyDescent="0.25">
      <c r="A73" s="511" t="s">
        <v>396</v>
      </c>
      <c r="B73" s="514">
        <v>1</v>
      </c>
      <c r="C73" s="514">
        <f t="shared" si="9"/>
        <v>178</v>
      </c>
      <c r="D73" s="514">
        <v>158</v>
      </c>
      <c r="E73" s="512">
        <v>20</v>
      </c>
      <c r="F73" s="515">
        <v>1360</v>
      </c>
      <c r="G73" s="502">
        <f t="shared" si="10"/>
        <v>8.6080000000000005</v>
      </c>
      <c r="H73" s="502">
        <f t="shared" si="4"/>
        <v>344.32</v>
      </c>
      <c r="I73" s="502">
        <f t="shared" si="8"/>
        <v>427.27</v>
      </c>
    </row>
    <row r="74" spans="1:9" s="369" customFormat="1" ht="64.5" customHeight="1" x14ac:dyDescent="0.25">
      <c r="A74" s="370" t="s">
        <v>25</v>
      </c>
      <c r="B74" s="499">
        <f t="shared" ref="B74" si="11">SUM(B75:B120)</f>
        <v>46</v>
      </c>
      <c r="C74" s="499"/>
      <c r="D74" s="499"/>
      <c r="E74" s="499">
        <f>SUM(E75:E120)</f>
        <v>1034</v>
      </c>
      <c r="F74" s="499"/>
      <c r="G74" s="499"/>
      <c r="H74" s="500">
        <f t="shared" ref="H74:I74" si="12">SUM(H75:H120)</f>
        <v>7879.0799999999981</v>
      </c>
      <c r="I74" s="520">
        <f t="shared" si="12"/>
        <v>9766.5599999999977</v>
      </c>
    </row>
    <row r="75" spans="1:9" s="503" customFormat="1" ht="23.25" customHeight="1" x14ac:dyDescent="0.25">
      <c r="A75" s="511" t="s">
        <v>196</v>
      </c>
      <c r="B75" s="501">
        <v>1</v>
      </c>
      <c r="C75" s="501">
        <f t="shared" ref="C75:C83" si="13">D75+E75</f>
        <v>160</v>
      </c>
      <c r="D75" s="501">
        <v>158</v>
      </c>
      <c r="E75" s="512">
        <v>2</v>
      </c>
      <c r="F75" s="513"/>
      <c r="G75" s="502">
        <v>3.81</v>
      </c>
      <c r="H75" s="502">
        <f t="shared" si="4"/>
        <v>15.24</v>
      </c>
      <c r="I75" s="502">
        <f t="shared" ref="I75:I138" si="14">ROUND(H75*1.2409,2)</f>
        <v>18.91</v>
      </c>
    </row>
    <row r="76" spans="1:9" s="503" customFormat="1" ht="23.25" customHeight="1" x14ac:dyDescent="0.25">
      <c r="A76" s="511" t="s">
        <v>196</v>
      </c>
      <c r="B76" s="501">
        <v>1</v>
      </c>
      <c r="C76" s="501">
        <f t="shared" si="13"/>
        <v>164</v>
      </c>
      <c r="D76" s="501">
        <v>158</v>
      </c>
      <c r="E76" s="512">
        <v>6</v>
      </c>
      <c r="F76" s="513"/>
      <c r="G76" s="502">
        <v>3.81</v>
      </c>
      <c r="H76" s="502">
        <f t="shared" si="4"/>
        <v>45.72</v>
      </c>
      <c r="I76" s="502">
        <f t="shared" si="14"/>
        <v>56.73</v>
      </c>
    </row>
    <row r="77" spans="1:9" s="503" customFormat="1" ht="23.25" customHeight="1" x14ac:dyDescent="0.25">
      <c r="A77" s="511" t="s">
        <v>196</v>
      </c>
      <c r="B77" s="501">
        <v>1</v>
      </c>
      <c r="C77" s="501">
        <f t="shared" si="13"/>
        <v>160</v>
      </c>
      <c r="D77" s="501">
        <v>158</v>
      </c>
      <c r="E77" s="512">
        <v>2</v>
      </c>
      <c r="F77" s="513"/>
      <c r="G77" s="502">
        <v>3.81</v>
      </c>
      <c r="H77" s="502">
        <f t="shared" si="4"/>
        <v>15.24</v>
      </c>
      <c r="I77" s="502">
        <f t="shared" si="14"/>
        <v>18.91</v>
      </c>
    </row>
    <row r="78" spans="1:9" s="503" customFormat="1" ht="23.25" customHeight="1" x14ac:dyDescent="0.25">
      <c r="A78" s="511" t="s">
        <v>196</v>
      </c>
      <c r="B78" s="501">
        <v>1</v>
      </c>
      <c r="C78" s="501">
        <f t="shared" si="13"/>
        <v>168</v>
      </c>
      <c r="D78" s="501">
        <v>158</v>
      </c>
      <c r="E78" s="512">
        <v>10</v>
      </c>
      <c r="F78" s="513"/>
      <c r="G78" s="502">
        <v>3.81</v>
      </c>
      <c r="H78" s="502">
        <f t="shared" si="4"/>
        <v>76.2</v>
      </c>
      <c r="I78" s="502">
        <f t="shared" si="14"/>
        <v>94.56</v>
      </c>
    </row>
    <row r="79" spans="1:9" s="503" customFormat="1" ht="23.25" customHeight="1" x14ac:dyDescent="0.25">
      <c r="A79" s="511" t="s">
        <v>196</v>
      </c>
      <c r="B79" s="501">
        <v>1</v>
      </c>
      <c r="C79" s="501">
        <f t="shared" si="13"/>
        <v>160</v>
      </c>
      <c r="D79" s="501">
        <v>158</v>
      </c>
      <c r="E79" s="512">
        <v>2</v>
      </c>
      <c r="F79" s="513"/>
      <c r="G79" s="502">
        <v>3.81</v>
      </c>
      <c r="H79" s="502">
        <f t="shared" ref="H79:H142" si="15">ROUND(E79*G79*2,2)</f>
        <v>15.24</v>
      </c>
      <c r="I79" s="502">
        <f t="shared" si="14"/>
        <v>18.91</v>
      </c>
    </row>
    <row r="80" spans="1:9" s="503" customFormat="1" ht="23.25" customHeight="1" x14ac:dyDescent="0.25">
      <c r="A80" s="511" t="s">
        <v>196</v>
      </c>
      <c r="B80" s="501">
        <v>1</v>
      </c>
      <c r="C80" s="501">
        <f t="shared" si="13"/>
        <v>182</v>
      </c>
      <c r="D80" s="501">
        <v>158</v>
      </c>
      <c r="E80" s="512">
        <v>24</v>
      </c>
      <c r="F80" s="513"/>
      <c r="G80" s="502">
        <v>3.81</v>
      </c>
      <c r="H80" s="502">
        <f t="shared" si="15"/>
        <v>182.88</v>
      </c>
      <c r="I80" s="502">
        <f t="shared" si="14"/>
        <v>226.94</v>
      </c>
    </row>
    <row r="81" spans="1:9" s="503" customFormat="1" ht="23.25" customHeight="1" x14ac:dyDescent="0.25">
      <c r="A81" s="511" t="s">
        <v>196</v>
      </c>
      <c r="B81" s="501">
        <v>1</v>
      </c>
      <c r="C81" s="501">
        <f t="shared" si="13"/>
        <v>183</v>
      </c>
      <c r="D81" s="501">
        <v>158</v>
      </c>
      <c r="E81" s="512">
        <v>25</v>
      </c>
      <c r="F81" s="513"/>
      <c r="G81" s="502">
        <v>3.81</v>
      </c>
      <c r="H81" s="502">
        <f t="shared" si="15"/>
        <v>190.5</v>
      </c>
      <c r="I81" s="502">
        <f t="shared" si="14"/>
        <v>236.39</v>
      </c>
    </row>
    <row r="82" spans="1:9" s="503" customFormat="1" ht="23.25" customHeight="1" x14ac:dyDescent="0.25">
      <c r="A82" s="511" t="s">
        <v>196</v>
      </c>
      <c r="B82" s="501">
        <v>1</v>
      </c>
      <c r="C82" s="501">
        <f t="shared" si="13"/>
        <v>192</v>
      </c>
      <c r="D82" s="501">
        <v>158</v>
      </c>
      <c r="E82" s="512">
        <v>34</v>
      </c>
      <c r="F82" s="513"/>
      <c r="G82" s="502">
        <v>3.81</v>
      </c>
      <c r="H82" s="502">
        <f t="shared" si="15"/>
        <v>259.08</v>
      </c>
      <c r="I82" s="502">
        <f t="shared" si="14"/>
        <v>321.49</v>
      </c>
    </row>
    <row r="83" spans="1:9" s="503" customFormat="1" ht="23.25" customHeight="1" x14ac:dyDescent="0.25">
      <c r="A83" s="511" t="s">
        <v>196</v>
      </c>
      <c r="B83" s="501">
        <v>1</v>
      </c>
      <c r="C83" s="501">
        <f t="shared" si="13"/>
        <v>168</v>
      </c>
      <c r="D83" s="501">
        <v>158</v>
      </c>
      <c r="E83" s="512">
        <v>10</v>
      </c>
      <c r="F83" s="513"/>
      <c r="G83" s="502">
        <v>3.81</v>
      </c>
      <c r="H83" s="502">
        <f t="shared" si="15"/>
        <v>76.2</v>
      </c>
      <c r="I83" s="502">
        <f t="shared" si="14"/>
        <v>94.56</v>
      </c>
    </row>
    <row r="84" spans="1:9" s="379" customFormat="1" ht="18.75" customHeight="1" x14ac:dyDescent="0.25">
      <c r="A84" s="511" t="s">
        <v>196</v>
      </c>
      <c r="B84" s="501">
        <v>1</v>
      </c>
      <c r="C84" s="501">
        <f>D84+E84</f>
        <v>168</v>
      </c>
      <c r="D84" s="501">
        <v>158</v>
      </c>
      <c r="E84" s="512">
        <v>10</v>
      </c>
      <c r="F84" s="502"/>
      <c r="G84" s="502">
        <v>3.81</v>
      </c>
      <c r="H84" s="502">
        <f t="shared" si="15"/>
        <v>76.2</v>
      </c>
      <c r="I84" s="502">
        <f t="shared" si="14"/>
        <v>94.56</v>
      </c>
    </row>
    <row r="85" spans="1:9" s="379" customFormat="1" ht="18.75" customHeight="1" x14ac:dyDescent="0.25">
      <c r="A85" s="511" t="s">
        <v>196</v>
      </c>
      <c r="B85" s="501">
        <v>1</v>
      </c>
      <c r="C85" s="501">
        <f t="shared" ref="C85:C148" si="16">D85+E85</f>
        <v>168</v>
      </c>
      <c r="D85" s="501">
        <v>158</v>
      </c>
      <c r="E85" s="512">
        <v>10</v>
      </c>
      <c r="F85" s="502"/>
      <c r="G85" s="502">
        <v>3.81</v>
      </c>
      <c r="H85" s="502">
        <f t="shared" si="15"/>
        <v>76.2</v>
      </c>
      <c r="I85" s="502">
        <f t="shared" si="14"/>
        <v>94.56</v>
      </c>
    </row>
    <row r="86" spans="1:9" s="379" customFormat="1" ht="18.75" customHeight="1" x14ac:dyDescent="0.25">
      <c r="A86" s="511" t="s">
        <v>196</v>
      </c>
      <c r="B86" s="501">
        <v>1</v>
      </c>
      <c r="C86" s="501">
        <f t="shared" si="16"/>
        <v>159</v>
      </c>
      <c r="D86" s="501">
        <v>158</v>
      </c>
      <c r="E86" s="512">
        <v>1</v>
      </c>
      <c r="F86" s="502"/>
      <c r="G86" s="502">
        <v>3.81</v>
      </c>
      <c r="H86" s="502">
        <f t="shared" si="15"/>
        <v>7.62</v>
      </c>
      <c r="I86" s="502">
        <f t="shared" si="14"/>
        <v>9.4600000000000009</v>
      </c>
    </row>
    <row r="87" spans="1:9" s="379" customFormat="1" ht="18.75" customHeight="1" x14ac:dyDescent="0.25">
      <c r="A87" s="511" t="s">
        <v>196</v>
      </c>
      <c r="B87" s="501">
        <v>1</v>
      </c>
      <c r="C87" s="501">
        <f t="shared" si="16"/>
        <v>176</v>
      </c>
      <c r="D87" s="501">
        <v>158</v>
      </c>
      <c r="E87" s="512">
        <v>18</v>
      </c>
      <c r="F87" s="502"/>
      <c r="G87" s="502">
        <v>3.81</v>
      </c>
      <c r="H87" s="502">
        <f t="shared" si="15"/>
        <v>137.16</v>
      </c>
      <c r="I87" s="502">
        <f t="shared" si="14"/>
        <v>170.2</v>
      </c>
    </row>
    <row r="88" spans="1:9" s="379" customFormat="1" ht="18.75" customHeight="1" x14ac:dyDescent="0.25">
      <c r="A88" s="511" t="s">
        <v>196</v>
      </c>
      <c r="B88" s="501">
        <v>1</v>
      </c>
      <c r="C88" s="501">
        <f t="shared" si="16"/>
        <v>176</v>
      </c>
      <c r="D88" s="501">
        <v>158</v>
      </c>
      <c r="E88" s="512">
        <v>18</v>
      </c>
      <c r="F88" s="502"/>
      <c r="G88" s="502">
        <v>3.81</v>
      </c>
      <c r="H88" s="502">
        <f t="shared" si="15"/>
        <v>137.16</v>
      </c>
      <c r="I88" s="502">
        <f t="shared" si="14"/>
        <v>170.2</v>
      </c>
    </row>
    <row r="89" spans="1:9" s="379" customFormat="1" ht="18.75" customHeight="1" x14ac:dyDescent="0.25">
      <c r="A89" s="511" t="s">
        <v>196</v>
      </c>
      <c r="B89" s="501">
        <v>1</v>
      </c>
      <c r="C89" s="501">
        <f t="shared" si="16"/>
        <v>180</v>
      </c>
      <c r="D89" s="501">
        <v>158</v>
      </c>
      <c r="E89" s="512">
        <v>22</v>
      </c>
      <c r="F89" s="502"/>
      <c r="G89" s="502">
        <v>3.81</v>
      </c>
      <c r="H89" s="502">
        <f t="shared" si="15"/>
        <v>167.64</v>
      </c>
      <c r="I89" s="502">
        <f t="shared" si="14"/>
        <v>208.02</v>
      </c>
    </row>
    <row r="90" spans="1:9" s="379" customFormat="1" ht="18.75" customHeight="1" x14ac:dyDescent="0.25">
      <c r="A90" s="511" t="s">
        <v>196</v>
      </c>
      <c r="B90" s="501">
        <v>1</v>
      </c>
      <c r="C90" s="501">
        <f t="shared" si="16"/>
        <v>184</v>
      </c>
      <c r="D90" s="501">
        <v>158</v>
      </c>
      <c r="E90" s="512">
        <v>26</v>
      </c>
      <c r="F90" s="502"/>
      <c r="G90" s="502">
        <v>3.81</v>
      </c>
      <c r="H90" s="502">
        <f t="shared" si="15"/>
        <v>198.12</v>
      </c>
      <c r="I90" s="502">
        <f t="shared" si="14"/>
        <v>245.85</v>
      </c>
    </row>
    <row r="91" spans="1:9" s="379" customFormat="1" ht="18.75" customHeight="1" x14ac:dyDescent="0.25">
      <c r="A91" s="511" t="s">
        <v>196</v>
      </c>
      <c r="B91" s="501">
        <v>1</v>
      </c>
      <c r="C91" s="501">
        <f t="shared" si="16"/>
        <v>200</v>
      </c>
      <c r="D91" s="501">
        <v>158</v>
      </c>
      <c r="E91" s="512">
        <v>42</v>
      </c>
      <c r="F91" s="502"/>
      <c r="G91" s="502">
        <v>3.81</v>
      </c>
      <c r="H91" s="502">
        <f t="shared" si="15"/>
        <v>320.04000000000002</v>
      </c>
      <c r="I91" s="502">
        <f t="shared" si="14"/>
        <v>397.14</v>
      </c>
    </row>
    <row r="92" spans="1:9" s="379" customFormat="1" ht="18.75" customHeight="1" x14ac:dyDescent="0.25">
      <c r="A92" s="511" t="s">
        <v>196</v>
      </c>
      <c r="B92" s="501">
        <v>1</v>
      </c>
      <c r="C92" s="501">
        <f t="shared" si="16"/>
        <v>192</v>
      </c>
      <c r="D92" s="501">
        <v>158</v>
      </c>
      <c r="E92" s="512">
        <v>34</v>
      </c>
      <c r="F92" s="502"/>
      <c r="G92" s="502">
        <v>3.81</v>
      </c>
      <c r="H92" s="502">
        <f t="shared" si="15"/>
        <v>259.08</v>
      </c>
      <c r="I92" s="502">
        <f t="shared" si="14"/>
        <v>321.49</v>
      </c>
    </row>
    <row r="93" spans="1:9" s="379" customFormat="1" ht="18.75" customHeight="1" x14ac:dyDescent="0.25">
      <c r="A93" s="511" t="s">
        <v>196</v>
      </c>
      <c r="B93" s="501">
        <v>1</v>
      </c>
      <c r="C93" s="501">
        <f t="shared" si="16"/>
        <v>216</v>
      </c>
      <c r="D93" s="501">
        <v>158</v>
      </c>
      <c r="E93" s="512">
        <v>58</v>
      </c>
      <c r="F93" s="502"/>
      <c r="G93" s="502">
        <v>3.81</v>
      </c>
      <c r="H93" s="502">
        <f t="shared" si="15"/>
        <v>441.96</v>
      </c>
      <c r="I93" s="502">
        <f t="shared" si="14"/>
        <v>548.42999999999995</v>
      </c>
    </row>
    <row r="94" spans="1:9" s="379" customFormat="1" ht="18.75" customHeight="1" x14ac:dyDescent="0.25">
      <c r="A94" s="511" t="s">
        <v>196</v>
      </c>
      <c r="B94" s="501">
        <v>1</v>
      </c>
      <c r="C94" s="501">
        <f t="shared" si="16"/>
        <v>182</v>
      </c>
      <c r="D94" s="501">
        <v>158</v>
      </c>
      <c r="E94" s="512">
        <v>24</v>
      </c>
      <c r="F94" s="502"/>
      <c r="G94" s="502">
        <v>3.81</v>
      </c>
      <c r="H94" s="502">
        <f t="shared" si="15"/>
        <v>182.88</v>
      </c>
      <c r="I94" s="502">
        <f t="shared" si="14"/>
        <v>226.94</v>
      </c>
    </row>
    <row r="95" spans="1:9" s="379" customFormat="1" ht="18.75" customHeight="1" x14ac:dyDescent="0.25">
      <c r="A95" s="511" t="s">
        <v>196</v>
      </c>
      <c r="B95" s="501">
        <v>1</v>
      </c>
      <c r="C95" s="501">
        <f t="shared" si="16"/>
        <v>175</v>
      </c>
      <c r="D95" s="501">
        <v>158</v>
      </c>
      <c r="E95" s="512">
        <v>17</v>
      </c>
      <c r="F95" s="502"/>
      <c r="G95" s="502">
        <v>3.81</v>
      </c>
      <c r="H95" s="502">
        <f t="shared" si="15"/>
        <v>129.54</v>
      </c>
      <c r="I95" s="502">
        <f t="shared" si="14"/>
        <v>160.75</v>
      </c>
    </row>
    <row r="96" spans="1:9" s="379" customFormat="1" ht="18.75" customHeight="1" x14ac:dyDescent="0.25">
      <c r="A96" s="511" t="s">
        <v>196</v>
      </c>
      <c r="B96" s="501">
        <v>1</v>
      </c>
      <c r="C96" s="501">
        <f t="shared" si="16"/>
        <v>198</v>
      </c>
      <c r="D96" s="501">
        <v>158</v>
      </c>
      <c r="E96" s="512">
        <v>40</v>
      </c>
      <c r="F96" s="502"/>
      <c r="G96" s="502">
        <v>3.81</v>
      </c>
      <c r="H96" s="502">
        <f t="shared" si="15"/>
        <v>304.8</v>
      </c>
      <c r="I96" s="502">
        <f t="shared" si="14"/>
        <v>378.23</v>
      </c>
    </row>
    <row r="97" spans="1:9" s="379" customFormat="1" ht="18.75" customHeight="1" x14ac:dyDescent="0.25">
      <c r="A97" s="511" t="s">
        <v>196</v>
      </c>
      <c r="B97" s="501">
        <v>1</v>
      </c>
      <c r="C97" s="501">
        <f t="shared" si="16"/>
        <v>186</v>
      </c>
      <c r="D97" s="501">
        <v>158</v>
      </c>
      <c r="E97" s="512">
        <v>28</v>
      </c>
      <c r="F97" s="502"/>
      <c r="G97" s="502">
        <v>3.81</v>
      </c>
      <c r="H97" s="502">
        <f t="shared" si="15"/>
        <v>213.36</v>
      </c>
      <c r="I97" s="502">
        <f t="shared" si="14"/>
        <v>264.76</v>
      </c>
    </row>
    <row r="98" spans="1:9" s="379" customFormat="1" ht="18.75" customHeight="1" x14ac:dyDescent="0.25">
      <c r="A98" s="511" t="s">
        <v>196</v>
      </c>
      <c r="B98" s="501">
        <v>1</v>
      </c>
      <c r="C98" s="501">
        <f t="shared" si="16"/>
        <v>164</v>
      </c>
      <c r="D98" s="501">
        <v>158</v>
      </c>
      <c r="E98" s="512">
        <v>6</v>
      </c>
      <c r="F98" s="502"/>
      <c r="G98" s="502">
        <v>3.81</v>
      </c>
      <c r="H98" s="502">
        <f t="shared" si="15"/>
        <v>45.72</v>
      </c>
      <c r="I98" s="502">
        <f>ROUND(H98*1.2131,2)</f>
        <v>55.46</v>
      </c>
    </row>
    <row r="99" spans="1:9" s="379" customFormat="1" ht="18.75" customHeight="1" x14ac:dyDescent="0.25">
      <c r="A99" s="511" t="s">
        <v>196</v>
      </c>
      <c r="B99" s="501">
        <v>1</v>
      </c>
      <c r="C99" s="501">
        <f t="shared" si="16"/>
        <v>160</v>
      </c>
      <c r="D99" s="501">
        <v>158</v>
      </c>
      <c r="E99" s="512">
        <v>2</v>
      </c>
      <c r="F99" s="502"/>
      <c r="G99" s="502">
        <v>3.81</v>
      </c>
      <c r="H99" s="502">
        <f t="shared" si="15"/>
        <v>15.24</v>
      </c>
      <c r="I99" s="502">
        <f t="shared" si="14"/>
        <v>18.91</v>
      </c>
    </row>
    <row r="100" spans="1:9" s="379" customFormat="1" ht="18.75" customHeight="1" x14ac:dyDescent="0.25">
      <c r="A100" s="511" t="s">
        <v>196</v>
      </c>
      <c r="B100" s="501">
        <v>1</v>
      </c>
      <c r="C100" s="501">
        <f t="shared" si="16"/>
        <v>164</v>
      </c>
      <c r="D100" s="501">
        <v>158</v>
      </c>
      <c r="E100" s="512">
        <v>6</v>
      </c>
      <c r="F100" s="502"/>
      <c r="G100" s="502">
        <v>3.81</v>
      </c>
      <c r="H100" s="502">
        <f t="shared" si="15"/>
        <v>45.72</v>
      </c>
      <c r="I100" s="502">
        <f t="shared" si="14"/>
        <v>56.73</v>
      </c>
    </row>
    <row r="101" spans="1:9" s="379" customFormat="1" ht="18.75" customHeight="1" x14ac:dyDescent="0.25">
      <c r="A101" s="511" t="s">
        <v>196</v>
      </c>
      <c r="B101" s="501">
        <v>1</v>
      </c>
      <c r="C101" s="501">
        <f t="shared" si="16"/>
        <v>208</v>
      </c>
      <c r="D101" s="501">
        <v>158</v>
      </c>
      <c r="E101" s="512">
        <v>50</v>
      </c>
      <c r="F101" s="502"/>
      <c r="G101" s="502">
        <v>3.81</v>
      </c>
      <c r="H101" s="502">
        <f t="shared" si="15"/>
        <v>381</v>
      </c>
      <c r="I101" s="502">
        <f t="shared" si="14"/>
        <v>472.78</v>
      </c>
    </row>
    <row r="102" spans="1:9" s="379" customFormat="1" ht="18.75" customHeight="1" x14ac:dyDescent="0.25">
      <c r="A102" s="511" t="s">
        <v>196</v>
      </c>
      <c r="B102" s="501">
        <v>1</v>
      </c>
      <c r="C102" s="501">
        <f t="shared" si="16"/>
        <v>167</v>
      </c>
      <c r="D102" s="501">
        <v>158</v>
      </c>
      <c r="E102" s="512">
        <v>9</v>
      </c>
      <c r="F102" s="502"/>
      <c r="G102" s="502">
        <v>3.81</v>
      </c>
      <c r="H102" s="502">
        <f t="shared" si="15"/>
        <v>68.58</v>
      </c>
      <c r="I102" s="502">
        <f t="shared" si="14"/>
        <v>85.1</v>
      </c>
    </row>
    <row r="103" spans="1:9" s="379" customFormat="1" ht="18.75" customHeight="1" x14ac:dyDescent="0.25">
      <c r="A103" s="511" t="s">
        <v>196</v>
      </c>
      <c r="B103" s="501">
        <v>1</v>
      </c>
      <c r="C103" s="501">
        <f t="shared" si="16"/>
        <v>224</v>
      </c>
      <c r="D103" s="501">
        <v>158</v>
      </c>
      <c r="E103" s="512">
        <v>66</v>
      </c>
      <c r="F103" s="502"/>
      <c r="G103" s="502">
        <v>3.81</v>
      </c>
      <c r="H103" s="502">
        <f t="shared" si="15"/>
        <v>502.92</v>
      </c>
      <c r="I103" s="502">
        <f t="shared" si="14"/>
        <v>624.07000000000005</v>
      </c>
    </row>
    <row r="104" spans="1:9" s="379" customFormat="1" ht="18.75" customHeight="1" x14ac:dyDescent="0.25">
      <c r="A104" s="511" t="s">
        <v>196</v>
      </c>
      <c r="B104" s="501">
        <v>1</v>
      </c>
      <c r="C104" s="501">
        <f t="shared" si="16"/>
        <v>168</v>
      </c>
      <c r="D104" s="501">
        <v>158</v>
      </c>
      <c r="E104" s="512">
        <v>10</v>
      </c>
      <c r="F104" s="502"/>
      <c r="G104" s="502">
        <v>3.81</v>
      </c>
      <c r="H104" s="502">
        <f t="shared" si="15"/>
        <v>76.2</v>
      </c>
      <c r="I104" s="502">
        <f t="shared" si="14"/>
        <v>94.56</v>
      </c>
    </row>
    <row r="105" spans="1:9" s="379" customFormat="1" ht="18.75" customHeight="1" x14ac:dyDescent="0.25">
      <c r="A105" s="511" t="s">
        <v>196</v>
      </c>
      <c r="B105" s="501">
        <v>1</v>
      </c>
      <c r="C105" s="501">
        <f t="shared" si="16"/>
        <v>208</v>
      </c>
      <c r="D105" s="501">
        <v>158</v>
      </c>
      <c r="E105" s="512">
        <v>50</v>
      </c>
      <c r="F105" s="502"/>
      <c r="G105" s="502">
        <v>3.81</v>
      </c>
      <c r="H105" s="502">
        <f t="shared" si="15"/>
        <v>381</v>
      </c>
      <c r="I105" s="502">
        <f t="shared" si="14"/>
        <v>472.78</v>
      </c>
    </row>
    <row r="106" spans="1:9" s="379" customFormat="1" ht="18.75" customHeight="1" x14ac:dyDescent="0.25">
      <c r="A106" s="511" t="s">
        <v>196</v>
      </c>
      <c r="B106" s="501">
        <v>1</v>
      </c>
      <c r="C106" s="501">
        <f t="shared" si="16"/>
        <v>200</v>
      </c>
      <c r="D106" s="501">
        <v>158</v>
      </c>
      <c r="E106" s="512">
        <v>42</v>
      </c>
      <c r="F106" s="502"/>
      <c r="G106" s="502">
        <v>3.81</v>
      </c>
      <c r="H106" s="502">
        <f t="shared" si="15"/>
        <v>320.04000000000002</v>
      </c>
      <c r="I106" s="502">
        <f t="shared" si="14"/>
        <v>397.14</v>
      </c>
    </row>
    <row r="107" spans="1:9" s="379" customFormat="1" ht="18.75" customHeight="1" x14ac:dyDescent="0.25">
      <c r="A107" s="511" t="s">
        <v>196</v>
      </c>
      <c r="B107" s="501">
        <v>1</v>
      </c>
      <c r="C107" s="501">
        <f t="shared" si="16"/>
        <v>172</v>
      </c>
      <c r="D107" s="501">
        <v>158</v>
      </c>
      <c r="E107" s="512">
        <v>14</v>
      </c>
      <c r="F107" s="502"/>
      <c r="G107" s="502">
        <v>3.81</v>
      </c>
      <c r="H107" s="502">
        <f t="shared" si="15"/>
        <v>106.68</v>
      </c>
      <c r="I107" s="502">
        <f>ROUND(H107*1.2131,2)</f>
        <v>129.41</v>
      </c>
    </row>
    <row r="108" spans="1:9" s="379" customFormat="1" ht="18.75" customHeight="1" x14ac:dyDescent="0.25">
      <c r="A108" s="511" t="s">
        <v>196</v>
      </c>
      <c r="B108" s="501">
        <v>1</v>
      </c>
      <c r="C108" s="501">
        <f t="shared" si="16"/>
        <v>162</v>
      </c>
      <c r="D108" s="501">
        <v>158</v>
      </c>
      <c r="E108" s="512">
        <v>4</v>
      </c>
      <c r="F108" s="502"/>
      <c r="G108" s="502">
        <v>3.81</v>
      </c>
      <c r="H108" s="502">
        <f t="shared" si="15"/>
        <v>30.48</v>
      </c>
      <c r="I108" s="502">
        <f t="shared" si="14"/>
        <v>37.82</v>
      </c>
    </row>
    <row r="109" spans="1:9" s="379" customFormat="1" ht="18.75" customHeight="1" x14ac:dyDescent="0.25">
      <c r="A109" s="511" t="s">
        <v>196</v>
      </c>
      <c r="B109" s="501">
        <v>1</v>
      </c>
      <c r="C109" s="501">
        <f t="shared" si="16"/>
        <v>212</v>
      </c>
      <c r="D109" s="501">
        <v>158</v>
      </c>
      <c r="E109" s="512">
        <v>54</v>
      </c>
      <c r="F109" s="502"/>
      <c r="G109" s="502">
        <v>3.81</v>
      </c>
      <c r="H109" s="502">
        <f t="shared" si="15"/>
        <v>411.48</v>
      </c>
      <c r="I109" s="502">
        <f t="shared" si="14"/>
        <v>510.61</v>
      </c>
    </row>
    <row r="110" spans="1:9" s="379" customFormat="1" ht="18.75" customHeight="1" x14ac:dyDescent="0.25">
      <c r="A110" s="511" t="s">
        <v>196</v>
      </c>
      <c r="B110" s="501">
        <v>1</v>
      </c>
      <c r="C110" s="501">
        <f t="shared" si="16"/>
        <v>171</v>
      </c>
      <c r="D110" s="501">
        <v>158</v>
      </c>
      <c r="E110" s="512">
        <v>13</v>
      </c>
      <c r="F110" s="502"/>
      <c r="G110" s="502">
        <v>3.81</v>
      </c>
      <c r="H110" s="502">
        <f t="shared" si="15"/>
        <v>99.06</v>
      </c>
      <c r="I110" s="502">
        <f>ROUND(H110*1.2131,2)</f>
        <v>120.17</v>
      </c>
    </row>
    <row r="111" spans="1:9" s="379" customFormat="1" ht="18.75" customHeight="1" x14ac:dyDescent="0.25">
      <c r="A111" s="511" t="s">
        <v>196</v>
      </c>
      <c r="B111" s="501">
        <v>1</v>
      </c>
      <c r="C111" s="501">
        <f t="shared" si="16"/>
        <v>168</v>
      </c>
      <c r="D111" s="501">
        <v>158</v>
      </c>
      <c r="E111" s="512">
        <v>10</v>
      </c>
      <c r="F111" s="502"/>
      <c r="G111" s="502">
        <v>3.81</v>
      </c>
      <c r="H111" s="502">
        <f t="shared" si="15"/>
        <v>76.2</v>
      </c>
      <c r="I111" s="502">
        <f t="shared" si="14"/>
        <v>94.56</v>
      </c>
    </row>
    <row r="112" spans="1:9" s="379" customFormat="1" ht="18.75" customHeight="1" x14ac:dyDescent="0.25">
      <c r="A112" s="511" t="s">
        <v>196</v>
      </c>
      <c r="B112" s="501">
        <v>1</v>
      </c>
      <c r="C112" s="501">
        <f t="shared" si="16"/>
        <v>162</v>
      </c>
      <c r="D112" s="501">
        <v>158</v>
      </c>
      <c r="E112" s="512">
        <v>4</v>
      </c>
      <c r="F112" s="502"/>
      <c r="G112" s="502">
        <v>3.81</v>
      </c>
      <c r="H112" s="502">
        <f t="shared" si="15"/>
        <v>30.48</v>
      </c>
      <c r="I112" s="502">
        <f t="shared" si="14"/>
        <v>37.82</v>
      </c>
    </row>
    <row r="113" spans="1:9" s="379" customFormat="1" ht="18.75" customHeight="1" x14ac:dyDescent="0.25">
      <c r="A113" s="511" t="s">
        <v>196</v>
      </c>
      <c r="B113" s="501">
        <v>1</v>
      </c>
      <c r="C113" s="501">
        <f t="shared" si="16"/>
        <v>192</v>
      </c>
      <c r="D113" s="501">
        <v>158</v>
      </c>
      <c r="E113" s="512">
        <v>34</v>
      </c>
      <c r="F113" s="502"/>
      <c r="G113" s="502">
        <v>3.81</v>
      </c>
      <c r="H113" s="502">
        <f t="shared" si="15"/>
        <v>259.08</v>
      </c>
      <c r="I113" s="502">
        <f t="shared" si="14"/>
        <v>321.49</v>
      </c>
    </row>
    <row r="114" spans="1:9" s="379" customFormat="1" ht="18.75" customHeight="1" x14ac:dyDescent="0.25">
      <c r="A114" s="511" t="s">
        <v>196</v>
      </c>
      <c r="B114" s="501">
        <v>1</v>
      </c>
      <c r="C114" s="501">
        <f t="shared" si="16"/>
        <v>184</v>
      </c>
      <c r="D114" s="501">
        <v>158</v>
      </c>
      <c r="E114" s="512">
        <v>26</v>
      </c>
      <c r="F114" s="502"/>
      <c r="G114" s="502">
        <v>3.81</v>
      </c>
      <c r="H114" s="502">
        <f t="shared" si="15"/>
        <v>198.12</v>
      </c>
      <c r="I114" s="502">
        <f t="shared" si="14"/>
        <v>245.85</v>
      </c>
    </row>
    <row r="115" spans="1:9" s="379" customFormat="1" ht="18.75" customHeight="1" x14ac:dyDescent="0.25">
      <c r="A115" s="511" t="s">
        <v>196</v>
      </c>
      <c r="B115" s="501">
        <v>1</v>
      </c>
      <c r="C115" s="501">
        <f t="shared" si="16"/>
        <v>204</v>
      </c>
      <c r="D115" s="501">
        <v>158</v>
      </c>
      <c r="E115" s="512">
        <v>46</v>
      </c>
      <c r="F115" s="502"/>
      <c r="G115" s="502">
        <v>3.81</v>
      </c>
      <c r="H115" s="502">
        <f t="shared" si="15"/>
        <v>350.52</v>
      </c>
      <c r="I115" s="502">
        <f t="shared" si="14"/>
        <v>434.96</v>
      </c>
    </row>
    <row r="116" spans="1:9" s="379" customFormat="1" ht="18.75" customHeight="1" x14ac:dyDescent="0.25">
      <c r="A116" s="511" t="s">
        <v>196</v>
      </c>
      <c r="B116" s="501">
        <v>1</v>
      </c>
      <c r="C116" s="501">
        <f t="shared" si="16"/>
        <v>200</v>
      </c>
      <c r="D116" s="501">
        <v>158</v>
      </c>
      <c r="E116" s="512">
        <v>42</v>
      </c>
      <c r="F116" s="502"/>
      <c r="G116" s="502">
        <v>3.81</v>
      </c>
      <c r="H116" s="502">
        <f t="shared" si="15"/>
        <v>320.04000000000002</v>
      </c>
      <c r="I116" s="502">
        <f t="shared" si="14"/>
        <v>397.14</v>
      </c>
    </row>
    <row r="117" spans="1:9" s="379" customFormat="1" ht="18.75" customHeight="1" x14ac:dyDescent="0.25">
      <c r="A117" s="511" t="s">
        <v>196</v>
      </c>
      <c r="B117" s="501">
        <v>1</v>
      </c>
      <c r="C117" s="501">
        <f t="shared" si="16"/>
        <v>180</v>
      </c>
      <c r="D117" s="501">
        <v>158</v>
      </c>
      <c r="E117" s="512">
        <v>22</v>
      </c>
      <c r="F117" s="502"/>
      <c r="G117" s="502">
        <v>3.81</v>
      </c>
      <c r="H117" s="502">
        <f t="shared" si="15"/>
        <v>167.64</v>
      </c>
      <c r="I117" s="502">
        <f t="shared" si="14"/>
        <v>208.02</v>
      </c>
    </row>
    <row r="118" spans="1:9" s="379" customFormat="1" ht="18.75" customHeight="1" x14ac:dyDescent="0.25">
      <c r="A118" s="511" t="s">
        <v>196</v>
      </c>
      <c r="B118" s="501">
        <v>1</v>
      </c>
      <c r="C118" s="501">
        <f t="shared" si="16"/>
        <v>168</v>
      </c>
      <c r="D118" s="501">
        <v>158</v>
      </c>
      <c r="E118" s="512">
        <v>10</v>
      </c>
      <c r="F118" s="502"/>
      <c r="G118" s="502">
        <v>3.81</v>
      </c>
      <c r="H118" s="502">
        <f t="shared" si="15"/>
        <v>76.2</v>
      </c>
      <c r="I118" s="502">
        <f t="shared" si="14"/>
        <v>94.56</v>
      </c>
    </row>
    <row r="119" spans="1:9" s="379" customFormat="1" ht="18.75" customHeight="1" x14ac:dyDescent="0.25">
      <c r="A119" s="511" t="s">
        <v>196</v>
      </c>
      <c r="B119" s="501">
        <v>1</v>
      </c>
      <c r="C119" s="501">
        <f t="shared" si="16"/>
        <v>192</v>
      </c>
      <c r="D119" s="501">
        <v>158</v>
      </c>
      <c r="E119" s="512">
        <v>34</v>
      </c>
      <c r="F119" s="502"/>
      <c r="G119" s="502">
        <v>3.81</v>
      </c>
      <c r="H119" s="502">
        <f t="shared" si="15"/>
        <v>259.08</v>
      </c>
      <c r="I119" s="502">
        <f t="shared" si="14"/>
        <v>321.49</v>
      </c>
    </row>
    <row r="120" spans="1:9" s="379" customFormat="1" ht="18.75" customHeight="1" x14ac:dyDescent="0.25">
      <c r="A120" s="511" t="s">
        <v>196</v>
      </c>
      <c r="B120" s="501">
        <v>1</v>
      </c>
      <c r="C120" s="501">
        <f t="shared" si="16"/>
        <v>175</v>
      </c>
      <c r="D120" s="501">
        <v>158</v>
      </c>
      <c r="E120" s="512">
        <v>17</v>
      </c>
      <c r="F120" s="502"/>
      <c r="G120" s="502">
        <v>3.81</v>
      </c>
      <c r="H120" s="502">
        <f t="shared" si="15"/>
        <v>129.54</v>
      </c>
      <c r="I120" s="502">
        <f>ROUND(H120*1.2131,2)</f>
        <v>157.13999999999999</v>
      </c>
    </row>
    <row r="121" spans="1:9" s="369" customFormat="1" ht="36" customHeight="1" x14ac:dyDescent="0.25">
      <c r="A121" s="370" t="s">
        <v>26</v>
      </c>
      <c r="B121" s="499">
        <f t="shared" ref="B121" si="17">SUM(B122:B178)</f>
        <v>57</v>
      </c>
      <c r="C121" s="499"/>
      <c r="D121" s="499"/>
      <c r="E121" s="499">
        <f>SUM(E122:E178)</f>
        <v>1216</v>
      </c>
      <c r="F121" s="499"/>
      <c r="G121" s="499"/>
      <c r="H121" s="500">
        <f t="shared" ref="H121:I121" si="18">SUM(H122:H178)</f>
        <v>8401.0399999999991</v>
      </c>
      <c r="I121" s="520">
        <f t="shared" si="18"/>
        <v>10403.549999999997</v>
      </c>
    </row>
    <row r="122" spans="1:9" s="281" customFormat="1" ht="17.25" customHeight="1" x14ac:dyDescent="0.25">
      <c r="A122" s="511" t="s">
        <v>397</v>
      </c>
      <c r="B122" s="514">
        <v>1</v>
      </c>
      <c r="C122" s="514">
        <f t="shared" si="16"/>
        <v>164</v>
      </c>
      <c r="D122" s="514">
        <v>158</v>
      </c>
      <c r="E122" s="512">
        <v>6</v>
      </c>
      <c r="F122" s="515"/>
      <c r="G122" s="515">
        <v>3.9866000000000001</v>
      </c>
      <c r="H122" s="502">
        <f t="shared" si="15"/>
        <v>47.84</v>
      </c>
      <c r="I122" s="502">
        <f t="shared" si="14"/>
        <v>59.36</v>
      </c>
    </row>
    <row r="123" spans="1:9" s="281" customFormat="1" ht="17.25" customHeight="1" x14ac:dyDescent="0.25">
      <c r="A123" s="511" t="s">
        <v>398</v>
      </c>
      <c r="B123" s="514">
        <v>1</v>
      </c>
      <c r="C123" s="514">
        <f t="shared" si="16"/>
        <v>174</v>
      </c>
      <c r="D123" s="514">
        <v>158</v>
      </c>
      <c r="E123" s="512">
        <v>16</v>
      </c>
      <c r="F123" s="499"/>
      <c r="G123" s="515">
        <v>4.5250000000000004</v>
      </c>
      <c r="H123" s="502">
        <f t="shared" si="15"/>
        <v>144.80000000000001</v>
      </c>
      <c r="I123" s="502">
        <f t="shared" si="14"/>
        <v>179.68</v>
      </c>
    </row>
    <row r="124" spans="1:9" s="281" customFormat="1" ht="17.25" customHeight="1" x14ac:dyDescent="0.25">
      <c r="A124" s="511" t="s">
        <v>398</v>
      </c>
      <c r="B124" s="514">
        <v>1</v>
      </c>
      <c r="C124" s="514">
        <f t="shared" si="16"/>
        <v>166</v>
      </c>
      <c r="D124" s="514">
        <v>158</v>
      </c>
      <c r="E124" s="512">
        <v>8</v>
      </c>
      <c r="F124" s="499"/>
      <c r="G124" s="515">
        <v>4.8099999999999996</v>
      </c>
      <c r="H124" s="502">
        <f t="shared" si="15"/>
        <v>76.959999999999994</v>
      </c>
      <c r="I124" s="502">
        <f t="shared" si="14"/>
        <v>95.5</v>
      </c>
    </row>
    <row r="125" spans="1:9" s="281" customFormat="1" ht="17.25" customHeight="1" x14ac:dyDescent="0.25">
      <c r="A125" s="511" t="s">
        <v>32</v>
      </c>
      <c r="B125" s="514">
        <v>1</v>
      </c>
      <c r="C125" s="514">
        <f t="shared" si="16"/>
        <v>180</v>
      </c>
      <c r="D125" s="514">
        <v>158</v>
      </c>
      <c r="E125" s="512">
        <v>22</v>
      </c>
      <c r="F125" s="499"/>
      <c r="G125" s="515">
        <v>3.42</v>
      </c>
      <c r="H125" s="502">
        <f t="shared" si="15"/>
        <v>150.47999999999999</v>
      </c>
      <c r="I125" s="502">
        <f t="shared" si="14"/>
        <v>186.73</v>
      </c>
    </row>
    <row r="126" spans="1:9" s="281" customFormat="1" ht="17.25" customHeight="1" x14ac:dyDescent="0.25">
      <c r="A126" s="511" t="s">
        <v>32</v>
      </c>
      <c r="B126" s="514">
        <v>1</v>
      </c>
      <c r="C126" s="514">
        <f t="shared" si="16"/>
        <v>168</v>
      </c>
      <c r="D126" s="514">
        <v>158</v>
      </c>
      <c r="E126" s="512">
        <v>10</v>
      </c>
      <c r="F126" s="499"/>
      <c r="G126" s="515">
        <v>3.42</v>
      </c>
      <c r="H126" s="502">
        <f t="shared" si="15"/>
        <v>68.400000000000006</v>
      </c>
      <c r="I126" s="502">
        <f t="shared" si="14"/>
        <v>84.88</v>
      </c>
    </row>
    <row r="127" spans="1:9" s="281" customFormat="1" ht="17.25" customHeight="1" x14ac:dyDescent="0.25">
      <c r="A127" s="511" t="s">
        <v>32</v>
      </c>
      <c r="B127" s="514">
        <v>1</v>
      </c>
      <c r="C127" s="514">
        <f t="shared" si="16"/>
        <v>184</v>
      </c>
      <c r="D127" s="514">
        <v>158</v>
      </c>
      <c r="E127" s="512">
        <v>26</v>
      </c>
      <c r="F127" s="499"/>
      <c r="G127" s="515">
        <v>3.42</v>
      </c>
      <c r="H127" s="502">
        <f t="shared" si="15"/>
        <v>177.84</v>
      </c>
      <c r="I127" s="502">
        <f t="shared" si="14"/>
        <v>220.68</v>
      </c>
    </row>
    <row r="128" spans="1:9" s="281" customFormat="1" ht="17.25" customHeight="1" x14ac:dyDescent="0.25">
      <c r="A128" s="511" t="s">
        <v>32</v>
      </c>
      <c r="B128" s="514">
        <v>1</v>
      </c>
      <c r="C128" s="514">
        <f t="shared" si="16"/>
        <v>159</v>
      </c>
      <c r="D128" s="514">
        <v>158</v>
      </c>
      <c r="E128" s="512">
        <v>1</v>
      </c>
      <c r="F128" s="499"/>
      <c r="G128" s="515">
        <v>3.42</v>
      </c>
      <c r="H128" s="502">
        <f t="shared" si="15"/>
        <v>6.84</v>
      </c>
      <c r="I128" s="502">
        <f>ROUND(H128*1.2131,2)</f>
        <v>8.3000000000000007</v>
      </c>
    </row>
    <row r="129" spans="1:9" s="281" customFormat="1" ht="17.25" customHeight="1" x14ac:dyDescent="0.25">
      <c r="A129" s="511" t="s">
        <v>32</v>
      </c>
      <c r="B129" s="514">
        <v>1</v>
      </c>
      <c r="C129" s="514">
        <f t="shared" si="16"/>
        <v>166</v>
      </c>
      <c r="D129" s="514">
        <v>158</v>
      </c>
      <c r="E129" s="512">
        <v>8</v>
      </c>
      <c r="F129" s="499"/>
      <c r="G129" s="515">
        <v>3.42</v>
      </c>
      <c r="H129" s="502">
        <f t="shared" si="15"/>
        <v>54.72</v>
      </c>
      <c r="I129" s="502">
        <f t="shared" si="14"/>
        <v>67.900000000000006</v>
      </c>
    </row>
    <row r="130" spans="1:9" s="281" customFormat="1" ht="17.25" customHeight="1" x14ac:dyDescent="0.25">
      <c r="A130" s="511" t="s">
        <v>32</v>
      </c>
      <c r="B130" s="514">
        <v>1</v>
      </c>
      <c r="C130" s="514">
        <f t="shared" si="16"/>
        <v>168</v>
      </c>
      <c r="D130" s="514">
        <v>158</v>
      </c>
      <c r="E130" s="512">
        <v>10</v>
      </c>
      <c r="F130" s="499"/>
      <c r="G130" s="515">
        <v>3.42</v>
      </c>
      <c r="H130" s="502">
        <f t="shared" si="15"/>
        <v>68.400000000000006</v>
      </c>
      <c r="I130" s="502">
        <f t="shared" si="14"/>
        <v>84.88</v>
      </c>
    </row>
    <row r="131" spans="1:9" s="281" customFormat="1" ht="17.25" customHeight="1" x14ac:dyDescent="0.25">
      <c r="A131" s="511" t="s">
        <v>32</v>
      </c>
      <c r="B131" s="514">
        <v>1</v>
      </c>
      <c r="C131" s="514">
        <f t="shared" si="16"/>
        <v>174</v>
      </c>
      <c r="D131" s="514">
        <v>158</v>
      </c>
      <c r="E131" s="512">
        <v>16</v>
      </c>
      <c r="F131" s="499"/>
      <c r="G131" s="515">
        <v>3.42</v>
      </c>
      <c r="H131" s="502">
        <f t="shared" si="15"/>
        <v>109.44</v>
      </c>
      <c r="I131" s="502">
        <f t="shared" si="14"/>
        <v>135.80000000000001</v>
      </c>
    </row>
    <row r="132" spans="1:9" s="281" customFormat="1" ht="17.25" customHeight="1" x14ac:dyDescent="0.25">
      <c r="A132" s="511" t="s">
        <v>32</v>
      </c>
      <c r="B132" s="514">
        <v>1</v>
      </c>
      <c r="C132" s="514">
        <f t="shared" si="16"/>
        <v>175</v>
      </c>
      <c r="D132" s="514">
        <v>158</v>
      </c>
      <c r="E132" s="512">
        <v>17</v>
      </c>
      <c r="F132" s="499"/>
      <c r="G132" s="515">
        <v>3.42</v>
      </c>
      <c r="H132" s="502">
        <f t="shared" si="15"/>
        <v>116.28</v>
      </c>
      <c r="I132" s="502">
        <f t="shared" si="14"/>
        <v>144.29</v>
      </c>
    </row>
    <row r="133" spans="1:9" s="281" customFormat="1" ht="18" customHeight="1" x14ac:dyDescent="0.25">
      <c r="A133" s="511" t="s">
        <v>32</v>
      </c>
      <c r="B133" s="514">
        <v>1</v>
      </c>
      <c r="C133" s="514">
        <f t="shared" si="16"/>
        <v>192</v>
      </c>
      <c r="D133" s="514">
        <v>158</v>
      </c>
      <c r="E133" s="512">
        <v>34</v>
      </c>
      <c r="F133" s="499"/>
      <c r="G133" s="515">
        <v>3.42</v>
      </c>
      <c r="H133" s="502">
        <f t="shared" si="15"/>
        <v>232.56</v>
      </c>
      <c r="I133" s="502">
        <f t="shared" si="14"/>
        <v>288.58</v>
      </c>
    </row>
    <row r="134" spans="1:9" s="281" customFormat="1" ht="18" customHeight="1" x14ac:dyDescent="0.25">
      <c r="A134" s="511" t="s">
        <v>32</v>
      </c>
      <c r="B134" s="514">
        <v>1</v>
      </c>
      <c r="C134" s="514">
        <f t="shared" si="16"/>
        <v>176</v>
      </c>
      <c r="D134" s="514">
        <v>158</v>
      </c>
      <c r="E134" s="512">
        <v>18</v>
      </c>
      <c r="F134" s="499"/>
      <c r="G134" s="515">
        <v>3.42</v>
      </c>
      <c r="H134" s="502">
        <f t="shared" si="15"/>
        <v>123.12</v>
      </c>
      <c r="I134" s="502">
        <f t="shared" si="14"/>
        <v>152.78</v>
      </c>
    </row>
    <row r="135" spans="1:9" s="281" customFormat="1" ht="18" customHeight="1" x14ac:dyDescent="0.25">
      <c r="A135" s="511" t="s">
        <v>32</v>
      </c>
      <c r="B135" s="514">
        <v>1</v>
      </c>
      <c r="C135" s="514">
        <f t="shared" si="16"/>
        <v>191</v>
      </c>
      <c r="D135" s="514">
        <v>158</v>
      </c>
      <c r="E135" s="512">
        <v>33</v>
      </c>
      <c r="F135" s="499"/>
      <c r="G135" s="515">
        <v>3.42</v>
      </c>
      <c r="H135" s="502">
        <f t="shared" si="15"/>
        <v>225.72</v>
      </c>
      <c r="I135" s="502">
        <f>ROUND(H135*1.2131,2)</f>
        <v>273.82</v>
      </c>
    </row>
    <row r="136" spans="1:9" s="281" customFormat="1" ht="18" customHeight="1" x14ac:dyDescent="0.25">
      <c r="A136" s="511" t="s">
        <v>32</v>
      </c>
      <c r="B136" s="514">
        <v>1</v>
      </c>
      <c r="C136" s="514">
        <f t="shared" si="16"/>
        <v>168</v>
      </c>
      <c r="D136" s="514">
        <v>158</v>
      </c>
      <c r="E136" s="512">
        <v>10</v>
      </c>
      <c r="F136" s="499"/>
      <c r="G136" s="515">
        <v>3.42</v>
      </c>
      <c r="H136" s="502">
        <f t="shared" si="15"/>
        <v>68.400000000000006</v>
      </c>
      <c r="I136" s="502">
        <f t="shared" si="14"/>
        <v>84.88</v>
      </c>
    </row>
    <row r="137" spans="1:9" s="281" customFormat="1" ht="18" customHeight="1" x14ac:dyDescent="0.25">
      <c r="A137" s="511" t="s">
        <v>32</v>
      </c>
      <c r="B137" s="514">
        <v>1</v>
      </c>
      <c r="C137" s="514">
        <f t="shared" si="16"/>
        <v>168</v>
      </c>
      <c r="D137" s="514">
        <v>158</v>
      </c>
      <c r="E137" s="512">
        <v>10</v>
      </c>
      <c r="F137" s="499"/>
      <c r="G137" s="515">
        <v>3.42</v>
      </c>
      <c r="H137" s="502">
        <f t="shared" si="15"/>
        <v>68.400000000000006</v>
      </c>
      <c r="I137" s="502">
        <f>ROUND(H137*1.2131,2)</f>
        <v>82.98</v>
      </c>
    </row>
    <row r="138" spans="1:9" s="281" customFormat="1" ht="18" customHeight="1" x14ac:dyDescent="0.25">
      <c r="A138" s="511" t="s">
        <v>32</v>
      </c>
      <c r="B138" s="514">
        <v>1</v>
      </c>
      <c r="C138" s="514">
        <f t="shared" si="16"/>
        <v>208</v>
      </c>
      <c r="D138" s="514">
        <v>158</v>
      </c>
      <c r="E138" s="512">
        <v>50</v>
      </c>
      <c r="F138" s="499"/>
      <c r="G138" s="515">
        <v>3.42</v>
      </c>
      <c r="H138" s="502">
        <f t="shared" si="15"/>
        <v>342</v>
      </c>
      <c r="I138" s="502">
        <f t="shared" si="14"/>
        <v>424.39</v>
      </c>
    </row>
    <row r="139" spans="1:9" s="281" customFormat="1" ht="18" customHeight="1" x14ac:dyDescent="0.25">
      <c r="A139" s="511" t="s">
        <v>32</v>
      </c>
      <c r="B139" s="514">
        <v>1</v>
      </c>
      <c r="C139" s="514">
        <f t="shared" si="16"/>
        <v>174</v>
      </c>
      <c r="D139" s="514">
        <v>158</v>
      </c>
      <c r="E139" s="512">
        <v>16</v>
      </c>
      <c r="F139" s="499"/>
      <c r="G139" s="515">
        <v>3.42</v>
      </c>
      <c r="H139" s="502">
        <f t="shared" si="15"/>
        <v>109.44</v>
      </c>
      <c r="I139" s="502">
        <f t="shared" ref="I139:I178" si="19">ROUND(H139*1.2409,2)</f>
        <v>135.80000000000001</v>
      </c>
    </row>
    <row r="140" spans="1:9" s="281" customFormat="1" ht="18" customHeight="1" x14ac:dyDescent="0.25">
      <c r="A140" s="511" t="s">
        <v>32</v>
      </c>
      <c r="B140" s="514">
        <v>1</v>
      </c>
      <c r="C140" s="514">
        <f t="shared" si="16"/>
        <v>200</v>
      </c>
      <c r="D140" s="514">
        <v>158</v>
      </c>
      <c r="E140" s="512">
        <v>42</v>
      </c>
      <c r="F140" s="499"/>
      <c r="G140" s="515">
        <v>3.42</v>
      </c>
      <c r="H140" s="502">
        <f t="shared" si="15"/>
        <v>287.27999999999997</v>
      </c>
      <c r="I140" s="502">
        <f t="shared" si="19"/>
        <v>356.49</v>
      </c>
    </row>
    <row r="141" spans="1:9" s="281" customFormat="1" ht="18" customHeight="1" x14ac:dyDescent="0.25">
      <c r="A141" s="511" t="s">
        <v>32</v>
      </c>
      <c r="B141" s="514">
        <v>1</v>
      </c>
      <c r="C141" s="514">
        <f t="shared" si="16"/>
        <v>168</v>
      </c>
      <c r="D141" s="514">
        <v>158</v>
      </c>
      <c r="E141" s="512">
        <v>10</v>
      </c>
      <c r="F141" s="515"/>
      <c r="G141" s="515">
        <v>3.42</v>
      </c>
      <c r="H141" s="502">
        <f t="shared" si="15"/>
        <v>68.400000000000006</v>
      </c>
      <c r="I141" s="502">
        <f t="shared" si="19"/>
        <v>84.88</v>
      </c>
    </row>
    <row r="142" spans="1:9" s="281" customFormat="1" ht="18" customHeight="1" x14ac:dyDescent="0.25">
      <c r="A142" s="511" t="s">
        <v>32</v>
      </c>
      <c r="B142" s="514">
        <v>1</v>
      </c>
      <c r="C142" s="514">
        <f t="shared" si="16"/>
        <v>176</v>
      </c>
      <c r="D142" s="514">
        <v>158</v>
      </c>
      <c r="E142" s="512">
        <v>18</v>
      </c>
      <c r="F142" s="515"/>
      <c r="G142" s="515">
        <v>3.42</v>
      </c>
      <c r="H142" s="502">
        <f t="shared" si="15"/>
        <v>123.12</v>
      </c>
      <c r="I142" s="502">
        <f>ROUND(H142*1.2131,2)</f>
        <v>149.36000000000001</v>
      </c>
    </row>
    <row r="143" spans="1:9" s="281" customFormat="1" ht="18" customHeight="1" x14ac:dyDescent="0.25">
      <c r="A143" s="511" t="s">
        <v>32</v>
      </c>
      <c r="B143" s="514">
        <v>1</v>
      </c>
      <c r="C143" s="514">
        <f t="shared" si="16"/>
        <v>168</v>
      </c>
      <c r="D143" s="514">
        <v>158</v>
      </c>
      <c r="E143" s="512">
        <v>10</v>
      </c>
      <c r="F143" s="515"/>
      <c r="G143" s="515">
        <v>3.42</v>
      </c>
      <c r="H143" s="502">
        <f t="shared" ref="H143:H178" si="20">ROUND(E143*G143*2,2)</f>
        <v>68.400000000000006</v>
      </c>
      <c r="I143" s="502">
        <f t="shared" si="19"/>
        <v>84.88</v>
      </c>
    </row>
    <row r="144" spans="1:9" s="281" customFormat="1" ht="18" customHeight="1" x14ac:dyDescent="0.25">
      <c r="A144" s="511" t="s">
        <v>32</v>
      </c>
      <c r="B144" s="514">
        <v>1</v>
      </c>
      <c r="C144" s="514">
        <f t="shared" si="16"/>
        <v>200</v>
      </c>
      <c r="D144" s="514">
        <v>158</v>
      </c>
      <c r="E144" s="512">
        <v>42</v>
      </c>
      <c r="F144" s="515"/>
      <c r="G144" s="515">
        <v>3.42</v>
      </c>
      <c r="H144" s="502">
        <f t="shared" si="20"/>
        <v>287.27999999999997</v>
      </c>
      <c r="I144" s="502">
        <f t="shared" si="19"/>
        <v>356.49</v>
      </c>
    </row>
    <row r="145" spans="1:9" s="281" customFormat="1" ht="20.25" customHeight="1" x14ac:dyDescent="0.25">
      <c r="A145" s="511" t="s">
        <v>32</v>
      </c>
      <c r="B145" s="514">
        <v>1</v>
      </c>
      <c r="C145" s="514">
        <f t="shared" si="16"/>
        <v>175</v>
      </c>
      <c r="D145" s="514">
        <v>158</v>
      </c>
      <c r="E145" s="512">
        <v>17</v>
      </c>
      <c r="F145" s="515"/>
      <c r="G145" s="515">
        <v>3.42</v>
      </c>
      <c r="H145" s="502">
        <f t="shared" si="20"/>
        <v>116.28</v>
      </c>
      <c r="I145" s="502">
        <f t="shared" si="19"/>
        <v>144.29</v>
      </c>
    </row>
    <row r="146" spans="1:9" s="281" customFormat="1" ht="20.25" customHeight="1" x14ac:dyDescent="0.25">
      <c r="A146" s="511" t="s">
        <v>32</v>
      </c>
      <c r="B146" s="514">
        <v>1</v>
      </c>
      <c r="C146" s="514">
        <f t="shared" si="16"/>
        <v>172</v>
      </c>
      <c r="D146" s="514">
        <v>158</v>
      </c>
      <c r="E146" s="512">
        <v>14</v>
      </c>
      <c r="F146" s="515"/>
      <c r="G146" s="515">
        <v>3.42</v>
      </c>
      <c r="H146" s="502">
        <f t="shared" si="20"/>
        <v>95.76</v>
      </c>
      <c r="I146" s="502">
        <f>ROUND(H146*1.2131,2)</f>
        <v>116.17</v>
      </c>
    </row>
    <row r="147" spans="1:9" s="281" customFormat="1" ht="20.25" customHeight="1" x14ac:dyDescent="0.25">
      <c r="A147" s="511" t="s">
        <v>32</v>
      </c>
      <c r="B147" s="514">
        <v>1</v>
      </c>
      <c r="C147" s="514">
        <f t="shared" si="16"/>
        <v>180</v>
      </c>
      <c r="D147" s="514">
        <v>158</v>
      </c>
      <c r="E147" s="512">
        <v>22</v>
      </c>
      <c r="F147" s="515"/>
      <c r="G147" s="515">
        <v>3.42</v>
      </c>
      <c r="H147" s="502">
        <f t="shared" si="20"/>
        <v>150.47999999999999</v>
      </c>
      <c r="I147" s="502">
        <f t="shared" si="19"/>
        <v>186.73</v>
      </c>
    </row>
    <row r="148" spans="1:9" s="281" customFormat="1" ht="20.25" customHeight="1" x14ac:dyDescent="0.25">
      <c r="A148" s="511" t="s">
        <v>32</v>
      </c>
      <c r="B148" s="514">
        <v>1</v>
      </c>
      <c r="C148" s="514">
        <f t="shared" si="16"/>
        <v>194</v>
      </c>
      <c r="D148" s="514">
        <v>158</v>
      </c>
      <c r="E148" s="512">
        <v>36</v>
      </c>
      <c r="F148" s="515"/>
      <c r="G148" s="515">
        <v>3.42</v>
      </c>
      <c r="H148" s="502">
        <f t="shared" si="20"/>
        <v>246.24</v>
      </c>
      <c r="I148" s="502">
        <f t="shared" si="19"/>
        <v>305.56</v>
      </c>
    </row>
    <row r="149" spans="1:9" s="281" customFormat="1" ht="20.25" customHeight="1" x14ac:dyDescent="0.25">
      <c r="A149" s="511" t="s">
        <v>32</v>
      </c>
      <c r="B149" s="514">
        <v>1</v>
      </c>
      <c r="C149" s="514">
        <f t="shared" ref="C149:C178" si="21">D149+E149</f>
        <v>180</v>
      </c>
      <c r="D149" s="514">
        <v>158</v>
      </c>
      <c r="E149" s="512">
        <v>22</v>
      </c>
      <c r="F149" s="515"/>
      <c r="G149" s="515">
        <v>3.42</v>
      </c>
      <c r="H149" s="502">
        <f t="shared" si="20"/>
        <v>150.47999999999999</v>
      </c>
      <c r="I149" s="502">
        <f t="shared" si="19"/>
        <v>186.73</v>
      </c>
    </row>
    <row r="150" spans="1:9" s="281" customFormat="1" ht="20.25" customHeight="1" x14ac:dyDescent="0.25">
      <c r="A150" s="511" t="s">
        <v>32</v>
      </c>
      <c r="B150" s="514">
        <v>1</v>
      </c>
      <c r="C150" s="514">
        <f t="shared" si="21"/>
        <v>159</v>
      </c>
      <c r="D150" s="514">
        <v>158</v>
      </c>
      <c r="E150" s="512">
        <v>1</v>
      </c>
      <c r="F150" s="515"/>
      <c r="G150" s="515">
        <v>3.42</v>
      </c>
      <c r="H150" s="502">
        <f t="shared" si="20"/>
        <v>6.84</v>
      </c>
      <c r="I150" s="502">
        <f t="shared" si="19"/>
        <v>8.49</v>
      </c>
    </row>
    <row r="151" spans="1:9" s="372" customFormat="1" ht="20.25" customHeight="1" x14ac:dyDescent="0.25">
      <c r="A151" s="511" t="s">
        <v>32</v>
      </c>
      <c r="B151" s="514">
        <v>1</v>
      </c>
      <c r="C151" s="514">
        <f t="shared" si="21"/>
        <v>176</v>
      </c>
      <c r="D151" s="514">
        <v>158</v>
      </c>
      <c r="E151" s="512">
        <v>18</v>
      </c>
      <c r="F151" s="515"/>
      <c r="G151" s="515">
        <v>3.42</v>
      </c>
      <c r="H151" s="502">
        <f t="shared" si="20"/>
        <v>123.12</v>
      </c>
      <c r="I151" s="502">
        <f>ROUND(H151*1.2131,2)</f>
        <v>149.36000000000001</v>
      </c>
    </row>
    <row r="152" spans="1:9" s="372" customFormat="1" ht="20.25" customHeight="1" x14ac:dyDescent="0.25">
      <c r="A152" s="511" t="s">
        <v>32</v>
      </c>
      <c r="B152" s="514">
        <v>1</v>
      </c>
      <c r="C152" s="514">
        <f t="shared" si="21"/>
        <v>172</v>
      </c>
      <c r="D152" s="514">
        <v>158</v>
      </c>
      <c r="E152" s="512">
        <v>14</v>
      </c>
      <c r="F152" s="515"/>
      <c r="G152" s="515">
        <v>3.42</v>
      </c>
      <c r="H152" s="502">
        <f t="shared" si="20"/>
        <v>95.76</v>
      </c>
      <c r="I152" s="502">
        <f t="shared" si="19"/>
        <v>118.83</v>
      </c>
    </row>
    <row r="153" spans="1:9" s="372" customFormat="1" ht="20.25" customHeight="1" x14ac:dyDescent="0.25">
      <c r="A153" s="511" t="s">
        <v>32</v>
      </c>
      <c r="B153" s="514">
        <v>1</v>
      </c>
      <c r="C153" s="514">
        <f t="shared" si="21"/>
        <v>168</v>
      </c>
      <c r="D153" s="514">
        <v>158</v>
      </c>
      <c r="E153" s="512">
        <v>10</v>
      </c>
      <c r="F153" s="515"/>
      <c r="G153" s="515">
        <v>3.42</v>
      </c>
      <c r="H153" s="502">
        <f t="shared" si="20"/>
        <v>68.400000000000006</v>
      </c>
      <c r="I153" s="502">
        <f t="shared" si="19"/>
        <v>84.88</v>
      </c>
    </row>
    <row r="154" spans="1:9" s="372" customFormat="1" ht="20.25" customHeight="1" x14ac:dyDescent="0.25">
      <c r="A154" s="511" t="s">
        <v>32</v>
      </c>
      <c r="B154" s="514">
        <v>1</v>
      </c>
      <c r="C154" s="514">
        <f t="shared" si="21"/>
        <v>232</v>
      </c>
      <c r="D154" s="514">
        <v>158</v>
      </c>
      <c r="E154" s="512">
        <v>74</v>
      </c>
      <c r="F154" s="515"/>
      <c r="G154" s="515">
        <v>3.42</v>
      </c>
      <c r="H154" s="502">
        <f t="shared" si="20"/>
        <v>506.16</v>
      </c>
      <c r="I154" s="502">
        <f t="shared" si="19"/>
        <v>628.09</v>
      </c>
    </row>
    <row r="155" spans="1:9" s="372" customFormat="1" ht="20.25" customHeight="1" x14ac:dyDescent="0.25">
      <c r="A155" s="511" t="s">
        <v>32</v>
      </c>
      <c r="B155" s="514">
        <v>1</v>
      </c>
      <c r="C155" s="514">
        <f t="shared" si="21"/>
        <v>200</v>
      </c>
      <c r="D155" s="514">
        <v>158</v>
      </c>
      <c r="E155" s="512">
        <v>42</v>
      </c>
      <c r="F155" s="515"/>
      <c r="G155" s="515">
        <v>3.42</v>
      </c>
      <c r="H155" s="502">
        <f t="shared" si="20"/>
        <v>287.27999999999997</v>
      </c>
      <c r="I155" s="502">
        <f t="shared" si="19"/>
        <v>356.49</v>
      </c>
    </row>
    <row r="156" spans="1:9" s="372" customFormat="1" ht="20.25" customHeight="1" x14ac:dyDescent="0.25">
      <c r="A156" s="511" t="s">
        <v>32</v>
      </c>
      <c r="B156" s="514">
        <v>1</v>
      </c>
      <c r="C156" s="514">
        <f t="shared" si="21"/>
        <v>176</v>
      </c>
      <c r="D156" s="514">
        <v>158</v>
      </c>
      <c r="E156" s="512">
        <v>18</v>
      </c>
      <c r="F156" s="515"/>
      <c r="G156" s="515">
        <v>3.42</v>
      </c>
      <c r="H156" s="502">
        <f t="shared" si="20"/>
        <v>123.12</v>
      </c>
      <c r="I156" s="502">
        <f>ROUND(H156*1.2131,2)</f>
        <v>149.36000000000001</v>
      </c>
    </row>
    <row r="157" spans="1:9" s="372" customFormat="1" ht="20.25" customHeight="1" x14ac:dyDescent="0.25">
      <c r="A157" s="511" t="s">
        <v>32</v>
      </c>
      <c r="B157" s="514">
        <v>1</v>
      </c>
      <c r="C157" s="514">
        <f t="shared" si="21"/>
        <v>174</v>
      </c>
      <c r="D157" s="514">
        <v>158</v>
      </c>
      <c r="E157" s="512">
        <v>16</v>
      </c>
      <c r="F157" s="515"/>
      <c r="G157" s="515">
        <v>3.42</v>
      </c>
      <c r="H157" s="502">
        <f t="shared" si="20"/>
        <v>109.44</v>
      </c>
      <c r="I157" s="502">
        <f t="shared" si="19"/>
        <v>135.80000000000001</v>
      </c>
    </row>
    <row r="158" spans="1:9" s="372" customFormat="1" ht="20.25" customHeight="1" x14ac:dyDescent="0.25">
      <c r="A158" s="511" t="s">
        <v>32</v>
      </c>
      <c r="B158" s="514">
        <v>1</v>
      </c>
      <c r="C158" s="514">
        <f t="shared" si="21"/>
        <v>175</v>
      </c>
      <c r="D158" s="514">
        <v>158</v>
      </c>
      <c r="E158" s="512">
        <v>17</v>
      </c>
      <c r="F158" s="515"/>
      <c r="G158" s="515">
        <v>3.42</v>
      </c>
      <c r="H158" s="502">
        <f t="shared" si="20"/>
        <v>116.28</v>
      </c>
      <c r="I158" s="502">
        <f t="shared" si="19"/>
        <v>144.29</v>
      </c>
    </row>
    <row r="159" spans="1:9" s="372" customFormat="1" ht="20.25" customHeight="1" x14ac:dyDescent="0.25">
      <c r="A159" s="511" t="s">
        <v>32</v>
      </c>
      <c r="B159" s="514">
        <v>1</v>
      </c>
      <c r="C159" s="514">
        <f t="shared" si="21"/>
        <v>202</v>
      </c>
      <c r="D159" s="514">
        <v>158</v>
      </c>
      <c r="E159" s="512">
        <v>44</v>
      </c>
      <c r="F159" s="515"/>
      <c r="G159" s="515">
        <v>3.42</v>
      </c>
      <c r="H159" s="502">
        <f t="shared" si="20"/>
        <v>300.95999999999998</v>
      </c>
      <c r="I159" s="502">
        <f t="shared" si="19"/>
        <v>373.46</v>
      </c>
    </row>
    <row r="160" spans="1:9" s="372" customFormat="1" ht="20.25" customHeight="1" x14ac:dyDescent="0.25">
      <c r="A160" s="511" t="s">
        <v>32</v>
      </c>
      <c r="B160" s="514">
        <v>1</v>
      </c>
      <c r="C160" s="514">
        <f t="shared" si="21"/>
        <v>183</v>
      </c>
      <c r="D160" s="514">
        <v>158</v>
      </c>
      <c r="E160" s="512">
        <v>25</v>
      </c>
      <c r="F160" s="515"/>
      <c r="G160" s="515">
        <v>3.42</v>
      </c>
      <c r="H160" s="502">
        <f t="shared" si="20"/>
        <v>171</v>
      </c>
      <c r="I160" s="502">
        <f t="shared" si="19"/>
        <v>212.19</v>
      </c>
    </row>
    <row r="161" spans="1:9" s="372" customFormat="1" ht="20.25" customHeight="1" x14ac:dyDescent="0.25">
      <c r="A161" s="511" t="s">
        <v>32</v>
      </c>
      <c r="B161" s="514">
        <v>1</v>
      </c>
      <c r="C161" s="514">
        <f t="shared" si="21"/>
        <v>188</v>
      </c>
      <c r="D161" s="514">
        <v>158</v>
      </c>
      <c r="E161" s="512">
        <v>30</v>
      </c>
      <c r="F161" s="515"/>
      <c r="G161" s="515">
        <v>3.42</v>
      </c>
      <c r="H161" s="502">
        <f t="shared" si="20"/>
        <v>205.2</v>
      </c>
      <c r="I161" s="502">
        <f t="shared" si="19"/>
        <v>254.63</v>
      </c>
    </row>
    <row r="162" spans="1:9" s="372" customFormat="1" ht="20.25" customHeight="1" x14ac:dyDescent="0.25">
      <c r="A162" s="511" t="s">
        <v>32</v>
      </c>
      <c r="B162" s="514">
        <v>1</v>
      </c>
      <c r="C162" s="514">
        <f t="shared" si="21"/>
        <v>160</v>
      </c>
      <c r="D162" s="514">
        <v>158</v>
      </c>
      <c r="E162" s="512">
        <v>2</v>
      </c>
      <c r="F162" s="515"/>
      <c r="G162" s="515">
        <v>3.42</v>
      </c>
      <c r="H162" s="502">
        <f t="shared" si="20"/>
        <v>13.68</v>
      </c>
      <c r="I162" s="502">
        <f t="shared" si="19"/>
        <v>16.98</v>
      </c>
    </row>
    <row r="163" spans="1:9" s="372" customFormat="1" ht="20.25" customHeight="1" x14ac:dyDescent="0.25">
      <c r="A163" s="511" t="s">
        <v>32</v>
      </c>
      <c r="B163" s="514">
        <v>1</v>
      </c>
      <c r="C163" s="514">
        <f t="shared" si="21"/>
        <v>175</v>
      </c>
      <c r="D163" s="514">
        <v>158</v>
      </c>
      <c r="E163" s="512">
        <v>17</v>
      </c>
      <c r="F163" s="515"/>
      <c r="G163" s="515">
        <v>3.42</v>
      </c>
      <c r="H163" s="502">
        <f t="shared" si="20"/>
        <v>116.28</v>
      </c>
      <c r="I163" s="502">
        <f t="shared" si="19"/>
        <v>144.29</v>
      </c>
    </row>
    <row r="164" spans="1:9" s="372" customFormat="1" ht="20.25" customHeight="1" x14ac:dyDescent="0.25">
      <c r="A164" s="511" t="s">
        <v>32</v>
      </c>
      <c r="B164" s="514">
        <v>1</v>
      </c>
      <c r="C164" s="514">
        <f t="shared" si="21"/>
        <v>208</v>
      </c>
      <c r="D164" s="514">
        <v>158</v>
      </c>
      <c r="E164" s="512">
        <v>50</v>
      </c>
      <c r="F164" s="515"/>
      <c r="G164" s="515">
        <v>3.42</v>
      </c>
      <c r="H164" s="502">
        <f t="shared" si="20"/>
        <v>342</v>
      </c>
      <c r="I164" s="502">
        <f t="shared" si="19"/>
        <v>424.39</v>
      </c>
    </row>
    <row r="165" spans="1:9" s="372" customFormat="1" ht="20.25" customHeight="1" x14ac:dyDescent="0.25">
      <c r="A165" s="511" t="s">
        <v>32</v>
      </c>
      <c r="B165" s="514">
        <v>1</v>
      </c>
      <c r="C165" s="514">
        <f t="shared" si="21"/>
        <v>200</v>
      </c>
      <c r="D165" s="514">
        <v>158</v>
      </c>
      <c r="E165" s="512">
        <v>42</v>
      </c>
      <c r="F165" s="515"/>
      <c r="G165" s="515">
        <v>3.42</v>
      </c>
      <c r="H165" s="502">
        <f t="shared" si="20"/>
        <v>287.27999999999997</v>
      </c>
      <c r="I165" s="502">
        <f t="shared" si="19"/>
        <v>356.49</v>
      </c>
    </row>
    <row r="166" spans="1:9" s="372" customFormat="1" ht="20.25" customHeight="1" x14ac:dyDescent="0.25">
      <c r="A166" s="511" t="s">
        <v>32</v>
      </c>
      <c r="B166" s="514">
        <v>1</v>
      </c>
      <c r="C166" s="514">
        <f t="shared" si="21"/>
        <v>162</v>
      </c>
      <c r="D166" s="514">
        <v>158</v>
      </c>
      <c r="E166" s="512">
        <v>4</v>
      </c>
      <c r="F166" s="515"/>
      <c r="G166" s="515">
        <v>3.42</v>
      </c>
      <c r="H166" s="502">
        <f t="shared" si="20"/>
        <v>27.36</v>
      </c>
      <c r="I166" s="502">
        <f t="shared" si="19"/>
        <v>33.950000000000003</v>
      </c>
    </row>
    <row r="167" spans="1:9" s="372" customFormat="1" ht="18.75" customHeight="1" x14ac:dyDescent="0.25">
      <c r="A167" s="511" t="s">
        <v>32</v>
      </c>
      <c r="B167" s="514">
        <v>1</v>
      </c>
      <c r="C167" s="514">
        <f t="shared" si="21"/>
        <v>175</v>
      </c>
      <c r="D167" s="514">
        <v>158</v>
      </c>
      <c r="E167" s="512">
        <v>17</v>
      </c>
      <c r="F167" s="515"/>
      <c r="G167" s="515">
        <v>3.42</v>
      </c>
      <c r="H167" s="502">
        <f t="shared" si="20"/>
        <v>116.28</v>
      </c>
      <c r="I167" s="502">
        <f t="shared" si="19"/>
        <v>144.29</v>
      </c>
    </row>
    <row r="168" spans="1:9" s="372" customFormat="1" ht="18.75" customHeight="1" x14ac:dyDescent="0.25">
      <c r="A168" s="511" t="s">
        <v>32</v>
      </c>
      <c r="B168" s="514">
        <v>1</v>
      </c>
      <c r="C168" s="514">
        <f t="shared" si="21"/>
        <v>180</v>
      </c>
      <c r="D168" s="514">
        <v>158</v>
      </c>
      <c r="E168" s="512">
        <v>22</v>
      </c>
      <c r="F168" s="515"/>
      <c r="G168" s="515">
        <v>3.42</v>
      </c>
      <c r="H168" s="502">
        <f t="shared" si="20"/>
        <v>150.47999999999999</v>
      </c>
      <c r="I168" s="502">
        <f t="shared" si="19"/>
        <v>186.73</v>
      </c>
    </row>
    <row r="169" spans="1:9" s="372" customFormat="1" ht="18.75" customHeight="1" x14ac:dyDescent="0.25">
      <c r="A169" s="511" t="s">
        <v>32</v>
      </c>
      <c r="B169" s="514">
        <v>1</v>
      </c>
      <c r="C169" s="514">
        <f t="shared" si="21"/>
        <v>174</v>
      </c>
      <c r="D169" s="514">
        <v>158</v>
      </c>
      <c r="E169" s="512">
        <v>16</v>
      </c>
      <c r="F169" s="515"/>
      <c r="G169" s="515">
        <v>3.42</v>
      </c>
      <c r="H169" s="502">
        <f t="shared" si="20"/>
        <v>109.44</v>
      </c>
      <c r="I169" s="502">
        <f t="shared" si="19"/>
        <v>135.80000000000001</v>
      </c>
    </row>
    <row r="170" spans="1:9" s="372" customFormat="1" ht="18.75" customHeight="1" x14ac:dyDescent="0.25">
      <c r="A170" s="511" t="s">
        <v>32</v>
      </c>
      <c r="B170" s="514">
        <v>1</v>
      </c>
      <c r="C170" s="514">
        <f t="shared" si="21"/>
        <v>196</v>
      </c>
      <c r="D170" s="514">
        <v>158</v>
      </c>
      <c r="E170" s="512">
        <v>38</v>
      </c>
      <c r="F170" s="515"/>
      <c r="G170" s="515">
        <v>3.42</v>
      </c>
      <c r="H170" s="502">
        <f t="shared" si="20"/>
        <v>259.92</v>
      </c>
      <c r="I170" s="502">
        <f t="shared" si="19"/>
        <v>322.52999999999997</v>
      </c>
    </row>
    <row r="171" spans="1:9" s="372" customFormat="1" ht="18.75" customHeight="1" x14ac:dyDescent="0.25">
      <c r="A171" s="511" t="s">
        <v>32</v>
      </c>
      <c r="B171" s="514">
        <v>1</v>
      </c>
      <c r="C171" s="514">
        <f t="shared" si="21"/>
        <v>180</v>
      </c>
      <c r="D171" s="514">
        <v>158</v>
      </c>
      <c r="E171" s="512">
        <v>22</v>
      </c>
      <c r="F171" s="515"/>
      <c r="G171" s="515">
        <v>3.42</v>
      </c>
      <c r="H171" s="502">
        <f t="shared" si="20"/>
        <v>150.47999999999999</v>
      </c>
      <c r="I171" s="502">
        <f t="shared" si="19"/>
        <v>186.73</v>
      </c>
    </row>
    <row r="172" spans="1:9" s="372" customFormat="1" ht="18.75" customHeight="1" x14ac:dyDescent="0.25">
      <c r="A172" s="511" t="s">
        <v>32</v>
      </c>
      <c r="B172" s="514">
        <v>1</v>
      </c>
      <c r="C172" s="514">
        <f t="shared" si="21"/>
        <v>160</v>
      </c>
      <c r="D172" s="514">
        <v>158</v>
      </c>
      <c r="E172" s="512">
        <v>2</v>
      </c>
      <c r="F172" s="515"/>
      <c r="G172" s="515">
        <v>3.42</v>
      </c>
      <c r="H172" s="502">
        <f t="shared" si="20"/>
        <v>13.68</v>
      </c>
      <c r="I172" s="502">
        <f t="shared" si="19"/>
        <v>16.98</v>
      </c>
    </row>
    <row r="173" spans="1:9" s="372" customFormat="1" ht="18.75" customHeight="1" x14ac:dyDescent="0.25">
      <c r="A173" s="511" t="s">
        <v>32</v>
      </c>
      <c r="B173" s="514">
        <v>1</v>
      </c>
      <c r="C173" s="514">
        <f t="shared" si="21"/>
        <v>188</v>
      </c>
      <c r="D173" s="514">
        <v>158</v>
      </c>
      <c r="E173" s="512">
        <v>30</v>
      </c>
      <c r="F173" s="515"/>
      <c r="G173" s="515">
        <v>3.42</v>
      </c>
      <c r="H173" s="502">
        <f t="shared" si="20"/>
        <v>205.2</v>
      </c>
      <c r="I173" s="502">
        <f t="shared" si="19"/>
        <v>254.63</v>
      </c>
    </row>
    <row r="174" spans="1:9" s="372" customFormat="1" ht="18.75" customHeight="1" x14ac:dyDescent="0.25">
      <c r="A174" s="511" t="s">
        <v>32</v>
      </c>
      <c r="B174" s="514">
        <v>1</v>
      </c>
      <c r="C174" s="514">
        <f t="shared" si="21"/>
        <v>219</v>
      </c>
      <c r="D174" s="514">
        <v>158</v>
      </c>
      <c r="E174" s="512">
        <v>61</v>
      </c>
      <c r="F174" s="515"/>
      <c r="G174" s="515">
        <v>3.42</v>
      </c>
      <c r="H174" s="502">
        <f t="shared" si="20"/>
        <v>417.24</v>
      </c>
      <c r="I174" s="502">
        <f t="shared" si="19"/>
        <v>517.75</v>
      </c>
    </row>
    <row r="175" spans="1:9" s="372" customFormat="1" ht="18.75" customHeight="1" x14ac:dyDescent="0.25">
      <c r="A175" s="511" t="s">
        <v>399</v>
      </c>
      <c r="B175" s="514">
        <v>1</v>
      </c>
      <c r="C175" s="514">
        <f t="shared" si="21"/>
        <v>160</v>
      </c>
      <c r="D175" s="514">
        <v>158</v>
      </c>
      <c r="E175" s="512">
        <v>2</v>
      </c>
      <c r="F175" s="515"/>
      <c r="G175" s="515">
        <v>3.66</v>
      </c>
      <c r="H175" s="502">
        <f t="shared" si="20"/>
        <v>14.64</v>
      </c>
      <c r="I175" s="502">
        <f t="shared" si="19"/>
        <v>18.170000000000002</v>
      </c>
    </row>
    <row r="176" spans="1:9" s="372" customFormat="1" ht="18.75" customHeight="1" x14ac:dyDescent="0.25">
      <c r="A176" s="511" t="s">
        <v>399</v>
      </c>
      <c r="B176" s="514">
        <v>1</v>
      </c>
      <c r="C176" s="514">
        <f t="shared" si="21"/>
        <v>168</v>
      </c>
      <c r="D176" s="514">
        <v>158</v>
      </c>
      <c r="E176" s="512">
        <v>10</v>
      </c>
      <c r="F176" s="515"/>
      <c r="G176" s="515">
        <v>3.66</v>
      </c>
      <c r="H176" s="502">
        <f t="shared" si="20"/>
        <v>73.2</v>
      </c>
      <c r="I176" s="502">
        <f t="shared" si="19"/>
        <v>90.83</v>
      </c>
    </row>
    <row r="177" spans="1:9" s="372" customFormat="1" ht="18.75" customHeight="1" x14ac:dyDescent="0.25">
      <c r="A177" s="511" t="s">
        <v>399</v>
      </c>
      <c r="B177" s="514">
        <v>1</v>
      </c>
      <c r="C177" s="514">
        <f t="shared" si="21"/>
        <v>168</v>
      </c>
      <c r="D177" s="514">
        <v>158</v>
      </c>
      <c r="E177" s="512">
        <v>10</v>
      </c>
      <c r="F177" s="515"/>
      <c r="G177" s="515">
        <v>3.66</v>
      </c>
      <c r="H177" s="502">
        <f t="shared" si="20"/>
        <v>73.2</v>
      </c>
      <c r="I177" s="502">
        <f t="shared" si="19"/>
        <v>90.83</v>
      </c>
    </row>
    <row r="178" spans="1:9" s="372" customFormat="1" ht="18.75" customHeight="1" x14ac:dyDescent="0.25">
      <c r="A178" s="511" t="s">
        <v>399</v>
      </c>
      <c r="B178" s="514">
        <v>1</v>
      </c>
      <c r="C178" s="514">
        <f t="shared" si="21"/>
        <v>176</v>
      </c>
      <c r="D178" s="514">
        <v>158</v>
      </c>
      <c r="E178" s="512">
        <v>18</v>
      </c>
      <c r="F178" s="515"/>
      <c r="G178" s="515">
        <v>3.66</v>
      </c>
      <c r="H178" s="502">
        <f t="shared" si="20"/>
        <v>131.76</v>
      </c>
      <c r="I178" s="502">
        <f t="shared" si="19"/>
        <v>163.5</v>
      </c>
    </row>
    <row r="179" spans="1:9" x14ac:dyDescent="0.25">
      <c r="F179" s="504"/>
      <c r="G179" s="504"/>
    </row>
    <row r="181" spans="1:9" x14ac:dyDescent="0.25">
      <c r="A181" s="505" t="s">
        <v>1</v>
      </c>
      <c r="B181" s="506"/>
      <c r="C181" s="506"/>
      <c r="D181" s="506"/>
      <c r="E181" s="506"/>
      <c r="F181" s="506"/>
      <c r="G181" s="506"/>
      <c r="H181" s="506"/>
      <c r="I181" s="506"/>
    </row>
    <row r="182" spans="1:9" ht="36" customHeight="1" x14ac:dyDescent="0.25">
      <c r="A182" s="708" t="s">
        <v>1455</v>
      </c>
      <c r="B182" s="708"/>
      <c r="C182" s="708"/>
      <c r="D182" s="708"/>
      <c r="E182" s="708"/>
      <c r="F182" s="708"/>
      <c r="G182" s="708"/>
      <c r="H182" s="708"/>
      <c r="I182" s="708"/>
    </row>
    <row r="183" spans="1:9" ht="18" customHeight="1" x14ac:dyDescent="0.25">
      <c r="A183" s="507" t="s">
        <v>5</v>
      </c>
      <c r="D183" s="506"/>
      <c r="E183" s="506"/>
      <c r="F183" s="506"/>
      <c r="G183" s="506"/>
      <c r="H183" s="506"/>
      <c r="I183" s="506"/>
    </row>
    <row r="184" spans="1:9" ht="18" customHeight="1" x14ac:dyDescent="0.25">
      <c r="A184" s="508" t="s">
        <v>16</v>
      </c>
      <c r="B184" s="506"/>
      <c r="C184" s="506"/>
      <c r="D184" s="506"/>
      <c r="E184" s="506"/>
      <c r="F184" s="506"/>
      <c r="G184" s="506"/>
      <c r="H184" s="506"/>
      <c r="I184" s="506"/>
    </row>
    <row r="185" spans="1:9" ht="18" customHeight="1" x14ac:dyDescent="0.25">
      <c r="A185" s="508" t="s">
        <v>17</v>
      </c>
      <c r="B185" s="506"/>
      <c r="C185" s="506"/>
      <c r="D185" s="506"/>
      <c r="E185" s="506"/>
      <c r="F185" s="506"/>
      <c r="G185" s="506"/>
      <c r="H185" s="506"/>
      <c r="I185" s="506"/>
    </row>
    <row r="186" spans="1:9" ht="18" customHeight="1" x14ac:dyDescent="0.25">
      <c r="A186" s="508"/>
      <c r="B186" s="506"/>
      <c r="C186" s="506"/>
      <c r="D186" s="506"/>
      <c r="E186" s="506"/>
      <c r="F186" s="506"/>
      <c r="G186" s="506"/>
      <c r="H186" s="506"/>
      <c r="I186" s="506"/>
    </row>
    <row r="187" spans="1:9" ht="18" customHeight="1" x14ac:dyDescent="0.3">
      <c r="A187" s="508" t="s">
        <v>1488</v>
      </c>
      <c r="B187" s="506"/>
      <c r="C187" s="506"/>
      <c r="D187" s="506"/>
      <c r="E187" s="506"/>
      <c r="F187" s="506"/>
      <c r="G187" s="506"/>
      <c r="H187" s="506"/>
      <c r="I187" s="506"/>
    </row>
    <row r="188" spans="1:9" ht="18" customHeight="1" x14ac:dyDescent="0.25">
      <c r="A188" s="508"/>
      <c r="B188" s="506"/>
      <c r="C188" s="506"/>
      <c r="D188" s="506"/>
      <c r="E188" s="506"/>
      <c r="F188" s="506"/>
      <c r="G188" s="506"/>
      <c r="H188" s="506"/>
      <c r="I188" s="506"/>
    </row>
    <row r="189" spans="1:9" s="518" customFormat="1" ht="18" customHeight="1" x14ac:dyDescent="0.25">
      <c r="A189" s="516" t="s">
        <v>20</v>
      </c>
      <c r="B189" s="517"/>
      <c r="C189" s="517"/>
      <c r="D189" s="517"/>
      <c r="E189" s="517"/>
      <c r="F189" s="517"/>
      <c r="G189" s="517"/>
      <c r="H189" s="517"/>
      <c r="I189" s="517"/>
    </row>
    <row r="190" spans="1:9" s="518" customFormat="1" ht="37.5" customHeight="1" x14ac:dyDescent="0.25">
      <c r="A190" s="709" t="s">
        <v>7</v>
      </c>
      <c r="B190" s="709"/>
      <c r="C190" s="709"/>
      <c r="D190" s="709"/>
      <c r="E190" s="709"/>
      <c r="F190" s="709"/>
      <c r="G190" s="709"/>
      <c r="H190" s="709"/>
      <c r="I190" s="709"/>
    </row>
    <row r="191" spans="1:9" s="518" customFormat="1" ht="18" customHeight="1" x14ac:dyDescent="0.25">
      <c r="A191" s="710" t="s">
        <v>9</v>
      </c>
      <c r="B191" s="710"/>
      <c r="C191" s="710"/>
      <c r="D191" s="710"/>
      <c r="E191" s="710"/>
      <c r="F191" s="710"/>
      <c r="G191" s="710"/>
      <c r="H191" s="710"/>
      <c r="I191" s="710"/>
    </row>
    <row r="192" spans="1:9" x14ac:dyDescent="0.25">
      <c r="A192" s="509"/>
      <c r="B192" s="510"/>
      <c r="C192" s="510"/>
      <c r="D192" s="510"/>
      <c r="E192" s="510"/>
      <c r="F192" s="510"/>
      <c r="G192" s="510"/>
      <c r="H192" s="510"/>
      <c r="I192" s="510"/>
    </row>
    <row r="194" spans="1:1" x14ac:dyDescent="0.25">
      <c r="A194" s="493" t="s">
        <v>46</v>
      </c>
    </row>
    <row r="195" spans="1:1" ht="18" customHeight="1" x14ac:dyDescent="0.25"/>
    <row r="196" spans="1:1" x14ac:dyDescent="0.25">
      <c r="A196" s="493" t="s">
        <v>400</v>
      </c>
    </row>
    <row r="197" spans="1:1" x14ac:dyDescent="0.25">
      <c r="A197" s="493" t="s">
        <v>401</v>
      </c>
    </row>
  </sheetData>
  <mergeCells count="16">
    <mergeCell ref="G1:I1"/>
    <mergeCell ref="A182:I182"/>
    <mergeCell ref="A190:I190"/>
    <mergeCell ref="A191:I191"/>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9" orientation="landscape"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37"/>
  <sheetViews>
    <sheetView zoomScale="80" zoomScaleNormal="80" workbookViewId="0">
      <selection activeCell="L10" sqref="L10"/>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6.25" customHeight="1" x14ac:dyDescent="0.25">
      <c r="G1" s="600" t="s">
        <v>1621</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411</v>
      </c>
    </row>
    <row r="6" spans="1:9" x14ac:dyDescent="0.25">
      <c r="A6" s="2" t="s">
        <v>1578</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68">
        <v>1</v>
      </c>
      <c r="B11" s="168">
        <v>6</v>
      </c>
      <c r="C11" s="168" t="s">
        <v>12</v>
      </c>
      <c r="D11" s="168">
        <v>8</v>
      </c>
      <c r="E11" s="168">
        <v>9</v>
      </c>
      <c r="F11" s="168">
        <v>11</v>
      </c>
      <c r="G11" s="168">
        <v>12</v>
      </c>
      <c r="H11" s="168">
        <v>13</v>
      </c>
      <c r="I11" s="168" t="s">
        <v>13</v>
      </c>
    </row>
    <row r="12" spans="1:9" s="1" customFormat="1" ht="26.25" customHeight="1" x14ac:dyDescent="0.25">
      <c r="A12" s="3" t="s">
        <v>0</v>
      </c>
      <c r="B12" s="4">
        <f>B13+B16</f>
        <v>4</v>
      </c>
      <c r="C12" s="427"/>
      <c r="D12" s="427"/>
      <c r="E12" s="427">
        <f t="shared" ref="E12:I12" si="0">E13+E16</f>
        <v>130</v>
      </c>
      <c r="F12" s="427"/>
      <c r="G12" s="427"/>
      <c r="H12" s="428">
        <f t="shared" si="0"/>
        <v>1115.6300000000001</v>
      </c>
      <c r="I12" s="428">
        <f t="shared" si="0"/>
        <v>1384.38</v>
      </c>
    </row>
    <row r="13" spans="1:9" ht="49.5" customHeight="1" x14ac:dyDescent="0.25">
      <c r="A13" s="370" t="s">
        <v>24</v>
      </c>
      <c r="B13" s="284">
        <f>SUM(B14:B15)</f>
        <v>2</v>
      </c>
      <c r="C13" s="284"/>
      <c r="D13" s="284"/>
      <c r="E13" s="284">
        <f>SUM(E14:E15)</f>
        <v>87</v>
      </c>
      <c r="F13" s="285"/>
      <c r="G13" s="284"/>
      <c r="H13" s="285">
        <f>SUM(H14:H15)</f>
        <v>818.67000000000007</v>
      </c>
      <c r="I13" s="285">
        <f>SUM(I14:I15)</f>
        <v>1015.89</v>
      </c>
    </row>
    <row r="14" spans="1:9" x14ac:dyDescent="0.25">
      <c r="A14" s="19" t="s">
        <v>412</v>
      </c>
      <c r="B14" s="21">
        <v>1</v>
      </c>
      <c r="C14" s="21">
        <f>SUM(D14:E14)</f>
        <v>163</v>
      </c>
      <c r="D14" s="21">
        <v>119</v>
      </c>
      <c r="E14" s="21">
        <v>44</v>
      </c>
      <c r="F14" s="6"/>
      <c r="G14" s="282">
        <v>4.7050000000000001</v>
      </c>
      <c r="H14" s="282">
        <f t="shared" ref="H14:H15" si="1">ROUND(E14*G14*2,2)</f>
        <v>414.04</v>
      </c>
      <c r="I14" s="283">
        <f t="shared" ref="I14:I15" si="2">ROUND(H14*1.2409,2)</f>
        <v>513.78</v>
      </c>
    </row>
    <row r="15" spans="1:9" x14ac:dyDescent="0.25">
      <c r="A15" s="19" t="s">
        <v>412</v>
      </c>
      <c r="B15" s="21">
        <v>1</v>
      </c>
      <c r="C15" s="21">
        <f>SUM(D15:E15)</f>
        <v>162</v>
      </c>
      <c r="D15" s="21">
        <v>119</v>
      </c>
      <c r="E15" s="21">
        <v>43</v>
      </c>
      <c r="F15" s="6"/>
      <c r="G15" s="282">
        <v>4.7050000000000001</v>
      </c>
      <c r="H15" s="282">
        <f t="shared" si="1"/>
        <v>404.63</v>
      </c>
      <c r="I15" s="283">
        <f t="shared" si="2"/>
        <v>502.11</v>
      </c>
    </row>
    <row r="16" spans="1:9" ht="49.5" x14ac:dyDescent="0.25">
      <c r="A16" s="370" t="s">
        <v>25</v>
      </c>
      <c r="B16" s="284">
        <f>SUM(B17:B18)</f>
        <v>2</v>
      </c>
      <c r="C16" s="284"/>
      <c r="D16" s="284"/>
      <c r="E16" s="284">
        <f>SUM(E17:E18)</f>
        <v>43</v>
      </c>
      <c r="F16" s="285"/>
      <c r="G16" s="284"/>
      <c r="H16" s="285">
        <f>SUM(H17:H18)</f>
        <v>296.96000000000004</v>
      </c>
      <c r="I16" s="285">
        <f>SUM(I17:I18)</f>
        <v>368.49</v>
      </c>
    </row>
    <row r="17" spans="1:9" x14ac:dyDescent="0.25">
      <c r="A17" s="19" t="s">
        <v>177</v>
      </c>
      <c r="B17" s="21">
        <v>1</v>
      </c>
      <c r="C17" s="21">
        <f>SUM(D17:E17)</f>
        <v>147</v>
      </c>
      <c r="D17" s="21">
        <v>119</v>
      </c>
      <c r="E17" s="21">
        <v>28</v>
      </c>
      <c r="F17" s="6"/>
      <c r="G17" s="282">
        <v>3.4529999999999998</v>
      </c>
      <c r="H17" s="282">
        <f t="shared" ref="H17:H18" si="3">ROUND(E17*G17*2,2)</f>
        <v>193.37</v>
      </c>
      <c r="I17" s="283">
        <f t="shared" ref="I17:I18" si="4">ROUND(H17*1.2409,2)</f>
        <v>239.95</v>
      </c>
    </row>
    <row r="18" spans="1:9" x14ac:dyDescent="0.25">
      <c r="A18" s="19" t="s">
        <v>177</v>
      </c>
      <c r="B18" s="21">
        <v>1</v>
      </c>
      <c r="C18" s="21">
        <f>SUM(D18:E18)</f>
        <v>134</v>
      </c>
      <c r="D18" s="21">
        <v>119</v>
      </c>
      <c r="E18" s="21">
        <v>15</v>
      </c>
      <c r="F18" s="6"/>
      <c r="G18" s="282">
        <v>3.4529999999999998</v>
      </c>
      <c r="H18" s="282">
        <f t="shared" si="3"/>
        <v>103.59</v>
      </c>
      <c r="I18" s="283">
        <f t="shared" si="4"/>
        <v>128.54</v>
      </c>
    </row>
    <row r="20" spans="1:9" x14ac:dyDescent="0.25">
      <c r="A20" s="11" t="s">
        <v>1</v>
      </c>
      <c r="B20" s="12"/>
      <c r="C20" s="12"/>
      <c r="D20" s="12"/>
      <c r="E20" s="12"/>
      <c r="F20" s="12"/>
      <c r="G20" s="12"/>
      <c r="H20" s="12"/>
      <c r="I20" s="12"/>
    </row>
    <row r="21" spans="1:9" ht="36" customHeight="1" x14ac:dyDescent="0.25">
      <c r="A21" s="609" t="s">
        <v>3</v>
      </c>
      <c r="B21" s="609"/>
      <c r="C21" s="609"/>
      <c r="D21" s="609"/>
      <c r="E21" s="609"/>
      <c r="F21" s="609"/>
      <c r="G21" s="609"/>
      <c r="H21" s="609"/>
      <c r="I21" s="609"/>
    </row>
    <row r="22" spans="1:9" ht="18" customHeight="1" x14ac:dyDescent="0.25">
      <c r="A22" s="18" t="s">
        <v>5</v>
      </c>
      <c r="D22" s="12"/>
      <c r="E22" s="12"/>
      <c r="F22" s="12"/>
      <c r="G22" s="12"/>
      <c r="H22" s="12"/>
      <c r="I22" s="12"/>
    </row>
    <row r="23" spans="1:9" ht="18" customHeight="1" x14ac:dyDescent="0.25">
      <c r="A23" s="12" t="s">
        <v>16</v>
      </c>
      <c r="B23" s="18"/>
      <c r="C23" s="18"/>
      <c r="D23" s="12"/>
      <c r="E23" s="12"/>
      <c r="F23" s="12"/>
      <c r="G23" s="12"/>
      <c r="H23" s="12"/>
      <c r="I23" s="12"/>
    </row>
    <row r="24" spans="1:9" ht="18" customHeight="1" x14ac:dyDescent="0.25">
      <c r="A24" s="12" t="s">
        <v>17</v>
      </c>
      <c r="B24" s="18"/>
      <c r="C24" s="18"/>
      <c r="D24" s="12"/>
      <c r="E24" s="12"/>
      <c r="F24" s="12"/>
      <c r="G24" s="12"/>
      <c r="H24" s="12"/>
      <c r="I24" s="12"/>
    </row>
    <row r="25" spans="1:9" ht="18" customHeight="1" x14ac:dyDescent="0.25">
      <c r="A25" s="12"/>
      <c r="B25" s="18"/>
      <c r="C25" s="18"/>
      <c r="D25" s="12"/>
      <c r="E25" s="12"/>
      <c r="F25" s="12"/>
      <c r="G25" s="12"/>
      <c r="H25" s="12"/>
      <c r="I25" s="12"/>
    </row>
    <row r="26" spans="1:9" ht="22.5" x14ac:dyDescent="0.3">
      <c r="A26" s="12" t="s">
        <v>14</v>
      </c>
      <c r="B26" s="18"/>
      <c r="C26" s="18"/>
      <c r="D26" s="12"/>
      <c r="E26" s="12"/>
      <c r="F26" s="12"/>
      <c r="G26" s="12"/>
      <c r="H26" s="12"/>
      <c r="I26" s="12"/>
    </row>
    <row r="27" spans="1:9" ht="18" customHeight="1" x14ac:dyDescent="0.25">
      <c r="A27" s="184" t="s">
        <v>413</v>
      </c>
      <c r="B27" s="18"/>
      <c r="C27" s="18"/>
      <c r="D27" s="12"/>
      <c r="E27" s="12"/>
      <c r="F27" s="12"/>
      <c r="G27" s="12"/>
      <c r="H27" s="12"/>
      <c r="I27" s="12"/>
    </row>
    <row r="28" spans="1:9" ht="18" customHeight="1" x14ac:dyDescent="0.25">
      <c r="A28" s="12"/>
      <c r="B28" s="18"/>
      <c r="C28" s="18"/>
      <c r="D28" s="12"/>
      <c r="E28" s="12"/>
      <c r="F28" s="12"/>
      <c r="G28" s="12"/>
      <c r="H28" s="12"/>
      <c r="I28" s="12"/>
    </row>
    <row r="29" spans="1:9" s="435" customFormat="1" ht="18" customHeight="1" x14ac:dyDescent="0.25">
      <c r="A29" s="434" t="s">
        <v>20</v>
      </c>
      <c r="B29" s="436"/>
      <c r="C29" s="436"/>
      <c r="D29" s="434"/>
      <c r="E29" s="434"/>
      <c r="F29" s="434"/>
      <c r="G29" s="434"/>
      <c r="H29" s="434"/>
      <c r="I29" s="434"/>
    </row>
    <row r="30" spans="1:9" s="435" customFormat="1" ht="37.5" customHeight="1" x14ac:dyDescent="0.25">
      <c r="A30" s="611" t="s">
        <v>7</v>
      </c>
      <c r="B30" s="611"/>
      <c r="C30" s="611"/>
      <c r="D30" s="611"/>
      <c r="E30" s="611"/>
      <c r="F30" s="611"/>
      <c r="G30" s="611"/>
      <c r="H30" s="611"/>
      <c r="I30" s="611"/>
    </row>
    <row r="31" spans="1:9" s="435" customFormat="1" ht="18" customHeight="1" x14ac:dyDescent="0.25">
      <c r="A31" s="602" t="s">
        <v>9</v>
      </c>
      <c r="B31" s="602"/>
      <c r="C31" s="602"/>
      <c r="D31" s="602"/>
      <c r="E31" s="602"/>
      <c r="F31" s="602"/>
      <c r="G31" s="602"/>
      <c r="H31" s="602"/>
      <c r="I31" s="602"/>
    </row>
    <row r="32" spans="1:9" x14ac:dyDescent="0.25">
      <c r="A32" s="17"/>
      <c r="B32" s="17"/>
      <c r="C32" s="17"/>
      <c r="D32" s="17"/>
      <c r="E32" s="17"/>
      <c r="F32" s="17"/>
      <c r="G32" s="17"/>
      <c r="H32" s="17"/>
      <c r="I32" s="17"/>
    </row>
    <row r="34" spans="1:1" x14ac:dyDescent="0.25">
      <c r="A34" s="2" t="s">
        <v>46</v>
      </c>
    </row>
    <row r="35" spans="1:1" ht="18" customHeight="1" x14ac:dyDescent="0.25"/>
    <row r="36" spans="1:1" ht="17.25" x14ac:dyDescent="0.3">
      <c r="A36" s="2" t="s">
        <v>414</v>
      </c>
    </row>
    <row r="37" spans="1:1" ht="17.25" x14ac:dyDescent="0.3">
      <c r="A37" s="2" t="s">
        <v>415</v>
      </c>
    </row>
  </sheetData>
  <mergeCells count="16">
    <mergeCell ref="G1:I1"/>
    <mergeCell ref="A21:I21"/>
    <mergeCell ref="A30:I30"/>
    <mergeCell ref="A31:I31"/>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43"/>
  <sheetViews>
    <sheetView zoomScale="80" zoomScaleNormal="80" workbookViewId="0">
      <selection activeCell="M6" sqref="M6"/>
    </sheetView>
  </sheetViews>
  <sheetFormatPr defaultColWidth="9.140625"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48" customHeight="1" x14ac:dyDescent="0.25">
      <c r="G1" s="600" t="s">
        <v>1622</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493" t="s">
        <v>1490</v>
      </c>
    </row>
    <row r="6" spans="1:9" x14ac:dyDescent="0.25">
      <c r="A6" s="493" t="s">
        <v>1579</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68">
        <v>1</v>
      </c>
      <c r="B11" s="168">
        <v>6</v>
      </c>
      <c r="C11" s="168" t="s">
        <v>12</v>
      </c>
      <c r="D11" s="168">
        <v>8</v>
      </c>
      <c r="E11" s="168">
        <v>9</v>
      </c>
      <c r="F11" s="168">
        <v>11</v>
      </c>
      <c r="G11" s="168">
        <v>12</v>
      </c>
      <c r="H11" s="168">
        <v>13</v>
      </c>
      <c r="I11" s="168" t="s">
        <v>13</v>
      </c>
    </row>
    <row r="12" spans="1:9" s="1" customFormat="1" ht="26.25" customHeight="1" x14ac:dyDescent="0.25">
      <c r="A12" s="3" t="s">
        <v>0</v>
      </c>
      <c r="B12" s="4">
        <f>B13+B19</f>
        <v>10</v>
      </c>
      <c r="C12" s="427"/>
      <c r="D12" s="427"/>
      <c r="E12" s="427">
        <f t="shared" ref="E12:I12" si="0">E13+E19</f>
        <v>299</v>
      </c>
      <c r="F12" s="427"/>
      <c r="G12" s="427"/>
      <c r="H12" s="428">
        <f t="shared" si="0"/>
        <v>2441.75</v>
      </c>
      <c r="I12" s="428">
        <f t="shared" si="0"/>
        <v>3029.9500000000003</v>
      </c>
    </row>
    <row r="13" spans="1:9" ht="49.5" customHeight="1" x14ac:dyDescent="0.25">
      <c r="A13" s="370" t="s">
        <v>24</v>
      </c>
      <c r="B13" s="284">
        <f>SUM(B14:B18)</f>
        <v>5</v>
      </c>
      <c r="C13" s="284"/>
      <c r="D13" s="284"/>
      <c r="E13" s="284">
        <f>SUM(E14:E18)</f>
        <v>150.5</v>
      </c>
      <c r="F13" s="285"/>
      <c r="G13" s="284"/>
      <c r="H13" s="285">
        <f>SUM(H14:H18)</f>
        <v>1416.2099999999998</v>
      </c>
      <c r="I13" s="285">
        <f>SUM(I14:I18)</f>
        <v>1757.3600000000001</v>
      </c>
    </row>
    <row r="14" spans="1:9" x14ac:dyDescent="0.25">
      <c r="A14" s="19" t="s">
        <v>412</v>
      </c>
      <c r="B14" s="21">
        <v>1</v>
      </c>
      <c r="C14" s="21">
        <f>SUM(D14:E14)</f>
        <v>211</v>
      </c>
      <c r="D14" s="21">
        <v>158</v>
      </c>
      <c r="E14" s="21">
        <v>53</v>
      </c>
      <c r="F14" s="6"/>
      <c r="G14" s="282">
        <v>4.7050000000000001</v>
      </c>
      <c r="H14" s="282">
        <f t="shared" ref="H14:H18" si="1">ROUND(E14*G14*2,2)</f>
        <v>498.73</v>
      </c>
      <c r="I14" s="283">
        <f t="shared" ref="I14:I18" si="2">ROUND(H14*1.2409,2)</f>
        <v>618.87</v>
      </c>
    </row>
    <row r="15" spans="1:9" x14ac:dyDescent="0.25">
      <c r="A15" s="19" t="s">
        <v>412</v>
      </c>
      <c r="B15" s="21">
        <v>1</v>
      </c>
      <c r="C15" s="21">
        <f>SUM(D15:E15)</f>
        <v>168.5</v>
      </c>
      <c r="D15" s="21">
        <v>158</v>
      </c>
      <c r="E15" s="21">
        <v>10.5</v>
      </c>
      <c r="F15" s="6"/>
      <c r="G15" s="282">
        <v>4.7050000000000001</v>
      </c>
      <c r="H15" s="282">
        <f t="shared" si="1"/>
        <v>98.81</v>
      </c>
      <c r="I15" s="283">
        <f t="shared" si="2"/>
        <v>122.61</v>
      </c>
    </row>
    <row r="16" spans="1:9" x14ac:dyDescent="0.25">
      <c r="A16" s="19" t="s">
        <v>412</v>
      </c>
      <c r="B16" s="21">
        <v>1</v>
      </c>
      <c r="C16" s="21">
        <f>SUM(D16:E16)</f>
        <v>190</v>
      </c>
      <c r="D16" s="21">
        <v>158</v>
      </c>
      <c r="E16" s="21">
        <v>32</v>
      </c>
      <c r="F16" s="6"/>
      <c r="G16" s="282">
        <v>4.7050000000000001</v>
      </c>
      <c r="H16" s="282">
        <f t="shared" si="1"/>
        <v>301.12</v>
      </c>
      <c r="I16" s="283">
        <f t="shared" si="2"/>
        <v>373.66</v>
      </c>
    </row>
    <row r="17" spans="1:9" x14ac:dyDescent="0.25">
      <c r="A17" s="19" t="s">
        <v>412</v>
      </c>
      <c r="B17" s="21">
        <v>1</v>
      </c>
      <c r="C17" s="21">
        <f>SUM(D17:E17)</f>
        <v>189</v>
      </c>
      <c r="D17" s="21">
        <v>158</v>
      </c>
      <c r="E17" s="21">
        <v>31</v>
      </c>
      <c r="F17" s="6"/>
      <c r="G17" s="282">
        <v>4.7050000000000001</v>
      </c>
      <c r="H17" s="282">
        <f t="shared" si="1"/>
        <v>291.70999999999998</v>
      </c>
      <c r="I17" s="283">
        <f t="shared" si="2"/>
        <v>361.98</v>
      </c>
    </row>
    <row r="18" spans="1:9" x14ac:dyDescent="0.25">
      <c r="A18" s="19" t="s">
        <v>412</v>
      </c>
      <c r="B18" s="21">
        <v>1</v>
      </c>
      <c r="C18" s="21">
        <f>SUM(D18:E18)</f>
        <v>182</v>
      </c>
      <c r="D18" s="21">
        <v>158</v>
      </c>
      <c r="E18" s="21">
        <v>24</v>
      </c>
      <c r="F18" s="6"/>
      <c r="G18" s="282">
        <v>4.7050000000000001</v>
      </c>
      <c r="H18" s="282">
        <f t="shared" si="1"/>
        <v>225.84</v>
      </c>
      <c r="I18" s="283">
        <f t="shared" si="2"/>
        <v>280.24</v>
      </c>
    </row>
    <row r="19" spans="1:9" ht="49.5" x14ac:dyDescent="0.25">
      <c r="A19" s="370" t="s">
        <v>25</v>
      </c>
      <c r="B19" s="284">
        <f>SUM(B20:B24)</f>
        <v>5</v>
      </c>
      <c r="C19" s="284"/>
      <c r="D19" s="284"/>
      <c r="E19" s="284">
        <f>SUM(E20:E24)</f>
        <v>148.5</v>
      </c>
      <c r="F19" s="285"/>
      <c r="G19" s="284"/>
      <c r="H19" s="285">
        <f>SUM(H20:H24)</f>
        <v>1025.54</v>
      </c>
      <c r="I19" s="285">
        <f>SUM(I20:I24)</f>
        <v>1272.5900000000001</v>
      </c>
    </row>
    <row r="20" spans="1:9" x14ac:dyDescent="0.25">
      <c r="A20" s="19" t="s">
        <v>177</v>
      </c>
      <c r="B20" s="21">
        <v>1</v>
      </c>
      <c r="C20" s="21">
        <f>SUM(D20:E20)</f>
        <v>146</v>
      </c>
      <c r="D20" s="21">
        <v>119</v>
      </c>
      <c r="E20" s="21">
        <v>27</v>
      </c>
      <c r="F20" s="6"/>
      <c r="G20" s="282">
        <v>3.4529999999999998</v>
      </c>
      <c r="H20" s="282">
        <f t="shared" ref="H20:H24" si="3">ROUND(E20*G20*2,2)</f>
        <v>186.46</v>
      </c>
      <c r="I20" s="283">
        <f t="shared" ref="I20:I24" si="4">ROUND(H20*1.2409,2)</f>
        <v>231.38</v>
      </c>
    </row>
    <row r="21" spans="1:9" x14ac:dyDescent="0.25">
      <c r="A21" s="19" t="s">
        <v>177</v>
      </c>
      <c r="B21" s="21">
        <v>1</v>
      </c>
      <c r="C21" s="21">
        <f>SUM(D21:E21)</f>
        <v>146</v>
      </c>
      <c r="D21" s="21">
        <v>119</v>
      </c>
      <c r="E21" s="21">
        <v>27</v>
      </c>
      <c r="F21" s="6"/>
      <c r="G21" s="282">
        <v>3.4529999999999998</v>
      </c>
      <c r="H21" s="282">
        <f t="shared" si="3"/>
        <v>186.46</v>
      </c>
      <c r="I21" s="283">
        <f t="shared" si="4"/>
        <v>231.38</v>
      </c>
    </row>
    <row r="22" spans="1:9" x14ac:dyDescent="0.25">
      <c r="A22" s="19" t="s">
        <v>177</v>
      </c>
      <c r="B22" s="21">
        <v>1</v>
      </c>
      <c r="C22" s="21">
        <f>SUM(D22:E22)</f>
        <v>142</v>
      </c>
      <c r="D22" s="21">
        <v>119</v>
      </c>
      <c r="E22" s="21">
        <v>23</v>
      </c>
      <c r="F22" s="6"/>
      <c r="G22" s="282">
        <v>3.4529999999999998</v>
      </c>
      <c r="H22" s="282">
        <f t="shared" si="3"/>
        <v>158.84</v>
      </c>
      <c r="I22" s="283">
        <f t="shared" si="4"/>
        <v>197.1</v>
      </c>
    </row>
    <row r="23" spans="1:9" x14ac:dyDescent="0.25">
      <c r="A23" s="19" t="s">
        <v>177</v>
      </c>
      <c r="B23" s="21">
        <v>1</v>
      </c>
      <c r="C23" s="21">
        <f>SUM(D23:E23)</f>
        <v>163</v>
      </c>
      <c r="D23" s="21">
        <v>119</v>
      </c>
      <c r="E23" s="21">
        <v>44</v>
      </c>
      <c r="F23" s="6"/>
      <c r="G23" s="282">
        <v>3.4529999999999998</v>
      </c>
      <c r="H23" s="282">
        <f t="shared" si="3"/>
        <v>303.86</v>
      </c>
      <c r="I23" s="283">
        <f t="shared" si="4"/>
        <v>377.06</v>
      </c>
    </row>
    <row r="24" spans="1:9" x14ac:dyDescent="0.25">
      <c r="A24" s="19" t="s">
        <v>177</v>
      </c>
      <c r="B24" s="21">
        <v>1</v>
      </c>
      <c r="C24" s="21">
        <f>SUM(D24:E24)</f>
        <v>146.5</v>
      </c>
      <c r="D24" s="21">
        <v>119</v>
      </c>
      <c r="E24" s="21">
        <v>27.5</v>
      </c>
      <c r="F24" s="6"/>
      <c r="G24" s="282">
        <v>3.4529999999999998</v>
      </c>
      <c r="H24" s="282">
        <f t="shared" si="3"/>
        <v>189.92</v>
      </c>
      <c r="I24" s="283">
        <f t="shared" si="4"/>
        <v>235.67</v>
      </c>
    </row>
    <row r="25" spans="1:9" s="426" customFormat="1" x14ac:dyDescent="0.25">
      <c r="A25" s="441"/>
      <c r="B25" s="456"/>
      <c r="C25" s="456"/>
      <c r="D25" s="456"/>
      <c r="E25" s="456"/>
      <c r="F25" s="443"/>
      <c r="G25" s="445"/>
      <c r="H25" s="445"/>
      <c r="I25" s="442"/>
    </row>
    <row r="26" spans="1:9" x14ac:dyDescent="0.25">
      <c r="A26" s="11" t="s">
        <v>1</v>
      </c>
      <c r="B26" s="12"/>
      <c r="C26" s="12"/>
      <c r="D26" s="12"/>
      <c r="E26" s="12"/>
      <c r="F26" s="12"/>
      <c r="G26" s="12"/>
      <c r="H26" s="12"/>
      <c r="I26" s="12"/>
    </row>
    <row r="27" spans="1:9" ht="36" customHeight="1" x14ac:dyDescent="0.25">
      <c r="A27" s="609" t="s">
        <v>3</v>
      </c>
      <c r="B27" s="609"/>
      <c r="C27" s="609"/>
      <c r="D27" s="609"/>
      <c r="E27" s="609"/>
      <c r="F27" s="609"/>
      <c r="G27" s="609"/>
      <c r="H27" s="609"/>
      <c r="I27" s="609"/>
    </row>
    <row r="28" spans="1:9" ht="18" customHeight="1" x14ac:dyDescent="0.25">
      <c r="A28" s="18" t="s">
        <v>5</v>
      </c>
      <c r="D28" s="12"/>
      <c r="E28" s="12"/>
      <c r="F28" s="12"/>
      <c r="G28" s="12"/>
      <c r="H28" s="12"/>
      <c r="I28" s="12"/>
    </row>
    <row r="29" spans="1:9" ht="18" customHeight="1" x14ac:dyDescent="0.25">
      <c r="A29" s="12" t="s">
        <v>16</v>
      </c>
      <c r="B29" s="18"/>
      <c r="C29" s="18"/>
      <c r="D29" s="12"/>
      <c r="E29" s="12"/>
      <c r="F29" s="12"/>
      <c r="G29" s="12"/>
      <c r="H29" s="12"/>
      <c r="I29" s="12"/>
    </row>
    <row r="30" spans="1:9" ht="18" customHeight="1" x14ac:dyDescent="0.25">
      <c r="A30" s="12" t="s">
        <v>17</v>
      </c>
      <c r="B30" s="18"/>
      <c r="C30" s="18"/>
      <c r="D30" s="12"/>
      <c r="E30" s="12"/>
      <c r="F30" s="12"/>
      <c r="G30" s="12"/>
      <c r="H30" s="12"/>
      <c r="I30" s="12"/>
    </row>
    <row r="31" spans="1:9" ht="18" customHeight="1" x14ac:dyDescent="0.25">
      <c r="A31" s="12"/>
      <c r="B31" s="18"/>
      <c r="C31" s="18"/>
      <c r="D31" s="12"/>
      <c r="E31" s="12"/>
      <c r="F31" s="12"/>
      <c r="G31" s="12"/>
      <c r="H31" s="12"/>
      <c r="I31" s="12"/>
    </row>
    <row r="32" spans="1:9" ht="18" customHeight="1" x14ac:dyDescent="0.3">
      <c r="A32" s="12" t="s">
        <v>14</v>
      </c>
      <c r="B32" s="18"/>
      <c r="C32" s="18"/>
      <c r="D32" s="12"/>
      <c r="E32" s="12"/>
      <c r="F32" s="12"/>
      <c r="G32" s="12"/>
      <c r="H32" s="12"/>
      <c r="I32" s="12"/>
    </row>
    <row r="33" spans="1:9" ht="18" customHeight="1" x14ac:dyDescent="0.25">
      <c r="A33" s="184" t="s">
        <v>413</v>
      </c>
      <c r="B33" s="18"/>
      <c r="C33" s="18"/>
      <c r="D33" s="12"/>
      <c r="E33" s="12"/>
      <c r="F33" s="12"/>
      <c r="G33" s="12"/>
      <c r="H33" s="12"/>
      <c r="I33" s="12"/>
    </row>
    <row r="34" spans="1:9" ht="18" customHeight="1" x14ac:dyDescent="0.25">
      <c r="A34" s="12"/>
      <c r="B34" s="18"/>
      <c r="C34" s="18"/>
      <c r="D34" s="12"/>
      <c r="E34" s="12"/>
      <c r="F34" s="12"/>
      <c r="G34" s="12"/>
      <c r="H34" s="12"/>
      <c r="I34" s="12"/>
    </row>
    <row r="35" spans="1:9" s="435" customFormat="1" ht="18" customHeight="1" x14ac:dyDescent="0.25">
      <c r="A35" s="434" t="s">
        <v>20</v>
      </c>
      <c r="B35" s="436"/>
      <c r="C35" s="436"/>
      <c r="D35" s="434"/>
      <c r="E35" s="434"/>
      <c r="F35" s="434"/>
      <c r="G35" s="434"/>
      <c r="H35" s="434"/>
      <c r="I35" s="434"/>
    </row>
    <row r="36" spans="1:9" s="435" customFormat="1" ht="37.5" customHeight="1" x14ac:dyDescent="0.25">
      <c r="A36" s="611" t="s">
        <v>7</v>
      </c>
      <c r="B36" s="611"/>
      <c r="C36" s="611"/>
      <c r="D36" s="611"/>
      <c r="E36" s="611"/>
      <c r="F36" s="611"/>
      <c r="G36" s="611"/>
      <c r="H36" s="611"/>
      <c r="I36" s="611"/>
    </row>
    <row r="37" spans="1:9" s="435" customFormat="1" ht="18" customHeight="1" x14ac:dyDescent="0.25">
      <c r="A37" s="602" t="s">
        <v>9</v>
      </c>
      <c r="B37" s="602"/>
      <c r="C37" s="602"/>
      <c r="D37" s="602"/>
      <c r="E37" s="602"/>
      <c r="F37" s="602"/>
      <c r="G37" s="602"/>
      <c r="H37" s="602"/>
      <c r="I37" s="602"/>
    </row>
    <row r="38" spans="1:9" s="435" customFormat="1" x14ac:dyDescent="0.25">
      <c r="A38" s="437"/>
      <c r="B38" s="437"/>
      <c r="C38" s="437"/>
      <c r="D38" s="437"/>
      <c r="E38" s="437"/>
      <c r="F38" s="437"/>
      <c r="G38" s="437"/>
      <c r="H38" s="437"/>
      <c r="I38" s="437"/>
    </row>
    <row r="40" spans="1:9" x14ac:dyDescent="0.25">
      <c r="A40" s="2" t="s">
        <v>46</v>
      </c>
    </row>
    <row r="41" spans="1:9" ht="18" customHeight="1" x14ac:dyDescent="0.25"/>
    <row r="42" spans="1:9" ht="17.25" x14ac:dyDescent="0.3">
      <c r="A42" s="2" t="s">
        <v>414</v>
      </c>
    </row>
    <row r="43" spans="1:9" ht="17.25" x14ac:dyDescent="0.3">
      <c r="A43" s="2" t="s">
        <v>415</v>
      </c>
    </row>
  </sheetData>
  <mergeCells count="16">
    <mergeCell ref="G1:I1"/>
    <mergeCell ref="A27:I27"/>
    <mergeCell ref="A36:I36"/>
    <mergeCell ref="A37:I37"/>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pageSetup paperSize="9" scale="49" fitToHeight="0"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3"/>
  <sheetViews>
    <sheetView zoomScale="80" zoomScaleNormal="80" workbookViewId="0">
      <selection activeCell="Q13" sqref="Q13"/>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1" width="15.85546875" style="2" customWidth="1"/>
    <col min="12" max="16384" width="9.140625" style="2"/>
  </cols>
  <sheetData>
    <row r="1" spans="1:11" s="426" customFormat="1" ht="54" customHeight="1" x14ac:dyDescent="0.25">
      <c r="G1" s="600" t="s">
        <v>1623</v>
      </c>
      <c r="H1" s="601"/>
      <c r="I1" s="601"/>
    </row>
    <row r="2" spans="1:11" x14ac:dyDescent="0.25">
      <c r="H2" s="624"/>
      <c r="I2" s="624"/>
    </row>
    <row r="3" spans="1:11" s="1" customFormat="1" ht="39.75" customHeight="1" x14ac:dyDescent="0.25">
      <c r="A3" s="593" t="s">
        <v>18</v>
      </c>
      <c r="B3" s="593"/>
      <c r="C3" s="593"/>
      <c r="D3" s="593"/>
      <c r="E3" s="593"/>
      <c r="F3" s="593"/>
      <c r="G3" s="593"/>
      <c r="H3" s="593"/>
      <c r="I3" s="593"/>
    </row>
    <row r="5" spans="1:11" x14ac:dyDescent="0.25">
      <c r="A5" s="2" t="s">
        <v>1491</v>
      </c>
    </row>
    <row r="6" spans="1:11" x14ac:dyDescent="0.25">
      <c r="A6" s="2" t="s">
        <v>1568</v>
      </c>
    </row>
    <row r="7" spans="1:11" x14ac:dyDescent="0.25">
      <c r="E7" s="14"/>
      <c r="H7" s="13"/>
      <c r="I7" s="2">
        <v>150.15</v>
      </c>
    </row>
    <row r="8" spans="1:11" ht="45.75" customHeight="1" x14ac:dyDescent="0.25">
      <c r="A8" s="625"/>
      <c r="B8" s="625" t="s">
        <v>8</v>
      </c>
      <c r="C8" s="626" t="s">
        <v>10</v>
      </c>
      <c r="D8" s="626"/>
      <c r="E8" s="626"/>
      <c r="F8" s="626" t="s">
        <v>6</v>
      </c>
      <c r="G8" s="626" t="s">
        <v>22</v>
      </c>
      <c r="H8" s="627" t="s">
        <v>11</v>
      </c>
      <c r="I8" s="628" t="s">
        <v>4</v>
      </c>
    </row>
    <row r="9" spans="1:11" ht="24" customHeight="1" x14ac:dyDescent="0.25">
      <c r="A9" s="625"/>
      <c r="B9" s="625"/>
      <c r="C9" s="629" t="s">
        <v>19</v>
      </c>
      <c r="D9" s="629" t="s">
        <v>21</v>
      </c>
      <c r="E9" s="626" t="s">
        <v>15</v>
      </c>
      <c r="F9" s="626"/>
      <c r="G9" s="626"/>
      <c r="H9" s="627"/>
      <c r="I9" s="628"/>
    </row>
    <row r="10" spans="1:11" ht="115.5" customHeight="1" x14ac:dyDescent="0.25">
      <c r="A10" s="625"/>
      <c r="B10" s="625"/>
      <c r="C10" s="630"/>
      <c r="D10" s="630"/>
      <c r="E10" s="626"/>
      <c r="F10" s="626"/>
      <c r="G10" s="626"/>
      <c r="H10" s="627"/>
      <c r="I10" s="628"/>
    </row>
    <row r="11" spans="1:11" ht="20.25" customHeight="1" x14ac:dyDescent="0.25">
      <c r="A11" s="171">
        <v>1</v>
      </c>
      <c r="B11" s="171">
        <v>6</v>
      </c>
      <c r="C11" s="171" t="s">
        <v>12</v>
      </c>
      <c r="D11" s="171">
        <v>8</v>
      </c>
      <c r="E11" s="171">
        <v>9</v>
      </c>
      <c r="F11" s="171">
        <v>11</v>
      </c>
      <c r="G11" s="171">
        <v>12</v>
      </c>
      <c r="H11" s="171">
        <v>13</v>
      </c>
      <c r="I11" s="171" t="s">
        <v>13</v>
      </c>
    </row>
    <row r="12" spans="1:11" s="1" customFormat="1" ht="26.25" customHeight="1" x14ac:dyDescent="0.25">
      <c r="A12" s="3" t="s">
        <v>0</v>
      </c>
      <c r="B12" s="4">
        <f>B13</f>
        <v>1</v>
      </c>
      <c r="C12" s="427"/>
      <c r="D12" s="427"/>
      <c r="E12" s="427">
        <f t="shared" ref="E12:I12" si="0">E13</f>
        <v>10</v>
      </c>
      <c r="F12" s="427"/>
      <c r="G12" s="427"/>
      <c r="H12" s="428">
        <f t="shared" si="0"/>
        <v>121</v>
      </c>
      <c r="I12" s="428">
        <f t="shared" si="0"/>
        <v>150.15</v>
      </c>
      <c r="K12" s="78"/>
    </row>
    <row r="13" spans="1:11" ht="49.5" customHeight="1" x14ac:dyDescent="0.25">
      <c r="A13" s="370" t="s">
        <v>24</v>
      </c>
      <c r="B13" s="284">
        <f>B14</f>
        <v>1</v>
      </c>
      <c r="C13" s="284"/>
      <c r="D13" s="284"/>
      <c r="E13" s="284">
        <f t="shared" ref="E13:I13" si="1">E14</f>
        <v>10</v>
      </c>
      <c r="F13" s="284"/>
      <c r="G13" s="284"/>
      <c r="H13" s="285">
        <f t="shared" si="1"/>
        <v>121</v>
      </c>
      <c r="I13" s="285">
        <f t="shared" si="1"/>
        <v>150.15</v>
      </c>
    </row>
    <row r="14" spans="1:11" x14ac:dyDescent="0.25">
      <c r="A14" s="19" t="s">
        <v>30</v>
      </c>
      <c r="B14" s="21">
        <v>1</v>
      </c>
      <c r="C14" s="21">
        <f>D14+E14</f>
        <v>129</v>
      </c>
      <c r="D14" s="21">
        <v>119</v>
      </c>
      <c r="E14" s="21">
        <v>10</v>
      </c>
      <c r="F14" s="6"/>
      <c r="G14" s="6">
        <v>6.05</v>
      </c>
      <c r="H14" s="6">
        <f>ROUND(G14*E14*2,2)</f>
        <v>121</v>
      </c>
      <c r="I14" s="35">
        <f>ROUND(H14*1.2409,2)</f>
        <v>150.15</v>
      </c>
    </row>
    <row r="16" spans="1:11" x14ac:dyDescent="0.25">
      <c r="A16" s="11" t="s">
        <v>1</v>
      </c>
      <c r="B16" s="12"/>
      <c r="C16" s="12"/>
      <c r="D16" s="12"/>
      <c r="E16" s="12"/>
      <c r="F16" s="12"/>
      <c r="G16" s="12"/>
      <c r="H16" s="12"/>
      <c r="I16" s="12"/>
    </row>
    <row r="17" spans="1:9" ht="36" customHeight="1" x14ac:dyDescent="0.25">
      <c r="A17" s="609" t="s">
        <v>3</v>
      </c>
      <c r="B17" s="609"/>
      <c r="C17" s="609"/>
      <c r="D17" s="609"/>
      <c r="E17" s="609"/>
      <c r="F17" s="609"/>
      <c r="G17" s="609"/>
      <c r="H17" s="609"/>
      <c r="I17" s="609"/>
    </row>
    <row r="18" spans="1:9" ht="18" customHeight="1" x14ac:dyDescent="0.25">
      <c r="A18" s="18" t="s">
        <v>5</v>
      </c>
      <c r="D18" s="12"/>
      <c r="E18" s="12"/>
      <c r="F18" s="12"/>
      <c r="G18" s="12"/>
      <c r="H18" s="12"/>
      <c r="I18" s="12"/>
    </row>
    <row r="19" spans="1:9" ht="18" customHeight="1" x14ac:dyDescent="0.25">
      <c r="A19" s="12" t="s">
        <v>16</v>
      </c>
      <c r="B19" s="18"/>
      <c r="C19" s="18"/>
      <c r="D19" s="12"/>
      <c r="E19" s="12"/>
      <c r="F19" s="12"/>
      <c r="G19" s="12"/>
      <c r="H19" s="12"/>
      <c r="I19" s="12"/>
    </row>
    <row r="20" spans="1:9" ht="18" customHeight="1" x14ac:dyDescent="0.25">
      <c r="A20" s="12" t="s">
        <v>17</v>
      </c>
      <c r="B20" s="18"/>
      <c r="C20" s="18"/>
      <c r="D20" s="12"/>
      <c r="E20" s="12"/>
      <c r="F20" s="12"/>
      <c r="G20" s="12"/>
      <c r="H20" s="12"/>
      <c r="I20" s="12"/>
    </row>
    <row r="21" spans="1:9" ht="18" customHeight="1" x14ac:dyDescent="0.25">
      <c r="A21" s="12"/>
      <c r="B21" s="18"/>
      <c r="C21" s="18"/>
      <c r="D21" s="12"/>
      <c r="E21" s="12"/>
      <c r="F21" s="12"/>
      <c r="G21" s="12"/>
      <c r="H21" s="12"/>
      <c r="I21" s="12"/>
    </row>
    <row r="22" spans="1:9" ht="18" customHeight="1" x14ac:dyDescent="0.3">
      <c r="A22" s="12" t="s">
        <v>14</v>
      </c>
      <c r="B22" s="18"/>
      <c r="C22" s="18"/>
      <c r="D22" s="12"/>
      <c r="E22" s="12"/>
      <c r="F22" s="12"/>
      <c r="G22" s="12"/>
      <c r="H22" s="12"/>
      <c r="I22" s="12"/>
    </row>
    <row r="23" spans="1:9" ht="18" customHeight="1" x14ac:dyDescent="0.25">
      <c r="A23" s="12"/>
      <c r="B23" s="18"/>
      <c r="C23" s="18"/>
      <c r="D23" s="12"/>
      <c r="E23" s="12"/>
      <c r="F23" s="12"/>
      <c r="G23" s="12"/>
      <c r="H23" s="12"/>
      <c r="I23" s="12"/>
    </row>
    <row r="24" spans="1:9" s="435" customFormat="1" ht="18" customHeight="1" x14ac:dyDescent="0.25">
      <c r="A24" s="434" t="s">
        <v>20</v>
      </c>
      <c r="B24" s="436"/>
      <c r="C24" s="436"/>
      <c r="D24" s="434"/>
      <c r="E24" s="434"/>
      <c r="F24" s="434"/>
      <c r="G24" s="434"/>
      <c r="H24" s="434"/>
      <c r="I24" s="434"/>
    </row>
    <row r="25" spans="1:9" s="435" customFormat="1" ht="37.5" customHeight="1" x14ac:dyDescent="0.25">
      <c r="A25" s="611" t="s">
        <v>7</v>
      </c>
      <c r="B25" s="611"/>
      <c r="C25" s="611"/>
      <c r="D25" s="611"/>
      <c r="E25" s="611"/>
      <c r="F25" s="611"/>
      <c r="G25" s="611"/>
      <c r="H25" s="611"/>
      <c r="I25" s="611"/>
    </row>
    <row r="26" spans="1:9" s="435" customFormat="1" ht="18" customHeight="1" x14ac:dyDescent="0.25">
      <c r="A26" s="602" t="s">
        <v>9</v>
      </c>
      <c r="B26" s="602"/>
      <c r="C26" s="602"/>
      <c r="D26" s="602"/>
      <c r="E26" s="602"/>
      <c r="F26" s="602"/>
      <c r="G26" s="602"/>
      <c r="H26" s="602"/>
      <c r="I26" s="602"/>
    </row>
    <row r="27" spans="1:9" s="435" customFormat="1" x14ac:dyDescent="0.25">
      <c r="A27" s="437"/>
      <c r="B27" s="437"/>
      <c r="C27" s="437"/>
      <c r="D27" s="437"/>
      <c r="E27" s="437"/>
      <c r="F27" s="437"/>
      <c r="G27" s="437"/>
      <c r="H27" s="437"/>
      <c r="I27" s="437"/>
    </row>
    <row r="29" spans="1:9" x14ac:dyDescent="0.25">
      <c r="A29" s="2" t="s">
        <v>46</v>
      </c>
    </row>
    <row r="30" spans="1:9" ht="18" customHeight="1" x14ac:dyDescent="0.25">
      <c r="A30" s="2" t="s">
        <v>416</v>
      </c>
    </row>
    <row r="31" spans="1:9" ht="18" customHeight="1" x14ac:dyDescent="0.25"/>
    <row r="32" spans="1:9" x14ac:dyDescent="0.25">
      <c r="A32" s="2" t="s">
        <v>417</v>
      </c>
    </row>
    <row r="33" spans="1:1" x14ac:dyDescent="0.25">
      <c r="A33" s="2" t="s">
        <v>418</v>
      </c>
    </row>
  </sheetData>
  <mergeCells count="16">
    <mergeCell ref="G1:I1"/>
    <mergeCell ref="A17:I17"/>
    <mergeCell ref="A25:I25"/>
    <mergeCell ref="A26:I26"/>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40"/>
  <sheetViews>
    <sheetView zoomScale="80" zoomScaleNormal="80" workbookViewId="0">
      <selection activeCell="U16" sqref="U16"/>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4.75" customHeight="1" x14ac:dyDescent="0.25">
      <c r="G1" s="600" t="s">
        <v>1624</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1491</v>
      </c>
    </row>
    <row r="6" spans="1:9" x14ac:dyDescent="0.25">
      <c r="A6" s="2" t="s">
        <v>1570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71">
        <v>1</v>
      </c>
      <c r="B11" s="171">
        <v>6</v>
      </c>
      <c r="C11" s="171" t="s">
        <v>12</v>
      </c>
      <c r="D11" s="171">
        <v>8</v>
      </c>
      <c r="E11" s="171">
        <v>9</v>
      </c>
      <c r="F11" s="171">
        <v>11</v>
      </c>
      <c r="G11" s="171">
        <v>12</v>
      </c>
      <c r="H11" s="171">
        <v>13</v>
      </c>
      <c r="I11" s="171" t="s">
        <v>13</v>
      </c>
    </row>
    <row r="12" spans="1:9" s="1" customFormat="1" ht="26.25" customHeight="1" x14ac:dyDescent="0.25">
      <c r="A12" s="3" t="s">
        <v>0</v>
      </c>
      <c r="B12" s="4">
        <f>B13+B16+B20</f>
        <v>6</v>
      </c>
      <c r="C12" s="427"/>
      <c r="D12" s="427"/>
      <c r="E12" s="427">
        <f t="shared" ref="E12:I12" si="0">E13+E16+E20</f>
        <v>160</v>
      </c>
      <c r="F12" s="427"/>
      <c r="G12" s="427"/>
      <c r="H12" s="428">
        <f t="shared" si="0"/>
        <v>1853.2</v>
      </c>
      <c r="I12" s="428">
        <f t="shared" si="0"/>
        <v>2299.65</v>
      </c>
    </row>
    <row r="13" spans="1:9" ht="37.5" customHeight="1" x14ac:dyDescent="0.25">
      <c r="A13" s="370" t="s">
        <v>23</v>
      </c>
      <c r="B13" s="284">
        <f>SUM(B14:B15)</f>
        <v>2</v>
      </c>
      <c r="C13" s="284"/>
      <c r="D13" s="284"/>
      <c r="E13" s="284">
        <f t="shared" ref="E13:I13" si="1">SUM(E14:E15)</f>
        <v>24</v>
      </c>
      <c r="F13" s="284"/>
      <c r="G13" s="284"/>
      <c r="H13" s="285">
        <f t="shared" si="1"/>
        <v>432</v>
      </c>
      <c r="I13" s="285">
        <f t="shared" si="1"/>
        <v>536.06999999999994</v>
      </c>
    </row>
    <row r="14" spans="1:9" x14ac:dyDescent="0.25">
      <c r="A14" s="19" t="s">
        <v>419</v>
      </c>
      <c r="B14" s="21">
        <v>1</v>
      </c>
      <c r="C14" s="21">
        <f>D14+E14</f>
        <v>171</v>
      </c>
      <c r="D14" s="21">
        <v>158</v>
      </c>
      <c r="E14" s="21">
        <v>13</v>
      </c>
      <c r="F14" s="6"/>
      <c r="G14" s="6">
        <v>9</v>
      </c>
      <c r="H14" s="429">
        <f>ROUND(G14*E14*2,2)</f>
        <v>234</v>
      </c>
      <c r="I14" s="433">
        <f>ROUND(H14*1.2409,2)</f>
        <v>290.37</v>
      </c>
    </row>
    <row r="15" spans="1:9" x14ac:dyDescent="0.25">
      <c r="A15" s="19" t="s">
        <v>419</v>
      </c>
      <c r="B15" s="21">
        <v>1</v>
      </c>
      <c r="C15" s="21">
        <f>D15+E15</f>
        <v>169</v>
      </c>
      <c r="D15" s="21">
        <v>158</v>
      </c>
      <c r="E15" s="21">
        <v>11</v>
      </c>
      <c r="F15" s="6"/>
      <c r="G15" s="6">
        <v>9</v>
      </c>
      <c r="H15" s="429">
        <f t="shared" ref="H15:H21" si="2">ROUND(G15*E15*2,2)</f>
        <v>198</v>
      </c>
      <c r="I15" s="433">
        <f>ROUND(H15*1.2409,2)</f>
        <v>245.7</v>
      </c>
    </row>
    <row r="16" spans="1:9" ht="49.5" customHeight="1" x14ac:dyDescent="0.25">
      <c r="A16" s="370" t="s">
        <v>24</v>
      </c>
      <c r="B16" s="284">
        <f>SUM(B17:B19)</f>
        <v>3</v>
      </c>
      <c r="C16" s="284"/>
      <c r="D16" s="284"/>
      <c r="E16" s="284">
        <f t="shared" ref="E16:I16" si="3">SUM(E17:E19)</f>
        <v>96</v>
      </c>
      <c r="F16" s="284"/>
      <c r="G16" s="284"/>
      <c r="H16" s="285">
        <f t="shared" si="3"/>
        <v>1069.2</v>
      </c>
      <c r="I16" s="285">
        <f t="shared" si="3"/>
        <v>1326.78</v>
      </c>
    </row>
    <row r="17" spans="1:9" x14ac:dyDescent="0.25">
      <c r="A17" s="19" t="s">
        <v>30</v>
      </c>
      <c r="B17" s="21">
        <v>1</v>
      </c>
      <c r="C17" s="21">
        <f>D17+E17</f>
        <v>168</v>
      </c>
      <c r="D17" s="21">
        <v>120</v>
      </c>
      <c r="E17" s="21">
        <v>48</v>
      </c>
      <c r="F17" s="6"/>
      <c r="G17" s="6">
        <v>5.5</v>
      </c>
      <c r="H17" s="429">
        <f t="shared" si="2"/>
        <v>528</v>
      </c>
      <c r="I17" s="433">
        <f>ROUND(H17*1.2409,2)</f>
        <v>655.20000000000005</v>
      </c>
    </row>
    <row r="18" spans="1:9" x14ac:dyDescent="0.25">
      <c r="A18" s="19" t="s">
        <v>30</v>
      </c>
      <c r="B18" s="21">
        <v>1</v>
      </c>
      <c r="C18" s="21">
        <f>D18+E18</f>
        <v>194</v>
      </c>
      <c r="D18" s="21">
        <v>158</v>
      </c>
      <c r="E18" s="21">
        <v>36</v>
      </c>
      <c r="F18" s="6"/>
      <c r="G18" s="6">
        <v>5.5</v>
      </c>
      <c r="H18" s="429">
        <f t="shared" si="2"/>
        <v>396</v>
      </c>
      <c r="I18" s="433">
        <f>ROUND(H18*1.2409,2)</f>
        <v>491.4</v>
      </c>
    </row>
    <row r="19" spans="1:9" x14ac:dyDescent="0.25">
      <c r="A19" s="19" t="s">
        <v>30</v>
      </c>
      <c r="B19" s="21">
        <v>1</v>
      </c>
      <c r="C19" s="21">
        <f>D19+E19</f>
        <v>140</v>
      </c>
      <c r="D19" s="21">
        <v>128</v>
      </c>
      <c r="E19" s="21">
        <v>12</v>
      </c>
      <c r="F19" s="6"/>
      <c r="G19" s="6">
        <v>6.05</v>
      </c>
      <c r="H19" s="429">
        <f t="shared" si="2"/>
        <v>145.19999999999999</v>
      </c>
      <c r="I19" s="433">
        <f>ROUND(H19*1.2409,2)</f>
        <v>180.18</v>
      </c>
    </row>
    <row r="20" spans="1:9" ht="49.5" x14ac:dyDescent="0.25">
      <c r="A20" s="370" t="s">
        <v>25</v>
      </c>
      <c r="B20" s="284">
        <f>B21</f>
        <v>1</v>
      </c>
      <c r="C20" s="284"/>
      <c r="D20" s="284"/>
      <c r="E20" s="284">
        <f t="shared" ref="E20:I20" si="4">E21</f>
        <v>40</v>
      </c>
      <c r="F20" s="284"/>
      <c r="G20" s="284"/>
      <c r="H20" s="285">
        <f t="shared" si="4"/>
        <v>352</v>
      </c>
      <c r="I20" s="285">
        <f t="shared" si="4"/>
        <v>436.8</v>
      </c>
    </row>
    <row r="21" spans="1:9" x14ac:dyDescent="0.25">
      <c r="A21" s="19" t="s">
        <v>196</v>
      </c>
      <c r="B21" s="21">
        <v>1</v>
      </c>
      <c r="C21" s="21">
        <f>D21+E21</f>
        <v>198</v>
      </c>
      <c r="D21" s="21">
        <v>158</v>
      </c>
      <c r="E21" s="21">
        <v>40</v>
      </c>
      <c r="F21" s="6"/>
      <c r="G21" s="6">
        <v>4.4000000000000004</v>
      </c>
      <c r="H21" s="429">
        <f t="shared" si="2"/>
        <v>352</v>
      </c>
      <c r="I21" s="433">
        <f>ROUND(H21*1.2409,2)</f>
        <v>436.8</v>
      </c>
    </row>
    <row r="23" spans="1:9" x14ac:dyDescent="0.25">
      <c r="A23" s="11" t="s">
        <v>1</v>
      </c>
      <c r="B23" s="12"/>
      <c r="C23" s="12"/>
      <c r="D23" s="12"/>
      <c r="E23" s="12"/>
      <c r="F23" s="12"/>
      <c r="G23" s="12"/>
      <c r="H23" s="12"/>
      <c r="I23" s="12"/>
    </row>
    <row r="24" spans="1:9" ht="36" customHeight="1" x14ac:dyDescent="0.25">
      <c r="A24" s="609" t="s">
        <v>3</v>
      </c>
      <c r="B24" s="609"/>
      <c r="C24" s="609"/>
      <c r="D24" s="609"/>
      <c r="E24" s="609"/>
      <c r="F24" s="609"/>
      <c r="G24" s="609"/>
      <c r="H24" s="609"/>
      <c r="I24" s="609"/>
    </row>
    <row r="25" spans="1:9" ht="18" customHeight="1" x14ac:dyDescent="0.25">
      <c r="A25" s="18" t="s">
        <v>5</v>
      </c>
      <c r="D25" s="12"/>
      <c r="E25" s="12"/>
      <c r="F25" s="12"/>
      <c r="G25" s="12"/>
      <c r="H25" s="12"/>
      <c r="I25" s="12"/>
    </row>
    <row r="26" spans="1:9" ht="18" customHeight="1" x14ac:dyDescent="0.25">
      <c r="A26" s="12" t="s">
        <v>16</v>
      </c>
      <c r="B26" s="18"/>
      <c r="C26" s="18"/>
      <c r="D26" s="12"/>
      <c r="E26" s="12"/>
      <c r="F26" s="12"/>
      <c r="G26" s="12"/>
      <c r="H26" s="12"/>
      <c r="I26" s="12"/>
    </row>
    <row r="27" spans="1:9" ht="18" customHeight="1" x14ac:dyDescent="0.25">
      <c r="A27" s="12" t="s">
        <v>17</v>
      </c>
      <c r="B27" s="18"/>
      <c r="C27" s="18"/>
      <c r="D27" s="12"/>
      <c r="E27" s="12"/>
      <c r="F27" s="12"/>
      <c r="G27" s="12"/>
      <c r="H27" s="12"/>
      <c r="I27" s="12"/>
    </row>
    <row r="28" spans="1:9" ht="18" customHeight="1" x14ac:dyDescent="0.25">
      <c r="A28" s="12"/>
      <c r="B28" s="18"/>
      <c r="C28" s="18"/>
      <c r="D28" s="12"/>
      <c r="E28" s="12"/>
      <c r="F28" s="12"/>
      <c r="G28" s="12"/>
      <c r="H28" s="12"/>
      <c r="I28" s="12"/>
    </row>
    <row r="29" spans="1:9" ht="18" customHeight="1" x14ac:dyDescent="0.3">
      <c r="A29" s="12" t="s">
        <v>14</v>
      </c>
      <c r="B29" s="18"/>
      <c r="C29" s="18"/>
      <c r="D29" s="12"/>
      <c r="E29" s="12"/>
      <c r="F29" s="12"/>
      <c r="G29" s="12"/>
      <c r="H29" s="12"/>
      <c r="I29" s="12"/>
    </row>
    <row r="30" spans="1:9" ht="18" customHeight="1" x14ac:dyDescent="0.25">
      <c r="A30" s="12"/>
      <c r="B30" s="18"/>
      <c r="C30" s="18"/>
      <c r="D30" s="12"/>
      <c r="E30" s="12"/>
      <c r="F30" s="12"/>
      <c r="G30" s="12"/>
      <c r="H30" s="12"/>
      <c r="I30" s="12"/>
    </row>
    <row r="31" spans="1:9" s="435" customFormat="1" ht="18" customHeight="1" x14ac:dyDescent="0.25">
      <c r="A31" s="434" t="s">
        <v>20</v>
      </c>
      <c r="B31" s="436"/>
      <c r="C31" s="436"/>
      <c r="D31" s="434"/>
      <c r="E31" s="434"/>
      <c r="F31" s="434"/>
      <c r="G31" s="434"/>
      <c r="H31" s="434"/>
      <c r="I31" s="434"/>
    </row>
    <row r="32" spans="1:9" s="435" customFormat="1" ht="37.5" customHeight="1" x14ac:dyDescent="0.25">
      <c r="A32" s="611" t="s">
        <v>7</v>
      </c>
      <c r="B32" s="611"/>
      <c r="C32" s="611"/>
      <c r="D32" s="611"/>
      <c r="E32" s="611"/>
      <c r="F32" s="611"/>
      <c r="G32" s="611"/>
      <c r="H32" s="611"/>
      <c r="I32" s="611"/>
    </row>
    <row r="33" spans="1:9" s="435" customFormat="1" ht="18" customHeight="1" x14ac:dyDescent="0.25">
      <c r="A33" s="602" t="s">
        <v>9</v>
      </c>
      <c r="B33" s="602"/>
      <c r="C33" s="602"/>
      <c r="D33" s="602"/>
      <c r="E33" s="602"/>
      <c r="F33" s="602"/>
      <c r="G33" s="602"/>
      <c r="H33" s="602"/>
      <c r="I33" s="602"/>
    </row>
    <row r="34" spans="1:9" x14ac:dyDescent="0.25">
      <c r="A34" s="17"/>
      <c r="B34" s="17"/>
      <c r="C34" s="17"/>
      <c r="D34" s="17"/>
      <c r="E34" s="17"/>
      <c r="F34" s="17"/>
      <c r="G34" s="17"/>
      <c r="H34" s="17"/>
      <c r="I34" s="17"/>
    </row>
    <row r="36" spans="1:9" x14ac:dyDescent="0.25">
      <c r="A36" s="2" t="s">
        <v>46</v>
      </c>
    </row>
    <row r="37" spans="1:9" ht="18" customHeight="1" x14ac:dyDescent="0.25">
      <c r="A37" s="2" t="s">
        <v>416</v>
      </c>
    </row>
    <row r="39" spans="1:9" x14ac:dyDescent="0.25">
      <c r="A39" s="2" t="s">
        <v>417</v>
      </c>
    </row>
    <row r="40" spans="1:9" x14ac:dyDescent="0.25">
      <c r="A40" s="2" t="s">
        <v>418</v>
      </c>
    </row>
  </sheetData>
  <mergeCells count="16">
    <mergeCell ref="G1:I1"/>
    <mergeCell ref="A24:I24"/>
    <mergeCell ref="A32:I32"/>
    <mergeCell ref="A33:I33"/>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13"/>
  <sheetViews>
    <sheetView zoomScale="80" zoomScaleNormal="80" workbookViewId="0">
      <selection activeCell="G1" sqref="G1:I1"/>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9" style="2" customWidth="1"/>
    <col min="7" max="7" width="16.42578125" style="2" customWidth="1"/>
    <col min="8" max="8" width="20.140625" style="2" customWidth="1"/>
    <col min="9" max="9" width="19.85546875" style="2" customWidth="1"/>
    <col min="10" max="11" width="15.85546875" style="2" customWidth="1"/>
    <col min="12" max="16384" width="9.140625" style="2"/>
  </cols>
  <sheetData>
    <row r="1" spans="1:9" s="426" customFormat="1" ht="54.75" customHeight="1" x14ac:dyDescent="0.25">
      <c r="G1" s="600" t="s">
        <v>1587</v>
      </c>
      <c r="H1" s="601"/>
      <c r="I1" s="601"/>
    </row>
    <row r="2" spans="1:9" x14ac:dyDescent="0.25">
      <c r="H2" s="624"/>
      <c r="I2" s="624"/>
    </row>
    <row r="3" spans="1:9" s="1" customFormat="1" ht="33.75" customHeight="1" x14ac:dyDescent="0.25">
      <c r="A3" s="593" t="s">
        <v>72</v>
      </c>
      <c r="B3" s="593"/>
      <c r="C3" s="593"/>
      <c r="D3" s="593"/>
      <c r="E3" s="593"/>
      <c r="F3" s="593"/>
      <c r="G3" s="593"/>
      <c r="H3" s="593"/>
      <c r="I3" s="593"/>
    </row>
    <row r="5" spans="1:9" x14ac:dyDescent="0.25">
      <c r="A5" s="2" t="s">
        <v>1447</v>
      </c>
    </row>
    <row r="6" spans="1:9" x14ac:dyDescent="0.25">
      <c r="A6" s="2" t="s">
        <v>1558</v>
      </c>
    </row>
    <row r="7" spans="1:9" x14ac:dyDescent="0.25">
      <c r="E7" s="14"/>
      <c r="H7" s="13"/>
    </row>
    <row r="8" spans="1:9" ht="45.75" customHeight="1" x14ac:dyDescent="0.25">
      <c r="A8" s="625"/>
      <c r="B8" s="625" t="s">
        <v>8</v>
      </c>
      <c r="C8" s="626" t="s">
        <v>10</v>
      </c>
      <c r="D8" s="626"/>
      <c r="E8" s="626"/>
      <c r="F8" s="626" t="s">
        <v>6</v>
      </c>
      <c r="G8" s="626" t="s">
        <v>22</v>
      </c>
      <c r="H8" s="627" t="s">
        <v>435</v>
      </c>
      <c r="I8" s="628" t="s">
        <v>74</v>
      </c>
    </row>
    <row r="9" spans="1:9" ht="24" customHeight="1" x14ac:dyDescent="0.25">
      <c r="A9" s="625"/>
      <c r="B9" s="625"/>
      <c r="C9" s="629" t="s">
        <v>19</v>
      </c>
      <c r="D9" s="629" t="s">
        <v>21</v>
      </c>
      <c r="E9" s="626" t="s">
        <v>436</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90">
        <v>1</v>
      </c>
      <c r="B11" s="190">
        <v>6</v>
      </c>
      <c r="C11" s="190" t="s">
        <v>12</v>
      </c>
      <c r="D11" s="190">
        <v>8</v>
      </c>
      <c r="E11" s="190">
        <v>9</v>
      </c>
      <c r="F11" s="190">
        <v>11</v>
      </c>
      <c r="G11" s="190">
        <v>12</v>
      </c>
      <c r="H11" s="190">
        <v>13</v>
      </c>
      <c r="I11" s="190" t="s">
        <v>13</v>
      </c>
    </row>
    <row r="12" spans="1:9" s="1" customFormat="1" ht="22.5" customHeight="1" x14ac:dyDescent="0.25">
      <c r="A12" s="3" t="s">
        <v>0</v>
      </c>
      <c r="B12" s="4">
        <f>B13+B249+B562+B654</f>
        <v>779</v>
      </c>
      <c r="C12" s="4"/>
      <c r="D12" s="4"/>
      <c r="E12" s="4">
        <f>E13+E249+E562+E654</f>
        <v>19288.05</v>
      </c>
      <c r="F12" s="5"/>
      <c r="G12" s="5"/>
      <c r="H12" s="5">
        <f>H13+H249+H562+H654</f>
        <v>231376.75000000015</v>
      </c>
      <c r="I12" s="5">
        <f>I13+I249+I562+I654</f>
        <v>287115.1599999998</v>
      </c>
    </row>
    <row r="13" spans="1:9" ht="35.25" customHeight="1" x14ac:dyDescent="0.25">
      <c r="A13" s="279" t="s">
        <v>437</v>
      </c>
      <c r="B13" s="50">
        <f>COUNTA(A14:A248)</f>
        <v>235</v>
      </c>
      <c r="C13" s="50"/>
      <c r="D13" s="50"/>
      <c r="E13" s="51">
        <f>SUM(E14:E248)</f>
        <v>6088.3</v>
      </c>
      <c r="F13" s="51"/>
      <c r="G13" s="51"/>
      <c r="H13" s="51">
        <f>SUM(H14:H248)</f>
        <v>99693.130000000077</v>
      </c>
      <c r="I13" s="51">
        <f>SUM(I14:I248)</f>
        <v>123709.06999999966</v>
      </c>
    </row>
    <row r="14" spans="1:9" x14ac:dyDescent="0.25">
      <c r="A14" s="19" t="s">
        <v>75</v>
      </c>
      <c r="B14" s="21"/>
      <c r="C14" s="21">
        <f>D14+E14</f>
        <v>142</v>
      </c>
      <c r="D14" s="21">
        <v>119</v>
      </c>
      <c r="E14" s="21">
        <v>23</v>
      </c>
      <c r="F14" s="6">
        <v>1451.45</v>
      </c>
      <c r="G14" s="6">
        <f>F14/159</f>
        <v>9.1286163522012576</v>
      </c>
      <c r="H14" s="6">
        <f>ROUND(G14*E14*2,2)</f>
        <v>419.92</v>
      </c>
      <c r="I14" s="6">
        <f>ROUND(H14*1.2409,2)</f>
        <v>521.08000000000004</v>
      </c>
    </row>
    <row r="15" spans="1:9" ht="33" x14ac:dyDescent="0.25">
      <c r="A15" s="19" t="s">
        <v>438</v>
      </c>
      <c r="B15" s="21"/>
      <c r="C15" s="21">
        <f>D15+E15</f>
        <v>151</v>
      </c>
      <c r="D15" s="21">
        <v>119</v>
      </c>
      <c r="E15" s="21">
        <v>32</v>
      </c>
      <c r="F15" s="6"/>
      <c r="G15" s="6">
        <v>9.5609999999999999</v>
      </c>
      <c r="H15" s="6">
        <f t="shared" ref="H15:H78" si="0">ROUND(G15*E15*2,2)</f>
        <v>611.9</v>
      </c>
      <c r="I15" s="6">
        <f t="shared" ref="I15:I78" si="1">ROUND(H15*1.2409,2)</f>
        <v>759.31</v>
      </c>
    </row>
    <row r="16" spans="1:9" ht="33" x14ac:dyDescent="0.25">
      <c r="A16" s="19" t="s">
        <v>439</v>
      </c>
      <c r="B16" s="21"/>
      <c r="C16" s="21">
        <f t="shared" ref="C16:C79" si="2">D16+E16</f>
        <v>181</v>
      </c>
      <c r="D16" s="21">
        <v>119</v>
      </c>
      <c r="E16" s="21">
        <v>62</v>
      </c>
      <c r="F16" s="6"/>
      <c r="G16" s="6">
        <v>10.019</v>
      </c>
      <c r="H16" s="6">
        <f t="shared" si="0"/>
        <v>1242.3599999999999</v>
      </c>
      <c r="I16" s="6">
        <f t="shared" si="1"/>
        <v>1541.64</v>
      </c>
    </row>
    <row r="17" spans="1:9" ht="33" x14ac:dyDescent="0.25">
      <c r="A17" s="19" t="s">
        <v>439</v>
      </c>
      <c r="B17" s="21"/>
      <c r="C17" s="21">
        <f t="shared" si="2"/>
        <v>128</v>
      </c>
      <c r="D17" s="21">
        <v>119</v>
      </c>
      <c r="E17" s="21">
        <v>9</v>
      </c>
      <c r="F17" s="6"/>
      <c r="G17" s="6">
        <v>10.019</v>
      </c>
      <c r="H17" s="6">
        <f t="shared" si="0"/>
        <v>180.34</v>
      </c>
      <c r="I17" s="6">
        <f t="shared" si="1"/>
        <v>223.78</v>
      </c>
    </row>
    <row r="18" spans="1:9" ht="18.75" customHeight="1" x14ac:dyDescent="0.25">
      <c r="A18" s="19" t="s">
        <v>440</v>
      </c>
      <c r="B18" s="21"/>
      <c r="C18" s="21">
        <f t="shared" si="2"/>
        <v>135</v>
      </c>
      <c r="D18" s="21">
        <v>119</v>
      </c>
      <c r="E18" s="21">
        <v>16</v>
      </c>
      <c r="F18" s="6"/>
      <c r="G18" s="6">
        <v>9.2629999999999999</v>
      </c>
      <c r="H18" s="6">
        <f t="shared" si="0"/>
        <v>296.42</v>
      </c>
      <c r="I18" s="6">
        <f t="shared" si="1"/>
        <v>367.83</v>
      </c>
    </row>
    <row r="19" spans="1:9" ht="18.75" customHeight="1" x14ac:dyDescent="0.25">
      <c r="A19" s="19" t="s">
        <v>440</v>
      </c>
      <c r="B19" s="21"/>
      <c r="C19" s="21">
        <f t="shared" si="2"/>
        <v>157</v>
      </c>
      <c r="D19" s="21">
        <v>119</v>
      </c>
      <c r="E19" s="21">
        <v>38</v>
      </c>
      <c r="F19" s="6"/>
      <c r="G19" s="6">
        <v>9.2629999999999999</v>
      </c>
      <c r="H19" s="6">
        <f t="shared" si="0"/>
        <v>703.99</v>
      </c>
      <c r="I19" s="6">
        <f t="shared" si="1"/>
        <v>873.58</v>
      </c>
    </row>
    <row r="20" spans="1:9" ht="18.75" customHeight="1" x14ac:dyDescent="0.25">
      <c r="A20" s="19" t="s">
        <v>440</v>
      </c>
      <c r="B20" s="21"/>
      <c r="C20" s="21">
        <f t="shared" si="2"/>
        <v>167</v>
      </c>
      <c r="D20" s="21">
        <v>119</v>
      </c>
      <c r="E20" s="21">
        <v>48</v>
      </c>
      <c r="F20" s="6"/>
      <c r="G20" s="6">
        <v>9.2629999999999999</v>
      </c>
      <c r="H20" s="6">
        <f t="shared" si="0"/>
        <v>889.25</v>
      </c>
      <c r="I20" s="6">
        <f t="shared" si="1"/>
        <v>1103.47</v>
      </c>
    </row>
    <row r="21" spans="1:9" ht="18.75" customHeight="1" x14ac:dyDescent="0.25">
      <c r="A21" s="19" t="s">
        <v>440</v>
      </c>
      <c r="B21" s="21"/>
      <c r="C21" s="21">
        <f t="shared" si="2"/>
        <v>143</v>
      </c>
      <c r="D21" s="21">
        <v>119</v>
      </c>
      <c r="E21" s="21">
        <v>24</v>
      </c>
      <c r="F21" s="6"/>
      <c r="G21" s="6">
        <v>9.2629999999999999</v>
      </c>
      <c r="H21" s="6">
        <f t="shared" si="0"/>
        <v>444.62</v>
      </c>
      <c r="I21" s="6">
        <f t="shared" si="1"/>
        <v>551.73</v>
      </c>
    </row>
    <row r="22" spans="1:9" ht="18.75" customHeight="1" x14ac:dyDescent="0.25">
      <c r="A22" s="19" t="s">
        <v>440</v>
      </c>
      <c r="B22" s="21"/>
      <c r="C22" s="21">
        <f t="shared" si="2"/>
        <v>156</v>
      </c>
      <c r="D22" s="21">
        <v>119</v>
      </c>
      <c r="E22" s="21">
        <v>37</v>
      </c>
      <c r="F22" s="6"/>
      <c r="G22" s="6">
        <v>9.2629999999999999</v>
      </c>
      <c r="H22" s="6">
        <f t="shared" si="0"/>
        <v>685.46</v>
      </c>
      <c r="I22" s="6">
        <f t="shared" si="1"/>
        <v>850.59</v>
      </c>
    </row>
    <row r="23" spans="1:9" ht="18.75" customHeight="1" x14ac:dyDescent="0.25">
      <c r="A23" s="19" t="s">
        <v>440</v>
      </c>
      <c r="B23" s="21"/>
      <c r="C23" s="21">
        <f t="shared" si="2"/>
        <v>157.5</v>
      </c>
      <c r="D23" s="21">
        <v>119</v>
      </c>
      <c r="E23" s="21">
        <v>38.5</v>
      </c>
      <c r="F23" s="6"/>
      <c r="G23" s="6">
        <v>9.2629999999999999</v>
      </c>
      <c r="H23" s="6">
        <f t="shared" si="0"/>
        <v>713.25</v>
      </c>
      <c r="I23" s="6">
        <f t="shared" si="1"/>
        <v>885.07</v>
      </c>
    </row>
    <row r="24" spans="1:9" ht="18.75" customHeight="1" x14ac:dyDescent="0.25">
      <c r="A24" s="19" t="s">
        <v>440</v>
      </c>
      <c r="B24" s="21"/>
      <c r="C24" s="21">
        <f t="shared" si="2"/>
        <v>151.19999999999999</v>
      </c>
      <c r="D24" s="21">
        <v>119</v>
      </c>
      <c r="E24" s="21">
        <v>32.199999999999989</v>
      </c>
      <c r="F24" s="6"/>
      <c r="G24" s="6">
        <v>9.2629999999999999</v>
      </c>
      <c r="H24" s="6">
        <f t="shared" si="0"/>
        <v>596.54</v>
      </c>
      <c r="I24" s="6">
        <f t="shared" si="1"/>
        <v>740.25</v>
      </c>
    </row>
    <row r="25" spans="1:9" ht="18.75" customHeight="1" x14ac:dyDescent="0.25">
      <c r="A25" s="19" t="s">
        <v>440</v>
      </c>
      <c r="B25" s="21"/>
      <c r="C25" s="21">
        <f t="shared" si="2"/>
        <v>134</v>
      </c>
      <c r="D25" s="21">
        <v>119</v>
      </c>
      <c r="E25" s="21">
        <v>15</v>
      </c>
      <c r="F25" s="6"/>
      <c r="G25" s="6">
        <v>9.2629999999999999</v>
      </c>
      <c r="H25" s="6">
        <f t="shared" si="0"/>
        <v>277.89</v>
      </c>
      <c r="I25" s="6">
        <f t="shared" si="1"/>
        <v>344.83</v>
      </c>
    </row>
    <row r="26" spans="1:9" ht="18.75" customHeight="1" x14ac:dyDescent="0.25">
      <c r="A26" s="19" t="s">
        <v>440</v>
      </c>
      <c r="B26" s="21"/>
      <c r="C26" s="21">
        <f t="shared" si="2"/>
        <v>156</v>
      </c>
      <c r="D26" s="21">
        <v>119</v>
      </c>
      <c r="E26" s="21">
        <v>37</v>
      </c>
      <c r="F26" s="6"/>
      <c r="G26" s="6">
        <v>9.2629999999999999</v>
      </c>
      <c r="H26" s="6">
        <f t="shared" si="0"/>
        <v>685.46</v>
      </c>
      <c r="I26" s="6">
        <f t="shared" si="1"/>
        <v>850.59</v>
      </c>
    </row>
    <row r="27" spans="1:9" ht="18.75" customHeight="1" x14ac:dyDescent="0.25">
      <c r="A27" s="19" t="s">
        <v>440</v>
      </c>
      <c r="B27" s="21"/>
      <c r="C27" s="21">
        <f t="shared" si="2"/>
        <v>156</v>
      </c>
      <c r="D27" s="21">
        <v>119</v>
      </c>
      <c r="E27" s="21">
        <v>37</v>
      </c>
      <c r="F27" s="6"/>
      <c r="G27" s="6">
        <v>9.2629999999999999</v>
      </c>
      <c r="H27" s="6">
        <f t="shared" si="0"/>
        <v>685.46</v>
      </c>
      <c r="I27" s="6">
        <f t="shared" si="1"/>
        <v>850.59</v>
      </c>
    </row>
    <row r="28" spans="1:9" ht="18.75" customHeight="1" x14ac:dyDescent="0.25">
      <c r="A28" s="19" t="s">
        <v>440</v>
      </c>
      <c r="B28" s="21"/>
      <c r="C28" s="21">
        <f t="shared" si="2"/>
        <v>149</v>
      </c>
      <c r="D28" s="21">
        <v>119</v>
      </c>
      <c r="E28" s="21">
        <v>30</v>
      </c>
      <c r="F28" s="6"/>
      <c r="G28" s="6">
        <v>9.2629999999999999</v>
      </c>
      <c r="H28" s="6">
        <f t="shared" si="0"/>
        <v>555.78</v>
      </c>
      <c r="I28" s="6">
        <f t="shared" si="1"/>
        <v>689.67</v>
      </c>
    </row>
    <row r="29" spans="1:9" ht="18.75" customHeight="1" x14ac:dyDescent="0.25">
      <c r="A29" s="19" t="s">
        <v>440</v>
      </c>
      <c r="B29" s="21"/>
      <c r="C29" s="21">
        <f t="shared" si="2"/>
        <v>199</v>
      </c>
      <c r="D29" s="21">
        <v>119</v>
      </c>
      <c r="E29" s="21">
        <v>80</v>
      </c>
      <c r="F29" s="6"/>
      <c r="G29" s="6">
        <v>9.2629999999999999</v>
      </c>
      <c r="H29" s="6">
        <f t="shared" si="0"/>
        <v>1482.08</v>
      </c>
      <c r="I29" s="6">
        <f t="shared" si="1"/>
        <v>1839.11</v>
      </c>
    </row>
    <row r="30" spans="1:9" ht="18.75" customHeight="1" x14ac:dyDescent="0.25">
      <c r="A30" s="19" t="s">
        <v>440</v>
      </c>
      <c r="B30" s="21"/>
      <c r="C30" s="21">
        <f t="shared" si="2"/>
        <v>185</v>
      </c>
      <c r="D30" s="21">
        <v>119</v>
      </c>
      <c r="E30" s="21">
        <v>66</v>
      </c>
      <c r="F30" s="6"/>
      <c r="G30" s="6">
        <v>9.1739999999999995</v>
      </c>
      <c r="H30" s="6">
        <f t="shared" si="0"/>
        <v>1210.97</v>
      </c>
      <c r="I30" s="6">
        <f t="shared" si="1"/>
        <v>1502.69</v>
      </c>
    </row>
    <row r="31" spans="1:9" ht="18.75" customHeight="1" x14ac:dyDescent="0.25">
      <c r="A31" s="19" t="s">
        <v>440</v>
      </c>
      <c r="B31" s="21"/>
      <c r="C31" s="21">
        <f t="shared" si="2"/>
        <v>196</v>
      </c>
      <c r="D31" s="21">
        <v>119</v>
      </c>
      <c r="E31" s="21">
        <v>77</v>
      </c>
      <c r="F31" s="6"/>
      <c r="G31" s="6">
        <v>9.1739999999999995</v>
      </c>
      <c r="H31" s="6">
        <f t="shared" si="0"/>
        <v>1412.8</v>
      </c>
      <c r="I31" s="6">
        <f t="shared" si="1"/>
        <v>1753.14</v>
      </c>
    </row>
    <row r="32" spans="1:9" ht="18.75" customHeight="1" x14ac:dyDescent="0.25">
      <c r="A32" s="19" t="s">
        <v>440</v>
      </c>
      <c r="B32" s="21"/>
      <c r="C32" s="21">
        <f t="shared" si="2"/>
        <v>160</v>
      </c>
      <c r="D32" s="21">
        <v>119</v>
      </c>
      <c r="E32" s="21">
        <v>41</v>
      </c>
      <c r="F32" s="6"/>
      <c r="G32" s="6">
        <v>9.2629999999999999</v>
      </c>
      <c r="H32" s="6">
        <f t="shared" si="0"/>
        <v>759.57</v>
      </c>
      <c r="I32" s="6">
        <f t="shared" si="1"/>
        <v>942.55</v>
      </c>
    </row>
    <row r="33" spans="1:9" ht="18.75" customHeight="1" x14ac:dyDescent="0.25">
      <c r="A33" s="19" t="s">
        <v>440</v>
      </c>
      <c r="B33" s="21"/>
      <c r="C33" s="21">
        <f t="shared" si="2"/>
        <v>135</v>
      </c>
      <c r="D33" s="21">
        <v>119</v>
      </c>
      <c r="E33" s="21">
        <v>16</v>
      </c>
      <c r="F33" s="6"/>
      <c r="G33" s="6">
        <v>9.2629999999999999</v>
      </c>
      <c r="H33" s="6">
        <f t="shared" si="0"/>
        <v>296.42</v>
      </c>
      <c r="I33" s="6">
        <f t="shared" si="1"/>
        <v>367.83</v>
      </c>
    </row>
    <row r="34" spans="1:9" ht="18.75" customHeight="1" x14ac:dyDescent="0.25">
      <c r="A34" s="19" t="s">
        <v>440</v>
      </c>
      <c r="B34" s="21"/>
      <c r="C34" s="21">
        <f t="shared" si="2"/>
        <v>150</v>
      </c>
      <c r="D34" s="21">
        <v>119</v>
      </c>
      <c r="E34" s="21">
        <v>31</v>
      </c>
      <c r="F34" s="6"/>
      <c r="G34" s="6">
        <v>9.1739999999999995</v>
      </c>
      <c r="H34" s="6">
        <f t="shared" si="0"/>
        <v>568.79</v>
      </c>
      <c r="I34" s="6">
        <f t="shared" si="1"/>
        <v>705.81</v>
      </c>
    </row>
    <row r="35" spans="1:9" ht="18.75" customHeight="1" x14ac:dyDescent="0.25">
      <c r="A35" s="19" t="s">
        <v>440</v>
      </c>
      <c r="B35" s="21"/>
      <c r="C35" s="21">
        <f t="shared" si="2"/>
        <v>157.5</v>
      </c>
      <c r="D35" s="21">
        <v>119</v>
      </c>
      <c r="E35" s="21">
        <v>38.5</v>
      </c>
      <c r="F35" s="6"/>
      <c r="G35" s="6">
        <v>9.2629999999999999</v>
      </c>
      <c r="H35" s="6">
        <f t="shared" si="0"/>
        <v>713.25</v>
      </c>
      <c r="I35" s="6">
        <f t="shared" si="1"/>
        <v>885.07</v>
      </c>
    </row>
    <row r="36" spans="1:9" ht="18.75" customHeight="1" x14ac:dyDescent="0.25">
      <c r="A36" s="19" t="s">
        <v>440</v>
      </c>
      <c r="B36" s="21"/>
      <c r="C36" s="21">
        <f t="shared" si="2"/>
        <v>146.5</v>
      </c>
      <c r="D36" s="21">
        <v>119</v>
      </c>
      <c r="E36" s="21">
        <v>27.5</v>
      </c>
      <c r="F36" s="6"/>
      <c r="G36" s="6">
        <v>9.1739999999999995</v>
      </c>
      <c r="H36" s="6">
        <f t="shared" si="0"/>
        <v>504.57</v>
      </c>
      <c r="I36" s="6">
        <f t="shared" si="1"/>
        <v>626.12</v>
      </c>
    </row>
    <row r="37" spans="1:9" ht="18.75" customHeight="1" x14ac:dyDescent="0.25">
      <c r="A37" s="19" t="s">
        <v>440</v>
      </c>
      <c r="B37" s="21"/>
      <c r="C37" s="21">
        <f t="shared" si="2"/>
        <v>147</v>
      </c>
      <c r="D37" s="21">
        <v>119</v>
      </c>
      <c r="E37" s="21">
        <v>28</v>
      </c>
      <c r="F37" s="6"/>
      <c r="G37" s="6">
        <v>9.2629999999999999</v>
      </c>
      <c r="H37" s="6">
        <f t="shared" si="0"/>
        <v>518.73</v>
      </c>
      <c r="I37" s="6">
        <f t="shared" si="1"/>
        <v>643.69000000000005</v>
      </c>
    </row>
    <row r="38" spans="1:9" ht="18.75" customHeight="1" x14ac:dyDescent="0.25">
      <c r="A38" s="19" t="s">
        <v>440</v>
      </c>
      <c r="B38" s="21"/>
      <c r="C38" s="21">
        <f t="shared" si="2"/>
        <v>172</v>
      </c>
      <c r="D38" s="21">
        <v>119</v>
      </c>
      <c r="E38" s="21">
        <v>53</v>
      </c>
      <c r="F38" s="6"/>
      <c r="G38" s="6">
        <v>9.0839999999999996</v>
      </c>
      <c r="H38" s="6">
        <f t="shared" si="0"/>
        <v>962.9</v>
      </c>
      <c r="I38" s="6">
        <f t="shared" si="1"/>
        <v>1194.8599999999999</v>
      </c>
    </row>
    <row r="39" spans="1:9" ht="18.75" customHeight="1" x14ac:dyDescent="0.25">
      <c r="A39" s="19" t="s">
        <v>440</v>
      </c>
      <c r="B39" s="21"/>
      <c r="C39" s="21">
        <f t="shared" si="2"/>
        <v>140</v>
      </c>
      <c r="D39" s="21">
        <v>119</v>
      </c>
      <c r="E39" s="21">
        <v>21</v>
      </c>
      <c r="F39" s="6"/>
      <c r="G39" s="6">
        <v>9.0839999999999996</v>
      </c>
      <c r="H39" s="6">
        <f t="shared" si="0"/>
        <v>381.53</v>
      </c>
      <c r="I39" s="6">
        <f t="shared" si="1"/>
        <v>473.44</v>
      </c>
    </row>
    <row r="40" spans="1:9" ht="18.75" customHeight="1" x14ac:dyDescent="0.25">
      <c r="A40" s="19" t="s">
        <v>440</v>
      </c>
      <c r="B40" s="21"/>
      <c r="C40" s="21">
        <f t="shared" si="2"/>
        <v>151</v>
      </c>
      <c r="D40" s="21">
        <v>119</v>
      </c>
      <c r="E40" s="21">
        <v>32</v>
      </c>
      <c r="F40" s="6"/>
      <c r="G40" s="6">
        <v>9.0839999999999996</v>
      </c>
      <c r="H40" s="6">
        <f t="shared" si="0"/>
        <v>581.38</v>
      </c>
      <c r="I40" s="6">
        <f t="shared" si="1"/>
        <v>721.43</v>
      </c>
    </row>
    <row r="41" spans="1:9" ht="18.75" customHeight="1" x14ac:dyDescent="0.25">
      <c r="A41" s="19" t="s">
        <v>440</v>
      </c>
      <c r="B41" s="21"/>
      <c r="C41" s="21">
        <f t="shared" si="2"/>
        <v>144</v>
      </c>
      <c r="D41" s="21">
        <v>119</v>
      </c>
      <c r="E41" s="21">
        <v>25</v>
      </c>
      <c r="F41" s="6"/>
      <c r="G41" s="6">
        <v>8.9499999999999993</v>
      </c>
      <c r="H41" s="6">
        <f t="shared" si="0"/>
        <v>447.5</v>
      </c>
      <c r="I41" s="6">
        <f t="shared" si="1"/>
        <v>555.29999999999995</v>
      </c>
    </row>
    <row r="42" spans="1:9" ht="18.75" customHeight="1" x14ac:dyDescent="0.25">
      <c r="A42" s="19" t="s">
        <v>440</v>
      </c>
      <c r="B42" s="21"/>
      <c r="C42" s="21">
        <f t="shared" si="2"/>
        <v>199</v>
      </c>
      <c r="D42" s="21">
        <v>119</v>
      </c>
      <c r="E42" s="21">
        <v>80</v>
      </c>
      <c r="F42" s="6"/>
      <c r="G42" s="6">
        <v>8.9499999999999993</v>
      </c>
      <c r="H42" s="6">
        <f t="shared" si="0"/>
        <v>1432</v>
      </c>
      <c r="I42" s="6">
        <f t="shared" si="1"/>
        <v>1776.97</v>
      </c>
    </row>
    <row r="43" spans="1:9" ht="18.75" customHeight="1" x14ac:dyDescent="0.25">
      <c r="A43" s="19" t="s">
        <v>440</v>
      </c>
      <c r="B43" s="21"/>
      <c r="C43" s="21">
        <f t="shared" si="2"/>
        <v>136</v>
      </c>
      <c r="D43" s="21">
        <v>119</v>
      </c>
      <c r="E43" s="21">
        <v>17</v>
      </c>
      <c r="F43" s="6"/>
      <c r="G43" s="6">
        <v>8.9499999999999993</v>
      </c>
      <c r="H43" s="6">
        <f t="shared" si="0"/>
        <v>304.3</v>
      </c>
      <c r="I43" s="6">
        <f t="shared" si="1"/>
        <v>377.61</v>
      </c>
    </row>
    <row r="44" spans="1:9" ht="18.75" customHeight="1" x14ac:dyDescent="0.25">
      <c r="A44" s="19" t="s">
        <v>440</v>
      </c>
      <c r="B44" s="21"/>
      <c r="C44" s="21">
        <f t="shared" si="2"/>
        <v>153.5</v>
      </c>
      <c r="D44" s="21">
        <v>119</v>
      </c>
      <c r="E44" s="21">
        <v>34.5</v>
      </c>
      <c r="F44" s="6"/>
      <c r="G44" s="6">
        <v>8.9499999999999993</v>
      </c>
      <c r="H44" s="6">
        <f t="shared" si="0"/>
        <v>617.54999999999995</v>
      </c>
      <c r="I44" s="6">
        <f t="shared" si="1"/>
        <v>766.32</v>
      </c>
    </row>
    <row r="45" spans="1:9" ht="18.75" customHeight="1" x14ac:dyDescent="0.25">
      <c r="A45" s="19" t="s">
        <v>440</v>
      </c>
      <c r="B45" s="21"/>
      <c r="C45" s="21">
        <f t="shared" si="2"/>
        <v>128</v>
      </c>
      <c r="D45" s="21">
        <v>119</v>
      </c>
      <c r="E45" s="21">
        <v>9</v>
      </c>
      <c r="F45" s="6"/>
      <c r="G45" s="6">
        <v>8.9499999999999993</v>
      </c>
      <c r="H45" s="6">
        <f t="shared" si="0"/>
        <v>161.1</v>
      </c>
      <c r="I45" s="6">
        <f t="shared" si="1"/>
        <v>199.91</v>
      </c>
    </row>
    <row r="46" spans="1:9" ht="18.75" customHeight="1" x14ac:dyDescent="0.25">
      <c r="A46" s="19" t="s">
        <v>440</v>
      </c>
      <c r="B46" s="21"/>
      <c r="C46" s="21">
        <f t="shared" si="2"/>
        <v>120</v>
      </c>
      <c r="D46" s="21">
        <v>119</v>
      </c>
      <c r="E46" s="21">
        <v>1</v>
      </c>
      <c r="F46" s="6"/>
      <c r="G46" s="6">
        <v>9.0839999999999996</v>
      </c>
      <c r="H46" s="6">
        <f t="shared" si="0"/>
        <v>18.170000000000002</v>
      </c>
      <c r="I46" s="6">
        <f t="shared" si="1"/>
        <v>22.55</v>
      </c>
    </row>
    <row r="47" spans="1:9" ht="18.75" customHeight="1" x14ac:dyDescent="0.25">
      <c r="A47" s="19" t="s">
        <v>440</v>
      </c>
      <c r="B47" s="21"/>
      <c r="C47" s="21">
        <f t="shared" si="2"/>
        <v>142</v>
      </c>
      <c r="D47" s="21">
        <v>119</v>
      </c>
      <c r="E47" s="21">
        <v>23</v>
      </c>
      <c r="F47" s="6"/>
      <c r="G47" s="6">
        <v>8.9499999999999993</v>
      </c>
      <c r="H47" s="6">
        <f t="shared" si="0"/>
        <v>411.7</v>
      </c>
      <c r="I47" s="6">
        <f t="shared" si="1"/>
        <v>510.88</v>
      </c>
    </row>
    <row r="48" spans="1:9" ht="18.75" customHeight="1" x14ac:dyDescent="0.25">
      <c r="A48" s="19" t="s">
        <v>440</v>
      </c>
      <c r="B48" s="21"/>
      <c r="C48" s="21">
        <f t="shared" si="2"/>
        <v>151</v>
      </c>
      <c r="D48" s="21">
        <v>119</v>
      </c>
      <c r="E48" s="21">
        <v>32</v>
      </c>
      <c r="F48" s="6"/>
      <c r="G48" s="6">
        <v>8.9499999999999993</v>
      </c>
      <c r="H48" s="6">
        <f t="shared" si="0"/>
        <v>572.79999999999995</v>
      </c>
      <c r="I48" s="6">
        <f t="shared" si="1"/>
        <v>710.79</v>
      </c>
    </row>
    <row r="49" spans="1:9" ht="18.75" customHeight="1" x14ac:dyDescent="0.25">
      <c r="A49" s="19" t="s">
        <v>441</v>
      </c>
      <c r="B49" s="21"/>
      <c r="C49" s="21">
        <f t="shared" si="2"/>
        <v>151.5</v>
      </c>
      <c r="D49" s="21">
        <v>119</v>
      </c>
      <c r="E49" s="21">
        <v>32.5</v>
      </c>
      <c r="F49" s="6"/>
      <c r="G49" s="6">
        <v>8.0570000000000004</v>
      </c>
      <c r="H49" s="6">
        <f t="shared" si="0"/>
        <v>523.71</v>
      </c>
      <c r="I49" s="6">
        <f t="shared" si="1"/>
        <v>649.87</v>
      </c>
    </row>
    <row r="50" spans="1:9" ht="18.75" customHeight="1" x14ac:dyDescent="0.25">
      <c r="A50" s="19" t="s">
        <v>442</v>
      </c>
      <c r="B50" s="21"/>
      <c r="C50" s="21">
        <f t="shared" si="2"/>
        <v>143</v>
      </c>
      <c r="D50" s="21">
        <v>119</v>
      </c>
      <c r="E50" s="21">
        <v>24</v>
      </c>
      <c r="F50" s="6"/>
      <c r="G50" s="6">
        <v>8.798</v>
      </c>
      <c r="H50" s="6">
        <f t="shared" si="0"/>
        <v>422.3</v>
      </c>
      <c r="I50" s="6">
        <f t="shared" si="1"/>
        <v>524.03</v>
      </c>
    </row>
    <row r="51" spans="1:9" ht="18.75" customHeight="1" x14ac:dyDescent="0.25">
      <c r="A51" s="19" t="s">
        <v>442</v>
      </c>
      <c r="B51" s="21"/>
      <c r="C51" s="21">
        <f t="shared" si="2"/>
        <v>145</v>
      </c>
      <c r="D51" s="21">
        <v>119</v>
      </c>
      <c r="E51" s="21">
        <v>26</v>
      </c>
      <c r="F51" s="6"/>
      <c r="G51" s="6">
        <v>8.798</v>
      </c>
      <c r="H51" s="6">
        <f t="shared" si="0"/>
        <v>457.5</v>
      </c>
      <c r="I51" s="6">
        <f t="shared" si="1"/>
        <v>567.71</v>
      </c>
    </row>
    <row r="52" spans="1:9" ht="18.75" customHeight="1" x14ac:dyDescent="0.25">
      <c r="A52" s="19" t="s">
        <v>442</v>
      </c>
      <c r="B52" s="21"/>
      <c r="C52" s="21">
        <f t="shared" si="2"/>
        <v>131</v>
      </c>
      <c r="D52" s="21">
        <v>119</v>
      </c>
      <c r="E52" s="21">
        <v>12</v>
      </c>
      <c r="F52" s="6"/>
      <c r="G52" s="6">
        <v>8.7129999999999992</v>
      </c>
      <c r="H52" s="6">
        <f t="shared" si="0"/>
        <v>209.11</v>
      </c>
      <c r="I52" s="6">
        <f t="shared" si="1"/>
        <v>259.48</v>
      </c>
    </row>
    <row r="53" spans="1:9" ht="18.75" customHeight="1" x14ac:dyDescent="0.25">
      <c r="A53" s="19" t="s">
        <v>442</v>
      </c>
      <c r="B53" s="21"/>
      <c r="C53" s="21">
        <f t="shared" si="2"/>
        <v>127</v>
      </c>
      <c r="D53" s="21">
        <v>119</v>
      </c>
      <c r="E53" s="21">
        <v>8</v>
      </c>
      <c r="F53" s="6"/>
      <c r="G53" s="6">
        <v>8.5</v>
      </c>
      <c r="H53" s="6">
        <f t="shared" si="0"/>
        <v>136</v>
      </c>
      <c r="I53" s="6">
        <f t="shared" si="1"/>
        <v>168.76</v>
      </c>
    </row>
    <row r="54" spans="1:9" ht="18.75" customHeight="1" x14ac:dyDescent="0.25">
      <c r="A54" s="19" t="s">
        <v>297</v>
      </c>
      <c r="B54" s="21"/>
      <c r="C54" s="21">
        <f t="shared" si="2"/>
        <v>143</v>
      </c>
      <c r="D54" s="21">
        <v>119</v>
      </c>
      <c r="E54" s="21">
        <v>24</v>
      </c>
      <c r="F54" s="6"/>
      <c r="G54" s="6">
        <v>7.9779999999999998</v>
      </c>
      <c r="H54" s="6">
        <f t="shared" si="0"/>
        <v>382.94</v>
      </c>
      <c r="I54" s="6">
        <f t="shared" si="1"/>
        <v>475.19</v>
      </c>
    </row>
    <row r="55" spans="1:9" ht="18.75" customHeight="1" x14ac:dyDescent="0.25">
      <c r="A55" s="19" t="s">
        <v>297</v>
      </c>
      <c r="B55" s="21"/>
      <c r="C55" s="21">
        <f t="shared" si="2"/>
        <v>152</v>
      </c>
      <c r="D55" s="21">
        <v>119</v>
      </c>
      <c r="E55" s="21">
        <v>33</v>
      </c>
      <c r="F55" s="6"/>
      <c r="G55" s="6">
        <v>7.86</v>
      </c>
      <c r="H55" s="6">
        <f t="shared" si="0"/>
        <v>518.76</v>
      </c>
      <c r="I55" s="6">
        <f t="shared" si="1"/>
        <v>643.73</v>
      </c>
    </row>
    <row r="56" spans="1:9" ht="18.75" customHeight="1" x14ac:dyDescent="0.25">
      <c r="A56" s="19" t="s">
        <v>443</v>
      </c>
      <c r="B56" s="21"/>
      <c r="C56" s="21">
        <f t="shared" si="2"/>
        <v>124.5</v>
      </c>
      <c r="D56" s="21">
        <v>119</v>
      </c>
      <c r="E56" s="21">
        <v>5.5</v>
      </c>
      <c r="F56" s="6"/>
      <c r="G56" s="6">
        <v>7.86</v>
      </c>
      <c r="H56" s="6">
        <f t="shared" si="0"/>
        <v>86.46</v>
      </c>
      <c r="I56" s="6">
        <f t="shared" si="1"/>
        <v>107.29</v>
      </c>
    </row>
    <row r="57" spans="1:9" ht="18.75" customHeight="1" x14ac:dyDescent="0.25">
      <c r="A57" s="19" t="s">
        <v>444</v>
      </c>
      <c r="B57" s="21"/>
      <c r="C57" s="21">
        <f t="shared" si="2"/>
        <v>129</v>
      </c>
      <c r="D57" s="21">
        <v>119</v>
      </c>
      <c r="E57" s="21">
        <v>10</v>
      </c>
      <c r="F57" s="6"/>
      <c r="G57" s="6">
        <v>8.1349999999999998</v>
      </c>
      <c r="H57" s="6">
        <f t="shared" si="0"/>
        <v>162.69999999999999</v>
      </c>
      <c r="I57" s="6">
        <f t="shared" si="1"/>
        <v>201.89</v>
      </c>
    </row>
    <row r="58" spans="1:9" ht="18.75" customHeight="1" x14ac:dyDescent="0.25">
      <c r="A58" s="19" t="s">
        <v>444</v>
      </c>
      <c r="B58" s="21"/>
      <c r="C58" s="21">
        <f t="shared" si="2"/>
        <v>130</v>
      </c>
      <c r="D58" s="21">
        <v>119</v>
      </c>
      <c r="E58" s="21">
        <v>11</v>
      </c>
      <c r="F58" s="6"/>
      <c r="G58" s="6">
        <v>8.1349999999999998</v>
      </c>
      <c r="H58" s="6">
        <f t="shared" si="0"/>
        <v>178.97</v>
      </c>
      <c r="I58" s="6">
        <f t="shared" si="1"/>
        <v>222.08</v>
      </c>
    </row>
    <row r="59" spans="1:9" ht="18.75" customHeight="1" x14ac:dyDescent="0.25">
      <c r="A59" s="19" t="s">
        <v>444</v>
      </c>
      <c r="B59" s="21"/>
      <c r="C59" s="21">
        <f t="shared" si="2"/>
        <v>129</v>
      </c>
      <c r="D59" s="21">
        <v>119</v>
      </c>
      <c r="E59" s="21">
        <v>10</v>
      </c>
      <c r="F59" s="6"/>
      <c r="G59" s="6">
        <v>8.1349999999999998</v>
      </c>
      <c r="H59" s="6">
        <f t="shared" si="0"/>
        <v>162.69999999999999</v>
      </c>
      <c r="I59" s="6">
        <f t="shared" si="1"/>
        <v>201.89</v>
      </c>
    </row>
    <row r="60" spans="1:9" ht="18.75" customHeight="1" x14ac:dyDescent="0.25">
      <c r="A60" s="19" t="s">
        <v>444</v>
      </c>
      <c r="B60" s="21"/>
      <c r="C60" s="21">
        <f t="shared" si="2"/>
        <v>125</v>
      </c>
      <c r="D60" s="21">
        <v>119</v>
      </c>
      <c r="E60" s="21">
        <v>6</v>
      </c>
      <c r="F60" s="6"/>
      <c r="G60" s="6">
        <v>8.1349999999999998</v>
      </c>
      <c r="H60" s="6">
        <f t="shared" si="0"/>
        <v>97.62</v>
      </c>
      <c r="I60" s="6">
        <f t="shared" si="1"/>
        <v>121.14</v>
      </c>
    </row>
    <row r="61" spans="1:9" ht="18.75" customHeight="1" x14ac:dyDescent="0.25">
      <c r="A61" s="19" t="s">
        <v>444</v>
      </c>
      <c r="B61" s="21"/>
      <c r="C61" s="21">
        <f t="shared" si="2"/>
        <v>139</v>
      </c>
      <c r="D61" s="21">
        <v>119</v>
      </c>
      <c r="E61" s="21">
        <v>20</v>
      </c>
      <c r="F61" s="6"/>
      <c r="G61" s="6">
        <v>8.1349999999999998</v>
      </c>
      <c r="H61" s="6">
        <f t="shared" si="0"/>
        <v>325.39999999999998</v>
      </c>
      <c r="I61" s="6">
        <f t="shared" si="1"/>
        <v>403.79</v>
      </c>
    </row>
    <row r="62" spans="1:9" ht="18.75" customHeight="1" x14ac:dyDescent="0.25">
      <c r="A62" s="19" t="s">
        <v>444</v>
      </c>
      <c r="B62" s="21"/>
      <c r="C62" s="21">
        <f t="shared" si="2"/>
        <v>129</v>
      </c>
      <c r="D62" s="21">
        <v>119</v>
      </c>
      <c r="E62" s="21">
        <v>10</v>
      </c>
      <c r="F62" s="6"/>
      <c r="G62" s="6">
        <v>8.1349999999999998</v>
      </c>
      <c r="H62" s="6">
        <f t="shared" si="0"/>
        <v>162.69999999999999</v>
      </c>
      <c r="I62" s="6">
        <f t="shared" si="1"/>
        <v>201.89</v>
      </c>
    </row>
    <row r="63" spans="1:9" ht="18.75" customHeight="1" x14ac:dyDescent="0.25">
      <c r="A63" s="19" t="s">
        <v>444</v>
      </c>
      <c r="B63" s="21"/>
      <c r="C63" s="21">
        <f t="shared" si="2"/>
        <v>142</v>
      </c>
      <c r="D63" s="21">
        <v>119</v>
      </c>
      <c r="E63" s="21">
        <v>23</v>
      </c>
      <c r="F63" s="6"/>
      <c r="G63" s="6">
        <v>9.0839999999999996</v>
      </c>
      <c r="H63" s="6">
        <f t="shared" si="0"/>
        <v>417.86</v>
      </c>
      <c r="I63" s="6">
        <f t="shared" si="1"/>
        <v>518.52</v>
      </c>
    </row>
    <row r="64" spans="1:9" ht="18.75" customHeight="1" x14ac:dyDescent="0.25">
      <c r="A64" s="19" t="s">
        <v>444</v>
      </c>
      <c r="B64" s="21"/>
      <c r="C64" s="21">
        <f t="shared" si="2"/>
        <v>151</v>
      </c>
      <c r="D64" s="21">
        <v>119</v>
      </c>
      <c r="E64" s="21">
        <v>32</v>
      </c>
      <c r="F64" s="6"/>
      <c r="G64" s="6">
        <v>8.6280000000000001</v>
      </c>
      <c r="H64" s="6">
        <f t="shared" si="0"/>
        <v>552.19000000000005</v>
      </c>
      <c r="I64" s="6">
        <f t="shared" si="1"/>
        <v>685.21</v>
      </c>
    </row>
    <row r="65" spans="1:9" ht="18.75" customHeight="1" x14ac:dyDescent="0.25">
      <c r="A65" s="19" t="s">
        <v>444</v>
      </c>
      <c r="B65" s="21"/>
      <c r="C65" s="21">
        <f t="shared" si="2"/>
        <v>172</v>
      </c>
      <c r="D65" s="21">
        <v>119</v>
      </c>
      <c r="E65" s="21">
        <v>53</v>
      </c>
      <c r="F65" s="6"/>
      <c r="G65" s="6">
        <v>9.0839999999999996</v>
      </c>
      <c r="H65" s="6">
        <f t="shared" si="0"/>
        <v>962.9</v>
      </c>
      <c r="I65" s="6">
        <f t="shared" si="1"/>
        <v>1194.8599999999999</v>
      </c>
    </row>
    <row r="66" spans="1:9" ht="18.75" customHeight="1" x14ac:dyDescent="0.25">
      <c r="A66" s="19" t="s">
        <v>444</v>
      </c>
      <c r="B66" s="21"/>
      <c r="C66" s="21">
        <f t="shared" si="2"/>
        <v>136</v>
      </c>
      <c r="D66" s="21">
        <v>119</v>
      </c>
      <c r="E66" s="21">
        <v>17</v>
      </c>
      <c r="F66" s="6"/>
      <c r="G66" s="6">
        <v>8.9499999999999993</v>
      </c>
      <c r="H66" s="6">
        <f t="shared" si="0"/>
        <v>304.3</v>
      </c>
      <c r="I66" s="6">
        <f t="shared" si="1"/>
        <v>377.61</v>
      </c>
    </row>
    <row r="67" spans="1:9" ht="18.75" customHeight="1" x14ac:dyDescent="0.25">
      <c r="A67" s="19" t="s">
        <v>444</v>
      </c>
      <c r="B67" s="21"/>
      <c r="C67" s="21">
        <f t="shared" si="2"/>
        <v>120</v>
      </c>
      <c r="D67" s="21">
        <v>119</v>
      </c>
      <c r="E67" s="21">
        <v>1</v>
      </c>
      <c r="F67" s="6"/>
      <c r="G67" s="6">
        <v>7.9779999999999998</v>
      </c>
      <c r="H67" s="6">
        <f t="shared" si="0"/>
        <v>15.96</v>
      </c>
      <c r="I67" s="6">
        <f t="shared" si="1"/>
        <v>19.8</v>
      </c>
    </row>
    <row r="68" spans="1:9" ht="18.75" customHeight="1" x14ac:dyDescent="0.25">
      <c r="A68" s="19" t="s">
        <v>444</v>
      </c>
      <c r="B68" s="21"/>
      <c r="C68" s="21">
        <f t="shared" si="2"/>
        <v>136</v>
      </c>
      <c r="D68" s="21">
        <v>119</v>
      </c>
      <c r="E68" s="21">
        <v>17</v>
      </c>
      <c r="F68" s="6"/>
      <c r="G68" s="6">
        <v>9.0839999999999996</v>
      </c>
      <c r="H68" s="6">
        <f t="shared" si="0"/>
        <v>308.86</v>
      </c>
      <c r="I68" s="6">
        <f t="shared" si="1"/>
        <v>383.26</v>
      </c>
    </row>
    <row r="69" spans="1:9" ht="18.75" customHeight="1" x14ac:dyDescent="0.25">
      <c r="A69" s="19" t="s">
        <v>444</v>
      </c>
      <c r="B69" s="21"/>
      <c r="C69" s="21">
        <f t="shared" si="2"/>
        <v>133</v>
      </c>
      <c r="D69" s="21">
        <v>119</v>
      </c>
      <c r="E69" s="21">
        <v>14</v>
      </c>
      <c r="F69" s="6"/>
      <c r="G69" s="6">
        <v>9.0839999999999996</v>
      </c>
      <c r="H69" s="6">
        <f t="shared" si="0"/>
        <v>254.35</v>
      </c>
      <c r="I69" s="6">
        <f t="shared" si="1"/>
        <v>315.62</v>
      </c>
    </row>
    <row r="70" spans="1:9" ht="18.75" customHeight="1" x14ac:dyDescent="0.25">
      <c r="A70" s="19" t="s">
        <v>444</v>
      </c>
      <c r="B70" s="21"/>
      <c r="C70" s="21">
        <f t="shared" si="2"/>
        <v>134</v>
      </c>
      <c r="D70" s="21">
        <v>119</v>
      </c>
      <c r="E70" s="21">
        <v>15</v>
      </c>
      <c r="F70" s="6"/>
      <c r="G70" s="6">
        <v>7.86</v>
      </c>
      <c r="H70" s="6">
        <f t="shared" si="0"/>
        <v>235.8</v>
      </c>
      <c r="I70" s="6">
        <f t="shared" si="1"/>
        <v>292.60000000000002</v>
      </c>
    </row>
    <row r="71" spans="1:9" ht="18.75" customHeight="1" x14ac:dyDescent="0.25">
      <c r="A71" s="19" t="s">
        <v>444</v>
      </c>
      <c r="B71" s="21"/>
      <c r="C71" s="21">
        <f t="shared" si="2"/>
        <v>148</v>
      </c>
      <c r="D71" s="21">
        <v>119</v>
      </c>
      <c r="E71" s="21">
        <v>29</v>
      </c>
      <c r="F71" s="6"/>
      <c r="G71" s="6">
        <v>7.86</v>
      </c>
      <c r="H71" s="6">
        <f t="shared" si="0"/>
        <v>455.88</v>
      </c>
      <c r="I71" s="6">
        <f t="shared" si="1"/>
        <v>565.70000000000005</v>
      </c>
    </row>
    <row r="72" spans="1:9" ht="18.75" customHeight="1" x14ac:dyDescent="0.25">
      <c r="A72" s="19" t="s">
        <v>444</v>
      </c>
      <c r="B72" s="21"/>
      <c r="C72" s="21">
        <f t="shared" si="2"/>
        <v>129</v>
      </c>
      <c r="D72" s="21">
        <v>119</v>
      </c>
      <c r="E72" s="21">
        <v>10</v>
      </c>
      <c r="F72" s="6"/>
      <c r="G72" s="6">
        <v>8.5</v>
      </c>
      <c r="H72" s="6">
        <f t="shared" si="0"/>
        <v>170</v>
      </c>
      <c r="I72" s="6">
        <f t="shared" si="1"/>
        <v>210.95</v>
      </c>
    </row>
    <row r="73" spans="1:9" ht="18.75" customHeight="1" x14ac:dyDescent="0.25">
      <c r="A73" s="19" t="s">
        <v>444</v>
      </c>
      <c r="B73" s="21"/>
      <c r="C73" s="21">
        <f t="shared" si="2"/>
        <v>154</v>
      </c>
      <c r="D73" s="21">
        <v>119</v>
      </c>
      <c r="E73" s="21">
        <v>35</v>
      </c>
      <c r="F73" s="6"/>
      <c r="G73" s="6">
        <v>8.5</v>
      </c>
      <c r="H73" s="6">
        <f t="shared" si="0"/>
        <v>595</v>
      </c>
      <c r="I73" s="6">
        <f t="shared" si="1"/>
        <v>738.34</v>
      </c>
    </row>
    <row r="74" spans="1:9" ht="18.75" customHeight="1" x14ac:dyDescent="0.25">
      <c r="A74" s="19" t="s">
        <v>444</v>
      </c>
      <c r="B74" s="21"/>
      <c r="C74" s="21">
        <f t="shared" si="2"/>
        <v>123</v>
      </c>
      <c r="D74" s="21">
        <v>119</v>
      </c>
      <c r="E74" s="21">
        <v>4</v>
      </c>
      <c r="F74" s="6"/>
      <c r="G74" s="6">
        <v>7.86</v>
      </c>
      <c r="H74" s="6">
        <f t="shared" si="0"/>
        <v>62.88</v>
      </c>
      <c r="I74" s="6">
        <f t="shared" si="1"/>
        <v>78.03</v>
      </c>
    </row>
    <row r="75" spans="1:9" ht="18.75" customHeight="1" x14ac:dyDescent="0.25">
      <c r="A75" s="19" t="s">
        <v>444</v>
      </c>
      <c r="B75" s="21"/>
      <c r="C75" s="21">
        <f t="shared" si="2"/>
        <v>121</v>
      </c>
      <c r="D75" s="21">
        <v>119</v>
      </c>
      <c r="E75" s="21">
        <v>2</v>
      </c>
      <c r="F75" s="6"/>
      <c r="G75" s="6">
        <v>8.5</v>
      </c>
      <c r="H75" s="6">
        <f t="shared" si="0"/>
        <v>34</v>
      </c>
      <c r="I75" s="6">
        <f t="shared" si="1"/>
        <v>42.19</v>
      </c>
    </row>
    <row r="76" spans="1:9" ht="18.75" customHeight="1" x14ac:dyDescent="0.25">
      <c r="A76" s="19" t="s">
        <v>444</v>
      </c>
      <c r="B76" s="21"/>
      <c r="C76" s="21">
        <f t="shared" si="2"/>
        <v>130</v>
      </c>
      <c r="D76" s="21">
        <v>119</v>
      </c>
      <c r="E76" s="21">
        <v>11</v>
      </c>
      <c r="F76" s="6"/>
      <c r="G76" s="6">
        <v>8.9499999999999993</v>
      </c>
      <c r="H76" s="6">
        <f t="shared" si="0"/>
        <v>196.9</v>
      </c>
      <c r="I76" s="6">
        <f t="shared" si="1"/>
        <v>244.33</v>
      </c>
    </row>
    <row r="77" spans="1:9" ht="18.75" customHeight="1" x14ac:dyDescent="0.25">
      <c r="A77" s="19" t="s">
        <v>445</v>
      </c>
      <c r="B77" s="21"/>
      <c r="C77" s="21">
        <f t="shared" si="2"/>
        <v>159</v>
      </c>
      <c r="D77" s="21">
        <v>119</v>
      </c>
      <c r="E77" s="21">
        <v>40</v>
      </c>
      <c r="F77" s="6"/>
      <c r="G77" s="6">
        <v>11.385</v>
      </c>
      <c r="H77" s="6">
        <f t="shared" si="0"/>
        <v>910.8</v>
      </c>
      <c r="I77" s="6">
        <f t="shared" si="1"/>
        <v>1130.21</v>
      </c>
    </row>
    <row r="78" spans="1:9" ht="18.75" customHeight="1" x14ac:dyDescent="0.25">
      <c r="A78" s="19" t="s">
        <v>445</v>
      </c>
      <c r="B78" s="21"/>
      <c r="C78" s="21">
        <f t="shared" si="2"/>
        <v>131.1</v>
      </c>
      <c r="D78" s="21">
        <v>119</v>
      </c>
      <c r="E78" s="21">
        <v>12.099999999999994</v>
      </c>
      <c r="F78" s="6"/>
      <c r="G78" s="6">
        <v>11.385</v>
      </c>
      <c r="H78" s="6">
        <f t="shared" si="0"/>
        <v>275.52</v>
      </c>
      <c r="I78" s="6">
        <f t="shared" si="1"/>
        <v>341.89</v>
      </c>
    </row>
    <row r="79" spans="1:9" ht="18.75" customHeight="1" x14ac:dyDescent="0.25">
      <c r="A79" s="19" t="s">
        <v>445</v>
      </c>
      <c r="B79" s="21"/>
      <c r="C79" s="21">
        <f t="shared" si="2"/>
        <v>135.5</v>
      </c>
      <c r="D79" s="21">
        <v>119</v>
      </c>
      <c r="E79" s="21">
        <v>16.5</v>
      </c>
      <c r="F79" s="6"/>
      <c r="G79" s="6">
        <v>11</v>
      </c>
      <c r="H79" s="6">
        <f t="shared" ref="H79:H142" si="3">ROUND(G79*E79*2,2)</f>
        <v>363</v>
      </c>
      <c r="I79" s="6">
        <f t="shared" ref="I79:I142" si="4">ROUND(H79*1.2409,2)</f>
        <v>450.45</v>
      </c>
    </row>
    <row r="80" spans="1:9" ht="18.75" customHeight="1" x14ac:dyDescent="0.25">
      <c r="A80" s="19" t="s">
        <v>445</v>
      </c>
      <c r="B80" s="21"/>
      <c r="C80" s="21">
        <f t="shared" ref="C80:C143" si="5">D80+E80</f>
        <v>137</v>
      </c>
      <c r="D80" s="21">
        <v>119</v>
      </c>
      <c r="E80" s="21">
        <v>18</v>
      </c>
      <c r="F80" s="6"/>
      <c r="G80" s="6">
        <v>11</v>
      </c>
      <c r="H80" s="6">
        <f t="shared" si="3"/>
        <v>396</v>
      </c>
      <c r="I80" s="6">
        <f t="shared" si="4"/>
        <v>491.4</v>
      </c>
    </row>
    <row r="81" spans="1:9" ht="18.75" customHeight="1" x14ac:dyDescent="0.25">
      <c r="A81" s="19" t="s">
        <v>446</v>
      </c>
      <c r="B81" s="21"/>
      <c r="C81" s="21">
        <f t="shared" si="5"/>
        <v>155</v>
      </c>
      <c r="D81" s="21">
        <v>119</v>
      </c>
      <c r="E81" s="21">
        <v>36</v>
      </c>
      <c r="F81" s="6"/>
      <c r="G81" s="6">
        <v>8.0570000000000004</v>
      </c>
      <c r="H81" s="6">
        <f t="shared" si="3"/>
        <v>580.1</v>
      </c>
      <c r="I81" s="6">
        <f t="shared" si="4"/>
        <v>719.85</v>
      </c>
    </row>
    <row r="82" spans="1:9" ht="18.75" customHeight="1" x14ac:dyDescent="0.25">
      <c r="A82" s="19" t="s">
        <v>446</v>
      </c>
      <c r="B82" s="21"/>
      <c r="C82" s="21">
        <f t="shared" si="5"/>
        <v>128</v>
      </c>
      <c r="D82" s="21">
        <v>119</v>
      </c>
      <c r="E82" s="21">
        <v>9</v>
      </c>
      <c r="F82" s="6"/>
      <c r="G82" s="6">
        <v>8.1349999999999998</v>
      </c>
      <c r="H82" s="6">
        <f t="shared" si="3"/>
        <v>146.43</v>
      </c>
      <c r="I82" s="6">
        <f t="shared" si="4"/>
        <v>181.7</v>
      </c>
    </row>
    <row r="83" spans="1:9" ht="18.75" customHeight="1" x14ac:dyDescent="0.25">
      <c r="A83" s="19" t="s">
        <v>446</v>
      </c>
      <c r="B83" s="21"/>
      <c r="C83" s="21">
        <f t="shared" si="5"/>
        <v>140</v>
      </c>
      <c r="D83" s="21">
        <v>119</v>
      </c>
      <c r="E83" s="21">
        <v>21</v>
      </c>
      <c r="F83" s="6"/>
      <c r="G83" s="6">
        <v>7.86</v>
      </c>
      <c r="H83" s="6">
        <f t="shared" si="3"/>
        <v>330.12</v>
      </c>
      <c r="I83" s="6">
        <f t="shared" si="4"/>
        <v>409.65</v>
      </c>
    </row>
    <row r="84" spans="1:9" ht="18.75" customHeight="1" x14ac:dyDescent="0.25">
      <c r="A84" s="19" t="s">
        <v>446</v>
      </c>
      <c r="B84" s="21"/>
      <c r="C84" s="21">
        <f t="shared" si="5"/>
        <v>140</v>
      </c>
      <c r="D84" s="21">
        <v>119</v>
      </c>
      <c r="E84" s="21">
        <v>21</v>
      </c>
      <c r="F84" s="6"/>
      <c r="G84" s="6">
        <v>7.86</v>
      </c>
      <c r="H84" s="6">
        <f t="shared" si="3"/>
        <v>330.12</v>
      </c>
      <c r="I84" s="6">
        <f t="shared" si="4"/>
        <v>409.65</v>
      </c>
    </row>
    <row r="85" spans="1:9" ht="18.75" customHeight="1" x14ac:dyDescent="0.25">
      <c r="A85" s="19" t="s">
        <v>447</v>
      </c>
      <c r="B85" s="21"/>
      <c r="C85" s="21">
        <f t="shared" si="5"/>
        <v>120</v>
      </c>
      <c r="D85" s="21">
        <v>119</v>
      </c>
      <c r="E85" s="21">
        <v>1</v>
      </c>
      <c r="F85" s="6"/>
      <c r="G85" s="6">
        <v>13.888999999999999</v>
      </c>
      <c r="H85" s="6">
        <f t="shared" si="3"/>
        <v>27.78</v>
      </c>
      <c r="I85" s="6">
        <f t="shared" si="4"/>
        <v>34.47</v>
      </c>
    </row>
    <row r="86" spans="1:9" ht="18.75" customHeight="1" x14ac:dyDescent="0.25">
      <c r="A86" s="19" t="s">
        <v>447</v>
      </c>
      <c r="B86" s="21"/>
      <c r="C86" s="21">
        <f t="shared" si="5"/>
        <v>128</v>
      </c>
      <c r="D86" s="21">
        <v>119</v>
      </c>
      <c r="E86" s="21">
        <v>9</v>
      </c>
      <c r="F86" s="6"/>
      <c r="G86" s="6">
        <v>13.753</v>
      </c>
      <c r="H86" s="6">
        <f t="shared" si="3"/>
        <v>247.55</v>
      </c>
      <c r="I86" s="6">
        <f t="shared" si="4"/>
        <v>307.18</v>
      </c>
    </row>
    <row r="87" spans="1:9" ht="18.75" customHeight="1" x14ac:dyDescent="0.25">
      <c r="A87" s="19" t="s">
        <v>448</v>
      </c>
      <c r="B87" s="21"/>
      <c r="C87" s="21">
        <f t="shared" si="5"/>
        <v>137</v>
      </c>
      <c r="D87" s="21">
        <v>119</v>
      </c>
      <c r="E87" s="21">
        <v>18</v>
      </c>
      <c r="F87" s="6"/>
      <c r="G87" s="6">
        <v>8.1349999999999998</v>
      </c>
      <c r="H87" s="6">
        <f t="shared" si="3"/>
        <v>292.86</v>
      </c>
      <c r="I87" s="6">
        <f t="shared" si="4"/>
        <v>363.41</v>
      </c>
    </row>
    <row r="88" spans="1:9" ht="18.75" customHeight="1" x14ac:dyDescent="0.25">
      <c r="A88" s="19" t="s">
        <v>448</v>
      </c>
      <c r="B88" s="21"/>
      <c r="C88" s="21">
        <f t="shared" si="5"/>
        <v>131</v>
      </c>
      <c r="D88" s="21">
        <v>119</v>
      </c>
      <c r="E88" s="21">
        <v>12</v>
      </c>
      <c r="F88" s="6"/>
      <c r="G88" s="6">
        <v>8.1349999999999998</v>
      </c>
      <c r="H88" s="6">
        <f t="shared" si="3"/>
        <v>195.24</v>
      </c>
      <c r="I88" s="6">
        <f t="shared" si="4"/>
        <v>242.27</v>
      </c>
    </row>
    <row r="89" spans="1:9" ht="18.75" customHeight="1" x14ac:dyDescent="0.25">
      <c r="A89" s="19" t="s">
        <v>448</v>
      </c>
      <c r="B89" s="21"/>
      <c r="C89" s="21">
        <f t="shared" si="5"/>
        <v>125</v>
      </c>
      <c r="D89" s="21">
        <v>119</v>
      </c>
      <c r="E89" s="21">
        <v>6</v>
      </c>
      <c r="F89" s="6"/>
      <c r="G89" s="6">
        <v>7.86</v>
      </c>
      <c r="H89" s="6">
        <f t="shared" si="3"/>
        <v>94.32</v>
      </c>
      <c r="I89" s="6">
        <f t="shared" si="4"/>
        <v>117.04</v>
      </c>
    </row>
    <row r="90" spans="1:9" ht="18.75" customHeight="1" x14ac:dyDescent="0.25">
      <c r="A90" s="19" t="s">
        <v>448</v>
      </c>
      <c r="B90" s="21"/>
      <c r="C90" s="21">
        <f t="shared" si="5"/>
        <v>139</v>
      </c>
      <c r="D90" s="21">
        <v>119</v>
      </c>
      <c r="E90" s="21">
        <v>20</v>
      </c>
      <c r="F90" s="6"/>
      <c r="G90" s="6">
        <v>7.86</v>
      </c>
      <c r="H90" s="6">
        <f t="shared" si="3"/>
        <v>314.39999999999998</v>
      </c>
      <c r="I90" s="6">
        <f t="shared" si="4"/>
        <v>390.14</v>
      </c>
    </row>
    <row r="91" spans="1:9" ht="18.75" customHeight="1" x14ac:dyDescent="0.25">
      <c r="A91" s="19" t="s">
        <v>448</v>
      </c>
      <c r="B91" s="21"/>
      <c r="C91" s="21">
        <f t="shared" si="5"/>
        <v>122</v>
      </c>
      <c r="D91" s="21">
        <v>119</v>
      </c>
      <c r="E91" s="21">
        <v>3</v>
      </c>
      <c r="F91" s="6"/>
      <c r="G91" s="6">
        <v>7.86</v>
      </c>
      <c r="H91" s="6">
        <f t="shared" si="3"/>
        <v>47.16</v>
      </c>
      <c r="I91" s="6">
        <f t="shared" si="4"/>
        <v>58.52</v>
      </c>
    </row>
    <row r="92" spans="1:9" ht="18.75" customHeight="1" x14ac:dyDescent="0.25">
      <c r="A92" s="19" t="s">
        <v>448</v>
      </c>
      <c r="B92" s="21"/>
      <c r="C92" s="21">
        <f t="shared" si="5"/>
        <v>139</v>
      </c>
      <c r="D92" s="21">
        <v>119</v>
      </c>
      <c r="E92" s="21">
        <v>20</v>
      </c>
      <c r="F92" s="6"/>
      <c r="G92" s="6">
        <v>7.86</v>
      </c>
      <c r="H92" s="6">
        <f t="shared" si="3"/>
        <v>314.39999999999998</v>
      </c>
      <c r="I92" s="6">
        <f t="shared" si="4"/>
        <v>390.14</v>
      </c>
    </row>
    <row r="93" spans="1:9" ht="18.75" customHeight="1" x14ac:dyDescent="0.25">
      <c r="A93" s="19" t="s">
        <v>448</v>
      </c>
      <c r="B93" s="21"/>
      <c r="C93" s="21">
        <f t="shared" si="5"/>
        <v>131</v>
      </c>
      <c r="D93" s="21">
        <v>119</v>
      </c>
      <c r="E93" s="21">
        <v>12</v>
      </c>
      <c r="F93" s="6"/>
      <c r="G93" s="6">
        <v>7.86</v>
      </c>
      <c r="H93" s="6">
        <f t="shared" si="3"/>
        <v>188.64</v>
      </c>
      <c r="I93" s="6">
        <f t="shared" si="4"/>
        <v>234.08</v>
      </c>
    </row>
    <row r="94" spans="1:9" ht="18.75" customHeight="1" x14ac:dyDescent="0.25">
      <c r="A94" s="19" t="s">
        <v>448</v>
      </c>
      <c r="B94" s="21"/>
      <c r="C94" s="21">
        <f t="shared" si="5"/>
        <v>137</v>
      </c>
      <c r="D94" s="21">
        <v>119</v>
      </c>
      <c r="E94" s="21">
        <v>18</v>
      </c>
      <c r="F94" s="6"/>
      <c r="G94" s="6">
        <v>7.86</v>
      </c>
      <c r="H94" s="6">
        <f t="shared" si="3"/>
        <v>282.95999999999998</v>
      </c>
      <c r="I94" s="6">
        <f t="shared" si="4"/>
        <v>351.13</v>
      </c>
    </row>
    <row r="95" spans="1:9" ht="18.75" customHeight="1" x14ac:dyDescent="0.25">
      <c r="A95" s="19" t="s">
        <v>448</v>
      </c>
      <c r="B95" s="21"/>
      <c r="C95" s="21">
        <f t="shared" si="5"/>
        <v>139</v>
      </c>
      <c r="D95" s="21">
        <v>119</v>
      </c>
      <c r="E95" s="21">
        <v>20</v>
      </c>
      <c r="F95" s="6"/>
      <c r="G95" s="6">
        <v>7.86</v>
      </c>
      <c r="H95" s="6">
        <f t="shared" si="3"/>
        <v>314.39999999999998</v>
      </c>
      <c r="I95" s="6">
        <f t="shared" si="4"/>
        <v>390.14</v>
      </c>
    </row>
    <row r="96" spans="1:9" ht="18.75" customHeight="1" x14ac:dyDescent="0.25">
      <c r="A96" s="19" t="s">
        <v>448</v>
      </c>
      <c r="B96" s="21"/>
      <c r="C96" s="21">
        <f t="shared" si="5"/>
        <v>139</v>
      </c>
      <c r="D96" s="21">
        <v>119</v>
      </c>
      <c r="E96" s="21">
        <v>20</v>
      </c>
      <c r="F96" s="6"/>
      <c r="G96" s="6">
        <v>7.86</v>
      </c>
      <c r="H96" s="6">
        <f t="shared" si="3"/>
        <v>314.39999999999998</v>
      </c>
      <c r="I96" s="6">
        <f t="shared" si="4"/>
        <v>390.14</v>
      </c>
    </row>
    <row r="97" spans="1:9" ht="18.75" customHeight="1" x14ac:dyDescent="0.25">
      <c r="A97" s="19" t="s">
        <v>449</v>
      </c>
      <c r="B97" s="21"/>
      <c r="C97" s="21">
        <f t="shared" si="5"/>
        <v>144</v>
      </c>
      <c r="D97" s="21">
        <v>119</v>
      </c>
      <c r="E97" s="21">
        <v>25</v>
      </c>
      <c r="F97" s="6"/>
      <c r="G97" s="6">
        <v>8.2080000000000002</v>
      </c>
      <c r="H97" s="6">
        <f t="shared" si="3"/>
        <v>410.4</v>
      </c>
      <c r="I97" s="6">
        <f t="shared" si="4"/>
        <v>509.27</v>
      </c>
    </row>
    <row r="98" spans="1:9" ht="18.75" customHeight="1" x14ac:dyDescent="0.25">
      <c r="A98" s="19" t="s">
        <v>449</v>
      </c>
      <c r="B98" s="21"/>
      <c r="C98" s="21">
        <f t="shared" si="5"/>
        <v>120</v>
      </c>
      <c r="D98" s="21">
        <v>119</v>
      </c>
      <c r="E98" s="21">
        <v>1</v>
      </c>
      <c r="F98" s="6"/>
      <c r="G98" s="6">
        <v>8.2080000000000002</v>
      </c>
      <c r="H98" s="6">
        <f t="shared" si="3"/>
        <v>16.420000000000002</v>
      </c>
      <c r="I98" s="6">
        <f t="shared" si="4"/>
        <v>20.38</v>
      </c>
    </row>
    <row r="99" spans="1:9" ht="18.75" customHeight="1" x14ac:dyDescent="0.25">
      <c r="A99" s="19" t="s">
        <v>450</v>
      </c>
      <c r="B99" s="21"/>
      <c r="C99" s="21">
        <f t="shared" si="5"/>
        <v>176</v>
      </c>
      <c r="D99" s="21">
        <v>119</v>
      </c>
      <c r="E99" s="21">
        <v>57</v>
      </c>
      <c r="F99" s="6"/>
      <c r="G99" s="6">
        <v>8.9420000000000002</v>
      </c>
      <c r="H99" s="6">
        <f t="shared" si="3"/>
        <v>1019.39</v>
      </c>
      <c r="I99" s="6">
        <f t="shared" si="4"/>
        <v>1264.96</v>
      </c>
    </row>
    <row r="100" spans="1:9" ht="18.75" customHeight="1" x14ac:dyDescent="0.25">
      <c r="A100" s="19" t="s">
        <v>450</v>
      </c>
      <c r="B100" s="21"/>
      <c r="C100" s="21">
        <f t="shared" si="5"/>
        <v>144</v>
      </c>
      <c r="D100" s="21">
        <v>119</v>
      </c>
      <c r="E100" s="21">
        <v>25</v>
      </c>
      <c r="F100" s="6"/>
      <c r="G100" s="6">
        <v>8.9420000000000002</v>
      </c>
      <c r="H100" s="6">
        <f t="shared" si="3"/>
        <v>447.1</v>
      </c>
      <c r="I100" s="6">
        <f t="shared" si="4"/>
        <v>554.80999999999995</v>
      </c>
    </row>
    <row r="101" spans="1:9" ht="18.75" customHeight="1" x14ac:dyDescent="0.25">
      <c r="A101" s="19" t="s">
        <v>450</v>
      </c>
      <c r="B101" s="21"/>
      <c r="C101" s="21">
        <f t="shared" si="5"/>
        <v>120</v>
      </c>
      <c r="D101" s="21">
        <v>119</v>
      </c>
      <c r="E101" s="21">
        <v>1</v>
      </c>
      <c r="F101" s="6"/>
      <c r="G101" s="6">
        <v>8.9420000000000002</v>
      </c>
      <c r="H101" s="6">
        <f t="shared" si="3"/>
        <v>17.88</v>
      </c>
      <c r="I101" s="6">
        <f t="shared" si="4"/>
        <v>22.19</v>
      </c>
    </row>
    <row r="102" spans="1:9" ht="18.75" customHeight="1" x14ac:dyDescent="0.25">
      <c r="A102" s="19" t="s">
        <v>451</v>
      </c>
      <c r="B102" s="21"/>
      <c r="C102" s="21">
        <f t="shared" si="5"/>
        <v>160</v>
      </c>
      <c r="D102" s="21">
        <v>119</v>
      </c>
      <c r="E102" s="21">
        <v>41</v>
      </c>
      <c r="F102" s="6"/>
      <c r="G102" s="6">
        <v>8.798</v>
      </c>
      <c r="H102" s="6">
        <f t="shared" si="3"/>
        <v>721.44</v>
      </c>
      <c r="I102" s="6">
        <f t="shared" si="4"/>
        <v>895.23</v>
      </c>
    </row>
    <row r="103" spans="1:9" ht="18.75" customHeight="1" x14ac:dyDescent="0.25">
      <c r="A103" s="19" t="s">
        <v>451</v>
      </c>
      <c r="B103" s="21"/>
      <c r="C103" s="21">
        <f t="shared" si="5"/>
        <v>176</v>
      </c>
      <c r="D103" s="21">
        <v>119</v>
      </c>
      <c r="E103" s="21">
        <v>57</v>
      </c>
      <c r="F103" s="6"/>
      <c r="G103" s="6">
        <v>8.6280000000000001</v>
      </c>
      <c r="H103" s="6">
        <f t="shared" si="3"/>
        <v>983.59</v>
      </c>
      <c r="I103" s="6">
        <f t="shared" si="4"/>
        <v>1220.54</v>
      </c>
    </row>
    <row r="104" spans="1:9" ht="18.75" customHeight="1" x14ac:dyDescent="0.25">
      <c r="A104" s="19" t="s">
        <v>451</v>
      </c>
      <c r="B104" s="21"/>
      <c r="C104" s="21">
        <f t="shared" si="5"/>
        <v>184</v>
      </c>
      <c r="D104" s="21">
        <v>119</v>
      </c>
      <c r="E104" s="21">
        <v>65</v>
      </c>
      <c r="F104" s="6"/>
      <c r="G104" s="6">
        <v>8.798</v>
      </c>
      <c r="H104" s="6">
        <f t="shared" si="3"/>
        <v>1143.74</v>
      </c>
      <c r="I104" s="6">
        <f t="shared" si="4"/>
        <v>1419.27</v>
      </c>
    </row>
    <row r="105" spans="1:9" ht="18.75" customHeight="1" x14ac:dyDescent="0.25">
      <c r="A105" s="19" t="s">
        <v>451</v>
      </c>
      <c r="B105" s="21"/>
      <c r="C105" s="21">
        <f t="shared" si="5"/>
        <v>167</v>
      </c>
      <c r="D105" s="21">
        <v>119</v>
      </c>
      <c r="E105" s="21">
        <v>48</v>
      </c>
      <c r="F105" s="6"/>
      <c r="G105" s="6">
        <v>8.7129999999999992</v>
      </c>
      <c r="H105" s="6">
        <f t="shared" si="3"/>
        <v>836.45</v>
      </c>
      <c r="I105" s="6">
        <f t="shared" si="4"/>
        <v>1037.95</v>
      </c>
    </row>
    <row r="106" spans="1:9" ht="18.75" customHeight="1" x14ac:dyDescent="0.25">
      <c r="A106" s="19" t="s">
        <v>451</v>
      </c>
      <c r="B106" s="21"/>
      <c r="C106" s="21">
        <f t="shared" si="5"/>
        <v>168</v>
      </c>
      <c r="D106" s="21">
        <v>119</v>
      </c>
      <c r="E106" s="21">
        <v>49</v>
      </c>
      <c r="F106" s="6"/>
      <c r="G106" s="6">
        <v>8.6280000000000001</v>
      </c>
      <c r="H106" s="6">
        <f t="shared" si="3"/>
        <v>845.54</v>
      </c>
      <c r="I106" s="6">
        <f t="shared" si="4"/>
        <v>1049.23</v>
      </c>
    </row>
    <row r="107" spans="1:9" ht="18.75" customHeight="1" x14ac:dyDescent="0.25">
      <c r="A107" s="19" t="s">
        <v>451</v>
      </c>
      <c r="B107" s="21"/>
      <c r="C107" s="21">
        <f t="shared" si="5"/>
        <v>176</v>
      </c>
      <c r="D107" s="21">
        <v>119</v>
      </c>
      <c r="E107" s="21">
        <v>57</v>
      </c>
      <c r="F107" s="6"/>
      <c r="G107" s="6">
        <v>8.5</v>
      </c>
      <c r="H107" s="6">
        <f t="shared" si="3"/>
        <v>969</v>
      </c>
      <c r="I107" s="6">
        <f t="shared" si="4"/>
        <v>1202.43</v>
      </c>
    </row>
    <row r="108" spans="1:9" ht="18.75" customHeight="1" x14ac:dyDescent="0.25">
      <c r="A108" s="19" t="s">
        <v>451</v>
      </c>
      <c r="B108" s="21"/>
      <c r="C108" s="21">
        <f t="shared" si="5"/>
        <v>167</v>
      </c>
      <c r="D108" s="21">
        <v>119</v>
      </c>
      <c r="E108" s="21">
        <v>48</v>
      </c>
      <c r="F108" s="6"/>
      <c r="G108" s="6">
        <v>8.5</v>
      </c>
      <c r="H108" s="6">
        <f t="shared" si="3"/>
        <v>816</v>
      </c>
      <c r="I108" s="6">
        <f t="shared" si="4"/>
        <v>1012.57</v>
      </c>
    </row>
    <row r="109" spans="1:9" ht="18.75" customHeight="1" x14ac:dyDescent="0.25">
      <c r="A109" s="19" t="s">
        <v>451</v>
      </c>
      <c r="B109" s="21"/>
      <c r="C109" s="21">
        <f t="shared" si="5"/>
        <v>168</v>
      </c>
      <c r="D109" s="21">
        <v>119</v>
      </c>
      <c r="E109" s="21">
        <v>49</v>
      </c>
      <c r="F109" s="6"/>
      <c r="G109" s="6">
        <v>8.5</v>
      </c>
      <c r="H109" s="6">
        <f t="shared" si="3"/>
        <v>833</v>
      </c>
      <c r="I109" s="6">
        <f t="shared" si="4"/>
        <v>1033.67</v>
      </c>
    </row>
    <row r="110" spans="1:9" ht="18.75" customHeight="1" x14ac:dyDescent="0.25">
      <c r="A110" s="19" t="s">
        <v>452</v>
      </c>
      <c r="B110" s="21"/>
      <c r="C110" s="21">
        <f t="shared" si="5"/>
        <v>120</v>
      </c>
      <c r="D110" s="21">
        <v>119</v>
      </c>
      <c r="E110" s="21">
        <v>1</v>
      </c>
      <c r="F110" s="6"/>
      <c r="G110" s="6">
        <v>7.86</v>
      </c>
      <c r="H110" s="6">
        <f t="shared" si="3"/>
        <v>15.72</v>
      </c>
      <c r="I110" s="6">
        <f t="shared" si="4"/>
        <v>19.510000000000002</v>
      </c>
    </row>
    <row r="111" spans="1:9" ht="18.75" customHeight="1" x14ac:dyDescent="0.25">
      <c r="A111" s="19" t="s">
        <v>452</v>
      </c>
      <c r="B111" s="21"/>
      <c r="C111" s="21">
        <f t="shared" si="5"/>
        <v>120</v>
      </c>
      <c r="D111" s="21">
        <v>119</v>
      </c>
      <c r="E111" s="21">
        <v>1</v>
      </c>
      <c r="F111" s="6"/>
      <c r="G111" s="6">
        <v>7.86</v>
      </c>
      <c r="H111" s="6">
        <f t="shared" si="3"/>
        <v>15.72</v>
      </c>
      <c r="I111" s="6">
        <f t="shared" si="4"/>
        <v>19.510000000000002</v>
      </c>
    </row>
    <row r="112" spans="1:9" ht="18.75" customHeight="1" x14ac:dyDescent="0.25">
      <c r="A112" s="19" t="s">
        <v>452</v>
      </c>
      <c r="B112" s="21"/>
      <c r="C112" s="21">
        <f t="shared" si="5"/>
        <v>172</v>
      </c>
      <c r="D112" s="21">
        <v>119</v>
      </c>
      <c r="E112" s="21">
        <v>53</v>
      </c>
      <c r="F112" s="6"/>
      <c r="G112" s="6">
        <v>7.86</v>
      </c>
      <c r="H112" s="6">
        <f t="shared" si="3"/>
        <v>833.16</v>
      </c>
      <c r="I112" s="6">
        <f t="shared" si="4"/>
        <v>1033.8699999999999</v>
      </c>
    </row>
    <row r="113" spans="1:9" ht="18.75" customHeight="1" x14ac:dyDescent="0.25">
      <c r="A113" s="19" t="s">
        <v>453</v>
      </c>
      <c r="B113" s="21"/>
      <c r="C113" s="21">
        <f t="shared" si="5"/>
        <v>141</v>
      </c>
      <c r="D113" s="21">
        <v>119</v>
      </c>
      <c r="E113" s="21">
        <v>22</v>
      </c>
      <c r="F113" s="6"/>
      <c r="G113" s="6">
        <v>8.798</v>
      </c>
      <c r="H113" s="6">
        <f t="shared" si="3"/>
        <v>387.11</v>
      </c>
      <c r="I113" s="6">
        <f t="shared" si="4"/>
        <v>480.36</v>
      </c>
    </row>
    <row r="114" spans="1:9" ht="18.75" customHeight="1" x14ac:dyDescent="0.25">
      <c r="A114" s="19" t="s">
        <v>453</v>
      </c>
      <c r="B114" s="21"/>
      <c r="C114" s="21">
        <f t="shared" si="5"/>
        <v>151</v>
      </c>
      <c r="D114" s="21">
        <v>119</v>
      </c>
      <c r="E114" s="21">
        <v>32</v>
      </c>
      <c r="F114" s="6"/>
      <c r="G114" s="6">
        <v>8.798</v>
      </c>
      <c r="H114" s="6">
        <f t="shared" si="3"/>
        <v>563.07000000000005</v>
      </c>
      <c r="I114" s="6">
        <f t="shared" si="4"/>
        <v>698.71</v>
      </c>
    </row>
    <row r="115" spans="1:9" ht="18.75" customHeight="1" x14ac:dyDescent="0.25">
      <c r="A115" s="19" t="s">
        <v>454</v>
      </c>
      <c r="B115" s="21"/>
      <c r="C115" s="21">
        <f t="shared" si="5"/>
        <v>135</v>
      </c>
      <c r="D115" s="21">
        <v>119</v>
      </c>
      <c r="E115" s="21">
        <v>16</v>
      </c>
      <c r="F115" s="6"/>
      <c r="G115" s="6">
        <v>8.798</v>
      </c>
      <c r="H115" s="6">
        <f t="shared" si="3"/>
        <v>281.54000000000002</v>
      </c>
      <c r="I115" s="6">
        <f t="shared" si="4"/>
        <v>349.36</v>
      </c>
    </row>
    <row r="116" spans="1:9" ht="18.75" customHeight="1" x14ac:dyDescent="0.25">
      <c r="A116" s="19" t="s">
        <v>454</v>
      </c>
      <c r="B116" s="21"/>
      <c r="C116" s="21">
        <f t="shared" si="5"/>
        <v>183</v>
      </c>
      <c r="D116" s="21">
        <v>119</v>
      </c>
      <c r="E116" s="21">
        <v>64</v>
      </c>
      <c r="F116" s="6"/>
      <c r="G116" s="6">
        <v>8.9420000000000002</v>
      </c>
      <c r="H116" s="6">
        <f t="shared" si="3"/>
        <v>1144.58</v>
      </c>
      <c r="I116" s="6">
        <f t="shared" si="4"/>
        <v>1420.31</v>
      </c>
    </row>
    <row r="117" spans="1:9" ht="18.75" customHeight="1" x14ac:dyDescent="0.25">
      <c r="A117" s="19" t="s">
        <v>454</v>
      </c>
      <c r="B117" s="21"/>
      <c r="C117" s="21">
        <f t="shared" si="5"/>
        <v>124</v>
      </c>
      <c r="D117" s="21">
        <v>119</v>
      </c>
      <c r="E117" s="21">
        <v>5</v>
      </c>
      <c r="F117" s="6"/>
      <c r="G117" s="6">
        <v>8.9420000000000002</v>
      </c>
      <c r="H117" s="6">
        <f t="shared" si="3"/>
        <v>89.42</v>
      </c>
      <c r="I117" s="6">
        <f t="shared" si="4"/>
        <v>110.96</v>
      </c>
    </row>
    <row r="118" spans="1:9" ht="18.75" customHeight="1" x14ac:dyDescent="0.25">
      <c r="A118" s="19" t="s">
        <v>454</v>
      </c>
      <c r="B118" s="21"/>
      <c r="C118" s="21">
        <f t="shared" si="5"/>
        <v>183</v>
      </c>
      <c r="D118" s="21">
        <v>119</v>
      </c>
      <c r="E118" s="21">
        <v>64</v>
      </c>
      <c r="F118" s="6"/>
      <c r="G118" s="6">
        <v>8.64</v>
      </c>
      <c r="H118" s="6">
        <f t="shared" si="3"/>
        <v>1105.92</v>
      </c>
      <c r="I118" s="6">
        <f t="shared" si="4"/>
        <v>1372.34</v>
      </c>
    </row>
    <row r="119" spans="1:9" ht="18.75" customHeight="1" x14ac:dyDescent="0.25">
      <c r="A119" s="19" t="s">
        <v>454</v>
      </c>
      <c r="B119" s="21"/>
      <c r="C119" s="21">
        <f t="shared" si="5"/>
        <v>151</v>
      </c>
      <c r="D119" s="21">
        <v>119</v>
      </c>
      <c r="E119" s="21">
        <v>32</v>
      </c>
      <c r="F119" s="6"/>
      <c r="G119" s="6">
        <v>6.83</v>
      </c>
      <c r="H119" s="6">
        <f t="shared" si="3"/>
        <v>437.12</v>
      </c>
      <c r="I119" s="6">
        <f t="shared" si="4"/>
        <v>542.41999999999996</v>
      </c>
    </row>
    <row r="120" spans="1:9" ht="18.75" customHeight="1" x14ac:dyDescent="0.25">
      <c r="A120" s="19" t="s">
        <v>455</v>
      </c>
      <c r="B120" s="21"/>
      <c r="C120" s="21">
        <f t="shared" si="5"/>
        <v>127</v>
      </c>
      <c r="D120" s="21">
        <v>119</v>
      </c>
      <c r="E120" s="21">
        <v>8</v>
      </c>
      <c r="F120" s="6"/>
      <c r="G120" s="6">
        <v>7.52</v>
      </c>
      <c r="H120" s="6">
        <f t="shared" si="3"/>
        <v>120.32</v>
      </c>
      <c r="I120" s="6">
        <f t="shared" si="4"/>
        <v>149.31</v>
      </c>
    </row>
    <row r="121" spans="1:9" ht="18.75" customHeight="1" x14ac:dyDescent="0.25">
      <c r="A121" s="19" t="s">
        <v>455</v>
      </c>
      <c r="B121" s="21"/>
      <c r="C121" s="21">
        <f t="shared" si="5"/>
        <v>141.5</v>
      </c>
      <c r="D121" s="21">
        <v>119</v>
      </c>
      <c r="E121" s="21">
        <v>22.5</v>
      </c>
      <c r="F121" s="6"/>
      <c r="G121" s="6">
        <v>7.52</v>
      </c>
      <c r="H121" s="6">
        <f t="shared" si="3"/>
        <v>338.4</v>
      </c>
      <c r="I121" s="6">
        <f t="shared" si="4"/>
        <v>419.92</v>
      </c>
    </row>
    <row r="122" spans="1:9" ht="18.75" customHeight="1" x14ac:dyDescent="0.25">
      <c r="A122" s="19" t="s">
        <v>455</v>
      </c>
      <c r="B122" s="21"/>
      <c r="C122" s="21">
        <f t="shared" si="5"/>
        <v>145</v>
      </c>
      <c r="D122" s="21">
        <v>119</v>
      </c>
      <c r="E122" s="21">
        <v>26</v>
      </c>
      <c r="F122" s="6"/>
      <c r="G122" s="6">
        <v>7.52</v>
      </c>
      <c r="H122" s="6">
        <f t="shared" si="3"/>
        <v>391.04</v>
      </c>
      <c r="I122" s="6">
        <f t="shared" si="4"/>
        <v>485.24</v>
      </c>
    </row>
    <row r="123" spans="1:9" ht="18.75" customHeight="1" x14ac:dyDescent="0.25">
      <c r="A123" s="19" t="s">
        <v>456</v>
      </c>
      <c r="B123" s="21"/>
      <c r="C123" s="21">
        <f t="shared" si="5"/>
        <v>154</v>
      </c>
      <c r="D123" s="21">
        <v>119</v>
      </c>
      <c r="E123" s="21">
        <v>35</v>
      </c>
      <c r="F123" s="6"/>
      <c r="G123" s="6">
        <v>8.64</v>
      </c>
      <c r="H123" s="6">
        <f t="shared" si="3"/>
        <v>604.79999999999995</v>
      </c>
      <c r="I123" s="6">
        <f t="shared" si="4"/>
        <v>750.5</v>
      </c>
    </row>
    <row r="124" spans="1:9" ht="18.75" customHeight="1" x14ac:dyDescent="0.25">
      <c r="A124" s="19" t="s">
        <v>456</v>
      </c>
      <c r="B124" s="21"/>
      <c r="C124" s="21">
        <f t="shared" si="5"/>
        <v>132</v>
      </c>
      <c r="D124" s="21">
        <v>119</v>
      </c>
      <c r="E124" s="21">
        <v>13</v>
      </c>
      <c r="F124" s="6"/>
      <c r="G124" s="6">
        <v>8.64</v>
      </c>
      <c r="H124" s="6">
        <f t="shared" si="3"/>
        <v>224.64</v>
      </c>
      <c r="I124" s="6">
        <f t="shared" si="4"/>
        <v>278.76</v>
      </c>
    </row>
    <row r="125" spans="1:9" ht="18.75" customHeight="1" x14ac:dyDescent="0.25">
      <c r="A125" s="19" t="s">
        <v>457</v>
      </c>
      <c r="B125" s="21"/>
      <c r="C125" s="21">
        <f t="shared" si="5"/>
        <v>142</v>
      </c>
      <c r="D125" s="21">
        <v>119</v>
      </c>
      <c r="E125" s="21">
        <v>23</v>
      </c>
      <c r="F125" s="6"/>
      <c r="G125" s="6">
        <v>4.3490000000000002</v>
      </c>
      <c r="H125" s="6">
        <f t="shared" si="3"/>
        <v>200.05</v>
      </c>
      <c r="I125" s="6">
        <f t="shared" si="4"/>
        <v>248.24</v>
      </c>
    </row>
    <row r="126" spans="1:9" ht="18.75" customHeight="1" x14ac:dyDescent="0.25">
      <c r="A126" s="19" t="s">
        <v>393</v>
      </c>
      <c r="B126" s="21"/>
      <c r="C126" s="21">
        <f t="shared" si="5"/>
        <v>152</v>
      </c>
      <c r="D126" s="21">
        <v>119</v>
      </c>
      <c r="E126" s="21">
        <v>33</v>
      </c>
      <c r="F126" s="6"/>
      <c r="G126" s="6">
        <v>7.8380000000000001</v>
      </c>
      <c r="H126" s="6">
        <f t="shared" si="3"/>
        <v>517.30999999999995</v>
      </c>
      <c r="I126" s="6">
        <f t="shared" si="4"/>
        <v>641.92999999999995</v>
      </c>
    </row>
    <row r="127" spans="1:9" ht="18.75" customHeight="1" x14ac:dyDescent="0.25">
      <c r="A127" s="19" t="s">
        <v>393</v>
      </c>
      <c r="B127" s="21"/>
      <c r="C127" s="21">
        <f t="shared" si="5"/>
        <v>183</v>
      </c>
      <c r="D127" s="21">
        <v>119</v>
      </c>
      <c r="E127" s="21">
        <v>64</v>
      </c>
      <c r="F127" s="6"/>
      <c r="G127" s="6">
        <v>7.8380000000000001</v>
      </c>
      <c r="H127" s="6">
        <f t="shared" si="3"/>
        <v>1003.26</v>
      </c>
      <c r="I127" s="6">
        <f t="shared" si="4"/>
        <v>1244.95</v>
      </c>
    </row>
    <row r="128" spans="1:9" ht="18.75" customHeight="1" x14ac:dyDescent="0.25">
      <c r="A128" s="19" t="s">
        <v>393</v>
      </c>
      <c r="B128" s="21"/>
      <c r="C128" s="21">
        <f t="shared" si="5"/>
        <v>183</v>
      </c>
      <c r="D128" s="21">
        <v>119</v>
      </c>
      <c r="E128" s="21">
        <v>64</v>
      </c>
      <c r="F128" s="6"/>
      <c r="G128" s="6">
        <v>7.8380000000000001</v>
      </c>
      <c r="H128" s="6">
        <f t="shared" si="3"/>
        <v>1003.26</v>
      </c>
      <c r="I128" s="6">
        <f t="shared" si="4"/>
        <v>1244.95</v>
      </c>
    </row>
    <row r="129" spans="1:9" ht="18.75" customHeight="1" x14ac:dyDescent="0.25">
      <c r="A129" s="19" t="s">
        <v>393</v>
      </c>
      <c r="B129" s="21"/>
      <c r="C129" s="21">
        <f t="shared" si="5"/>
        <v>130</v>
      </c>
      <c r="D129" s="21">
        <v>119</v>
      </c>
      <c r="E129" s="21">
        <v>11</v>
      </c>
      <c r="F129" s="6"/>
      <c r="G129" s="6">
        <v>7.125</v>
      </c>
      <c r="H129" s="6">
        <f t="shared" si="3"/>
        <v>156.75</v>
      </c>
      <c r="I129" s="6">
        <f t="shared" si="4"/>
        <v>194.51</v>
      </c>
    </row>
    <row r="130" spans="1:9" ht="18.75" customHeight="1" x14ac:dyDescent="0.25">
      <c r="A130" s="19" t="s">
        <v>393</v>
      </c>
      <c r="B130" s="21"/>
      <c r="C130" s="21">
        <f t="shared" si="5"/>
        <v>183</v>
      </c>
      <c r="D130" s="21">
        <v>119</v>
      </c>
      <c r="E130" s="21">
        <v>64</v>
      </c>
      <c r="F130" s="6"/>
      <c r="G130" s="6">
        <v>7.8380000000000001</v>
      </c>
      <c r="H130" s="6">
        <f t="shared" si="3"/>
        <v>1003.26</v>
      </c>
      <c r="I130" s="6">
        <f t="shared" si="4"/>
        <v>1244.95</v>
      </c>
    </row>
    <row r="131" spans="1:9" ht="18.75" customHeight="1" x14ac:dyDescent="0.25">
      <c r="A131" s="19" t="s">
        <v>393</v>
      </c>
      <c r="B131" s="21"/>
      <c r="C131" s="21">
        <f t="shared" si="5"/>
        <v>130</v>
      </c>
      <c r="D131" s="21">
        <v>119</v>
      </c>
      <c r="E131" s="21">
        <v>11</v>
      </c>
      <c r="F131" s="6"/>
      <c r="G131" s="6">
        <v>7.8380000000000001</v>
      </c>
      <c r="H131" s="6">
        <f t="shared" si="3"/>
        <v>172.44</v>
      </c>
      <c r="I131" s="6">
        <f t="shared" si="4"/>
        <v>213.98</v>
      </c>
    </row>
    <row r="132" spans="1:9" ht="18.75" customHeight="1" x14ac:dyDescent="0.25">
      <c r="A132" s="19" t="s">
        <v>393</v>
      </c>
      <c r="B132" s="21"/>
      <c r="C132" s="21">
        <f t="shared" si="5"/>
        <v>130</v>
      </c>
      <c r="D132" s="21">
        <v>119</v>
      </c>
      <c r="E132" s="21">
        <v>11</v>
      </c>
      <c r="F132" s="6"/>
      <c r="G132" s="6">
        <v>7.8380000000000001</v>
      </c>
      <c r="H132" s="6">
        <f t="shared" si="3"/>
        <v>172.44</v>
      </c>
      <c r="I132" s="6">
        <f t="shared" si="4"/>
        <v>213.98</v>
      </c>
    </row>
    <row r="133" spans="1:9" ht="18.75" customHeight="1" x14ac:dyDescent="0.25">
      <c r="A133" s="19" t="s">
        <v>393</v>
      </c>
      <c r="B133" s="21"/>
      <c r="C133" s="21">
        <f t="shared" si="5"/>
        <v>136</v>
      </c>
      <c r="D133" s="21">
        <v>119</v>
      </c>
      <c r="E133" s="21">
        <v>17</v>
      </c>
      <c r="F133" s="6"/>
      <c r="G133" s="6">
        <v>7.8380000000000001</v>
      </c>
      <c r="H133" s="6">
        <f t="shared" si="3"/>
        <v>266.49</v>
      </c>
      <c r="I133" s="6">
        <f t="shared" si="4"/>
        <v>330.69</v>
      </c>
    </row>
    <row r="134" spans="1:9" ht="18.75" customHeight="1" x14ac:dyDescent="0.25">
      <c r="A134" s="19" t="s">
        <v>393</v>
      </c>
      <c r="B134" s="21"/>
      <c r="C134" s="21">
        <f t="shared" si="5"/>
        <v>130</v>
      </c>
      <c r="D134" s="21">
        <v>119</v>
      </c>
      <c r="E134" s="21">
        <v>11</v>
      </c>
      <c r="F134" s="6"/>
      <c r="G134" s="6">
        <v>7.8380000000000001</v>
      </c>
      <c r="H134" s="6">
        <f t="shared" si="3"/>
        <v>172.44</v>
      </c>
      <c r="I134" s="6">
        <f t="shared" si="4"/>
        <v>213.98</v>
      </c>
    </row>
    <row r="135" spans="1:9" ht="18.75" customHeight="1" x14ac:dyDescent="0.25">
      <c r="A135" s="19" t="s">
        <v>393</v>
      </c>
      <c r="B135" s="21"/>
      <c r="C135" s="21">
        <f t="shared" si="5"/>
        <v>199</v>
      </c>
      <c r="D135" s="21">
        <v>119</v>
      </c>
      <c r="E135" s="21">
        <v>80</v>
      </c>
      <c r="F135" s="6"/>
      <c r="G135" s="6">
        <v>7.8380000000000001</v>
      </c>
      <c r="H135" s="6">
        <f t="shared" si="3"/>
        <v>1254.08</v>
      </c>
      <c r="I135" s="6">
        <f t="shared" si="4"/>
        <v>1556.19</v>
      </c>
    </row>
    <row r="136" spans="1:9" ht="18.75" customHeight="1" x14ac:dyDescent="0.25">
      <c r="A136" s="19" t="s">
        <v>393</v>
      </c>
      <c r="B136" s="21"/>
      <c r="C136" s="21">
        <f t="shared" si="5"/>
        <v>166</v>
      </c>
      <c r="D136" s="21">
        <v>119</v>
      </c>
      <c r="E136" s="21">
        <v>47</v>
      </c>
      <c r="F136" s="6"/>
      <c r="G136" s="6">
        <v>7.8380000000000001</v>
      </c>
      <c r="H136" s="6">
        <f t="shared" si="3"/>
        <v>736.77</v>
      </c>
      <c r="I136" s="6">
        <f t="shared" si="4"/>
        <v>914.26</v>
      </c>
    </row>
    <row r="137" spans="1:9" ht="18.75" customHeight="1" x14ac:dyDescent="0.25">
      <c r="A137" s="19" t="s">
        <v>393</v>
      </c>
      <c r="B137" s="21"/>
      <c r="C137" s="21">
        <f t="shared" si="5"/>
        <v>130</v>
      </c>
      <c r="D137" s="21">
        <v>119</v>
      </c>
      <c r="E137" s="21">
        <v>11</v>
      </c>
      <c r="F137" s="6"/>
      <c r="G137" s="6">
        <v>7.125</v>
      </c>
      <c r="H137" s="6">
        <f t="shared" si="3"/>
        <v>156.75</v>
      </c>
      <c r="I137" s="6">
        <f t="shared" si="4"/>
        <v>194.51</v>
      </c>
    </row>
    <row r="138" spans="1:9" ht="18.75" customHeight="1" x14ac:dyDescent="0.25">
      <c r="A138" s="19" t="s">
        <v>393</v>
      </c>
      <c r="B138" s="21"/>
      <c r="C138" s="21">
        <f t="shared" si="5"/>
        <v>135</v>
      </c>
      <c r="D138" s="21">
        <v>119</v>
      </c>
      <c r="E138" s="21">
        <v>16</v>
      </c>
      <c r="F138" s="6"/>
      <c r="G138" s="6">
        <v>7.8380000000000001</v>
      </c>
      <c r="H138" s="6">
        <f t="shared" si="3"/>
        <v>250.82</v>
      </c>
      <c r="I138" s="6">
        <f t="shared" si="4"/>
        <v>311.24</v>
      </c>
    </row>
    <row r="139" spans="1:9" ht="18.75" customHeight="1" x14ac:dyDescent="0.25">
      <c r="A139" s="19" t="s">
        <v>393</v>
      </c>
      <c r="B139" s="21"/>
      <c r="C139" s="21">
        <f t="shared" si="5"/>
        <v>130</v>
      </c>
      <c r="D139" s="21">
        <v>119</v>
      </c>
      <c r="E139" s="21">
        <v>11</v>
      </c>
      <c r="F139" s="6"/>
      <c r="G139" s="6">
        <v>7.8380000000000001</v>
      </c>
      <c r="H139" s="6">
        <f t="shared" si="3"/>
        <v>172.44</v>
      </c>
      <c r="I139" s="6">
        <f t="shared" si="4"/>
        <v>213.98</v>
      </c>
    </row>
    <row r="140" spans="1:9" ht="18.75" customHeight="1" x14ac:dyDescent="0.25">
      <c r="A140" s="19" t="s">
        <v>393</v>
      </c>
      <c r="B140" s="21"/>
      <c r="C140" s="21">
        <f t="shared" si="5"/>
        <v>130</v>
      </c>
      <c r="D140" s="21">
        <v>119</v>
      </c>
      <c r="E140" s="21">
        <v>11</v>
      </c>
      <c r="F140" s="6"/>
      <c r="G140" s="6">
        <v>7.8380000000000001</v>
      </c>
      <c r="H140" s="6">
        <f t="shared" si="3"/>
        <v>172.44</v>
      </c>
      <c r="I140" s="6">
        <f t="shared" si="4"/>
        <v>213.98</v>
      </c>
    </row>
    <row r="141" spans="1:9" ht="18.75" customHeight="1" x14ac:dyDescent="0.25">
      <c r="A141" s="19" t="s">
        <v>393</v>
      </c>
      <c r="B141" s="21"/>
      <c r="C141" s="21">
        <f t="shared" si="5"/>
        <v>130</v>
      </c>
      <c r="D141" s="21">
        <v>119</v>
      </c>
      <c r="E141" s="21">
        <v>11</v>
      </c>
      <c r="F141" s="6"/>
      <c r="G141" s="6">
        <v>7.125</v>
      </c>
      <c r="H141" s="6">
        <f t="shared" si="3"/>
        <v>156.75</v>
      </c>
      <c r="I141" s="6">
        <f t="shared" si="4"/>
        <v>194.51</v>
      </c>
    </row>
    <row r="142" spans="1:9" ht="18.75" customHeight="1" x14ac:dyDescent="0.25">
      <c r="A142" s="19" t="s">
        <v>393</v>
      </c>
      <c r="B142" s="21"/>
      <c r="C142" s="21">
        <f t="shared" si="5"/>
        <v>130</v>
      </c>
      <c r="D142" s="21">
        <v>119</v>
      </c>
      <c r="E142" s="21">
        <v>11</v>
      </c>
      <c r="F142" s="6"/>
      <c r="G142" s="6">
        <v>7.125</v>
      </c>
      <c r="H142" s="6">
        <f t="shared" si="3"/>
        <v>156.75</v>
      </c>
      <c r="I142" s="6">
        <f t="shared" si="4"/>
        <v>194.51</v>
      </c>
    </row>
    <row r="143" spans="1:9" ht="18.75" customHeight="1" x14ac:dyDescent="0.25">
      <c r="A143" s="19" t="s">
        <v>393</v>
      </c>
      <c r="B143" s="21"/>
      <c r="C143" s="21">
        <f t="shared" si="5"/>
        <v>130</v>
      </c>
      <c r="D143" s="21">
        <v>119</v>
      </c>
      <c r="E143" s="21">
        <v>11</v>
      </c>
      <c r="F143" s="6"/>
      <c r="G143" s="6">
        <v>7.8380000000000001</v>
      </c>
      <c r="H143" s="6">
        <f t="shared" ref="H143:H206" si="6">ROUND(G143*E143*2,2)</f>
        <v>172.44</v>
      </c>
      <c r="I143" s="6">
        <f t="shared" ref="I143:I206" si="7">ROUND(H143*1.2409,2)</f>
        <v>213.98</v>
      </c>
    </row>
    <row r="144" spans="1:9" ht="18.75" customHeight="1" x14ac:dyDescent="0.25">
      <c r="A144" s="19" t="s">
        <v>393</v>
      </c>
      <c r="B144" s="21"/>
      <c r="C144" s="21">
        <f t="shared" ref="C144:C207" si="8">D144+E144</f>
        <v>154</v>
      </c>
      <c r="D144" s="21">
        <v>119</v>
      </c>
      <c r="E144" s="21">
        <v>35</v>
      </c>
      <c r="F144" s="6"/>
      <c r="G144" s="6">
        <v>7.8380000000000001</v>
      </c>
      <c r="H144" s="6">
        <f t="shared" si="6"/>
        <v>548.66</v>
      </c>
      <c r="I144" s="6">
        <f t="shared" si="7"/>
        <v>680.83</v>
      </c>
    </row>
    <row r="145" spans="1:9" ht="18.75" customHeight="1" x14ac:dyDescent="0.25">
      <c r="A145" s="19" t="s">
        <v>393</v>
      </c>
      <c r="B145" s="21"/>
      <c r="C145" s="21">
        <f t="shared" si="8"/>
        <v>146</v>
      </c>
      <c r="D145" s="21">
        <v>119</v>
      </c>
      <c r="E145" s="21">
        <v>27</v>
      </c>
      <c r="F145" s="6"/>
      <c r="G145" s="6">
        <v>7.8380000000000001</v>
      </c>
      <c r="H145" s="6">
        <f t="shared" si="6"/>
        <v>423.25</v>
      </c>
      <c r="I145" s="6">
        <f t="shared" si="7"/>
        <v>525.21</v>
      </c>
    </row>
    <row r="146" spans="1:9" ht="18.75" customHeight="1" x14ac:dyDescent="0.25">
      <c r="A146" s="19" t="s">
        <v>393</v>
      </c>
      <c r="B146" s="21"/>
      <c r="C146" s="21">
        <f t="shared" si="8"/>
        <v>130</v>
      </c>
      <c r="D146" s="21">
        <v>119</v>
      </c>
      <c r="E146" s="21">
        <v>11</v>
      </c>
      <c r="F146" s="6"/>
      <c r="G146" s="6">
        <v>7.8380000000000001</v>
      </c>
      <c r="H146" s="6">
        <f t="shared" si="6"/>
        <v>172.44</v>
      </c>
      <c r="I146" s="6">
        <f t="shared" si="7"/>
        <v>213.98</v>
      </c>
    </row>
    <row r="147" spans="1:9" ht="18.75" customHeight="1" x14ac:dyDescent="0.25">
      <c r="A147" s="19" t="s">
        <v>393</v>
      </c>
      <c r="B147" s="21"/>
      <c r="C147" s="21">
        <f t="shared" si="8"/>
        <v>151</v>
      </c>
      <c r="D147" s="21">
        <v>119</v>
      </c>
      <c r="E147" s="21">
        <v>32</v>
      </c>
      <c r="F147" s="6"/>
      <c r="G147" s="6">
        <v>7.8380000000000001</v>
      </c>
      <c r="H147" s="6">
        <f t="shared" si="6"/>
        <v>501.63</v>
      </c>
      <c r="I147" s="6">
        <f t="shared" si="7"/>
        <v>622.47</v>
      </c>
    </row>
    <row r="148" spans="1:9" ht="18.75" customHeight="1" x14ac:dyDescent="0.25">
      <c r="A148" s="19" t="s">
        <v>393</v>
      </c>
      <c r="B148" s="21"/>
      <c r="C148" s="21">
        <f t="shared" si="8"/>
        <v>130</v>
      </c>
      <c r="D148" s="21">
        <v>119</v>
      </c>
      <c r="E148" s="21">
        <v>11</v>
      </c>
      <c r="F148" s="6"/>
      <c r="G148" s="6">
        <v>7.8380000000000001</v>
      </c>
      <c r="H148" s="6">
        <f t="shared" si="6"/>
        <v>172.44</v>
      </c>
      <c r="I148" s="6">
        <f t="shared" si="7"/>
        <v>213.98</v>
      </c>
    </row>
    <row r="149" spans="1:9" ht="18.75" customHeight="1" x14ac:dyDescent="0.25">
      <c r="A149" s="19" t="s">
        <v>393</v>
      </c>
      <c r="B149" s="21"/>
      <c r="C149" s="21">
        <f t="shared" si="8"/>
        <v>130</v>
      </c>
      <c r="D149" s="21">
        <v>119</v>
      </c>
      <c r="E149" s="21">
        <v>11</v>
      </c>
      <c r="F149" s="6"/>
      <c r="G149" s="6">
        <v>7.125</v>
      </c>
      <c r="H149" s="6">
        <f t="shared" si="6"/>
        <v>156.75</v>
      </c>
      <c r="I149" s="6">
        <f t="shared" si="7"/>
        <v>194.51</v>
      </c>
    </row>
    <row r="150" spans="1:9" ht="18.75" customHeight="1" x14ac:dyDescent="0.25">
      <c r="A150" s="19" t="s">
        <v>393</v>
      </c>
      <c r="B150" s="21"/>
      <c r="C150" s="21">
        <f t="shared" si="8"/>
        <v>130</v>
      </c>
      <c r="D150" s="21">
        <v>119</v>
      </c>
      <c r="E150" s="21">
        <v>11</v>
      </c>
      <c r="F150" s="6"/>
      <c r="G150" s="6">
        <v>7.125</v>
      </c>
      <c r="H150" s="6">
        <f t="shared" si="6"/>
        <v>156.75</v>
      </c>
      <c r="I150" s="6">
        <f t="shared" si="7"/>
        <v>194.51</v>
      </c>
    </row>
    <row r="151" spans="1:9" ht="18.75" customHeight="1" x14ac:dyDescent="0.25">
      <c r="A151" s="19" t="s">
        <v>393</v>
      </c>
      <c r="B151" s="21"/>
      <c r="C151" s="21">
        <f t="shared" si="8"/>
        <v>191</v>
      </c>
      <c r="D151" s="21">
        <v>119</v>
      </c>
      <c r="E151" s="21">
        <v>72</v>
      </c>
      <c r="F151" s="6"/>
      <c r="G151" s="6">
        <v>7.125</v>
      </c>
      <c r="H151" s="6">
        <f t="shared" si="6"/>
        <v>1026</v>
      </c>
      <c r="I151" s="6">
        <f t="shared" si="7"/>
        <v>1273.1600000000001</v>
      </c>
    </row>
    <row r="152" spans="1:9" ht="18.75" customHeight="1" x14ac:dyDescent="0.25">
      <c r="A152" s="19" t="s">
        <v>393</v>
      </c>
      <c r="B152" s="21"/>
      <c r="C152" s="21">
        <f t="shared" si="8"/>
        <v>130</v>
      </c>
      <c r="D152" s="21">
        <v>119</v>
      </c>
      <c r="E152" s="21">
        <v>11</v>
      </c>
      <c r="F152" s="6"/>
      <c r="G152" s="6">
        <v>7.8380000000000001</v>
      </c>
      <c r="H152" s="6">
        <f t="shared" si="6"/>
        <v>172.44</v>
      </c>
      <c r="I152" s="6">
        <f t="shared" si="7"/>
        <v>213.98</v>
      </c>
    </row>
    <row r="153" spans="1:9" ht="18.75" customHeight="1" x14ac:dyDescent="0.25">
      <c r="A153" s="19" t="s">
        <v>393</v>
      </c>
      <c r="B153" s="21"/>
      <c r="C153" s="21">
        <f t="shared" si="8"/>
        <v>160</v>
      </c>
      <c r="D153" s="21">
        <v>119</v>
      </c>
      <c r="E153" s="21">
        <v>41</v>
      </c>
      <c r="F153" s="6"/>
      <c r="G153" s="6">
        <v>7.8380000000000001</v>
      </c>
      <c r="H153" s="6">
        <f t="shared" si="6"/>
        <v>642.72</v>
      </c>
      <c r="I153" s="6">
        <f t="shared" si="7"/>
        <v>797.55</v>
      </c>
    </row>
    <row r="154" spans="1:9" ht="18.75" customHeight="1" x14ac:dyDescent="0.25">
      <c r="A154" s="19" t="s">
        <v>393</v>
      </c>
      <c r="B154" s="21"/>
      <c r="C154" s="21">
        <f t="shared" si="8"/>
        <v>130</v>
      </c>
      <c r="D154" s="21">
        <v>119</v>
      </c>
      <c r="E154" s="21">
        <v>11</v>
      </c>
      <c r="F154" s="6"/>
      <c r="G154" s="6">
        <v>7.8380000000000001</v>
      </c>
      <c r="H154" s="6">
        <f t="shared" si="6"/>
        <v>172.44</v>
      </c>
      <c r="I154" s="6">
        <f t="shared" si="7"/>
        <v>213.98</v>
      </c>
    </row>
    <row r="155" spans="1:9" ht="18.75" customHeight="1" x14ac:dyDescent="0.25">
      <c r="A155" s="19" t="s">
        <v>393</v>
      </c>
      <c r="B155" s="21"/>
      <c r="C155" s="21">
        <f t="shared" si="8"/>
        <v>180</v>
      </c>
      <c r="D155" s="21">
        <v>119</v>
      </c>
      <c r="E155" s="21">
        <v>61</v>
      </c>
      <c r="F155" s="6"/>
      <c r="G155" s="6">
        <v>7.125</v>
      </c>
      <c r="H155" s="6">
        <f t="shared" si="6"/>
        <v>869.25</v>
      </c>
      <c r="I155" s="6">
        <f t="shared" si="7"/>
        <v>1078.6500000000001</v>
      </c>
    </row>
    <row r="156" spans="1:9" ht="18.75" customHeight="1" x14ac:dyDescent="0.25">
      <c r="A156" s="19" t="s">
        <v>393</v>
      </c>
      <c r="B156" s="21"/>
      <c r="C156" s="21">
        <f t="shared" si="8"/>
        <v>130</v>
      </c>
      <c r="D156" s="21">
        <v>119</v>
      </c>
      <c r="E156" s="21">
        <v>11</v>
      </c>
      <c r="F156" s="6"/>
      <c r="G156" s="6">
        <v>7.8380000000000001</v>
      </c>
      <c r="H156" s="6">
        <f t="shared" si="6"/>
        <v>172.44</v>
      </c>
      <c r="I156" s="6">
        <f t="shared" si="7"/>
        <v>213.98</v>
      </c>
    </row>
    <row r="157" spans="1:9" ht="18.75" customHeight="1" x14ac:dyDescent="0.25">
      <c r="A157" s="19" t="s">
        <v>393</v>
      </c>
      <c r="B157" s="21"/>
      <c r="C157" s="21">
        <f t="shared" si="8"/>
        <v>127</v>
      </c>
      <c r="D157" s="21">
        <v>119</v>
      </c>
      <c r="E157" s="21">
        <v>8</v>
      </c>
      <c r="F157" s="6"/>
      <c r="G157" s="6">
        <v>7.8380000000000001</v>
      </c>
      <c r="H157" s="6">
        <f t="shared" si="6"/>
        <v>125.41</v>
      </c>
      <c r="I157" s="6">
        <f t="shared" si="7"/>
        <v>155.62</v>
      </c>
    </row>
    <row r="158" spans="1:9" ht="18.75" customHeight="1" x14ac:dyDescent="0.25">
      <c r="A158" s="19" t="s">
        <v>393</v>
      </c>
      <c r="B158" s="21"/>
      <c r="C158" s="21">
        <f t="shared" si="8"/>
        <v>183</v>
      </c>
      <c r="D158" s="21">
        <v>119</v>
      </c>
      <c r="E158" s="21">
        <v>64</v>
      </c>
      <c r="F158" s="6"/>
      <c r="G158" s="6">
        <v>7.125</v>
      </c>
      <c r="H158" s="6">
        <f t="shared" si="6"/>
        <v>912</v>
      </c>
      <c r="I158" s="6">
        <f t="shared" si="7"/>
        <v>1131.7</v>
      </c>
    </row>
    <row r="159" spans="1:9" ht="18.75" customHeight="1" x14ac:dyDescent="0.25">
      <c r="A159" s="19" t="s">
        <v>393</v>
      </c>
      <c r="B159" s="21"/>
      <c r="C159" s="21">
        <f t="shared" si="8"/>
        <v>153</v>
      </c>
      <c r="D159" s="21">
        <v>119</v>
      </c>
      <c r="E159" s="21">
        <v>34</v>
      </c>
      <c r="F159" s="6"/>
      <c r="G159" s="6">
        <v>7.8380000000000001</v>
      </c>
      <c r="H159" s="6">
        <f t="shared" si="6"/>
        <v>532.98</v>
      </c>
      <c r="I159" s="6">
        <f t="shared" si="7"/>
        <v>661.37</v>
      </c>
    </row>
    <row r="160" spans="1:9" ht="18.75" customHeight="1" x14ac:dyDescent="0.25">
      <c r="A160" s="19" t="s">
        <v>393</v>
      </c>
      <c r="B160" s="21"/>
      <c r="C160" s="21">
        <f t="shared" si="8"/>
        <v>130</v>
      </c>
      <c r="D160" s="21">
        <v>119</v>
      </c>
      <c r="E160" s="21">
        <v>11</v>
      </c>
      <c r="F160" s="6"/>
      <c r="G160" s="6">
        <v>7.125</v>
      </c>
      <c r="H160" s="6">
        <f t="shared" si="6"/>
        <v>156.75</v>
      </c>
      <c r="I160" s="6">
        <f t="shared" si="7"/>
        <v>194.51</v>
      </c>
    </row>
    <row r="161" spans="1:9" ht="18.75" customHeight="1" x14ac:dyDescent="0.25">
      <c r="A161" s="19" t="s">
        <v>393</v>
      </c>
      <c r="B161" s="21"/>
      <c r="C161" s="21">
        <f t="shared" si="8"/>
        <v>151</v>
      </c>
      <c r="D161" s="21">
        <v>119</v>
      </c>
      <c r="E161" s="21">
        <v>32</v>
      </c>
      <c r="F161" s="6"/>
      <c r="G161" s="6">
        <v>7.8380000000000001</v>
      </c>
      <c r="H161" s="6">
        <f t="shared" si="6"/>
        <v>501.63</v>
      </c>
      <c r="I161" s="6">
        <f t="shared" si="7"/>
        <v>622.47</v>
      </c>
    </row>
    <row r="162" spans="1:9" ht="18.75" customHeight="1" x14ac:dyDescent="0.25">
      <c r="A162" s="19" t="s">
        <v>393</v>
      </c>
      <c r="B162" s="21"/>
      <c r="C162" s="21">
        <f t="shared" si="8"/>
        <v>151</v>
      </c>
      <c r="D162" s="21">
        <v>119</v>
      </c>
      <c r="E162" s="21">
        <v>32</v>
      </c>
      <c r="F162" s="6"/>
      <c r="G162" s="6">
        <v>7.8380000000000001</v>
      </c>
      <c r="H162" s="6">
        <f t="shared" si="6"/>
        <v>501.63</v>
      </c>
      <c r="I162" s="6">
        <f t="shared" si="7"/>
        <v>622.47</v>
      </c>
    </row>
    <row r="163" spans="1:9" ht="18.75" customHeight="1" x14ac:dyDescent="0.25">
      <c r="A163" s="19" t="s">
        <v>393</v>
      </c>
      <c r="B163" s="21"/>
      <c r="C163" s="21">
        <f t="shared" si="8"/>
        <v>151</v>
      </c>
      <c r="D163" s="21">
        <v>119</v>
      </c>
      <c r="E163" s="21">
        <v>32</v>
      </c>
      <c r="F163" s="6"/>
      <c r="G163" s="6">
        <v>7.8380000000000001</v>
      </c>
      <c r="H163" s="6">
        <f t="shared" si="6"/>
        <v>501.63</v>
      </c>
      <c r="I163" s="6">
        <f t="shared" si="7"/>
        <v>622.47</v>
      </c>
    </row>
    <row r="164" spans="1:9" ht="18.75" customHeight="1" x14ac:dyDescent="0.25">
      <c r="A164" s="19" t="s">
        <v>393</v>
      </c>
      <c r="B164" s="21"/>
      <c r="C164" s="21">
        <f t="shared" si="8"/>
        <v>140</v>
      </c>
      <c r="D164" s="21">
        <v>119</v>
      </c>
      <c r="E164" s="21">
        <v>21</v>
      </c>
      <c r="F164" s="6"/>
      <c r="G164" s="6">
        <v>7.8380000000000001</v>
      </c>
      <c r="H164" s="6">
        <f t="shared" si="6"/>
        <v>329.2</v>
      </c>
      <c r="I164" s="6">
        <f t="shared" si="7"/>
        <v>408.5</v>
      </c>
    </row>
    <row r="165" spans="1:9" ht="18.75" customHeight="1" x14ac:dyDescent="0.25">
      <c r="A165" s="19" t="s">
        <v>393</v>
      </c>
      <c r="B165" s="21"/>
      <c r="C165" s="21">
        <f t="shared" si="8"/>
        <v>130</v>
      </c>
      <c r="D165" s="21">
        <v>119</v>
      </c>
      <c r="E165" s="21">
        <v>11</v>
      </c>
      <c r="F165" s="6"/>
      <c r="G165" s="6">
        <v>7.8380000000000001</v>
      </c>
      <c r="H165" s="6">
        <f t="shared" si="6"/>
        <v>172.44</v>
      </c>
      <c r="I165" s="6">
        <f t="shared" si="7"/>
        <v>213.98</v>
      </c>
    </row>
    <row r="166" spans="1:9" ht="18.75" customHeight="1" x14ac:dyDescent="0.25">
      <c r="A166" s="19" t="s">
        <v>393</v>
      </c>
      <c r="B166" s="21"/>
      <c r="C166" s="21">
        <f t="shared" si="8"/>
        <v>150</v>
      </c>
      <c r="D166" s="21">
        <v>119</v>
      </c>
      <c r="E166" s="21">
        <v>31</v>
      </c>
      <c r="F166" s="6"/>
      <c r="G166" s="6">
        <v>7.8380000000000001</v>
      </c>
      <c r="H166" s="6">
        <f t="shared" si="6"/>
        <v>485.96</v>
      </c>
      <c r="I166" s="6">
        <f t="shared" si="7"/>
        <v>603.03</v>
      </c>
    </row>
    <row r="167" spans="1:9" ht="18.75" customHeight="1" x14ac:dyDescent="0.25">
      <c r="A167" s="19" t="s">
        <v>393</v>
      </c>
      <c r="B167" s="21"/>
      <c r="C167" s="21">
        <f t="shared" si="8"/>
        <v>154</v>
      </c>
      <c r="D167" s="21">
        <v>119</v>
      </c>
      <c r="E167" s="21">
        <v>35</v>
      </c>
      <c r="F167" s="6"/>
      <c r="G167" s="6">
        <v>7.8380000000000001</v>
      </c>
      <c r="H167" s="6">
        <f t="shared" si="6"/>
        <v>548.66</v>
      </c>
      <c r="I167" s="6">
        <f t="shared" si="7"/>
        <v>680.83</v>
      </c>
    </row>
    <row r="168" spans="1:9" ht="18.75" customHeight="1" x14ac:dyDescent="0.25">
      <c r="A168" s="19" t="s">
        <v>393</v>
      </c>
      <c r="B168" s="21"/>
      <c r="C168" s="21">
        <f t="shared" si="8"/>
        <v>130</v>
      </c>
      <c r="D168" s="21">
        <v>119</v>
      </c>
      <c r="E168" s="21">
        <v>11</v>
      </c>
      <c r="F168" s="6"/>
      <c r="G168" s="6">
        <v>7.8380000000000001</v>
      </c>
      <c r="H168" s="6">
        <f t="shared" si="6"/>
        <v>172.44</v>
      </c>
      <c r="I168" s="6">
        <f t="shared" si="7"/>
        <v>213.98</v>
      </c>
    </row>
    <row r="169" spans="1:9" ht="18.75" customHeight="1" x14ac:dyDescent="0.25">
      <c r="A169" s="19" t="s">
        <v>393</v>
      </c>
      <c r="B169" s="21"/>
      <c r="C169" s="21">
        <f t="shared" si="8"/>
        <v>130</v>
      </c>
      <c r="D169" s="21">
        <v>119</v>
      </c>
      <c r="E169" s="21">
        <v>11</v>
      </c>
      <c r="F169" s="6"/>
      <c r="G169" s="6">
        <v>7.8380000000000001</v>
      </c>
      <c r="H169" s="6">
        <f t="shared" si="6"/>
        <v>172.44</v>
      </c>
      <c r="I169" s="6">
        <f t="shared" si="7"/>
        <v>213.98</v>
      </c>
    </row>
    <row r="170" spans="1:9" ht="18.75" customHeight="1" x14ac:dyDescent="0.25">
      <c r="A170" s="19" t="s">
        <v>393</v>
      </c>
      <c r="B170" s="21"/>
      <c r="C170" s="21">
        <f t="shared" si="8"/>
        <v>130</v>
      </c>
      <c r="D170" s="21">
        <v>119</v>
      </c>
      <c r="E170" s="21">
        <v>11</v>
      </c>
      <c r="F170" s="6"/>
      <c r="G170" s="6">
        <v>7.8380000000000001</v>
      </c>
      <c r="H170" s="6">
        <f t="shared" si="6"/>
        <v>172.44</v>
      </c>
      <c r="I170" s="6">
        <f t="shared" si="7"/>
        <v>213.98</v>
      </c>
    </row>
    <row r="171" spans="1:9" ht="18.75" customHeight="1" x14ac:dyDescent="0.25">
      <c r="A171" s="19" t="s">
        <v>393</v>
      </c>
      <c r="B171" s="21"/>
      <c r="C171" s="21">
        <f t="shared" si="8"/>
        <v>154</v>
      </c>
      <c r="D171" s="21">
        <v>119</v>
      </c>
      <c r="E171" s="21">
        <v>35</v>
      </c>
      <c r="F171" s="6"/>
      <c r="G171" s="6">
        <v>7.125</v>
      </c>
      <c r="H171" s="6">
        <f t="shared" si="6"/>
        <v>498.75</v>
      </c>
      <c r="I171" s="6">
        <f t="shared" si="7"/>
        <v>618.9</v>
      </c>
    </row>
    <row r="172" spans="1:9" ht="18.75" customHeight="1" x14ac:dyDescent="0.25">
      <c r="A172" s="19" t="s">
        <v>393</v>
      </c>
      <c r="B172" s="21"/>
      <c r="C172" s="21">
        <f t="shared" si="8"/>
        <v>140</v>
      </c>
      <c r="D172" s="21">
        <v>119</v>
      </c>
      <c r="E172" s="21">
        <v>21</v>
      </c>
      <c r="F172" s="6"/>
      <c r="G172" s="6">
        <v>7.8380000000000001</v>
      </c>
      <c r="H172" s="6">
        <f t="shared" si="6"/>
        <v>329.2</v>
      </c>
      <c r="I172" s="6">
        <f t="shared" si="7"/>
        <v>408.5</v>
      </c>
    </row>
    <row r="173" spans="1:9" ht="18.75" customHeight="1" x14ac:dyDescent="0.25">
      <c r="A173" s="19" t="s">
        <v>393</v>
      </c>
      <c r="B173" s="21"/>
      <c r="C173" s="21">
        <f t="shared" si="8"/>
        <v>130</v>
      </c>
      <c r="D173" s="21">
        <v>119</v>
      </c>
      <c r="E173" s="21">
        <v>11</v>
      </c>
      <c r="F173" s="6"/>
      <c r="G173" s="6">
        <v>7.8380000000000001</v>
      </c>
      <c r="H173" s="6">
        <f t="shared" si="6"/>
        <v>172.44</v>
      </c>
      <c r="I173" s="6">
        <f t="shared" si="7"/>
        <v>213.98</v>
      </c>
    </row>
    <row r="174" spans="1:9" ht="18.75" customHeight="1" x14ac:dyDescent="0.25">
      <c r="A174" s="19" t="s">
        <v>393</v>
      </c>
      <c r="B174" s="21"/>
      <c r="C174" s="21">
        <f t="shared" si="8"/>
        <v>129</v>
      </c>
      <c r="D174" s="21">
        <v>119</v>
      </c>
      <c r="E174" s="21">
        <v>10</v>
      </c>
      <c r="F174" s="6"/>
      <c r="G174" s="6">
        <v>7.125</v>
      </c>
      <c r="H174" s="6">
        <f t="shared" si="6"/>
        <v>142.5</v>
      </c>
      <c r="I174" s="6">
        <f t="shared" si="7"/>
        <v>176.83</v>
      </c>
    </row>
    <row r="175" spans="1:9" ht="18.75" customHeight="1" x14ac:dyDescent="0.25">
      <c r="A175" s="19" t="s">
        <v>393</v>
      </c>
      <c r="B175" s="21"/>
      <c r="C175" s="21">
        <f t="shared" si="8"/>
        <v>183</v>
      </c>
      <c r="D175" s="21">
        <v>119</v>
      </c>
      <c r="E175" s="21">
        <v>64</v>
      </c>
      <c r="F175" s="6"/>
      <c r="G175" s="6">
        <v>7.8380000000000001</v>
      </c>
      <c r="H175" s="6">
        <f t="shared" si="6"/>
        <v>1003.26</v>
      </c>
      <c r="I175" s="6">
        <f t="shared" si="7"/>
        <v>1244.95</v>
      </c>
    </row>
    <row r="176" spans="1:9" ht="18.75" customHeight="1" x14ac:dyDescent="0.25">
      <c r="A176" s="19" t="s">
        <v>393</v>
      </c>
      <c r="B176" s="21"/>
      <c r="C176" s="21">
        <f t="shared" si="8"/>
        <v>127</v>
      </c>
      <c r="D176" s="21">
        <v>119</v>
      </c>
      <c r="E176" s="21">
        <v>8</v>
      </c>
      <c r="F176" s="6"/>
      <c r="G176" s="6">
        <v>7.8380000000000001</v>
      </c>
      <c r="H176" s="6">
        <f t="shared" si="6"/>
        <v>125.41</v>
      </c>
      <c r="I176" s="6">
        <f t="shared" si="7"/>
        <v>155.62</v>
      </c>
    </row>
    <row r="177" spans="1:9" ht="18.75" customHeight="1" x14ac:dyDescent="0.25">
      <c r="A177" s="19" t="s">
        <v>393</v>
      </c>
      <c r="B177" s="21"/>
      <c r="C177" s="21">
        <f t="shared" si="8"/>
        <v>183</v>
      </c>
      <c r="D177" s="21">
        <v>119</v>
      </c>
      <c r="E177" s="21">
        <v>64</v>
      </c>
      <c r="F177" s="6"/>
      <c r="G177" s="6">
        <v>7.8380000000000001</v>
      </c>
      <c r="H177" s="6">
        <f t="shared" si="6"/>
        <v>1003.26</v>
      </c>
      <c r="I177" s="6">
        <f t="shared" si="7"/>
        <v>1244.95</v>
      </c>
    </row>
    <row r="178" spans="1:9" ht="18.75" customHeight="1" x14ac:dyDescent="0.25">
      <c r="A178" s="19" t="s">
        <v>393</v>
      </c>
      <c r="B178" s="21"/>
      <c r="C178" s="21">
        <f t="shared" si="8"/>
        <v>130</v>
      </c>
      <c r="D178" s="21">
        <v>119</v>
      </c>
      <c r="E178" s="21">
        <v>11</v>
      </c>
      <c r="F178" s="6"/>
      <c r="G178" s="6">
        <v>7.8380000000000001</v>
      </c>
      <c r="H178" s="6">
        <f t="shared" si="6"/>
        <v>172.44</v>
      </c>
      <c r="I178" s="6">
        <f t="shared" si="7"/>
        <v>213.98</v>
      </c>
    </row>
    <row r="179" spans="1:9" ht="18.75" customHeight="1" x14ac:dyDescent="0.25">
      <c r="A179" s="19" t="s">
        <v>393</v>
      </c>
      <c r="B179" s="21"/>
      <c r="C179" s="21">
        <f t="shared" si="8"/>
        <v>130</v>
      </c>
      <c r="D179" s="21">
        <v>119</v>
      </c>
      <c r="E179" s="21">
        <v>11</v>
      </c>
      <c r="F179" s="6"/>
      <c r="G179" s="6">
        <v>7.8380000000000001</v>
      </c>
      <c r="H179" s="6">
        <f t="shared" si="6"/>
        <v>172.44</v>
      </c>
      <c r="I179" s="6">
        <f t="shared" si="7"/>
        <v>213.98</v>
      </c>
    </row>
    <row r="180" spans="1:9" ht="18.75" customHeight="1" x14ac:dyDescent="0.25">
      <c r="A180" s="19" t="s">
        <v>393</v>
      </c>
      <c r="B180" s="21"/>
      <c r="C180" s="21">
        <f t="shared" si="8"/>
        <v>130</v>
      </c>
      <c r="D180" s="21">
        <v>119</v>
      </c>
      <c r="E180" s="21">
        <v>11</v>
      </c>
      <c r="F180" s="6"/>
      <c r="G180" s="6">
        <v>7.8380000000000001</v>
      </c>
      <c r="H180" s="6">
        <f t="shared" si="6"/>
        <v>172.44</v>
      </c>
      <c r="I180" s="6">
        <f t="shared" si="7"/>
        <v>213.98</v>
      </c>
    </row>
    <row r="181" spans="1:9" ht="18.75" customHeight="1" x14ac:dyDescent="0.25">
      <c r="A181" s="19" t="s">
        <v>393</v>
      </c>
      <c r="B181" s="21"/>
      <c r="C181" s="21">
        <f t="shared" si="8"/>
        <v>143</v>
      </c>
      <c r="D181" s="21">
        <v>119</v>
      </c>
      <c r="E181" s="21">
        <v>24</v>
      </c>
      <c r="F181" s="6"/>
      <c r="G181" s="6">
        <v>7.8380000000000001</v>
      </c>
      <c r="H181" s="6">
        <f t="shared" si="6"/>
        <v>376.22</v>
      </c>
      <c r="I181" s="6">
        <f t="shared" si="7"/>
        <v>466.85</v>
      </c>
    </row>
    <row r="182" spans="1:9" ht="18.75" customHeight="1" x14ac:dyDescent="0.25">
      <c r="A182" s="19" t="s">
        <v>393</v>
      </c>
      <c r="B182" s="21"/>
      <c r="C182" s="21">
        <f t="shared" si="8"/>
        <v>170</v>
      </c>
      <c r="D182" s="21">
        <v>119</v>
      </c>
      <c r="E182" s="21">
        <v>51</v>
      </c>
      <c r="F182" s="6"/>
      <c r="G182" s="6">
        <v>7.8380000000000001</v>
      </c>
      <c r="H182" s="6">
        <f t="shared" si="6"/>
        <v>799.48</v>
      </c>
      <c r="I182" s="6">
        <f t="shared" si="7"/>
        <v>992.07</v>
      </c>
    </row>
    <row r="183" spans="1:9" ht="18.75" customHeight="1" x14ac:dyDescent="0.25">
      <c r="A183" s="19" t="s">
        <v>393</v>
      </c>
      <c r="B183" s="21"/>
      <c r="C183" s="21">
        <f t="shared" si="8"/>
        <v>182</v>
      </c>
      <c r="D183" s="21">
        <v>119</v>
      </c>
      <c r="E183" s="21">
        <v>63</v>
      </c>
      <c r="F183" s="6"/>
      <c r="G183" s="6">
        <v>7.8380000000000001</v>
      </c>
      <c r="H183" s="6">
        <f t="shared" si="6"/>
        <v>987.59</v>
      </c>
      <c r="I183" s="6">
        <f t="shared" si="7"/>
        <v>1225.5</v>
      </c>
    </row>
    <row r="184" spans="1:9" ht="18.75" customHeight="1" x14ac:dyDescent="0.25">
      <c r="A184" s="19" t="s">
        <v>393</v>
      </c>
      <c r="B184" s="21"/>
      <c r="C184" s="21">
        <f t="shared" si="8"/>
        <v>170</v>
      </c>
      <c r="D184" s="21">
        <v>119</v>
      </c>
      <c r="E184" s="21">
        <v>51</v>
      </c>
      <c r="F184" s="6"/>
      <c r="G184" s="6">
        <v>7.8380000000000001</v>
      </c>
      <c r="H184" s="6">
        <f t="shared" si="6"/>
        <v>799.48</v>
      </c>
      <c r="I184" s="6">
        <f t="shared" si="7"/>
        <v>992.07</v>
      </c>
    </row>
    <row r="185" spans="1:9" ht="18.75" customHeight="1" x14ac:dyDescent="0.25">
      <c r="A185" s="19" t="s">
        <v>393</v>
      </c>
      <c r="B185" s="21"/>
      <c r="C185" s="21">
        <f t="shared" si="8"/>
        <v>146</v>
      </c>
      <c r="D185" s="21">
        <v>119</v>
      </c>
      <c r="E185" s="21">
        <v>27</v>
      </c>
      <c r="F185" s="6"/>
      <c r="G185" s="6">
        <v>7.8380000000000001</v>
      </c>
      <c r="H185" s="6">
        <f t="shared" si="6"/>
        <v>423.25</v>
      </c>
      <c r="I185" s="6">
        <f t="shared" si="7"/>
        <v>525.21</v>
      </c>
    </row>
    <row r="186" spans="1:9" ht="18.75" customHeight="1" x14ac:dyDescent="0.25">
      <c r="A186" s="19" t="s">
        <v>393</v>
      </c>
      <c r="B186" s="21"/>
      <c r="C186" s="21">
        <f t="shared" si="8"/>
        <v>146</v>
      </c>
      <c r="D186" s="21">
        <v>119</v>
      </c>
      <c r="E186" s="21">
        <v>27</v>
      </c>
      <c r="F186" s="6"/>
      <c r="G186" s="6">
        <v>7.8380000000000001</v>
      </c>
      <c r="H186" s="6">
        <f t="shared" si="6"/>
        <v>423.25</v>
      </c>
      <c r="I186" s="6">
        <f t="shared" si="7"/>
        <v>525.21</v>
      </c>
    </row>
    <row r="187" spans="1:9" ht="18.75" customHeight="1" x14ac:dyDescent="0.25">
      <c r="A187" s="19" t="s">
        <v>393</v>
      </c>
      <c r="B187" s="21"/>
      <c r="C187" s="21">
        <f t="shared" si="8"/>
        <v>130</v>
      </c>
      <c r="D187" s="21">
        <v>119</v>
      </c>
      <c r="E187" s="21">
        <v>11</v>
      </c>
      <c r="F187" s="6"/>
      <c r="G187" s="6">
        <v>7.8380000000000001</v>
      </c>
      <c r="H187" s="6">
        <f t="shared" si="6"/>
        <v>172.44</v>
      </c>
      <c r="I187" s="6">
        <f t="shared" si="7"/>
        <v>213.98</v>
      </c>
    </row>
    <row r="188" spans="1:9" ht="18.75" customHeight="1" x14ac:dyDescent="0.25">
      <c r="A188" s="19" t="s">
        <v>393</v>
      </c>
      <c r="B188" s="21"/>
      <c r="C188" s="21">
        <f t="shared" si="8"/>
        <v>130</v>
      </c>
      <c r="D188" s="21">
        <v>119</v>
      </c>
      <c r="E188" s="21">
        <v>11</v>
      </c>
      <c r="F188" s="6"/>
      <c r="G188" s="6">
        <v>7.8380000000000001</v>
      </c>
      <c r="H188" s="6">
        <f t="shared" si="6"/>
        <v>172.44</v>
      </c>
      <c r="I188" s="6">
        <f t="shared" si="7"/>
        <v>213.98</v>
      </c>
    </row>
    <row r="189" spans="1:9" ht="18.75" customHeight="1" x14ac:dyDescent="0.25">
      <c r="A189" s="19" t="s">
        <v>393</v>
      </c>
      <c r="B189" s="21"/>
      <c r="C189" s="21">
        <f t="shared" si="8"/>
        <v>178</v>
      </c>
      <c r="D189" s="21">
        <v>119</v>
      </c>
      <c r="E189" s="21">
        <v>59</v>
      </c>
      <c r="F189" s="6"/>
      <c r="G189" s="6">
        <v>7.8380000000000001</v>
      </c>
      <c r="H189" s="6">
        <f t="shared" si="6"/>
        <v>924.88</v>
      </c>
      <c r="I189" s="6">
        <f t="shared" si="7"/>
        <v>1147.68</v>
      </c>
    </row>
    <row r="190" spans="1:9" ht="18.75" customHeight="1" x14ac:dyDescent="0.25">
      <c r="A190" s="19" t="s">
        <v>393</v>
      </c>
      <c r="B190" s="21"/>
      <c r="C190" s="21">
        <f t="shared" si="8"/>
        <v>130</v>
      </c>
      <c r="D190" s="21">
        <v>119</v>
      </c>
      <c r="E190" s="21">
        <v>11</v>
      </c>
      <c r="F190" s="6"/>
      <c r="G190" s="6">
        <v>7.125</v>
      </c>
      <c r="H190" s="6">
        <f t="shared" si="6"/>
        <v>156.75</v>
      </c>
      <c r="I190" s="6">
        <f t="shared" si="7"/>
        <v>194.51</v>
      </c>
    </row>
    <row r="191" spans="1:9" ht="18.75" customHeight="1" x14ac:dyDescent="0.25">
      <c r="A191" s="19" t="s">
        <v>393</v>
      </c>
      <c r="B191" s="21"/>
      <c r="C191" s="21">
        <f t="shared" si="8"/>
        <v>183</v>
      </c>
      <c r="D191" s="21">
        <v>119</v>
      </c>
      <c r="E191" s="21">
        <v>64</v>
      </c>
      <c r="F191" s="6"/>
      <c r="G191" s="6">
        <v>7.8380000000000001</v>
      </c>
      <c r="H191" s="6">
        <f t="shared" si="6"/>
        <v>1003.26</v>
      </c>
      <c r="I191" s="6">
        <f t="shared" si="7"/>
        <v>1244.95</v>
      </c>
    </row>
    <row r="192" spans="1:9" ht="18.75" customHeight="1" x14ac:dyDescent="0.25">
      <c r="A192" s="19" t="s">
        <v>393</v>
      </c>
      <c r="B192" s="21"/>
      <c r="C192" s="21">
        <f t="shared" si="8"/>
        <v>130</v>
      </c>
      <c r="D192" s="21">
        <v>119</v>
      </c>
      <c r="E192" s="21">
        <v>11</v>
      </c>
      <c r="F192" s="6"/>
      <c r="G192" s="6">
        <v>7.8380000000000001</v>
      </c>
      <c r="H192" s="6">
        <f t="shared" si="6"/>
        <v>172.44</v>
      </c>
      <c r="I192" s="6">
        <f t="shared" si="7"/>
        <v>213.98</v>
      </c>
    </row>
    <row r="193" spans="1:9" ht="18.75" customHeight="1" x14ac:dyDescent="0.25">
      <c r="A193" s="19" t="s">
        <v>393</v>
      </c>
      <c r="B193" s="21"/>
      <c r="C193" s="21">
        <f t="shared" si="8"/>
        <v>154</v>
      </c>
      <c r="D193" s="21">
        <v>119</v>
      </c>
      <c r="E193" s="21">
        <v>35</v>
      </c>
      <c r="F193" s="6"/>
      <c r="G193" s="6">
        <v>7.8380000000000001</v>
      </c>
      <c r="H193" s="6">
        <f t="shared" si="6"/>
        <v>548.66</v>
      </c>
      <c r="I193" s="6">
        <f t="shared" si="7"/>
        <v>680.83</v>
      </c>
    </row>
    <row r="194" spans="1:9" ht="18.75" customHeight="1" x14ac:dyDescent="0.25">
      <c r="A194" s="19" t="s">
        <v>393</v>
      </c>
      <c r="B194" s="21"/>
      <c r="C194" s="21">
        <f t="shared" si="8"/>
        <v>186</v>
      </c>
      <c r="D194" s="21">
        <v>119</v>
      </c>
      <c r="E194" s="21">
        <v>67</v>
      </c>
      <c r="F194" s="6"/>
      <c r="G194" s="6">
        <v>7.8380000000000001</v>
      </c>
      <c r="H194" s="6">
        <f t="shared" si="6"/>
        <v>1050.29</v>
      </c>
      <c r="I194" s="6">
        <f t="shared" si="7"/>
        <v>1303.3</v>
      </c>
    </row>
    <row r="195" spans="1:9" ht="18.75" customHeight="1" x14ac:dyDescent="0.25">
      <c r="A195" s="19" t="s">
        <v>393</v>
      </c>
      <c r="B195" s="21"/>
      <c r="C195" s="21">
        <f t="shared" si="8"/>
        <v>130</v>
      </c>
      <c r="D195" s="21">
        <v>119</v>
      </c>
      <c r="E195" s="21">
        <v>11</v>
      </c>
      <c r="F195" s="6"/>
      <c r="G195" s="6">
        <v>7.8380000000000001</v>
      </c>
      <c r="H195" s="6">
        <f t="shared" si="6"/>
        <v>172.44</v>
      </c>
      <c r="I195" s="6">
        <f t="shared" si="7"/>
        <v>213.98</v>
      </c>
    </row>
    <row r="196" spans="1:9" ht="18.75" customHeight="1" x14ac:dyDescent="0.25">
      <c r="A196" s="19" t="s">
        <v>393</v>
      </c>
      <c r="B196" s="21"/>
      <c r="C196" s="21">
        <f t="shared" si="8"/>
        <v>146</v>
      </c>
      <c r="D196" s="21">
        <v>119</v>
      </c>
      <c r="E196" s="21">
        <v>27</v>
      </c>
      <c r="F196" s="6"/>
      <c r="G196" s="6">
        <v>7.8380000000000001</v>
      </c>
      <c r="H196" s="6">
        <f t="shared" si="6"/>
        <v>423.25</v>
      </c>
      <c r="I196" s="6">
        <f t="shared" si="7"/>
        <v>525.21</v>
      </c>
    </row>
    <row r="197" spans="1:9" ht="18.75" customHeight="1" x14ac:dyDescent="0.25">
      <c r="A197" s="19" t="s">
        <v>393</v>
      </c>
      <c r="B197" s="21"/>
      <c r="C197" s="21">
        <f t="shared" si="8"/>
        <v>150</v>
      </c>
      <c r="D197" s="21">
        <v>119</v>
      </c>
      <c r="E197" s="21">
        <v>31</v>
      </c>
      <c r="F197" s="6"/>
      <c r="G197" s="6">
        <v>7.8380000000000001</v>
      </c>
      <c r="H197" s="6">
        <f t="shared" si="6"/>
        <v>485.96</v>
      </c>
      <c r="I197" s="6">
        <f t="shared" si="7"/>
        <v>603.03</v>
      </c>
    </row>
    <row r="198" spans="1:9" ht="18.75" customHeight="1" x14ac:dyDescent="0.25">
      <c r="A198" s="19" t="s">
        <v>393</v>
      </c>
      <c r="B198" s="21"/>
      <c r="C198" s="21">
        <f t="shared" si="8"/>
        <v>130</v>
      </c>
      <c r="D198" s="21">
        <v>119</v>
      </c>
      <c r="E198" s="21">
        <v>11</v>
      </c>
      <c r="F198" s="6"/>
      <c r="G198" s="6">
        <v>7.8380000000000001</v>
      </c>
      <c r="H198" s="6">
        <f t="shared" si="6"/>
        <v>172.44</v>
      </c>
      <c r="I198" s="6">
        <f t="shared" si="7"/>
        <v>213.98</v>
      </c>
    </row>
    <row r="199" spans="1:9" ht="18.75" customHeight="1" x14ac:dyDescent="0.25">
      <c r="A199" s="19" t="s">
        <v>393</v>
      </c>
      <c r="B199" s="21"/>
      <c r="C199" s="21">
        <f t="shared" si="8"/>
        <v>138</v>
      </c>
      <c r="D199" s="21">
        <v>119</v>
      </c>
      <c r="E199" s="21">
        <v>19</v>
      </c>
      <c r="F199" s="6"/>
      <c r="G199" s="6">
        <v>7.8380000000000001</v>
      </c>
      <c r="H199" s="6">
        <f t="shared" si="6"/>
        <v>297.83999999999997</v>
      </c>
      <c r="I199" s="6">
        <f t="shared" si="7"/>
        <v>369.59</v>
      </c>
    </row>
    <row r="200" spans="1:9" ht="18.75" customHeight="1" x14ac:dyDescent="0.25">
      <c r="A200" s="19" t="s">
        <v>393</v>
      </c>
      <c r="B200" s="21"/>
      <c r="C200" s="21">
        <f t="shared" si="8"/>
        <v>151</v>
      </c>
      <c r="D200" s="21">
        <v>119</v>
      </c>
      <c r="E200" s="21">
        <v>32</v>
      </c>
      <c r="F200" s="6"/>
      <c r="G200" s="6">
        <v>7.8380000000000001</v>
      </c>
      <c r="H200" s="6">
        <f t="shared" si="6"/>
        <v>501.63</v>
      </c>
      <c r="I200" s="6">
        <f t="shared" si="7"/>
        <v>622.47</v>
      </c>
    </row>
    <row r="201" spans="1:9" ht="18.75" customHeight="1" x14ac:dyDescent="0.25">
      <c r="A201" s="19" t="s">
        <v>393</v>
      </c>
      <c r="B201" s="21"/>
      <c r="C201" s="21">
        <f t="shared" si="8"/>
        <v>140</v>
      </c>
      <c r="D201" s="21">
        <v>119</v>
      </c>
      <c r="E201" s="21">
        <v>21</v>
      </c>
      <c r="F201" s="6"/>
      <c r="G201" s="6">
        <v>7.8380000000000001</v>
      </c>
      <c r="H201" s="6">
        <f t="shared" si="6"/>
        <v>329.2</v>
      </c>
      <c r="I201" s="6">
        <f t="shared" si="7"/>
        <v>408.5</v>
      </c>
    </row>
    <row r="202" spans="1:9" ht="18.75" customHeight="1" x14ac:dyDescent="0.25">
      <c r="A202" s="19" t="s">
        <v>393</v>
      </c>
      <c r="B202" s="21"/>
      <c r="C202" s="21">
        <f t="shared" si="8"/>
        <v>166</v>
      </c>
      <c r="D202" s="21">
        <v>119</v>
      </c>
      <c r="E202" s="21">
        <v>47</v>
      </c>
      <c r="F202" s="6"/>
      <c r="G202" s="6">
        <v>7.8380000000000001</v>
      </c>
      <c r="H202" s="6">
        <f t="shared" si="6"/>
        <v>736.77</v>
      </c>
      <c r="I202" s="6">
        <f t="shared" si="7"/>
        <v>914.26</v>
      </c>
    </row>
    <row r="203" spans="1:9" ht="18.75" customHeight="1" x14ac:dyDescent="0.25">
      <c r="A203" s="19" t="s">
        <v>393</v>
      </c>
      <c r="B203" s="21"/>
      <c r="C203" s="21">
        <f t="shared" si="8"/>
        <v>130</v>
      </c>
      <c r="D203" s="21">
        <v>119</v>
      </c>
      <c r="E203" s="21">
        <v>11</v>
      </c>
      <c r="F203" s="6"/>
      <c r="G203" s="6">
        <v>7.125</v>
      </c>
      <c r="H203" s="6">
        <f t="shared" si="6"/>
        <v>156.75</v>
      </c>
      <c r="I203" s="6">
        <f t="shared" si="7"/>
        <v>194.51</v>
      </c>
    </row>
    <row r="204" spans="1:9" ht="18.75" customHeight="1" x14ac:dyDescent="0.25">
      <c r="A204" s="19" t="s">
        <v>393</v>
      </c>
      <c r="B204" s="21"/>
      <c r="C204" s="21">
        <f t="shared" si="8"/>
        <v>142</v>
      </c>
      <c r="D204" s="21">
        <v>119</v>
      </c>
      <c r="E204" s="21">
        <v>23</v>
      </c>
      <c r="F204" s="6"/>
      <c r="G204" s="6">
        <v>7.8380000000000001</v>
      </c>
      <c r="H204" s="6">
        <f t="shared" si="6"/>
        <v>360.55</v>
      </c>
      <c r="I204" s="6">
        <f t="shared" si="7"/>
        <v>447.41</v>
      </c>
    </row>
    <row r="205" spans="1:9" ht="18.75" customHeight="1" x14ac:dyDescent="0.25">
      <c r="A205" s="19" t="s">
        <v>393</v>
      </c>
      <c r="B205" s="21"/>
      <c r="C205" s="21">
        <f t="shared" si="8"/>
        <v>130</v>
      </c>
      <c r="D205" s="21">
        <v>119</v>
      </c>
      <c r="E205" s="21">
        <v>11</v>
      </c>
      <c r="F205" s="6"/>
      <c r="G205" s="6">
        <v>7.8380000000000001</v>
      </c>
      <c r="H205" s="6">
        <f t="shared" si="6"/>
        <v>172.44</v>
      </c>
      <c r="I205" s="6">
        <f t="shared" si="7"/>
        <v>213.98</v>
      </c>
    </row>
    <row r="206" spans="1:9" ht="18.75" customHeight="1" x14ac:dyDescent="0.25">
      <c r="A206" s="19" t="s">
        <v>393</v>
      </c>
      <c r="B206" s="21"/>
      <c r="C206" s="21">
        <f t="shared" si="8"/>
        <v>154</v>
      </c>
      <c r="D206" s="21">
        <v>119</v>
      </c>
      <c r="E206" s="21">
        <v>35</v>
      </c>
      <c r="F206" s="6"/>
      <c r="G206" s="6">
        <v>7.8380000000000001</v>
      </c>
      <c r="H206" s="6">
        <f t="shared" si="6"/>
        <v>548.66</v>
      </c>
      <c r="I206" s="6">
        <f t="shared" si="7"/>
        <v>680.83</v>
      </c>
    </row>
    <row r="207" spans="1:9" ht="18.75" customHeight="1" x14ac:dyDescent="0.25">
      <c r="A207" s="19" t="s">
        <v>393</v>
      </c>
      <c r="B207" s="21"/>
      <c r="C207" s="21">
        <f t="shared" si="8"/>
        <v>156</v>
      </c>
      <c r="D207" s="21">
        <v>119</v>
      </c>
      <c r="E207" s="21">
        <v>37</v>
      </c>
      <c r="F207" s="6"/>
      <c r="G207" s="6">
        <v>7.8380000000000001</v>
      </c>
      <c r="H207" s="6">
        <f t="shared" ref="H207:H248" si="9">ROUND(G207*E207*2,2)</f>
        <v>580.01</v>
      </c>
      <c r="I207" s="6">
        <f t="shared" ref="I207:I248" si="10">ROUND(H207*1.2409,2)</f>
        <v>719.73</v>
      </c>
    </row>
    <row r="208" spans="1:9" ht="18.75" customHeight="1" x14ac:dyDescent="0.25">
      <c r="A208" s="19" t="s">
        <v>393</v>
      </c>
      <c r="B208" s="21"/>
      <c r="C208" s="21">
        <f t="shared" ref="C208:C248" si="11">D208+E208</f>
        <v>130</v>
      </c>
      <c r="D208" s="21">
        <v>119</v>
      </c>
      <c r="E208" s="21">
        <v>11</v>
      </c>
      <c r="F208" s="6"/>
      <c r="G208" s="6">
        <v>7.125</v>
      </c>
      <c r="H208" s="6">
        <f t="shared" si="9"/>
        <v>156.75</v>
      </c>
      <c r="I208" s="6">
        <f t="shared" si="10"/>
        <v>194.51</v>
      </c>
    </row>
    <row r="209" spans="1:9" ht="18.75" customHeight="1" x14ac:dyDescent="0.25">
      <c r="A209" s="19" t="s">
        <v>393</v>
      </c>
      <c r="B209" s="21"/>
      <c r="C209" s="21">
        <f t="shared" si="11"/>
        <v>130</v>
      </c>
      <c r="D209" s="21">
        <v>119</v>
      </c>
      <c r="E209" s="21">
        <v>11</v>
      </c>
      <c r="F209" s="6"/>
      <c r="G209" s="6">
        <v>7.125</v>
      </c>
      <c r="H209" s="6">
        <f t="shared" si="9"/>
        <v>156.75</v>
      </c>
      <c r="I209" s="6">
        <f t="shared" si="10"/>
        <v>194.51</v>
      </c>
    </row>
    <row r="210" spans="1:9" ht="18.75" customHeight="1" x14ac:dyDescent="0.25">
      <c r="A210" s="19" t="s">
        <v>393</v>
      </c>
      <c r="B210" s="21"/>
      <c r="C210" s="21">
        <f t="shared" si="11"/>
        <v>167</v>
      </c>
      <c r="D210" s="21">
        <v>119</v>
      </c>
      <c r="E210" s="21">
        <v>48</v>
      </c>
      <c r="F210" s="6"/>
      <c r="G210" s="6">
        <v>7.8380000000000001</v>
      </c>
      <c r="H210" s="6">
        <f t="shared" si="9"/>
        <v>752.45</v>
      </c>
      <c r="I210" s="6">
        <f t="shared" si="10"/>
        <v>933.72</v>
      </c>
    </row>
    <row r="211" spans="1:9" ht="18.75" customHeight="1" x14ac:dyDescent="0.25">
      <c r="A211" s="19" t="s">
        <v>393</v>
      </c>
      <c r="B211" s="21"/>
      <c r="C211" s="21">
        <f t="shared" si="11"/>
        <v>141</v>
      </c>
      <c r="D211" s="21">
        <v>119</v>
      </c>
      <c r="E211" s="21">
        <v>22</v>
      </c>
      <c r="F211" s="6"/>
      <c r="G211" s="6">
        <v>7.125</v>
      </c>
      <c r="H211" s="6">
        <f t="shared" si="9"/>
        <v>313.5</v>
      </c>
      <c r="I211" s="6">
        <f t="shared" si="10"/>
        <v>389.02</v>
      </c>
    </row>
    <row r="212" spans="1:9" ht="18.75" customHeight="1" x14ac:dyDescent="0.25">
      <c r="A212" s="19" t="s">
        <v>393</v>
      </c>
      <c r="B212" s="21"/>
      <c r="C212" s="21">
        <f t="shared" si="11"/>
        <v>130</v>
      </c>
      <c r="D212" s="21">
        <v>119</v>
      </c>
      <c r="E212" s="21">
        <v>11</v>
      </c>
      <c r="F212" s="6"/>
      <c r="G212" s="6">
        <v>7.125</v>
      </c>
      <c r="H212" s="6">
        <f t="shared" si="9"/>
        <v>156.75</v>
      </c>
      <c r="I212" s="6">
        <f t="shared" si="10"/>
        <v>194.51</v>
      </c>
    </row>
    <row r="213" spans="1:9" ht="18.75" customHeight="1" x14ac:dyDescent="0.25">
      <c r="A213" s="19" t="s">
        <v>393</v>
      </c>
      <c r="B213" s="21"/>
      <c r="C213" s="21">
        <f t="shared" si="11"/>
        <v>173</v>
      </c>
      <c r="D213" s="21">
        <v>119</v>
      </c>
      <c r="E213" s="21">
        <v>54</v>
      </c>
      <c r="F213" s="6"/>
      <c r="G213" s="6">
        <v>7.125</v>
      </c>
      <c r="H213" s="6">
        <f t="shared" si="9"/>
        <v>769.5</v>
      </c>
      <c r="I213" s="6">
        <f t="shared" si="10"/>
        <v>954.87</v>
      </c>
    </row>
    <row r="214" spans="1:9" ht="18.75" customHeight="1" x14ac:dyDescent="0.25">
      <c r="A214" s="19" t="s">
        <v>393</v>
      </c>
      <c r="B214" s="21"/>
      <c r="C214" s="21">
        <f t="shared" si="11"/>
        <v>130</v>
      </c>
      <c r="D214" s="21">
        <v>119</v>
      </c>
      <c r="E214" s="21">
        <v>11</v>
      </c>
      <c r="F214" s="6"/>
      <c r="G214" s="6">
        <v>7.125</v>
      </c>
      <c r="H214" s="6">
        <f t="shared" si="9"/>
        <v>156.75</v>
      </c>
      <c r="I214" s="6">
        <f t="shared" si="10"/>
        <v>194.51</v>
      </c>
    </row>
    <row r="215" spans="1:9" ht="18.75" customHeight="1" x14ac:dyDescent="0.25">
      <c r="A215" s="19" t="s">
        <v>393</v>
      </c>
      <c r="B215" s="21"/>
      <c r="C215" s="21">
        <f t="shared" si="11"/>
        <v>130</v>
      </c>
      <c r="D215" s="21">
        <v>119</v>
      </c>
      <c r="E215" s="21">
        <v>11</v>
      </c>
      <c r="F215" s="6"/>
      <c r="G215" s="6">
        <v>7.125</v>
      </c>
      <c r="H215" s="6">
        <f t="shared" si="9"/>
        <v>156.75</v>
      </c>
      <c r="I215" s="6">
        <f t="shared" si="10"/>
        <v>194.51</v>
      </c>
    </row>
    <row r="216" spans="1:9" ht="18.75" customHeight="1" x14ac:dyDescent="0.25">
      <c r="A216" s="19" t="s">
        <v>393</v>
      </c>
      <c r="B216" s="21"/>
      <c r="C216" s="21">
        <f t="shared" si="11"/>
        <v>180</v>
      </c>
      <c r="D216" s="21">
        <v>119</v>
      </c>
      <c r="E216" s="21">
        <v>61</v>
      </c>
      <c r="F216" s="6"/>
      <c r="G216" s="6">
        <v>7.125</v>
      </c>
      <c r="H216" s="6">
        <f t="shared" si="9"/>
        <v>869.25</v>
      </c>
      <c r="I216" s="6">
        <f t="shared" si="10"/>
        <v>1078.6500000000001</v>
      </c>
    </row>
    <row r="217" spans="1:9" ht="18.75" customHeight="1" x14ac:dyDescent="0.25">
      <c r="A217" s="19" t="s">
        <v>393</v>
      </c>
      <c r="B217" s="21"/>
      <c r="C217" s="21">
        <f t="shared" si="11"/>
        <v>130</v>
      </c>
      <c r="D217" s="21">
        <v>119</v>
      </c>
      <c r="E217" s="21">
        <v>11</v>
      </c>
      <c r="F217" s="6"/>
      <c r="G217" s="6">
        <v>7.8380000000000001</v>
      </c>
      <c r="H217" s="6">
        <f t="shared" si="9"/>
        <v>172.44</v>
      </c>
      <c r="I217" s="6">
        <f t="shared" si="10"/>
        <v>213.98</v>
      </c>
    </row>
    <row r="218" spans="1:9" ht="18.75" customHeight="1" x14ac:dyDescent="0.25">
      <c r="A218" s="19" t="s">
        <v>393</v>
      </c>
      <c r="B218" s="21"/>
      <c r="C218" s="21">
        <f t="shared" si="11"/>
        <v>130</v>
      </c>
      <c r="D218" s="21">
        <v>119</v>
      </c>
      <c r="E218" s="21">
        <v>11</v>
      </c>
      <c r="F218" s="6"/>
      <c r="G218" s="6">
        <v>7.125</v>
      </c>
      <c r="H218" s="6">
        <f t="shared" si="9"/>
        <v>156.75</v>
      </c>
      <c r="I218" s="6">
        <f t="shared" si="10"/>
        <v>194.51</v>
      </c>
    </row>
    <row r="219" spans="1:9" ht="18.75" customHeight="1" x14ac:dyDescent="0.25">
      <c r="A219" s="19" t="s">
        <v>393</v>
      </c>
      <c r="B219" s="21"/>
      <c r="C219" s="21">
        <f t="shared" si="11"/>
        <v>179</v>
      </c>
      <c r="D219" s="21">
        <v>119</v>
      </c>
      <c r="E219" s="21">
        <v>60</v>
      </c>
      <c r="F219" s="6"/>
      <c r="G219" s="6">
        <v>7.125</v>
      </c>
      <c r="H219" s="6">
        <f t="shared" si="9"/>
        <v>855</v>
      </c>
      <c r="I219" s="6">
        <f t="shared" si="10"/>
        <v>1060.97</v>
      </c>
    </row>
    <row r="220" spans="1:9" ht="18.75" customHeight="1" x14ac:dyDescent="0.25">
      <c r="A220" s="19" t="s">
        <v>393</v>
      </c>
      <c r="B220" s="21"/>
      <c r="C220" s="21">
        <f t="shared" si="11"/>
        <v>163</v>
      </c>
      <c r="D220" s="21">
        <v>119</v>
      </c>
      <c r="E220" s="21">
        <v>44</v>
      </c>
      <c r="F220" s="6"/>
      <c r="G220" s="6">
        <v>7.125</v>
      </c>
      <c r="H220" s="6">
        <f t="shared" si="9"/>
        <v>627</v>
      </c>
      <c r="I220" s="6">
        <f t="shared" si="10"/>
        <v>778.04</v>
      </c>
    </row>
    <row r="221" spans="1:9" ht="18.75" customHeight="1" x14ac:dyDescent="0.25">
      <c r="A221" s="19" t="s">
        <v>393</v>
      </c>
      <c r="B221" s="21"/>
      <c r="C221" s="21">
        <f t="shared" si="11"/>
        <v>130</v>
      </c>
      <c r="D221" s="21">
        <v>119</v>
      </c>
      <c r="E221" s="21">
        <v>11</v>
      </c>
      <c r="F221" s="6"/>
      <c r="G221" s="6">
        <v>7.125</v>
      </c>
      <c r="H221" s="6">
        <f t="shared" si="9"/>
        <v>156.75</v>
      </c>
      <c r="I221" s="6">
        <f t="shared" si="10"/>
        <v>194.51</v>
      </c>
    </row>
    <row r="222" spans="1:9" ht="18.75" customHeight="1" x14ac:dyDescent="0.25">
      <c r="A222" s="19" t="s">
        <v>393</v>
      </c>
      <c r="B222" s="21"/>
      <c r="C222" s="21">
        <f t="shared" si="11"/>
        <v>130</v>
      </c>
      <c r="D222" s="21">
        <v>119</v>
      </c>
      <c r="E222" s="21">
        <v>11</v>
      </c>
      <c r="F222" s="6"/>
      <c r="G222" s="6">
        <v>7.125</v>
      </c>
      <c r="H222" s="6">
        <f t="shared" si="9"/>
        <v>156.75</v>
      </c>
      <c r="I222" s="6">
        <f t="shared" si="10"/>
        <v>194.51</v>
      </c>
    </row>
    <row r="223" spans="1:9" ht="18.75" customHeight="1" x14ac:dyDescent="0.25">
      <c r="A223" s="19" t="s">
        <v>393</v>
      </c>
      <c r="B223" s="21"/>
      <c r="C223" s="21">
        <f t="shared" si="11"/>
        <v>183</v>
      </c>
      <c r="D223" s="21">
        <v>119</v>
      </c>
      <c r="E223" s="21">
        <v>64</v>
      </c>
      <c r="F223" s="6"/>
      <c r="G223" s="6">
        <v>7.125</v>
      </c>
      <c r="H223" s="6">
        <f t="shared" si="9"/>
        <v>912</v>
      </c>
      <c r="I223" s="6">
        <f t="shared" si="10"/>
        <v>1131.7</v>
      </c>
    </row>
    <row r="224" spans="1:9" ht="18.75" customHeight="1" x14ac:dyDescent="0.25">
      <c r="A224" s="19" t="s">
        <v>393</v>
      </c>
      <c r="B224" s="21"/>
      <c r="C224" s="21">
        <f t="shared" si="11"/>
        <v>130</v>
      </c>
      <c r="D224" s="21">
        <v>119</v>
      </c>
      <c r="E224" s="21">
        <v>11</v>
      </c>
      <c r="F224" s="6"/>
      <c r="G224" s="6">
        <v>7.125</v>
      </c>
      <c r="H224" s="6">
        <f t="shared" si="9"/>
        <v>156.75</v>
      </c>
      <c r="I224" s="6">
        <f t="shared" si="10"/>
        <v>194.51</v>
      </c>
    </row>
    <row r="225" spans="1:9" ht="18.75" customHeight="1" x14ac:dyDescent="0.25">
      <c r="A225" s="19" t="s">
        <v>393</v>
      </c>
      <c r="B225" s="21"/>
      <c r="C225" s="21">
        <f t="shared" si="11"/>
        <v>130</v>
      </c>
      <c r="D225" s="21">
        <v>119</v>
      </c>
      <c r="E225" s="21">
        <v>11</v>
      </c>
      <c r="F225" s="6"/>
      <c r="G225" s="6">
        <v>7.125</v>
      </c>
      <c r="H225" s="6">
        <f t="shared" si="9"/>
        <v>156.75</v>
      </c>
      <c r="I225" s="6">
        <f t="shared" si="10"/>
        <v>194.51</v>
      </c>
    </row>
    <row r="226" spans="1:9" ht="18.75" customHeight="1" x14ac:dyDescent="0.25">
      <c r="A226" s="19" t="s">
        <v>393</v>
      </c>
      <c r="B226" s="21"/>
      <c r="C226" s="21">
        <f t="shared" si="11"/>
        <v>142</v>
      </c>
      <c r="D226" s="21">
        <v>119</v>
      </c>
      <c r="E226" s="21">
        <v>23</v>
      </c>
      <c r="F226" s="6"/>
      <c r="G226" s="6">
        <v>7.125</v>
      </c>
      <c r="H226" s="6">
        <f t="shared" si="9"/>
        <v>327.75</v>
      </c>
      <c r="I226" s="6">
        <f t="shared" si="10"/>
        <v>406.7</v>
      </c>
    </row>
    <row r="227" spans="1:9" ht="18.75" customHeight="1" x14ac:dyDescent="0.25">
      <c r="A227" s="19" t="s">
        <v>393</v>
      </c>
      <c r="B227" s="21"/>
      <c r="C227" s="21">
        <f t="shared" si="11"/>
        <v>130</v>
      </c>
      <c r="D227" s="21">
        <v>119</v>
      </c>
      <c r="E227" s="21">
        <v>11</v>
      </c>
      <c r="F227" s="6"/>
      <c r="G227" s="6">
        <v>7.125</v>
      </c>
      <c r="H227" s="6">
        <f t="shared" si="9"/>
        <v>156.75</v>
      </c>
      <c r="I227" s="6">
        <f t="shared" si="10"/>
        <v>194.51</v>
      </c>
    </row>
    <row r="228" spans="1:9" ht="18.75" customHeight="1" x14ac:dyDescent="0.25">
      <c r="A228" s="19" t="s">
        <v>393</v>
      </c>
      <c r="B228" s="21"/>
      <c r="C228" s="21">
        <f t="shared" si="11"/>
        <v>130</v>
      </c>
      <c r="D228" s="21">
        <v>119</v>
      </c>
      <c r="E228" s="21">
        <v>11</v>
      </c>
      <c r="F228" s="6"/>
      <c r="G228" s="6">
        <v>7.125</v>
      </c>
      <c r="H228" s="6">
        <f t="shared" si="9"/>
        <v>156.75</v>
      </c>
      <c r="I228" s="6">
        <f t="shared" si="10"/>
        <v>194.51</v>
      </c>
    </row>
    <row r="229" spans="1:9" ht="18.75" customHeight="1" x14ac:dyDescent="0.25">
      <c r="A229" s="19" t="s">
        <v>393</v>
      </c>
      <c r="B229" s="21"/>
      <c r="C229" s="21">
        <f t="shared" si="11"/>
        <v>130</v>
      </c>
      <c r="D229" s="21">
        <v>119</v>
      </c>
      <c r="E229" s="21">
        <v>11</v>
      </c>
      <c r="F229" s="6"/>
      <c r="G229" s="6">
        <v>7.125</v>
      </c>
      <c r="H229" s="6">
        <f t="shared" si="9"/>
        <v>156.75</v>
      </c>
      <c r="I229" s="6">
        <f t="shared" si="10"/>
        <v>194.51</v>
      </c>
    </row>
    <row r="230" spans="1:9" ht="18.75" customHeight="1" x14ac:dyDescent="0.25">
      <c r="A230" s="19" t="s">
        <v>393</v>
      </c>
      <c r="B230" s="21"/>
      <c r="C230" s="21">
        <f t="shared" si="11"/>
        <v>130</v>
      </c>
      <c r="D230" s="21">
        <v>119</v>
      </c>
      <c r="E230" s="21">
        <v>11</v>
      </c>
      <c r="F230" s="6"/>
      <c r="G230" s="6">
        <v>7.125</v>
      </c>
      <c r="H230" s="6">
        <f t="shared" si="9"/>
        <v>156.75</v>
      </c>
      <c r="I230" s="6">
        <f t="shared" si="10"/>
        <v>194.51</v>
      </c>
    </row>
    <row r="231" spans="1:9" ht="18.75" customHeight="1" x14ac:dyDescent="0.25">
      <c r="A231" s="19" t="s">
        <v>393</v>
      </c>
      <c r="B231" s="21"/>
      <c r="C231" s="21">
        <f t="shared" si="11"/>
        <v>130</v>
      </c>
      <c r="D231" s="21">
        <v>119</v>
      </c>
      <c r="E231" s="21">
        <v>11</v>
      </c>
      <c r="F231" s="6"/>
      <c r="G231" s="6">
        <v>7.125</v>
      </c>
      <c r="H231" s="6">
        <f t="shared" si="9"/>
        <v>156.75</v>
      </c>
      <c r="I231" s="6">
        <f t="shared" si="10"/>
        <v>194.51</v>
      </c>
    </row>
    <row r="232" spans="1:9" ht="18.75" customHeight="1" x14ac:dyDescent="0.25">
      <c r="A232" s="19" t="s">
        <v>393</v>
      </c>
      <c r="B232" s="21"/>
      <c r="C232" s="21">
        <f t="shared" si="11"/>
        <v>159</v>
      </c>
      <c r="D232" s="21">
        <v>119</v>
      </c>
      <c r="E232" s="21">
        <v>40</v>
      </c>
      <c r="F232" s="6"/>
      <c r="G232" s="6">
        <v>7.125</v>
      </c>
      <c r="H232" s="6">
        <f t="shared" si="9"/>
        <v>570</v>
      </c>
      <c r="I232" s="6">
        <f t="shared" si="10"/>
        <v>707.31</v>
      </c>
    </row>
    <row r="233" spans="1:9" ht="18.75" customHeight="1" x14ac:dyDescent="0.25">
      <c r="A233" s="19" t="s">
        <v>393</v>
      </c>
      <c r="B233" s="21"/>
      <c r="C233" s="21">
        <f t="shared" si="11"/>
        <v>130</v>
      </c>
      <c r="D233" s="21">
        <v>119</v>
      </c>
      <c r="E233" s="21">
        <v>11</v>
      </c>
      <c r="F233" s="6"/>
      <c r="G233" s="6">
        <v>7.125</v>
      </c>
      <c r="H233" s="6">
        <f t="shared" si="9"/>
        <v>156.75</v>
      </c>
      <c r="I233" s="6">
        <f t="shared" si="10"/>
        <v>194.51</v>
      </c>
    </row>
    <row r="234" spans="1:9" ht="18.75" customHeight="1" x14ac:dyDescent="0.25">
      <c r="A234" s="19" t="s">
        <v>393</v>
      </c>
      <c r="B234" s="21"/>
      <c r="C234" s="21">
        <f t="shared" si="11"/>
        <v>139</v>
      </c>
      <c r="D234" s="21">
        <v>119</v>
      </c>
      <c r="E234" s="21">
        <v>20</v>
      </c>
      <c r="F234" s="6"/>
      <c r="G234" s="6">
        <v>7.125</v>
      </c>
      <c r="H234" s="6">
        <f t="shared" si="9"/>
        <v>285</v>
      </c>
      <c r="I234" s="6">
        <f t="shared" si="10"/>
        <v>353.66</v>
      </c>
    </row>
    <row r="235" spans="1:9" ht="18.75" customHeight="1" x14ac:dyDescent="0.25">
      <c r="A235" s="19" t="s">
        <v>393</v>
      </c>
      <c r="B235" s="21"/>
      <c r="C235" s="21">
        <f t="shared" si="11"/>
        <v>130</v>
      </c>
      <c r="D235" s="21">
        <v>119</v>
      </c>
      <c r="E235" s="21">
        <v>11</v>
      </c>
      <c r="F235" s="6"/>
      <c r="G235" s="6">
        <v>7.125</v>
      </c>
      <c r="H235" s="6">
        <f t="shared" si="9"/>
        <v>156.75</v>
      </c>
      <c r="I235" s="6">
        <f t="shared" si="10"/>
        <v>194.51</v>
      </c>
    </row>
    <row r="236" spans="1:9" ht="18.75" customHeight="1" x14ac:dyDescent="0.25">
      <c r="A236" s="19" t="s">
        <v>393</v>
      </c>
      <c r="B236" s="21"/>
      <c r="C236" s="21">
        <f t="shared" si="11"/>
        <v>130</v>
      </c>
      <c r="D236" s="21">
        <v>119</v>
      </c>
      <c r="E236" s="21">
        <v>11</v>
      </c>
      <c r="F236" s="6"/>
      <c r="G236" s="6">
        <v>7.125</v>
      </c>
      <c r="H236" s="6">
        <f t="shared" si="9"/>
        <v>156.75</v>
      </c>
      <c r="I236" s="6">
        <f t="shared" si="10"/>
        <v>194.51</v>
      </c>
    </row>
    <row r="237" spans="1:9" ht="18.75" customHeight="1" x14ac:dyDescent="0.25">
      <c r="A237" s="19" t="s">
        <v>393</v>
      </c>
      <c r="B237" s="21"/>
      <c r="C237" s="21">
        <f t="shared" si="11"/>
        <v>130</v>
      </c>
      <c r="D237" s="21">
        <v>119</v>
      </c>
      <c r="E237" s="21">
        <v>11</v>
      </c>
      <c r="F237" s="6"/>
      <c r="G237" s="6">
        <v>7.125</v>
      </c>
      <c r="H237" s="6">
        <f t="shared" si="9"/>
        <v>156.75</v>
      </c>
      <c r="I237" s="6">
        <f t="shared" si="10"/>
        <v>194.51</v>
      </c>
    </row>
    <row r="238" spans="1:9" ht="18.75" customHeight="1" x14ac:dyDescent="0.25">
      <c r="A238" s="19" t="s">
        <v>393</v>
      </c>
      <c r="B238" s="21"/>
      <c r="C238" s="21">
        <f t="shared" si="11"/>
        <v>130</v>
      </c>
      <c r="D238" s="21">
        <v>119</v>
      </c>
      <c r="E238" s="21">
        <v>11</v>
      </c>
      <c r="F238" s="6"/>
      <c r="G238" s="6">
        <v>7.125</v>
      </c>
      <c r="H238" s="6">
        <f t="shared" si="9"/>
        <v>156.75</v>
      </c>
      <c r="I238" s="6">
        <f t="shared" si="10"/>
        <v>194.51</v>
      </c>
    </row>
    <row r="239" spans="1:9" ht="18.75" customHeight="1" x14ac:dyDescent="0.25">
      <c r="A239" s="19" t="s">
        <v>393</v>
      </c>
      <c r="B239" s="21"/>
      <c r="C239" s="21">
        <f t="shared" si="11"/>
        <v>130</v>
      </c>
      <c r="D239" s="21">
        <v>119</v>
      </c>
      <c r="E239" s="21">
        <v>11</v>
      </c>
      <c r="F239" s="6"/>
      <c r="G239" s="6">
        <v>7.125</v>
      </c>
      <c r="H239" s="6">
        <f t="shared" si="9"/>
        <v>156.75</v>
      </c>
      <c r="I239" s="6">
        <f t="shared" si="10"/>
        <v>194.51</v>
      </c>
    </row>
    <row r="240" spans="1:9" ht="18.75" customHeight="1" x14ac:dyDescent="0.25">
      <c r="A240" s="19" t="s">
        <v>393</v>
      </c>
      <c r="B240" s="21"/>
      <c r="C240" s="21">
        <f t="shared" si="11"/>
        <v>130</v>
      </c>
      <c r="D240" s="21">
        <v>119</v>
      </c>
      <c r="E240" s="21">
        <v>11</v>
      </c>
      <c r="F240" s="6"/>
      <c r="G240" s="6">
        <v>7.125</v>
      </c>
      <c r="H240" s="6">
        <f t="shared" si="9"/>
        <v>156.75</v>
      </c>
      <c r="I240" s="6">
        <f t="shared" si="10"/>
        <v>194.51</v>
      </c>
    </row>
    <row r="241" spans="1:9" ht="18.75" customHeight="1" x14ac:dyDescent="0.25">
      <c r="A241" s="19" t="s">
        <v>393</v>
      </c>
      <c r="B241" s="21"/>
      <c r="C241" s="21">
        <f t="shared" si="11"/>
        <v>156</v>
      </c>
      <c r="D241" s="21">
        <v>119</v>
      </c>
      <c r="E241" s="21">
        <v>37</v>
      </c>
      <c r="F241" s="6"/>
      <c r="G241" s="6">
        <v>7.8380000000000001</v>
      </c>
      <c r="H241" s="6">
        <f t="shared" si="9"/>
        <v>580.01</v>
      </c>
      <c r="I241" s="6">
        <f t="shared" si="10"/>
        <v>719.73</v>
      </c>
    </row>
    <row r="242" spans="1:9" ht="18.75" customHeight="1" x14ac:dyDescent="0.25">
      <c r="A242" s="19" t="s">
        <v>393</v>
      </c>
      <c r="B242" s="21"/>
      <c r="C242" s="21">
        <f t="shared" si="11"/>
        <v>130</v>
      </c>
      <c r="D242" s="21">
        <v>119</v>
      </c>
      <c r="E242" s="21">
        <v>11</v>
      </c>
      <c r="F242" s="6"/>
      <c r="G242" s="6">
        <v>7.125</v>
      </c>
      <c r="H242" s="6">
        <f t="shared" si="9"/>
        <v>156.75</v>
      </c>
      <c r="I242" s="6">
        <f t="shared" si="10"/>
        <v>194.51</v>
      </c>
    </row>
    <row r="243" spans="1:9" ht="18.75" customHeight="1" x14ac:dyDescent="0.25">
      <c r="A243" s="19" t="s">
        <v>393</v>
      </c>
      <c r="B243" s="21"/>
      <c r="C243" s="21">
        <f t="shared" si="11"/>
        <v>130</v>
      </c>
      <c r="D243" s="21">
        <v>119</v>
      </c>
      <c r="E243" s="21">
        <v>11</v>
      </c>
      <c r="F243" s="6"/>
      <c r="G243" s="6">
        <v>7.125</v>
      </c>
      <c r="H243" s="6">
        <f t="shared" si="9"/>
        <v>156.75</v>
      </c>
      <c r="I243" s="6">
        <f t="shared" si="10"/>
        <v>194.51</v>
      </c>
    </row>
    <row r="244" spans="1:9" ht="18.75" customHeight="1" x14ac:dyDescent="0.25">
      <c r="A244" s="19" t="s">
        <v>393</v>
      </c>
      <c r="B244" s="21"/>
      <c r="C244" s="21">
        <f t="shared" si="11"/>
        <v>130</v>
      </c>
      <c r="D244" s="21">
        <v>119</v>
      </c>
      <c r="E244" s="21">
        <v>11</v>
      </c>
      <c r="F244" s="6"/>
      <c r="G244" s="6">
        <v>7.125</v>
      </c>
      <c r="H244" s="6">
        <f t="shared" si="9"/>
        <v>156.75</v>
      </c>
      <c r="I244" s="6">
        <f t="shared" si="10"/>
        <v>194.51</v>
      </c>
    </row>
    <row r="245" spans="1:9" ht="18.75" customHeight="1" x14ac:dyDescent="0.25">
      <c r="A245" s="19" t="s">
        <v>393</v>
      </c>
      <c r="B245" s="21"/>
      <c r="C245" s="21">
        <f t="shared" si="11"/>
        <v>130</v>
      </c>
      <c r="D245" s="21">
        <v>119</v>
      </c>
      <c r="E245" s="21">
        <v>11</v>
      </c>
      <c r="F245" s="6"/>
      <c r="G245" s="6">
        <v>7.125</v>
      </c>
      <c r="H245" s="6">
        <f t="shared" si="9"/>
        <v>156.75</v>
      </c>
      <c r="I245" s="6">
        <f t="shared" si="10"/>
        <v>194.51</v>
      </c>
    </row>
    <row r="246" spans="1:9" ht="18.75" customHeight="1" x14ac:dyDescent="0.25">
      <c r="A246" s="19" t="s">
        <v>393</v>
      </c>
      <c r="B246" s="21"/>
      <c r="C246" s="21">
        <f t="shared" si="11"/>
        <v>130</v>
      </c>
      <c r="D246" s="21">
        <v>119</v>
      </c>
      <c r="E246" s="21">
        <v>11</v>
      </c>
      <c r="F246" s="6"/>
      <c r="G246" s="6">
        <v>7.125</v>
      </c>
      <c r="H246" s="6">
        <f t="shared" si="9"/>
        <v>156.75</v>
      </c>
      <c r="I246" s="6">
        <f t="shared" si="10"/>
        <v>194.51</v>
      </c>
    </row>
    <row r="247" spans="1:9" ht="18.75" customHeight="1" x14ac:dyDescent="0.25">
      <c r="A247" s="19" t="s">
        <v>393</v>
      </c>
      <c r="B247" s="21"/>
      <c r="C247" s="21">
        <f t="shared" si="11"/>
        <v>130</v>
      </c>
      <c r="D247" s="21">
        <v>119</v>
      </c>
      <c r="E247" s="21">
        <v>11</v>
      </c>
      <c r="F247" s="6"/>
      <c r="G247" s="6">
        <v>7.125</v>
      </c>
      <c r="H247" s="6">
        <f t="shared" si="9"/>
        <v>156.75</v>
      </c>
      <c r="I247" s="6">
        <f t="shared" si="10"/>
        <v>194.51</v>
      </c>
    </row>
    <row r="248" spans="1:9" ht="18.75" customHeight="1" x14ac:dyDescent="0.25">
      <c r="A248" s="19" t="s">
        <v>393</v>
      </c>
      <c r="B248" s="21"/>
      <c r="C248" s="21">
        <f t="shared" si="11"/>
        <v>178</v>
      </c>
      <c r="D248" s="21">
        <v>119</v>
      </c>
      <c r="E248" s="21">
        <v>59</v>
      </c>
      <c r="F248" s="6"/>
      <c r="G248" s="6">
        <v>7.125</v>
      </c>
      <c r="H248" s="6">
        <f t="shared" si="9"/>
        <v>840.75</v>
      </c>
      <c r="I248" s="6">
        <f t="shared" si="10"/>
        <v>1043.29</v>
      </c>
    </row>
    <row r="249" spans="1:9" ht="49.5" x14ac:dyDescent="0.25">
      <c r="A249" s="279" t="s">
        <v>24</v>
      </c>
      <c r="B249" s="50">
        <f>COUNTA(A250:A561)</f>
        <v>312</v>
      </c>
      <c r="C249" s="50"/>
      <c r="D249" s="50"/>
      <c r="E249" s="50">
        <f>SUM(E250:E561)</f>
        <v>8550.5</v>
      </c>
      <c r="F249" s="51"/>
      <c r="G249" s="51"/>
      <c r="H249" s="51">
        <f>SUM(H250:H561)</f>
        <v>96644.080000000045</v>
      </c>
      <c r="I249" s="51">
        <f>SUM(I250:I561)</f>
        <v>119925.64000000012</v>
      </c>
    </row>
    <row r="250" spans="1:9" x14ac:dyDescent="0.25">
      <c r="A250" s="19" t="s">
        <v>65</v>
      </c>
      <c r="B250" s="21"/>
      <c r="C250" s="21">
        <f>D250+E250</f>
        <v>139</v>
      </c>
      <c r="D250" s="21">
        <v>119</v>
      </c>
      <c r="E250" s="21">
        <v>20</v>
      </c>
      <c r="F250" s="6">
        <v>1593.9</v>
      </c>
      <c r="G250" s="6">
        <f t="shared" ref="G250:G257" si="12">F250/159</f>
        <v>10.024528301886793</v>
      </c>
      <c r="H250" s="6">
        <f t="shared" ref="H250" si="13">ROUND(G250*E250*2,2)</f>
        <v>400.98</v>
      </c>
      <c r="I250" s="6">
        <f>ROUND(H250*1.2409,2)</f>
        <v>497.58</v>
      </c>
    </row>
    <row r="251" spans="1:9" ht="17.25" customHeight="1" x14ac:dyDescent="0.25">
      <c r="A251" s="19" t="s">
        <v>76</v>
      </c>
      <c r="B251" s="21"/>
      <c r="C251" s="52">
        <f t="shared" ref="C251:C257" si="14">D251+E251</f>
        <v>120.5</v>
      </c>
      <c r="D251" s="21">
        <v>119</v>
      </c>
      <c r="E251" s="52">
        <v>1.5</v>
      </c>
      <c r="F251" s="6">
        <v>2277</v>
      </c>
      <c r="G251" s="6">
        <f t="shared" si="12"/>
        <v>14.320754716981131</v>
      </c>
      <c r="H251" s="6">
        <f t="shared" ref="H251:H314" si="15">ROUND(G251*E251*2,2)</f>
        <v>42.96</v>
      </c>
      <c r="I251" s="6">
        <f t="shared" ref="I251:I314" si="16">ROUND(H251*1.2409,2)</f>
        <v>53.31</v>
      </c>
    </row>
    <row r="252" spans="1:9" ht="17.25" customHeight="1" x14ac:dyDescent="0.25">
      <c r="A252" s="19" t="s">
        <v>77</v>
      </c>
      <c r="B252" s="21"/>
      <c r="C252" s="21">
        <f t="shared" si="14"/>
        <v>143</v>
      </c>
      <c r="D252" s="21">
        <v>119</v>
      </c>
      <c r="E252" s="21">
        <v>24</v>
      </c>
      <c r="F252" s="6">
        <v>2277</v>
      </c>
      <c r="G252" s="6">
        <f t="shared" si="12"/>
        <v>14.320754716981131</v>
      </c>
      <c r="H252" s="6">
        <f t="shared" si="15"/>
        <v>687.4</v>
      </c>
      <c r="I252" s="6">
        <f t="shared" si="16"/>
        <v>852.99</v>
      </c>
    </row>
    <row r="253" spans="1:9" ht="33" x14ac:dyDescent="0.25">
      <c r="A253" s="19" t="s">
        <v>78</v>
      </c>
      <c r="B253" s="21"/>
      <c r="C253" s="21">
        <f t="shared" si="14"/>
        <v>141</v>
      </c>
      <c r="D253" s="21">
        <v>119</v>
      </c>
      <c r="E253" s="21">
        <v>22</v>
      </c>
      <c r="F253" s="6">
        <v>2277</v>
      </c>
      <c r="G253" s="6">
        <f t="shared" si="12"/>
        <v>14.320754716981131</v>
      </c>
      <c r="H253" s="6">
        <f t="shared" si="15"/>
        <v>630.11</v>
      </c>
      <c r="I253" s="6">
        <f t="shared" si="16"/>
        <v>781.9</v>
      </c>
    </row>
    <row r="254" spans="1:9" x14ac:dyDescent="0.25">
      <c r="A254" s="19" t="s">
        <v>79</v>
      </c>
      <c r="B254" s="21"/>
      <c r="C254" s="21">
        <f t="shared" si="14"/>
        <v>139</v>
      </c>
      <c r="D254" s="21">
        <v>119</v>
      </c>
      <c r="E254" s="21">
        <v>20</v>
      </c>
      <c r="F254" s="6">
        <v>1081.58</v>
      </c>
      <c r="G254" s="6">
        <f t="shared" si="12"/>
        <v>6.8023899371069181</v>
      </c>
      <c r="H254" s="6">
        <f t="shared" si="15"/>
        <v>272.10000000000002</v>
      </c>
      <c r="I254" s="6">
        <f t="shared" si="16"/>
        <v>337.65</v>
      </c>
    </row>
    <row r="255" spans="1:9" x14ac:dyDescent="0.25">
      <c r="A255" s="19" t="s">
        <v>80</v>
      </c>
      <c r="B255" s="21"/>
      <c r="C255" s="21">
        <f t="shared" si="14"/>
        <v>136</v>
      </c>
      <c r="D255" s="21">
        <v>119</v>
      </c>
      <c r="E255" s="21">
        <v>17</v>
      </c>
      <c r="F255" s="6">
        <v>1375</v>
      </c>
      <c r="G255" s="6">
        <f t="shared" si="12"/>
        <v>8.6477987421383649</v>
      </c>
      <c r="H255" s="6">
        <f t="shared" si="15"/>
        <v>294.02999999999997</v>
      </c>
      <c r="I255" s="6">
        <f t="shared" si="16"/>
        <v>364.86</v>
      </c>
    </row>
    <row r="256" spans="1:9" x14ac:dyDescent="0.25">
      <c r="A256" s="19" t="s">
        <v>81</v>
      </c>
      <c r="B256" s="21"/>
      <c r="C256" s="21">
        <f t="shared" si="14"/>
        <v>141</v>
      </c>
      <c r="D256" s="21">
        <v>119</v>
      </c>
      <c r="E256" s="21">
        <v>22</v>
      </c>
      <c r="F256" s="6">
        <v>1248</v>
      </c>
      <c r="G256" s="6">
        <f t="shared" si="12"/>
        <v>7.8490566037735849</v>
      </c>
      <c r="H256" s="6">
        <f t="shared" si="15"/>
        <v>345.36</v>
      </c>
      <c r="I256" s="6">
        <f t="shared" si="16"/>
        <v>428.56</v>
      </c>
    </row>
    <row r="257" spans="1:9" x14ac:dyDescent="0.25">
      <c r="A257" s="19" t="s">
        <v>82</v>
      </c>
      <c r="B257" s="21"/>
      <c r="C257" s="21">
        <f t="shared" si="14"/>
        <v>135</v>
      </c>
      <c r="D257" s="21">
        <v>119</v>
      </c>
      <c r="E257" s="21">
        <v>16</v>
      </c>
      <c r="F257" s="6">
        <v>632.5</v>
      </c>
      <c r="G257" s="6">
        <f t="shared" si="12"/>
        <v>3.9779874213836477</v>
      </c>
      <c r="H257" s="6">
        <f t="shared" si="15"/>
        <v>127.3</v>
      </c>
      <c r="I257" s="6">
        <f t="shared" si="16"/>
        <v>157.97</v>
      </c>
    </row>
    <row r="258" spans="1:9" x14ac:dyDescent="0.25">
      <c r="A258" s="19" t="s">
        <v>458</v>
      </c>
      <c r="B258" s="21"/>
      <c r="C258" s="21">
        <f>D258+E258</f>
        <v>167</v>
      </c>
      <c r="D258" s="21">
        <v>119</v>
      </c>
      <c r="E258" s="21">
        <v>48</v>
      </c>
      <c r="F258" s="6"/>
      <c r="G258" s="6">
        <v>5.9409999999999998</v>
      </c>
      <c r="H258" s="6">
        <f t="shared" si="15"/>
        <v>570.34</v>
      </c>
      <c r="I258" s="6">
        <f t="shared" si="16"/>
        <v>707.73</v>
      </c>
    </row>
    <row r="259" spans="1:9" x14ac:dyDescent="0.25">
      <c r="A259" s="19" t="s">
        <v>458</v>
      </c>
      <c r="B259" s="21"/>
      <c r="C259" s="21">
        <f t="shared" ref="C259:C322" si="17">D259+E259</f>
        <v>151</v>
      </c>
      <c r="D259" s="21">
        <v>119</v>
      </c>
      <c r="E259" s="21">
        <v>32</v>
      </c>
      <c r="F259" s="6"/>
      <c r="G259" s="6">
        <v>5.74</v>
      </c>
      <c r="H259" s="6">
        <f t="shared" si="15"/>
        <v>367.36</v>
      </c>
      <c r="I259" s="6">
        <f t="shared" si="16"/>
        <v>455.86</v>
      </c>
    </row>
    <row r="260" spans="1:9" x14ac:dyDescent="0.25">
      <c r="A260" s="19" t="s">
        <v>458</v>
      </c>
      <c r="B260" s="21"/>
      <c r="C260" s="21">
        <f t="shared" si="17"/>
        <v>120</v>
      </c>
      <c r="D260" s="21">
        <v>119</v>
      </c>
      <c r="E260" s="21">
        <v>1</v>
      </c>
      <c r="F260" s="6"/>
      <c r="G260" s="6">
        <v>5.74</v>
      </c>
      <c r="H260" s="6">
        <f t="shared" si="15"/>
        <v>11.48</v>
      </c>
      <c r="I260" s="6">
        <f t="shared" si="16"/>
        <v>14.25</v>
      </c>
    </row>
    <row r="261" spans="1:9" x14ac:dyDescent="0.25">
      <c r="A261" s="19" t="s">
        <v>458</v>
      </c>
      <c r="B261" s="21"/>
      <c r="C261" s="21">
        <f t="shared" si="17"/>
        <v>128</v>
      </c>
      <c r="D261" s="21">
        <v>119</v>
      </c>
      <c r="E261" s="21">
        <v>9</v>
      </c>
      <c r="F261" s="6"/>
      <c r="G261" s="6">
        <v>5.7750000000000004</v>
      </c>
      <c r="H261" s="6">
        <f t="shared" si="15"/>
        <v>103.95</v>
      </c>
      <c r="I261" s="6">
        <f t="shared" si="16"/>
        <v>128.99</v>
      </c>
    </row>
    <row r="262" spans="1:9" x14ac:dyDescent="0.25">
      <c r="A262" s="19" t="s">
        <v>458</v>
      </c>
      <c r="B262" s="21"/>
      <c r="C262" s="21">
        <f t="shared" si="17"/>
        <v>121</v>
      </c>
      <c r="D262" s="21">
        <v>119</v>
      </c>
      <c r="E262" s="21">
        <v>2</v>
      </c>
      <c r="F262" s="6"/>
      <c r="G262" s="6">
        <v>5.74</v>
      </c>
      <c r="H262" s="6">
        <f t="shared" si="15"/>
        <v>22.96</v>
      </c>
      <c r="I262" s="6">
        <f t="shared" si="16"/>
        <v>28.49</v>
      </c>
    </row>
    <row r="263" spans="1:9" x14ac:dyDescent="0.25">
      <c r="A263" s="19" t="s">
        <v>459</v>
      </c>
      <c r="B263" s="21"/>
      <c r="C263" s="21">
        <f t="shared" si="17"/>
        <v>122</v>
      </c>
      <c r="D263" s="21">
        <v>119</v>
      </c>
      <c r="E263" s="21">
        <v>3</v>
      </c>
      <c r="F263" s="6"/>
      <c r="G263" s="6">
        <v>5.548</v>
      </c>
      <c r="H263" s="6">
        <f t="shared" si="15"/>
        <v>33.29</v>
      </c>
      <c r="I263" s="6">
        <f t="shared" si="16"/>
        <v>41.31</v>
      </c>
    </row>
    <row r="264" spans="1:9" x14ac:dyDescent="0.25">
      <c r="A264" s="19" t="s">
        <v>459</v>
      </c>
      <c r="B264" s="21"/>
      <c r="C264" s="21">
        <f t="shared" si="17"/>
        <v>123</v>
      </c>
      <c r="D264" s="21">
        <v>119</v>
      </c>
      <c r="E264" s="21">
        <v>4</v>
      </c>
      <c r="F264" s="6"/>
      <c r="G264" s="6">
        <v>5.548</v>
      </c>
      <c r="H264" s="6">
        <f t="shared" si="15"/>
        <v>44.38</v>
      </c>
      <c r="I264" s="6">
        <f t="shared" si="16"/>
        <v>55.07</v>
      </c>
    </row>
    <row r="265" spans="1:9" x14ac:dyDescent="0.25">
      <c r="A265" s="19" t="s">
        <v>459</v>
      </c>
      <c r="B265" s="21"/>
      <c r="C265" s="21">
        <f t="shared" si="17"/>
        <v>176</v>
      </c>
      <c r="D265" s="21">
        <v>119</v>
      </c>
      <c r="E265" s="21">
        <v>57</v>
      </c>
      <c r="F265" s="6"/>
      <c r="G265" s="6">
        <v>5.9409999999999998</v>
      </c>
      <c r="H265" s="6">
        <f t="shared" si="15"/>
        <v>677.27</v>
      </c>
      <c r="I265" s="6">
        <f t="shared" si="16"/>
        <v>840.42</v>
      </c>
    </row>
    <row r="266" spans="1:9" x14ac:dyDescent="0.25">
      <c r="A266" s="19" t="s">
        <v>459</v>
      </c>
      <c r="B266" s="21"/>
      <c r="C266" s="21">
        <f t="shared" si="17"/>
        <v>136</v>
      </c>
      <c r="D266" s="21">
        <v>119</v>
      </c>
      <c r="E266" s="21">
        <v>17</v>
      </c>
      <c r="F266" s="6"/>
      <c r="G266" s="6">
        <v>5.7750000000000004</v>
      </c>
      <c r="H266" s="6">
        <f t="shared" si="15"/>
        <v>196.35</v>
      </c>
      <c r="I266" s="6">
        <f t="shared" si="16"/>
        <v>243.65</v>
      </c>
    </row>
    <row r="267" spans="1:9" ht="33" x14ac:dyDescent="0.25">
      <c r="A267" s="19" t="s">
        <v>460</v>
      </c>
      <c r="B267" s="21"/>
      <c r="C267" s="21">
        <f t="shared" si="17"/>
        <v>168</v>
      </c>
      <c r="D267" s="21">
        <v>119</v>
      </c>
      <c r="E267" s="21">
        <v>49</v>
      </c>
      <c r="F267" s="6"/>
      <c r="G267" s="6">
        <v>5.9409999999999998</v>
      </c>
      <c r="H267" s="6">
        <f t="shared" si="15"/>
        <v>582.22</v>
      </c>
      <c r="I267" s="6">
        <f t="shared" si="16"/>
        <v>722.48</v>
      </c>
    </row>
    <row r="268" spans="1:9" ht="33" x14ac:dyDescent="0.25">
      <c r="A268" s="19" t="s">
        <v>460</v>
      </c>
      <c r="B268" s="21"/>
      <c r="C268" s="21">
        <f t="shared" si="17"/>
        <v>152</v>
      </c>
      <c r="D268" s="21">
        <v>119</v>
      </c>
      <c r="E268" s="21">
        <v>33</v>
      </c>
      <c r="F268" s="6"/>
      <c r="G268" s="6">
        <v>5.9409999999999998</v>
      </c>
      <c r="H268" s="6">
        <f t="shared" si="15"/>
        <v>392.11</v>
      </c>
      <c r="I268" s="6">
        <f t="shared" si="16"/>
        <v>486.57</v>
      </c>
    </row>
    <row r="269" spans="1:9" ht="33" x14ac:dyDescent="0.25">
      <c r="A269" s="19" t="s">
        <v>460</v>
      </c>
      <c r="B269" s="21"/>
      <c r="C269" s="21">
        <f t="shared" si="17"/>
        <v>160</v>
      </c>
      <c r="D269" s="21">
        <v>119</v>
      </c>
      <c r="E269" s="21">
        <v>41</v>
      </c>
      <c r="F269" s="6"/>
      <c r="G269" s="6">
        <v>5.9409999999999998</v>
      </c>
      <c r="H269" s="6">
        <f t="shared" si="15"/>
        <v>487.16</v>
      </c>
      <c r="I269" s="6">
        <f t="shared" si="16"/>
        <v>604.52</v>
      </c>
    </row>
    <row r="270" spans="1:9" ht="33" x14ac:dyDescent="0.25">
      <c r="A270" s="19" t="s">
        <v>460</v>
      </c>
      <c r="B270" s="21"/>
      <c r="C270" s="21">
        <f t="shared" si="17"/>
        <v>144</v>
      </c>
      <c r="D270" s="21">
        <v>119</v>
      </c>
      <c r="E270" s="21">
        <v>25</v>
      </c>
      <c r="F270" s="6"/>
      <c r="G270" s="6">
        <v>5.9409999999999998</v>
      </c>
      <c r="H270" s="6">
        <f t="shared" si="15"/>
        <v>297.05</v>
      </c>
      <c r="I270" s="6">
        <f t="shared" si="16"/>
        <v>368.61</v>
      </c>
    </row>
    <row r="271" spans="1:9" ht="33" x14ac:dyDescent="0.25">
      <c r="A271" s="19" t="s">
        <v>460</v>
      </c>
      <c r="B271" s="21"/>
      <c r="C271" s="21">
        <f t="shared" si="17"/>
        <v>152</v>
      </c>
      <c r="D271" s="21">
        <v>119</v>
      </c>
      <c r="E271" s="21">
        <v>33</v>
      </c>
      <c r="F271" s="6"/>
      <c r="G271" s="6">
        <v>5.9409999999999998</v>
      </c>
      <c r="H271" s="6">
        <f t="shared" si="15"/>
        <v>392.11</v>
      </c>
      <c r="I271" s="6">
        <f t="shared" si="16"/>
        <v>486.57</v>
      </c>
    </row>
    <row r="272" spans="1:9" ht="33" x14ac:dyDescent="0.25">
      <c r="A272" s="19" t="s">
        <v>460</v>
      </c>
      <c r="B272" s="21"/>
      <c r="C272" s="21">
        <f t="shared" si="17"/>
        <v>176</v>
      </c>
      <c r="D272" s="21">
        <v>119</v>
      </c>
      <c r="E272" s="21">
        <v>57</v>
      </c>
      <c r="F272" s="6"/>
      <c r="G272" s="6">
        <v>5.9409999999999998</v>
      </c>
      <c r="H272" s="6">
        <f t="shared" si="15"/>
        <v>677.27</v>
      </c>
      <c r="I272" s="6">
        <f t="shared" si="16"/>
        <v>840.42</v>
      </c>
    </row>
    <row r="273" spans="1:9" ht="33" x14ac:dyDescent="0.25">
      <c r="A273" s="19" t="s">
        <v>460</v>
      </c>
      <c r="B273" s="21"/>
      <c r="C273" s="21">
        <f t="shared" si="17"/>
        <v>132</v>
      </c>
      <c r="D273" s="21">
        <v>119</v>
      </c>
      <c r="E273" s="21">
        <v>13</v>
      </c>
      <c r="F273" s="6"/>
      <c r="G273" s="6">
        <v>5.7750000000000004</v>
      </c>
      <c r="H273" s="6">
        <f t="shared" si="15"/>
        <v>150.15</v>
      </c>
      <c r="I273" s="6">
        <f t="shared" si="16"/>
        <v>186.32</v>
      </c>
    </row>
    <row r="274" spans="1:9" ht="33" x14ac:dyDescent="0.25">
      <c r="A274" s="19" t="s">
        <v>460</v>
      </c>
      <c r="B274" s="21"/>
      <c r="C274" s="21">
        <f t="shared" si="17"/>
        <v>151</v>
      </c>
      <c r="D274" s="21">
        <v>119</v>
      </c>
      <c r="E274" s="21">
        <v>32</v>
      </c>
      <c r="F274" s="6"/>
      <c r="G274" s="6">
        <v>5.8840000000000003</v>
      </c>
      <c r="H274" s="6">
        <f t="shared" si="15"/>
        <v>376.58</v>
      </c>
      <c r="I274" s="6">
        <f t="shared" si="16"/>
        <v>467.3</v>
      </c>
    </row>
    <row r="275" spans="1:9" ht="33" x14ac:dyDescent="0.25">
      <c r="A275" s="19" t="s">
        <v>460</v>
      </c>
      <c r="B275" s="21"/>
      <c r="C275" s="21">
        <f t="shared" si="17"/>
        <v>151</v>
      </c>
      <c r="D275" s="21">
        <v>119</v>
      </c>
      <c r="E275" s="21">
        <v>32</v>
      </c>
      <c r="F275" s="6"/>
      <c r="G275" s="6">
        <v>5.9409999999999998</v>
      </c>
      <c r="H275" s="6">
        <f t="shared" si="15"/>
        <v>380.22</v>
      </c>
      <c r="I275" s="6">
        <f t="shared" si="16"/>
        <v>471.81</v>
      </c>
    </row>
    <row r="276" spans="1:9" ht="33" x14ac:dyDescent="0.25">
      <c r="A276" s="19" t="s">
        <v>460</v>
      </c>
      <c r="B276" s="21"/>
      <c r="C276" s="21">
        <f t="shared" si="17"/>
        <v>136</v>
      </c>
      <c r="D276" s="21">
        <v>119</v>
      </c>
      <c r="E276" s="21">
        <v>17</v>
      </c>
      <c r="F276" s="6"/>
      <c r="G276" s="6">
        <v>5.9409999999999998</v>
      </c>
      <c r="H276" s="6">
        <f t="shared" si="15"/>
        <v>201.99</v>
      </c>
      <c r="I276" s="6">
        <f t="shared" si="16"/>
        <v>250.65</v>
      </c>
    </row>
    <row r="277" spans="1:9" ht="33" x14ac:dyDescent="0.25">
      <c r="A277" s="19" t="s">
        <v>460</v>
      </c>
      <c r="B277" s="21"/>
      <c r="C277" s="21">
        <f t="shared" si="17"/>
        <v>151</v>
      </c>
      <c r="D277" s="21">
        <v>119</v>
      </c>
      <c r="E277" s="21">
        <v>32</v>
      </c>
      <c r="F277" s="6"/>
      <c r="G277" s="6">
        <v>5.9409999999999998</v>
      </c>
      <c r="H277" s="6">
        <f t="shared" si="15"/>
        <v>380.22</v>
      </c>
      <c r="I277" s="6">
        <f t="shared" si="16"/>
        <v>471.81</v>
      </c>
    </row>
    <row r="278" spans="1:9" ht="33" x14ac:dyDescent="0.25">
      <c r="A278" s="19" t="s">
        <v>460</v>
      </c>
      <c r="B278" s="21"/>
      <c r="C278" s="21">
        <f t="shared" si="17"/>
        <v>128</v>
      </c>
      <c r="D278" s="21">
        <v>119</v>
      </c>
      <c r="E278" s="21">
        <v>9</v>
      </c>
      <c r="F278" s="6"/>
      <c r="G278" s="6">
        <v>5.9409999999999998</v>
      </c>
      <c r="H278" s="6">
        <f t="shared" si="15"/>
        <v>106.94</v>
      </c>
      <c r="I278" s="6">
        <f t="shared" si="16"/>
        <v>132.69999999999999</v>
      </c>
    </row>
    <row r="279" spans="1:9" ht="33" x14ac:dyDescent="0.25">
      <c r="A279" s="19" t="s">
        <v>460</v>
      </c>
      <c r="B279" s="21"/>
      <c r="C279" s="21">
        <f t="shared" si="17"/>
        <v>151</v>
      </c>
      <c r="D279" s="21">
        <v>119</v>
      </c>
      <c r="E279" s="21">
        <v>32</v>
      </c>
      <c r="F279" s="6"/>
      <c r="G279" s="6">
        <v>5.8840000000000003</v>
      </c>
      <c r="H279" s="6">
        <f t="shared" si="15"/>
        <v>376.58</v>
      </c>
      <c r="I279" s="6">
        <f t="shared" si="16"/>
        <v>467.3</v>
      </c>
    </row>
    <row r="280" spans="1:9" ht="33" x14ac:dyDescent="0.25">
      <c r="A280" s="19" t="s">
        <v>460</v>
      </c>
      <c r="B280" s="21"/>
      <c r="C280" s="21">
        <f t="shared" si="17"/>
        <v>151</v>
      </c>
      <c r="D280" s="21">
        <v>119</v>
      </c>
      <c r="E280" s="21">
        <v>32</v>
      </c>
      <c r="F280" s="6"/>
      <c r="G280" s="6">
        <v>5.9409999999999998</v>
      </c>
      <c r="H280" s="6">
        <f t="shared" si="15"/>
        <v>380.22</v>
      </c>
      <c r="I280" s="6">
        <f t="shared" si="16"/>
        <v>471.81</v>
      </c>
    </row>
    <row r="281" spans="1:9" ht="33" x14ac:dyDescent="0.25">
      <c r="A281" s="19" t="s">
        <v>460</v>
      </c>
      <c r="B281" s="21"/>
      <c r="C281" s="21">
        <f t="shared" si="17"/>
        <v>160</v>
      </c>
      <c r="D281" s="21">
        <v>119</v>
      </c>
      <c r="E281" s="21">
        <v>41</v>
      </c>
      <c r="F281" s="6"/>
      <c r="G281" s="6">
        <v>5.9409999999999998</v>
      </c>
      <c r="H281" s="6">
        <f t="shared" si="15"/>
        <v>487.16</v>
      </c>
      <c r="I281" s="6">
        <f t="shared" si="16"/>
        <v>604.52</v>
      </c>
    </row>
    <row r="282" spans="1:9" ht="33" x14ac:dyDescent="0.25">
      <c r="A282" s="19" t="s">
        <v>460</v>
      </c>
      <c r="B282" s="21"/>
      <c r="C282" s="21">
        <f t="shared" si="17"/>
        <v>192</v>
      </c>
      <c r="D282" s="21">
        <v>119</v>
      </c>
      <c r="E282" s="21">
        <v>73</v>
      </c>
      <c r="F282" s="6"/>
      <c r="G282" s="6">
        <v>5.9409999999999998</v>
      </c>
      <c r="H282" s="6">
        <f t="shared" si="15"/>
        <v>867.39</v>
      </c>
      <c r="I282" s="6">
        <f t="shared" si="16"/>
        <v>1076.3399999999999</v>
      </c>
    </row>
    <row r="283" spans="1:9" ht="33" x14ac:dyDescent="0.25">
      <c r="A283" s="19" t="s">
        <v>460</v>
      </c>
      <c r="B283" s="21"/>
      <c r="C283" s="21">
        <f t="shared" si="17"/>
        <v>139</v>
      </c>
      <c r="D283" s="21">
        <v>119</v>
      </c>
      <c r="E283" s="21">
        <v>20</v>
      </c>
      <c r="F283" s="6"/>
      <c r="G283" s="6">
        <v>5.9409999999999998</v>
      </c>
      <c r="H283" s="6">
        <f t="shared" si="15"/>
        <v>237.64</v>
      </c>
      <c r="I283" s="6">
        <f t="shared" si="16"/>
        <v>294.89</v>
      </c>
    </row>
    <row r="284" spans="1:9" ht="33" x14ac:dyDescent="0.25">
      <c r="A284" s="19" t="s">
        <v>460</v>
      </c>
      <c r="B284" s="21"/>
      <c r="C284" s="21">
        <f t="shared" si="17"/>
        <v>151</v>
      </c>
      <c r="D284" s="21">
        <v>119</v>
      </c>
      <c r="E284" s="21">
        <v>32</v>
      </c>
      <c r="F284" s="6"/>
      <c r="G284" s="6">
        <v>5.9409999999999998</v>
      </c>
      <c r="H284" s="6">
        <f t="shared" si="15"/>
        <v>380.22</v>
      </c>
      <c r="I284" s="6">
        <f t="shared" si="16"/>
        <v>471.81</v>
      </c>
    </row>
    <row r="285" spans="1:9" ht="33" x14ac:dyDescent="0.25">
      <c r="A285" s="19" t="s">
        <v>460</v>
      </c>
      <c r="B285" s="21"/>
      <c r="C285" s="21">
        <f t="shared" si="17"/>
        <v>168</v>
      </c>
      <c r="D285" s="21">
        <v>119</v>
      </c>
      <c r="E285" s="21">
        <v>49</v>
      </c>
      <c r="F285" s="6"/>
      <c r="G285" s="6">
        <v>5.8259999999999996</v>
      </c>
      <c r="H285" s="6">
        <f t="shared" si="15"/>
        <v>570.95000000000005</v>
      </c>
      <c r="I285" s="6">
        <f t="shared" si="16"/>
        <v>708.49</v>
      </c>
    </row>
    <row r="286" spans="1:9" ht="33" x14ac:dyDescent="0.25">
      <c r="A286" s="19" t="s">
        <v>460</v>
      </c>
      <c r="B286" s="21"/>
      <c r="C286" s="21">
        <f t="shared" si="17"/>
        <v>168</v>
      </c>
      <c r="D286" s="21">
        <v>119</v>
      </c>
      <c r="E286" s="21">
        <v>49</v>
      </c>
      <c r="F286" s="6"/>
      <c r="G286" s="6">
        <v>5.8840000000000003</v>
      </c>
      <c r="H286" s="6">
        <f t="shared" si="15"/>
        <v>576.63</v>
      </c>
      <c r="I286" s="6">
        <f t="shared" si="16"/>
        <v>715.54</v>
      </c>
    </row>
    <row r="287" spans="1:9" ht="33" x14ac:dyDescent="0.25">
      <c r="A287" s="19" t="s">
        <v>460</v>
      </c>
      <c r="B287" s="21"/>
      <c r="C287" s="21">
        <f t="shared" si="17"/>
        <v>168</v>
      </c>
      <c r="D287" s="21">
        <v>119</v>
      </c>
      <c r="E287" s="21">
        <v>49</v>
      </c>
      <c r="F287" s="6"/>
      <c r="G287" s="6">
        <v>5.9409999999999998</v>
      </c>
      <c r="H287" s="6">
        <f t="shared" si="15"/>
        <v>582.22</v>
      </c>
      <c r="I287" s="6">
        <f t="shared" si="16"/>
        <v>722.48</v>
      </c>
    </row>
    <row r="288" spans="1:9" ht="33" x14ac:dyDescent="0.25">
      <c r="A288" s="19" t="s">
        <v>460</v>
      </c>
      <c r="B288" s="21"/>
      <c r="C288" s="21">
        <f t="shared" si="17"/>
        <v>175</v>
      </c>
      <c r="D288" s="21">
        <v>119</v>
      </c>
      <c r="E288" s="21">
        <v>56</v>
      </c>
      <c r="F288" s="6"/>
      <c r="G288" s="6">
        <v>5.9409999999999998</v>
      </c>
      <c r="H288" s="6">
        <f t="shared" si="15"/>
        <v>665.39</v>
      </c>
      <c r="I288" s="6">
        <f t="shared" si="16"/>
        <v>825.68</v>
      </c>
    </row>
    <row r="289" spans="1:9" ht="33" x14ac:dyDescent="0.25">
      <c r="A289" s="19" t="s">
        <v>460</v>
      </c>
      <c r="B289" s="21"/>
      <c r="C289" s="21">
        <f t="shared" si="17"/>
        <v>176</v>
      </c>
      <c r="D289" s="21">
        <v>119</v>
      </c>
      <c r="E289" s="21">
        <v>57</v>
      </c>
      <c r="F289" s="6"/>
      <c r="G289" s="6">
        <v>5.9409999999999998</v>
      </c>
      <c r="H289" s="6">
        <f t="shared" si="15"/>
        <v>677.27</v>
      </c>
      <c r="I289" s="6">
        <f t="shared" si="16"/>
        <v>840.42</v>
      </c>
    </row>
    <row r="290" spans="1:9" ht="33" x14ac:dyDescent="0.25">
      <c r="A290" s="19" t="s">
        <v>460</v>
      </c>
      <c r="B290" s="21"/>
      <c r="C290" s="21">
        <f t="shared" si="17"/>
        <v>128</v>
      </c>
      <c r="D290" s="21">
        <v>119</v>
      </c>
      <c r="E290" s="21">
        <v>9</v>
      </c>
      <c r="F290" s="6"/>
      <c r="G290" s="6">
        <v>5.8259999999999996</v>
      </c>
      <c r="H290" s="6">
        <f t="shared" si="15"/>
        <v>104.87</v>
      </c>
      <c r="I290" s="6">
        <f t="shared" si="16"/>
        <v>130.13</v>
      </c>
    </row>
    <row r="291" spans="1:9" ht="33" x14ac:dyDescent="0.25">
      <c r="A291" s="19" t="s">
        <v>460</v>
      </c>
      <c r="B291" s="21"/>
      <c r="C291" s="21">
        <f t="shared" si="17"/>
        <v>167</v>
      </c>
      <c r="D291" s="21">
        <v>119</v>
      </c>
      <c r="E291" s="21">
        <v>48</v>
      </c>
      <c r="F291" s="6"/>
      <c r="G291" s="6">
        <v>5.8259999999999996</v>
      </c>
      <c r="H291" s="6">
        <f t="shared" si="15"/>
        <v>559.29999999999995</v>
      </c>
      <c r="I291" s="6">
        <f t="shared" si="16"/>
        <v>694.04</v>
      </c>
    </row>
    <row r="292" spans="1:9" ht="33" x14ac:dyDescent="0.25">
      <c r="A292" s="19" t="s">
        <v>460</v>
      </c>
      <c r="B292" s="21"/>
      <c r="C292" s="21">
        <f t="shared" si="17"/>
        <v>151</v>
      </c>
      <c r="D292" s="21">
        <v>119</v>
      </c>
      <c r="E292" s="21">
        <v>32</v>
      </c>
      <c r="F292" s="6"/>
      <c r="G292" s="6">
        <v>5.8259999999999996</v>
      </c>
      <c r="H292" s="6">
        <f t="shared" si="15"/>
        <v>372.86</v>
      </c>
      <c r="I292" s="6">
        <f t="shared" si="16"/>
        <v>462.68</v>
      </c>
    </row>
    <row r="293" spans="1:9" ht="33" x14ac:dyDescent="0.25">
      <c r="A293" s="19" t="s">
        <v>460</v>
      </c>
      <c r="B293" s="21"/>
      <c r="C293" s="21">
        <f t="shared" si="17"/>
        <v>132</v>
      </c>
      <c r="D293" s="21">
        <v>119</v>
      </c>
      <c r="E293" s="21">
        <v>13</v>
      </c>
      <c r="F293" s="6"/>
      <c r="G293" s="6">
        <v>5.9409999999999998</v>
      </c>
      <c r="H293" s="6">
        <f t="shared" si="15"/>
        <v>154.47</v>
      </c>
      <c r="I293" s="6">
        <f t="shared" si="16"/>
        <v>191.68</v>
      </c>
    </row>
    <row r="294" spans="1:9" ht="33" x14ac:dyDescent="0.25">
      <c r="A294" s="19" t="s">
        <v>460</v>
      </c>
      <c r="B294" s="21"/>
      <c r="C294" s="21">
        <f t="shared" si="17"/>
        <v>152</v>
      </c>
      <c r="D294" s="21">
        <v>119</v>
      </c>
      <c r="E294" s="21">
        <v>33</v>
      </c>
      <c r="F294" s="6"/>
      <c r="G294" s="6">
        <v>5.9409999999999998</v>
      </c>
      <c r="H294" s="6">
        <f t="shared" si="15"/>
        <v>392.11</v>
      </c>
      <c r="I294" s="6">
        <f t="shared" si="16"/>
        <v>486.57</v>
      </c>
    </row>
    <row r="295" spans="1:9" ht="33" x14ac:dyDescent="0.25">
      <c r="A295" s="19" t="s">
        <v>460</v>
      </c>
      <c r="B295" s="21"/>
      <c r="C295" s="21">
        <f t="shared" si="17"/>
        <v>152</v>
      </c>
      <c r="D295" s="21">
        <v>119</v>
      </c>
      <c r="E295" s="21">
        <v>33</v>
      </c>
      <c r="F295" s="6"/>
      <c r="G295" s="6">
        <v>5.9409999999999998</v>
      </c>
      <c r="H295" s="6">
        <f t="shared" si="15"/>
        <v>392.11</v>
      </c>
      <c r="I295" s="6">
        <f t="shared" si="16"/>
        <v>486.57</v>
      </c>
    </row>
    <row r="296" spans="1:9" ht="33" x14ac:dyDescent="0.25">
      <c r="A296" s="19" t="s">
        <v>460</v>
      </c>
      <c r="B296" s="21"/>
      <c r="C296" s="21">
        <f t="shared" si="17"/>
        <v>136</v>
      </c>
      <c r="D296" s="21">
        <v>119</v>
      </c>
      <c r="E296" s="21">
        <v>17</v>
      </c>
      <c r="F296" s="6"/>
      <c r="G296" s="6">
        <v>5.9409999999999998</v>
      </c>
      <c r="H296" s="6">
        <f t="shared" si="15"/>
        <v>201.99</v>
      </c>
      <c r="I296" s="6">
        <f t="shared" si="16"/>
        <v>250.65</v>
      </c>
    </row>
    <row r="297" spans="1:9" ht="33" x14ac:dyDescent="0.25">
      <c r="A297" s="19" t="s">
        <v>460</v>
      </c>
      <c r="B297" s="21"/>
      <c r="C297" s="21">
        <f t="shared" si="17"/>
        <v>184</v>
      </c>
      <c r="D297" s="21">
        <v>119</v>
      </c>
      <c r="E297" s="21">
        <v>65</v>
      </c>
      <c r="F297" s="6"/>
      <c r="G297" s="6">
        <v>5.9409999999999998</v>
      </c>
      <c r="H297" s="6">
        <f t="shared" si="15"/>
        <v>772.33</v>
      </c>
      <c r="I297" s="6">
        <f t="shared" si="16"/>
        <v>958.38</v>
      </c>
    </row>
    <row r="298" spans="1:9" ht="33" x14ac:dyDescent="0.25">
      <c r="A298" s="19" t="s">
        <v>460</v>
      </c>
      <c r="B298" s="21"/>
      <c r="C298" s="21">
        <f t="shared" si="17"/>
        <v>192</v>
      </c>
      <c r="D298" s="21">
        <v>119</v>
      </c>
      <c r="E298" s="21">
        <v>73</v>
      </c>
      <c r="F298" s="6"/>
      <c r="G298" s="6">
        <v>5.9409999999999998</v>
      </c>
      <c r="H298" s="6">
        <f t="shared" si="15"/>
        <v>867.39</v>
      </c>
      <c r="I298" s="6">
        <f t="shared" si="16"/>
        <v>1076.3399999999999</v>
      </c>
    </row>
    <row r="299" spans="1:9" ht="33" x14ac:dyDescent="0.25">
      <c r="A299" s="19" t="s">
        <v>460</v>
      </c>
      <c r="B299" s="21"/>
      <c r="C299" s="21">
        <f t="shared" si="17"/>
        <v>151</v>
      </c>
      <c r="D299" s="21">
        <v>119</v>
      </c>
      <c r="E299" s="21">
        <v>32</v>
      </c>
      <c r="F299" s="6"/>
      <c r="G299" s="6">
        <v>5.9409999999999998</v>
      </c>
      <c r="H299" s="6">
        <f t="shared" si="15"/>
        <v>380.22</v>
      </c>
      <c r="I299" s="6">
        <f t="shared" si="16"/>
        <v>471.81</v>
      </c>
    </row>
    <row r="300" spans="1:9" ht="33" x14ac:dyDescent="0.25">
      <c r="A300" s="19" t="s">
        <v>460</v>
      </c>
      <c r="B300" s="21"/>
      <c r="C300" s="21">
        <f t="shared" si="17"/>
        <v>152</v>
      </c>
      <c r="D300" s="21">
        <v>119</v>
      </c>
      <c r="E300" s="21">
        <v>33</v>
      </c>
      <c r="F300" s="6"/>
      <c r="G300" s="6">
        <v>5.8259999999999996</v>
      </c>
      <c r="H300" s="6">
        <f t="shared" si="15"/>
        <v>384.52</v>
      </c>
      <c r="I300" s="6">
        <f t="shared" si="16"/>
        <v>477.15</v>
      </c>
    </row>
    <row r="301" spans="1:9" ht="33" x14ac:dyDescent="0.25">
      <c r="A301" s="19" t="s">
        <v>460</v>
      </c>
      <c r="B301" s="21"/>
      <c r="C301" s="21">
        <f t="shared" si="17"/>
        <v>176</v>
      </c>
      <c r="D301" s="21">
        <v>119</v>
      </c>
      <c r="E301" s="21">
        <v>57</v>
      </c>
      <c r="F301" s="6"/>
      <c r="G301" s="6">
        <v>5.74</v>
      </c>
      <c r="H301" s="6">
        <f t="shared" si="15"/>
        <v>654.36</v>
      </c>
      <c r="I301" s="6">
        <f t="shared" si="16"/>
        <v>812</v>
      </c>
    </row>
    <row r="302" spans="1:9" ht="33" x14ac:dyDescent="0.25">
      <c r="A302" s="19" t="s">
        <v>460</v>
      </c>
      <c r="B302" s="21"/>
      <c r="C302" s="21">
        <f t="shared" si="17"/>
        <v>144</v>
      </c>
      <c r="D302" s="21">
        <v>119</v>
      </c>
      <c r="E302" s="21">
        <v>25</v>
      </c>
      <c r="F302" s="6"/>
      <c r="G302" s="6">
        <v>5.74</v>
      </c>
      <c r="H302" s="6">
        <f t="shared" si="15"/>
        <v>287</v>
      </c>
      <c r="I302" s="6">
        <f t="shared" si="16"/>
        <v>356.14</v>
      </c>
    </row>
    <row r="303" spans="1:9" ht="33" x14ac:dyDescent="0.25">
      <c r="A303" s="19" t="s">
        <v>460</v>
      </c>
      <c r="B303" s="21"/>
      <c r="C303" s="21">
        <f t="shared" si="17"/>
        <v>151</v>
      </c>
      <c r="D303" s="21">
        <v>119</v>
      </c>
      <c r="E303" s="21">
        <v>32</v>
      </c>
      <c r="F303" s="6"/>
      <c r="G303" s="6">
        <v>5.9409999999999998</v>
      </c>
      <c r="H303" s="6">
        <f t="shared" si="15"/>
        <v>380.22</v>
      </c>
      <c r="I303" s="6">
        <f t="shared" si="16"/>
        <v>471.81</v>
      </c>
    </row>
    <row r="304" spans="1:9" ht="33" x14ac:dyDescent="0.25">
      <c r="A304" s="19" t="s">
        <v>460</v>
      </c>
      <c r="B304" s="21"/>
      <c r="C304" s="21">
        <f t="shared" si="17"/>
        <v>160</v>
      </c>
      <c r="D304" s="21">
        <v>119</v>
      </c>
      <c r="E304" s="21">
        <v>41</v>
      </c>
      <c r="F304" s="6"/>
      <c r="G304" s="6">
        <v>5.74</v>
      </c>
      <c r="H304" s="6">
        <f t="shared" si="15"/>
        <v>470.68</v>
      </c>
      <c r="I304" s="6">
        <f t="shared" si="16"/>
        <v>584.07000000000005</v>
      </c>
    </row>
    <row r="305" spans="1:9" ht="33" x14ac:dyDescent="0.25">
      <c r="A305" s="19" t="s">
        <v>460</v>
      </c>
      <c r="B305" s="21"/>
      <c r="C305" s="21">
        <f t="shared" si="17"/>
        <v>168</v>
      </c>
      <c r="D305" s="21">
        <v>119</v>
      </c>
      <c r="E305" s="21">
        <v>49</v>
      </c>
      <c r="F305" s="6"/>
      <c r="G305" s="6">
        <v>5.9409999999999998</v>
      </c>
      <c r="H305" s="6">
        <f t="shared" si="15"/>
        <v>582.22</v>
      </c>
      <c r="I305" s="6">
        <f t="shared" si="16"/>
        <v>722.48</v>
      </c>
    </row>
    <row r="306" spans="1:9" ht="33" x14ac:dyDescent="0.25">
      <c r="A306" s="19" t="s">
        <v>460</v>
      </c>
      <c r="B306" s="21"/>
      <c r="C306" s="21">
        <f t="shared" si="17"/>
        <v>120</v>
      </c>
      <c r="D306" s="21">
        <v>119</v>
      </c>
      <c r="E306" s="21">
        <v>1</v>
      </c>
      <c r="F306" s="6"/>
      <c r="G306" s="6">
        <v>5.74</v>
      </c>
      <c r="H306" s="6">
        <f t="shared" si="15"/>
        <v>11.48</v>
      </c>
      <c r="I306" s="6">
        <f t="shared" si="16"/>
        <v>14.25</v>
      </c>
    </row>
    <row r="307" spans="1:9" ht="33" x14ac:dyDescent="0.25">
      <c r="A307" s="19" t="s">
        <v>460</v>
      </c>
      <c r="B307" s="21"/>
      <c r="C307" s="21">
        <f t="shared" si="17"/>
        <v>167</v>
      </c>
      <c r="D307" s="21">
        <v>119</v>
      </c>
      <c r="E307" s="21">
        <v>48</v>
      </c>
      <c r="F307" s="6"/>
      <c r="G307" s="6">
        <v>5.9409999999999998</v>
      </c>
      <c r="H307" s="6">
        <f t="shared" si="15"/>
        <v>570.34</v>
      </c>
      <c r="I307" s="6">
        <f t="shared" si="16"/>
        <v>707.73</v>
      </c>
    </row>
    <row r="308" spans="1:9" ht="33" x14ac:dyDescent="0.25">
      <c r="A308" s="19" t="s">
        <v>460</v>
      </c>
      <c r="B308" s="21"/>
      <c r="C308" s="21">
        <f t="shared" si="17"/>
        <v>176</v>
      </c>
      <c r="D308" s="21">
        <v>119</v>
      </c>
      <c r="E308" s="21">
        <v>57</v>
      </c>
      <c r="F308" s="6"/>
      <c r="G308" s="6">
        <v>5.74</v>
      </c>
      <c r="H308" s="6">
        <f t="shared" si="15"/>
        <v>654.36</v>
      </c>
      <c r="I308" s="6">
        <f t="shared" si="16"/>
        <v>812</v>
      </c>
    </row>
    <row r="309" spans="1:9" ht="33" x14ac:dyDescent="0.25">
      <c r="A309" s="19" t="s">
        <v>460</v>
      </c>
      <c r="B309" s="21"/>
      <c r="C309" s="21">
        <f t="shared" si="17"/>
        <v>152</v>
      </c>
      <c r="D309" s="21">
        <v>119</v>
      </c>
      <c r="E309" s="21">
        <v>33</v>
      </c>
      <c r="F309" s="6"/>
      <c r="G309" s="6">
        <v>5.74</v>
      </c>
      <c r="H309" s="6">
        <f t="shared" si="15"/>
        <v>378.84</v>
      </c>
      <c r="I309" s="6">
        <f t="shared" si="16"/>
        <v>470.1</v>
      </c>
    </row>
    <row r="310" spans="1:9" ht="33" x14ac:dyDescent="0.25">
      <c r="A310" s="19" t="s">
        <v>460</v>
      </c>
      <c r="B310" s="21"/>
      <c r="C310" s="21">
        <f t="shared" si="17"/>
        <v>176</v>
      </c>
      <c r="D310" s="21">
        <v>119</v>
      </c>
      <c r="E310" s="21">
        <v>57</v>
      </c>
      <c r="F310" s="6"/>
      <c r="G310" s="6">
        <v>5.9409999999999998</v>
      </c>
      <c r="H310" s="6">
        <f t="shared" si="15"/>
        <v>677.27</v>
      </c>
      <c r="I310" s="6">
        <f t="shared" si="16"/>
        <v>840.42</v>
      </c>
    </row>
    <row r="311" spans="1:9" ht="33" x14ac:dyDescent="0.25">
      <c r="A311" s="19" t="s">
        <v>460</v>
      </c>
      <c r="B311" s="21"/>
      <c r="C311" s="21">
        <f t="shared" si="17"/>
        <v>125</v>
      </c>
      <c r="D311" s="21">
        <v>119</v>
      </c>
      <c r="E311" s="21">
        <v>6</v>
      </c>
      <c r="F311" s="6"/>
      <c r="G311" s="6">
        <v>5.74</v>
      </c>
      <c r="H311" s="6">
        <f t="shared" si="15"/>
        <v>68.88</v>
      </c>
      <c r="I311" s="6">
        <f t="shared" si="16"/>
        <v>85.47</v>
      </c>
    </row>
    <row r="312" spans="1:9" ht="33" x14ac:dyDescent="0.25">
      <c r="A312" s="19" t="s">
        <v>460</v>
      </c>
      <c r="B312" s="21"/>
      <c r="C312" s="21">
        <f t="shared" si="17"/>
        <v>137</v>
      </c>
      <c r="D312" s="21">
        <v>119</v>
      </c>
      <c r="E312" s="21">
        <v>18</v>
      </c>
      <c r="F312" s="6"/>
      <c r="G312" s="6">
        <v>5.58</v>
      </c>
      <c r="H312" s="6">
        <f t="shared" si="15"/>
        <v>200.88</v>
      </c>
      <c r="I312" s="6">
        <f t="shared" si="16"/>
        <v>249.27</v>
      </c>
    </row>
    <row r="313" spans="1:9" ht="33" x14ac:dyDescent="0.25">
      <c r="A313" s="19" t="s">
        <v>460</v>
      </c>
      <c r="B313" s="21"/>
      <c r="C313" s="21">
        <f t="shared" si="17"/>
        <v>168</v>
      </c>
      <c r="D313" s="21">
        <v>119</v>
      </c>
      <c r="E313" s="21">
        <v>49</v>
      </c>
      <c r="F313" s="6"/>
      <c r="G313" s="6">
        <v>5.74</v>
      </c>
      <c r="H313" s="6">
        <f t="shared" si="15"/>
        <v>562.52</v>
      </c>
      <c r="I313" s="6">
        <f t="shared" si="16"/>
        <v>698.03</v>
      </c>
    </row>
    <row r="314" spans="1:9" ht="33" x14ac:dyDescent="0.25">
      <c r="A314" s="19" t="s">
        <v>460</v>
      </c>
      <c r="B314" s="21"/>
      <c r="C314" s="21">
        <f t="shared" si="17"/>
        <v>168</v>
      </c>
      <c r="D314" s="21">
        <v>119</v>
      </c>
      <c r="E314" s="21">
        <v>49</v>
      </c>
      <c r="F314" s="6"/>
      <c r="G314" s="6">
        <v>5.74</v>
      </c>
      <c r="H314" s="6">
        <f t="shared" si="15"/>
        <v>562.52</v>
      </c>
      <c r="I314" s="6">
        <f t="shared" si="16"/>
        <v>698.03</v>
      </c>
    </row>
    <row r="315" spans="1:9" ht="33" x14ac:dyDescent="0.25">
      <c r="A315" s="19" t="s">
        <v>460</v>
      </c>
      <c r="B315" s="21"/>
      <c r="C315" s="21">
        <f t="shared" si="17"/>
        <v>176</v>
      </c>
      <c r="D315" s="21">
        <v>119</v>
      </c>
      <c r="E315" s="21">
        <v>57</v>
      </c>
      <c r="F315" s="6"/>
      <c r="G315" s="6">
        <v>5.74</v>
      </c>
      <c r="H315" s="6">
        <f t="shared" ref="H315:H378" si="18">ROUND(G315*E315*2,2)</f>
        <v>654.36</v>
      </c>
      <c r="I315" s="6">
        <f t="shared" ref="I315:I378" si="19">ROUND(H315*1.2409,2)</f>
        <v>812</v>
      </c>
    </row>
    <row r="316" spans="1:9" ht="33" x14ac:dyDescent="0.25">
      <c r="A316" s="19" t="s">
        <v>460</v>
      </c>
      <c r="B316" s="21"/>
      <c r="C316" s="21">
        <f t="shared" si="17"/>
        <v>184</v>
      </c>
      <c r="D316" s="21">
        <v>119</v>
      </c>
      <c r="E316" s="21">
        <v>65</v>
      </c>
      <c r="F316" s="6"/>
      <c r="G316" s="6">
        <v>5.74</v>
      </c>
      <c r="H316" s="6">
        <f t="shared" si="18"/>
        <v>746.2</v>
      </c>
      <c r="I316" s="6">
        <f t="shared" si="19"/>
        <v>925.96</v>
      </c>
    </row>
    <row r="317" spans="1:9" ht="33" x14ac:dyDescent="0.25">
      <c r="A317" s="19" t="s">
        <v>460</v>
      </c>
      <c r="B317" s="21"/>
      <c r="C317" s="21">
        <f t="shared" si="17"/>
        <v>128</v>
      </c>
      <c r="D317" s="21">
        <v>119</v>
      </c>
      <c r="E317" s="21">
        <v>9</v>
      </c>
      <c r="F317" s="6"/>
      <c r="G317" s="6">
        <v>5.74</v>
      </c>
      <c r="H317" s="6">
        <f t="shared" si="18"/>
        <v>103.32</v>
      </c>
      <c r="I317" s="6">
        <f t="shared" si="19"/>
        <v>128.21</v>
      </c>
    </row>
    <row r="318" spans="1:9" ht="33" x14ac:dyDescent="0.25">
      <c r="A318" s="19" t="s">
        <v>460</v>
      </c>
      <c r="B318" s="21"/>
      <c r="C318" s="21">
        <f t="shared" si="17"/>
        <v>120</v>
      </c>
      <c r="D318" s="21">
        <v>119</v>
      </c>
      <c r="E318" s="21">
        <v>1</v>
      </c>
      <c r="F318" s="6"/>
      <c r="G318" s="6">
        <v>5.9409999999999998</v>
      </c>
      <c r="H318" s="6">
        <f t="shared" si="18"/>
        <v>11.88</v>
      </c>
      <c r="I318" s="6">
        <f t="shared" si="19"/>
        <v>14.74</v>
      </c>
    </row>
    <row r="319" spans="1:9" ht="33" x14ac:dyDescent="0.25">
      <c r="A319" s="19" t="s">
        <v>460</v>
      </c>
      <c r="B319" s="21"/>
      <c r="C319" s="21">
        <f t="shared" si="17"/>
        <v>175</v>
      </c>
      <c r="D319" s="21">
        <v>119</v>
      </c>
      <c r="E319" s="21">
        <v>56</v>
      </c>
      <c r="F319" s="6"/>
      <c r="G319" s="6">
        <v>5.74</v>
      </c>
      <c r="H319" s="6">
        <f t="shared" si="18"/>
        <v>642.88</v>
      </c>
      <c r="I319" s="6">
        <f t="shared" si="19"/>
        <v>797.75</v>
      </c>
    </row>
    <row r="320" spans="1:9" x14ac:dyDescent="0.25">
      <c r="A320" s="19" t="s">
        <v>82</v>
      </c>
      <c r="B320" s="21"/>
      <c r="C320" s="21">
        <f t="shared" si="17"/>
        <v>151</v>
      </c>
      <c r="D320" s="21">
        <v>119</v>
      </c>
      <c r="E320" s="21">
        <v>32</v>
      </c>
      <c r="F320" s="6"/>
      <c r="G320" s="6">
        <v>6.3760000000000003</v>
      </c>
      <c r="H320" s="6">
        <f t="shared" si="18"/>
        <v>408.06</v>
      </c>
      <c r="I320" s="6">
        <f t="shared" si="19"/>
        <v>506.36</v>
      </c>
    </row>
    <row r="321" spans="1:9" x14ac:dyDescent="0.25">
      <c r="A321" s="19" t="s">
        <v>29</v>
      </c>
      <c r="B321" s="21"/>
      <c r="C321" s="21">
        <f t="shared" si="17"/>
        <v>158</v>
      </c>
      <c r="D321" s="21">
        <v>119</v>
      </c>
      <c r="E321" s="21">
        <v>39</v>
      </c>
      <c r="F321" s="6"/>
      <c r="G321" s="6">
        <v>4.75</v>
      </c>
      <c r="H321" s="6">
        <f t="shared" si="18"/>
        <v>370.5</v>
      </c>
      <c r="I321" s="6">
        <f t="shared" si="19"/>
        <v>459.75</v>
      </c>
    </row>
    <row r="322" spans="1:9" x14ac:dyDescent="0.25">
      <c r="A322" s="19" t="s">
        <v>29</v>
      </c>
      <c r="B322" s="21"/>
      <c r="C322" s="21">
        <f t="shared" si="17"/>
        <v>151</v>
      </c>
      <c r="D322" s="21">
        <v>119</v>
      </c>
      <c r="E322" s="21">
        <v>32</v>
      </c>
      <c r="F322" s="6"/>
      <c r="G322" s="6">
        <v>4.97</v>
      </c>
      <c r="H322" s="6">
        <f t="shared" si="18"/>
        <v>318.08</v>
      </c>
      <c r="I322" s="6">
        <f t="shared" si="19"/>
        <v>394.71</v>
      </c>
    </row>
    <row r="323" spans="1:9" x14ac:dyDescent="0.25">
      <c r="A323" s="19" t="s">
        <v>461</v>
      </c>
      <c r="B323" s="21"/>
      <c r="C323" s="21">
        <f t="shared" ref="C323:C386" si="20">D323+E323</f>
        <v>143</v>
      </c>
      <c r="D323" s="21">
        <v>119</v>
      </c>
      <c r="E323" s="21">
        <v>24</v>
      </c>
      <c r="F323" s="6"/>
      <c r="G323" s="6">
        <v>5.1440000000000001</v>
      </c>
      <c r="H323" s="6">
        <f t="shared" si="18"/>
        <v>246.91</v>
      </c>
      <c r="I323" s="6">
        <f t="shared" si="19"/>
        <v>306.39</v>
      </c>
    </row>
    <row r="324" spans="1:9" x14ac:dyDescent="0.25">
      <c r="A324" s="19" t="s">
        <v>461</v>
      </c>
      <c r="B324" s="21"/>
      <c r="C324" s="21">
        <f t="shared" si="20"/>
        <v>148</v>
      </c>
      <c r="D324" s="21">
        <v>119</v>
      </c>
      <c r="E324" s="21">
        <v>29</v>
      </c>
      <c r="F324" s="6"/>
      <c r="G324" s="6">
        <v>5.1440000000000001</v>
      </c>
      <c r="H324" s="6">
        <f t="shared" si="18"/>
        <v>298.35000000000002</v>
      </c>
      <c r="I324" s="6">
        <f t="shared" si="19"/>
        <v>370.22</v>
      </c>
    </row>
    <row r="325" spans="1:9" x14ac:dyDescent="0.25">
      <c r="A325" s="19" t="s">
        <v>461</v>
      </c>
      <c r="B325" s="21"/>
      <c r="C325" s="21">
        <f t="shared" si="20"/>
        <v>151</v>
      </c>
      <c r="D325" s="21">
        <v>119</v>
      </c>
      <c r="E325" s="21">
        <v>32</v>
      </c>
      <c r="F325" s="6"/>
      <c r="G325" s="6">
        <v>4.97</v>
      </c>
      <c r="H325" s="6">
        <f t="shared" si="18"/>
        <v>318.08</v>
      </c>
      <c r="I325" s="6">
        <f t="shared" si="19"/>
        <v>394.71</v>
      </c>
    </row>
    <row r="326" spans="1:9" x14ac:dyDescent="0.25">
      <c r="A326" s="19" t="s">
        <v>461</v>
      </c>
      <c r="B326" s="21"/>
      <c r="C326" s="21">
        <f t="shared" si="20"/>
        <v>151</v>
      </c>
      <c r="D326" s="21">
        <v>119</v>
      </c>
      <c r="E326" s="21">
        <v>32</v>
      </c>
      <c r="F326" s="6"/>
      <c r="G326" s="6">
        <v>4.97</v>
      </c>
      <c r="H326" s="6">
        <f t="shared" si="18"/>
        <v>318.08</v>
      </c>
      <c r="I326" s="6">
        <f t="shared" si="19"/>
        <v>394.71</v>
      </c>
    </row>
    <row r="327" spans="1:9" x14ac:dyDescent="0.25">
      <c r="A327" s="19" t="s">
        <v>461</v>
      </c>
      <c r="B327" s="21"/>
      <c r="C327" s="21">
        <f t="shared" si="20"/>
        <v>151</v>
      </c>
      <c r="D327" s="21">
        <v>119</v>
      </c>
      <c r="E327" s="21">
        <v>32</v>
      </c>
      <c r="F327" s="6"/>
      <c r="G327" s="6">
        <v>4.97</v>
      </c>
      <c r="H327" s="6">
        <f t="shared" si="18"/>
        <v>318.08</v>
      </c>
      <c r="I327" s="6">
        <f t="shared" si="19"/>
        <v>394.71</v>
      </c>
    </row>
    <row r="328" spans="1:9" x14ac:dyDescent="0.25">
      <c r="A328" s="19" t="s">
        <v>462</v>
      </c>
      <c r="B328" s="21"/>
      <c r="C328" s="21">
        <f t="shared" si="20"/>
        <v>120</v>
      </c>
      <c r="D328" s="21">
        <v>119</v>
      </c>
      <c r="E328" s="21">
        <v>1</v>
      </c>
      <c r="F328" s="6"/>
      <c r="G328" s="6">
        <v>5.7750000000000004</v>
      </c>
      <c r="H328" s="6">
        <f t="shared" si="18"/>
        <v>11.55</v>
      </c>
      <c r="I328" s="6">
        <f t="shared" si="19"/>
        <v>14.33</v>
      </c>
    </row>
    <row r="329" spans="1:9" x14ac:dyDescent="0.25">
      <c r="A329" s="19" t="s">
        <v>462</v>
      </c>
      <c r="B329" s="21"/>
      <c r="C329" s="21">
        <f t="shared" si="20"/>
        <v>124</v>
      </c>
      <c r="D329" s="21">
        <v>119</v>
      </c>
      <c r="E329" s="21">
        <v>5</v>
      </c>
      <c r="F329" s="6"/>
      <c r="G329" s="6">
        <v>5.72</v>
      </c>
      <c r="H329" s="6">
        <f t="shared" si="18"/>
        <v>57.2</v>
      </c>
      <c r="I329" s="6">
        <f t="shared" si="19"/>
        <v>70.98</v>
      </c>
    </row>
    <row r="330" spans="1:9" x14ac:dyDescent="0.25">
      <c r="A330" s="19" t="s">
        <v>462</v>
      </c>
      <c r="B330" s="21"/>
      <c r="C330" s="21">
        <f t="shared" si="20"/>
        <v>126</v>
      </c>
      <c r="D330" s="21">
        <v>119</v>
      </c>
      <c r="E330" s="21">
        <v>7</v>
      </c>
      <c r="F330" s="6"/>
      <c r="G330" s="6">
        <v>5.7750000000000004</v>
      </c>
      <c r="H330" s="6">
        <f t="shared" si="18"/>
        <v>80.849999999999994</v>
      </c>
      <c r="I330" s="6">
        <f t="shared" si="19"/>
        <v>100.33</v>
      </c>
    </row>
    <row r="331" spans="1:9" x14ac:dyDescent="0.25">
      <c r="A331" s="19" t="s">
        <v>463</v>
      </c>
      <c r="B331" s="21"/>
      <c r="C331" s="21">
        <f t="shared" si="20"/>
        <v>144</v>
      </c>
      <c r="D331" s="21">
        <v>119</v>
      </c>
      <c r="E331" s="21">
        <v>25</v>
      </c>
      <c r="F331" s="6"/>
      <c r="G331" s="6">
        <v>5.9409999999999998</v>
      </c>
      <c r="H331" s="6">
        <f t="shared" si="18"/>
        <v>297.05</v>
      </c>
      <c r="I331" s="6">
        <f t="shared" si="19"/>
        <v>368.61</v>
      </c>
    </row>
    <row r="332" spans="1:9" x14ac:dyDescent="0.25">
      <c r="A332" s="19" t="s">
        <v>463</v>
      </c>
      <c r="B332" s="21"/>
      <c r="C332" s="21">
        <f t="shared" si="20"/>
        <v>166</v>
      </c>
      <c r="D332" s="21">
        <v>119</v>
      </c>
      <c r="E332" s="21">
        <v>47</v>
      </c>
      <c r="F332" s="6"/>
      <c r="G332" s="6">
        <v>5.9409999999999998</v>
      </c>
      <c r="H332" s="6">
        <f t="shared" si="18"/>
        <v>558.45000000000005</v>
      </c>
      <c r="I332" s="6">
        <f t="shared" si="19"/>
        <v>692.98</v>
      </c>
    </row>
    <row r="333" spans="1:9" x14ac:dyDescent="0.25">
      <c r="A333" s="19" t="s">
        <v>463</v>
      </c>
      <c r="B333" s="21"/>
      <c r="C333" s="21">
        <f t="shared" si="20"/>
        <v>128</v>
      </c>
      <c r="D333" s="21">
        <v>119</v>
      </c>
      <c r="E333" s="21">
        <v>9</v>
      </c>
      <c r="F333" s="6"/>
      <c r="G333" s="6">
        <v>5.9409999999999998</v>
      </c>
      <c r="H333" s="6">
        <f t="shared" si="18"/>
        <v>106.94</v>
      </c>
      <c r="I333" s="6">
        <f t="shared" si="19"/>
        <v>132.69999999999999</v>
      </c>
    </row>
    <row r="334" spans="1:9" x14ac:dyDescent="0.25">
      <c r="A334" s="19" t="s">
        <v>463</v>
      </c>
      <c r="B334" s="21"/>
      <c r="C334" s="21">
        <f t="shared" si="20"/>
        <v>128</v>
      </c>
      <c r="D334" s="21">
        <v>119</v>
      </c>
      <c r="E334" s="21">
        <v>9</v>
      </c>
      <c r="F334" s="6"/>
      <c r="G334" s="6">
        <v>5.9409999999999998</v>
      </c>
      <c r="H334" s="6">
        <f t="shared" si="18"/>
        <v>106.94</v>
      </c>
      <c r="I334" s="6">
        <f t="shared" si="19"/>
        <v>132.69999999999999</v>
      </c>
    </row>
    <row r="335" spans="1:9" x14ac:dyDescent="0.25">
      <c r="A335" s="19" t="s">
        <v>463</v>
      </c>
      <c r="B335" s="21"/>
      <c r="C335" s="21">
        <f t="shared" si="20"/>
        <v>128</v>
      </c>
      <c r="D335" s="21">
        <v>119</v>
      </c>
      <c r="E335" s="21">
        <v>9</v>
      </c>
      <c r="F335" s="6"/>
      <c r="G335" s="6">
        <v>5.8259999999999996</v>
      </c>
      <c r="H335" s="6">
        <f t="shared" si="18"/>
        <v>104.87</v>
      </c>
      <c r="I335" s="6">
        <f t="shared" si="19"/>
        <v>130.13</v>
      </c>
    </row>
    <row r="336" spans="1:9" x14ac:dyDescent="0.25">
      <c r="A336" s="19" t="s">
        <v>98</v>
      </c>
      <c r="B336" s="21"/>
      <c r="C336" s="21">
        <f t="shared" si="20"/>
        <v>120</v>
      </c>
      <c r="D336" s="21">
        <v>119</v>
      </c>
      <c r="E336" s="21">
        <v>1</v>
      </c>
      <c r="F336" s="6"/>
      <c r="G336" s="6">
        <v>6.7169999999999996</v>
      </c>
      <c r="H336" s="6">
        <f t="shared" si="18"/>
        <v>13.43</v>
      </c>
      <c r="I336" s="6">
        <f t="shared" si="19"/>
        <v>16.670000000000002</v>
      </c>
    </row>
    <row r="337" spans="1:9" x14ac:dyDescent="0.25">
      <c r="A337" s="19" t="s">
        <v>98</v>
      </c>
      <c r="B337" s="21"/>
      <c r="C337" s="21">
        <f t="shared" si="20"/>
        <v>120</v>
      </c>
      <c r="D337" s="21">
        <v>119</v>
      </c>
      <c r="E337" s="21">
        <v>1</v>
      </c>
      <c r="F337" s="6"/>
      <c r="G337" s="6">
        <v>6.7169999999999996</v>
      </c>
      <c r="H337" s="6">
        <f t="shared" si="18"/>
        <v>13.43</v>
      </c>
      <c r="I337" s="6">
        <f t="shared" si="19"/>
        <v>16.670000000000002</v>
      </c>
    </row>
    <row r="338" spans="1:9" x14ac:dyDescent="0.25">
      <c r="A338" s="19" t="s">
        <v>98</v>
      </c>
      <c r="B338" s="21"/>
      <c r="C338" s="21">
        <f t="shared" si="20"/>
        <v>128</v>
      </c>
      <c r="D338" s="21">
        <v>119</v>
      </c>
      <c r="E338" s="21">
        <v>9</v>
      </c>
      <c r="F338" s="6"/>
      <c r="G338" s="6">
        <v>6.6520000000000001</v>
      </c>
      <c r="H338" s="6">
        <f t="shared" si="18"/>
        <v>119.74</v>
      </c>
      <c r="I338" s="6">
        <f t="shared" si="19"/>
        <v>148.59</v>
      </c>
    </row>
    <row r="339" spans="1:9" x14ac:dyDescent="0.25">
      <c r="A339" s="19" t="s">
        <v>98</v>
      </c>
      <c r="B339" s="21"/>
      <c r="C339" s="21">
        <f t="shared" si="20"/>
        <v>120</v>
      </c>
      <c r="D339" s="21">
        <v>119</v>
      </c>
      <c r="E339" s="21">
        <v>1</v>
      </c>
      <c r="F339" s="6"/>
      <c r="G339" s="6">
        <v>6.6520000000000001</v>
      </c>
      <c r="H339" s="6">
        <f t="shared" si="18"/>
        <v>13.3</v>
      </c>
      <c r="I339" s="6">
        <f t="shared" si="19"/>
        <v>16.5</v>
      </c>
    </row>
    <row r="340" spans="1:9" x14ac:dyDescent="0.25">
      <c r="A340" s="19" t="s">
        <v>98</v>
      </c>
      <c r="B340" s="21"/>
      <c r="C340" s="21">
        <f t="shared" si="20"/>
        <v>160</v>
      </c>
      <c r="D340" s="21">
        <v>119</v>
      </c>
      <c r="E340" s="21">
        <v>41</v>
      </c>
      <c r="F340" s="6"/>
      <c r="G340" s="6">
        <v>6.5869999999999997</v>
      </c>
      <c r="H340" s="6">
        <f t="shared" si="18"/>
        <v>540.13</v>
      </c>
      <c r="I340" s="6">
        <f t="shared" si="19"/>
        <v>670.25</v>
      </c>
    </row>
    <row r="341" spans="1:9" x14ac:dyDescent="0.25">
      <c r="A341" s="19" t="s">
        <v>98</v>
      </c>
      <c r="B341" s="21"/>
      <c r="C341" s="21">
        <f t="shared" si="20"/>
        <v>130</v>
      </c>
      <c r="D341" s="21">
        <v>119</v>
      </c>
      <c r="E341" s="21">
        <v>11</v>
      </c>
      <c r="F341" s="6"/>
      <c r="G341" s="6">
        <v>6.7169999999999996</v>
      </c>
      <c r="H341" s="6">
        <f t="shared" si="18"/>
        <v>147.77000000000001</v>
      </c>
      <c r="I341" s="6">
        <f t="shared" si="19"/>
        <v>183.37</v>
      </c>
    </row>
    <row r="342" spans="1:9" x14ac:dyDescent="0.25">
      <c r="A342" s="19" t="s">
        <v>98</v>
      </c>
      <c r="B342" s="21"/>
      <c r="C342" s="21">
        <f t="shared" si="20"/>
        <v>136</v>
      </c>
      <c r="D342" s="21">
        <v>119</v>
      </c>
      <c r="E342" s="21">
        <v>17</v>
      </c>
      <c r="F342" s="6"/>
      <c r="G342" s="6">
        <v>6.7169999999999996</v>
      </c>
      <c r="H342" s="6">
        <f t="shared" si="18"/>
        <v>228.38</v>
      </c>
      <c r="I342" s="6">
        <f t="shared" si="19"/>
        <v>283.39999999999998</v>
      </c>
    </row>
    <row r="343" spans="1:9" x14ac:dyDescent="0.25">
      <c r="A343" s="19" t="s">
        <v>98</v>
      </c>
      <c r="B343" s="21"/>
      <c r="C343" s="21">
        <f t="shared" si="20"/>
        <v>160</v>
      </c>
      <c r="D343" s="21">
        <v>119</v>
      </c>
      <c r="E343" s="21">
        <v>41</v>
      </c>
      <c r="F343" s="6"/>
      <c r="G343" s="6">
        <v>6.49</v>
      </c>
      <c r="H343" s="6">
        <f t="shared" si="18"/>
        <v>532.17999999999995</v>
      </c>
      <c r="I343" s="6">
        <f t="shared" si="19"/>
        <v>660.38</v>
      </c>
    </row>
    <row r="344" spans="1:9" x14ac:dyDescent="0.25">
      <c r="A344" s="19" t="s">
        <v>98</v>
      </c>
      <c r="B344" s="21"/>
      <c r="C344" s="21">
        <f t="shared" si="20"/>
        <v>128</v>
      </c>
      <c r="D344" s="21">
        <v>119</v>
      </c>
      <c r="E344" s="21">
        <v>9</v>
      </c>
      <c r="F344" s="6"/>
      <c r="G344" s="6">
        <v>6.49</v>
      </c>
      <c r="H344" s="6">
        <f t="shared" si="18"/>
        <v>116.82</v>
      </c>
      <c r="I344" s="6">
        <f t="shared" si="19"/>
        <v>144.96</v>
      </c>
    </row>
    <row r="345" spans="1:9" x14ac:dyDescent="0.25">
      <c r="A345" s="19" t="s">
        <v>98</v>
      </c>
      <c r="B345" s="21"/>
      <c r="C345" s="21">
        <f t="shared" si="20"/>
        <v>120</v>
      </c>
      <c r="D345" s="21">
        <v>119</v>
      </c>
      <c r="E345" s="21">
        <v>1</v>
      </c>
      <c r="F345" s="6"/>
      <c r="G345" s="6">
        <v>6.49</v>
      </c>
      <c r="H345" s="6">
        <f t="shared" si="18"/>
        <v>12.98</v>
      </c>
      <c r="I345" s="6">
        <f t="shared" si="19"/>
        <v>16.11</v>
      </c>
    </row>
    <row r="346" spans="1:9" x14ac:dyDescent="0.25">
      <c r="A346" s="19" t="s">
        <v>98</v>
      </c>
      <c r="B346" s="21"/>
      <c r="C346" s="21">
        <f t="shared" si="20"/>
        <v>136</v>
      </c>
      <c r="D346" s="21">
        <v>119</v>
      </c>
      <c r="E346" s="21">
        <v>17</v>
      </c>
      <c r="F346" s="6"/>
      <c r="G346" s="6">
        <v>6.49</v>
      </c>
      <c r="H346" s="6">
        <f t="shared" si="18"/>
        <v>220.66</v>
      </c>
      <c r="I346" s="6">
        <f t="shared" si="19"/>
        <v>273.82</v>
      </c>
    </row>
    <row r="347" spans="1:9" x14ac:dyDescent="0.25">
      <c r="A347" s="19" t="s">
        <v>98</v>
      </c>
      <c r="B347" s="21"/>
      <c r="C347" s="21">
        <f t="shared" si="20"/>
        <v>128</v>
      </c>
      <c r="D347" s="21">
        <v>119</v>
      </c>
      <c r="E347" s="21">
        <v>9</v>
      </c>
      <c r="F347" s="6"/>
      <c r="G347" s="6">
        <v>6.49</v>
      </c>
      <c r="H347" s="6">
        <f t="shared" si="18"/>
        <v>116.82</v>
      </c>
      <c r="I347" s="6">
        <f t="shared" si="19"/>
        <v>144.96</v>
      </c>
    </row>
    <row r="348" spans="1:9" x14ac:dyDescent="0.25">
      <c r="A348" s="19" t="s">
        <v>98</v>
      </c>
      <c r="B348" s="21"/>
      <c r="C348" s="21">
        <f t="shared" si="20"/>
        <v>120</v>
      </c>
      <c r="D348" s="21">
        <v>119</v>
      </c>
      <c r="E348" s="21">
        <v>1</v>
      </c>
      <c r="F348" s="6"/>
      <c r="G348" s="6">
        <v>6.7169999999999996</v>
      </c>
      <c r="H348" s="6">
        <f t="shared" si="18"/>
        <v>13.43</v>
      </c>
      <c r="I348" s="6">
        <f t="shared" si="19"/>
        <v>16.670000000000002</v>
      </c>
    </row>
    <row r="349" spans="1:9" x14ac:dyDescent="0.25">
      <c r="A349" s="19" t="s">
        <v>98</v>
      </c>
      <c r="B349" s="21"/>
      <c r="C349" s="21">
        <f t="shared" si="20"/>
        <v>128</v>
      </c>
      <c r="D349" s="21">
        <v>119</v>
      </c>
      <c r="E349" s="21">
        <v>9</v>
      </c>
      <c r="F349" s="6"/>
      <c r="G349" s="6">
        <v>6.7169999999999996</v>
      </c>
      <c r="H349" s="6">
        <f t="shared" si="18"/>
        <v>120.91</v>
      </c>
      <c r="I349" s="6">
        <f t="shared" si="19"/>
        <v>150.04</v>
      </c>
    </row>
    <row r="350" spans="1:9" x14ac:dyDescent="0.25">
      <c r="A350" s="19" t="s">
        <v>98</v>
      </c>
      <c r="B350" s="21"/>
      <c r="C350" s="21">
        <f t="shared" si="20"/>
        <v>152</v>
      </c>
      <c r="D350" s="21">
        <v>119</v>
      </c>
      <c r="E350" s="21">
        <v>33</v>
      </c>
      <c r="F350" s="6"/>
      <c r="G350" s="6">
        <v>6.49</v>
      </c>
      <c r="H350" s="6">
        <f t="shared" si="18"/>
        <v>428.34</v>
      </c>
      <c r="I350" s="6">
        <f t="shared" si="19"/>
        <v>531.53</v>
      </c>
    </row>
    <row r="351" spans="1:9" x14ac:dyDescent="0.25">
      <c r="A351" s="19" t="s">
        <v>98</v>
      </c>
      <c r="B351" s="21"/>
      <c r="C351" s="21">
        <f t="shared" si="20"/>
        <v>120</v>
      </c>
      <c r="D351" s="21">
        <v>119</v>
      </c>
      <c r="E351" s="21">
        <v>1</v>
      </c>
      <c r="F351" s="6"/>
      <c r="G351" s="6">
        <v>6.49</v>
      </c>
      <c r="H351" s="6">
        <f t="shared" si="18"/>
        <v>12.98</v>
      </c>
      <c r="I351" s="6">
        <f t="shared" si="19"/>
        <v>16.11</v>
      </c>
    </row>
    <row r="352" spans="1:9" x14ac:dyDescent="0.25">
      <c r="A352" s="19" t="s">
        <v>464</v>
      </c>
      <c r="B352" s="21"/>
      <c r="C352" s="21">
        <f t="shared" si="20"/>
        <v>176</v>
      </c>
      <c r="D352" s="21">
        <v>119</v>
      </c>
      <c r="E352" s="21">
        <v>57</v>
      </c>
      <c r="F352" s="6"/>
      <c r="G352" s="6">
        <v>5.7750000000000004</v>
      </c>
      <c r="H352" s="6">
        <f t="shared" si="18"/>
        <v>658.35</v>
      </c>
      <c r="I352" s="6">
        <f t="shared" si="19"/>
        <v>816.95</v>
      </c>
    </row>
    <row r="353" spans="1:9" x14ac:dyDescent="0.25">
      <c r="A353" s="19" t="s">
        <v>140</v>
      </c>
      <c r="B353" s="21"/>
      <c r="C353" s="21">
        <f t="shared" si="20"/>
        <v>136</v>
      </c>
      <c r="D353" s="21">
        <v>119</v>
      </c>
      <c r="E353" s="21">
        <v>17</v>
      </c>
      <c r="F353" s="6"/>
      <c r="G353" s="6">
        <v>5.9409999999999998</v>
      </c>
      <c r="H353" s="6">
        <f t="shared" si="18"/>
        <v>201.99</v>
      </c>
      <c r="I353" s="6">
        <f t="shared" si="19"/>
        <v>250.65</v>
      </c>
    </row>
    <row r="354" spans="1:9" x14ac:dyDescent="0.25">
      <c r="A354" s="19" t="s">
        <v>140</v>
      </c>
      <c r="B354" s="21"/>
      <c r="C354" s="21">
        <f t="shared" si="20"/>
        <v>152</v>
      </c>
      <c r="D354" s="21">
        <v>119</v>
      </c>
      <c r="E354" s="21">
        <v>33</v>
      </c>
      <c r="F354" s="6"/>
      <c r="G354" s="6">
        <v>5.7750000000000004</v>
      </c>
      <c r="H354" s="6">
        <f t="shared" si="18"/>
        <v>381.15</v>
      </c>
      <c r="I354" s="6">
        <f t="shared" si="19"/>
        <v>472.97</v>
      </c>
    </row>
    <row r="355" spans="1:9" x14ac:dyDescent="0.25">
      <c r="A355" s="19" t="s">
        <v>140</v>
      </c>
      <c r="B355" s="21"/>
      <c r="C355" s="21">
        <f t="shared" si="20"/>
        <v>136</v>
      </c>
      <c r="D355" s="21">
        <v>119</v>
      </c>
      <c r="E355" s="21">
        <v>17</v>
      </c>
      <c r="F355" s="6"/>
      <c r="G355" s="6">
        <v>5.7750000000000004</v>
      </c>
      <c r="H355" s="6">
        <f t="shared" si="18"/>
        <v>196.35</v>
      </c>
      <c r="I355" s="6">
        <f t="shared" si="19"/>
        <v>243.65</v>
      </c>
    </row>
    <row r="356" spans="1:9" x14ac:dyDescent="0.25">
      <c r="A356" s="19" t="s">
        <v>140</v>
      </c>
      <c r="B356" s="21"/>
      <c r="C356" s="21">
        <f t="shared" si="20"/>
        <v>132.5</v>
      </c>
      <c r="D356" s="21">
        <v>119</v>
      </c>
      <c r="E356" s="21">
        <v>13.5</v>
      </c>
      <c r="F356" s="6"/>
      <c r="G356" s="6">
        <v>5.548</v>
      </c>
      <c r="H356" s="6">
        <f t="shared" si="18"/>
        <v>149.80000000000001</v>
      </c>
      <c r="I356" s="6">
        <f t="shared" si="19"/>
        <v>185.89</v>
      </c>
    </row>
    <row r="357" spans="1:9" x14ac:dyDescent="0.25">
      <c r="A357" s="19" t="s">
        <v>140</v>
      </c>
      <c r="B357" s="21"/>
      <c r="C357" s="21">
        <f t="shared" si="20"/>
        <v>176</v>
      </c>
      <c r="D357" s="21">
        <v>119</v>
      </c>
      <c r="E357" s="21">
        <v>57</v>
      </c>
      <c r="F357" s="6"/>
      <c r="G357" s="6">
        <v>5.7750000000000004</v>
      </c>
      <c r="H357" s="6">
        <f t="shared" si="18"/>
        <v>658.35</v>
      </c>
      <c r="I357" s="6">
        <f t="shared" si="19"/>
        <v>816.95</v>
      </c>
    </row>
    <row r="358" spans="1:9" x14ac:dyDescent="0.25">
      <c r="A358" s="19" t="s">
        <v>140</v>
      </c>
      <c r="B358" s="21"/>
      <c r="C358" s="21">
        <f t="shared" si="20"/>
        <v>140</v>
      </c>
      <c r="D358" s="21">
        <v>119</v>
      </c>
      <c r="E358" s="21">
        <v>21</v>
      </c>
      <c r="F358" s="6"/>
      <c r="G358" s="6">
        <v>5.548</v>
      </c>
      <c r="H358" s="6">
        <f t="shared" si="18"/>
        <v>233.02</v>
      </c>
      <c r="I358" s="6">
        <f t="shared" si="19"/>
        <v>289.14999999999998</v>
      </c>
    </row>
    <row r="359" spans="1:9" x14ac:dyDescent="0.25">
      <c r="A359" s="19" t="s">
        <v>140</v>
      </c>
      <c r="B359" s="21"/>
      <c r="C359" s="21">
        <f t="shared" si="20"/>
        <v>150</v>
      </c>
      <c r="D359" s="21">
        <v>119</v>
      </c>
      <c r="E359" s="21">
        <v>31</v>
      </c>
      <c r="F359" s="6"/>
      <c r="G359" s="6">
        <v>5.7750000000000004</v>
      </c>
      <c r="H359" s="6">
        <f t="shared" si="18"/>
        <v>358.05</v>
      </c>
      <c r="I359" s="6">
        <f t="shared" si="19"/>
        <v>444.3</v>
      </c>
    </row>
    <row r="360" spans="1:9" x14ac:dyDescent="0.25">
      <c r="A360" s="19" t="s">
        <v>140</v>
      </c>
      <c r="B360" s="21"/>
      <c r="C360" s="21">
        <f t="shared" si="20"/>
        <v>152</v>
      </c>
      <c r="D360" s="21">
        <v>119</v>
      </c>
      <c r="E360" s="21">
        <v>33</v>
      </c>
      <c r="F360" s="6"/>
      <c r="G360" s="6">
        <v>5.7750000000000004</v>
      </c>
      <c r="H360" s="6">
        <f t="shared" si="18"/>
        <v>381.15</v>
      </c>
      <c r="I360" s="6">
        <f t="shared" si="19"/>
        <v>472.97</v>
      </c>
    </row>
    <row r="361" spans="1:9" x14ac:dyDescent="0.25">
      <c r="A361" s="19" t="s">
        <v>140</v>
      </c>
      <c r="B361" s="21"/>
      <c r="C361" s="21">
        <f t="shared" si="20"/>
        <v>152</v>
      </c>
      <c r="D361" s="21">
        <v>119</v>
      </c>
      <c r="E361" s="21">
        <v>33</v>
      </c>
      <c r="F361" s="6"/>
      <c r="G361" s="6">
        <v>5.7750000000000004</v>
      </c>
      <c r="H361" s="6">
        <f t="shared" si="18"/>
        <v>381.15</v>
      </c>
      <c r="I361" s="6">
        <f t="shared" si="19"/>
        <v>472.97</v>
      </c>
    </row>
    <row r="362" spans="1:9" x14ac:dyDescent="0.25">
      <c r="A362" s="19" t="s">
        <v>140</v>
      </c>
      <c r="B362" s="21"/>
      <c r="C362" s="21">
        <f t="shared" si="20"/>
        <v>152</v>
      </c>
      <c r="D362" s="21">
        <v>119</v>
      </c>
      <c r="E362" s="21">
        <v>33</v>
      </c>
      <c r="F362" s="6"/>
      <c r="G362" s="6">
        <v>5.7750000000000004</v>
      </c>
      <c r="H362" s="6">
        <f t="shared" si="18"/>
        <v>381.15</v>
      </c>
      <c r="I362" s="6">
        <f t="shared" si="19"/>
        <v>472.97</v>
      </c>
    </row>
    <row r="363" spans="1:9" x14ac:dyDescent="0.25">
      <c r="A363" s="19" t="s">
        <v>140</v>
      </c>
      <c r="B363" s="21"/>
      <c r="C363" s="21">
        <f t="shared" si="20"/>
        <v>146</v>
      </c>
      <c r="D363" s="21">
        <v>119</v>
      </c>
      <c r="E363" s="21">
        <v>27</v>
      </c>
      <c r="F363" s="6"/>
      <c r="G363" s="6">
        <v>5.7750000000000004</v>
      </c>
      <c r="H363" s="6">
        <f t="shared" si="18"/>
        <v>311.85000000000002</v>
      </c>
      <c r="I363" s="6">
        <f t="shared" si="19"/>
        <v>386.97</v>
      </c>
    </row>
    <row r="364" spans="1:9" x14ac:dyDescent="0.25">
      <c r="A364" s="19" t="s">
        <v>140</v>
      </c>
      <c r="B364" s="21"/>
      <c r="C364" s="21">
        <f t="shared" si="20"/>
        <v>132</v>
      </c>
      <c r="D364" s="21">
        <v>119</v>
      </c>
      <c r="E364" s="21">
        <v>13</v>
      </c>
      <c r="F364" s="6"/>
      <c r="G364" s="6">
        <v>5.7750000000000004</v>
      </c>
      <c r="H364" s="6">
        <f t="shared" si="18"/>
        <v>150.15</v>
      </c>
      <c r="I364" s="6">
        <f t="shared" si="19"/>
        <v>186.32</v>
      </c>
    </row>
    <row r="365" spans="1:9" x14ac:dyDescent="0.25">
      <c r="A365" s="19" t="s">
        <v>140</v>
      </c>
      <c r="B365" s="21"/>
      <c r="C365" s="21">
        <f t="shared" si="20"/>
        <v>128</v>
      </c>
      <c r="D365" s="21">
        <v>119</v>
      </c>
      <c r="E365" s="21">
        <v>9</v>
      </c>
      <c r="F365" s="6"/>
      <c r="G365" s="6">
        <v>5.7750000000000004</v>
      </c>
      <c r="H365" s="6">
        <f t="shared" si="18"/>
        <v>103.95</v>
      </c>
      <c r="I365" s="6">
        <f t="shared" si="19"/>
        <v>128.99</v>
      </c>
    </row>
    <row r="366" spans="1:9" x14ac:dyDescent="0.25">
      <c r="A366" s="19" t="s">
        <v>140</v>
      </c>
      <c r="B366" s="21"/>
      <c r="C366" s="21">
        <f t="shared" si="20"/>
        <v>177</v>
      </c>
      <c r="D366" s="21">
        <v>119</v>
      </c>
      <c r="E366" s="21">
        <v>58</v>
      </c>
      <c r="F366" s="6"/>
      <c r="G366" s="6">
        <v>5.7750000000000004</v>
      </c>
      <c r="H366" s="6">
        <f t="shared" si="18"/>
        <v>669.9</v>
      </c>
      <c r="I366" s="6">
        <f t="shared" si="19"/>
        <v>831.28</v>
      </c>
    </row>
    <row r="367" spans="1:9" x14ac:dyDescent="0.25">
      <c r="A367" s="19" t="s">
        <v>140</v>
      </c>
      <c r="B367" s="21"/>
      <c r="C367" s="21">
        <f t="shared" si="20"/>
        <v>155</v>
      </c>
      <c r="D367" s="21">
        <v>119</v>
      </c>
      <c r="E367" s="21">
        <v>36</v>
      </c>
      <c r="F367" s="6"/>
      <c r="G367" s="6">
        <v>5.72</v>
      </c>
      <c r="H367" s="6">
        <f t="shared" si="18"/>
        <v>411.84</v>
      </c>
      <c r="I367" s="6">
        <f t="shared" si="19"/>
        <v>511.05</v>
      </c>
    </row>
    <row r="368" spans="1:9" x14ac:dyDescent="0.25">
      <c r="A368" s="19" t="s">
        <v>140</v>
      </c>
      <c r="B368" s="21"/>
      <c r="C368" s="21">
        <f t="shared" si="20"/>
        <v>144</v>
      </c>
      <c r="D368" s="21">
        <v>119</v>
      </c>
      <c r="E368" s="21">
        <v>25</v>
      </c>
      <c r="F368" s="6"/>
      <c r="G368" s="6">
        <v>5.7750000000000004</v>
      </c>
      <c r="H368" s="6">
        <f t="shared" si="18"/>
        <v>288.75</v>
      </c>
      <c r="I368" s="6">
        <f t="shared" si="19"/>
        <v>358.31</v>
      </c>
    </row>
    <row r="369" spans="1:9" x14ac:dyDescent="0.25">
      <c r="A369" s="19" t="s">
        <v>140</v>
      </c>
      <c r="B369" s="21"/>
      <c r="C369" s="21">
        <f t="shared" si="20"/>
        <v>135</v>
      </c>
      <c r="D369" s="21">
        <v>119</v>
      </c>
      <c r="E369" s="21">
        <v>16</v>
      </c>
      <c r="F369" s="6"/>
      <c r="G369" s="6">
        <v>5.7750000000000004</v>
      </c>
      <c r="H369" s="6">
        <f t="shared" si="18"/>
        <v>184.8</v>
      </c>
      <c r="I369" s="6">
        <f t="shared" si="19"/>
        <v>229.32</v>
      </c>
    </row>
    <row r="370" spans="1:9" x14ac:dyDescent="0.25">
      <c r="A370" s="19" t="s">
        <v>140</v>
      </c>
      <c r="B370" s="21"/>
      <c r="C370" s="21">
        <f t="shared" si="20"/>
        <v>176</v>
      </c>
      <c r="D370" s="21">
        <v>119</v>
      </c>
      <c r="E370" s="21">
        <v>57</v>
      </c>
      <c r="F370" s="6"/>
      <c r="G370" s="6">
        <v>5.8259999999999996</v>
      </c>
      <c r="H370" s="6">
        <f t="shared" si="18"/>
        <v>664.16</v>
      </c>
      <c r="I370" s="6">
        <f t="shared" si="19"/>
        <v>824.16</v>
      </c>
    </row>
    <row r="371" spans="1:9" x14ac:dyDescent="0.25">
      <c r="A371" s="19" t="s">
        <v>140</v>
      </c>
      <c r="B371" s="21"/>
      <c r="C371" s="21">
        <f t="shared" si="20"/>
        <v>144</v>
      </c>
      <c r="D371" s="21">
        <v>119</v>
      </c>
      <c r="E371" s="21">
        <v>25</v>
      </c>
      <c r="F371" s="6"/>
      <c r="G371" s="6">
        <v>5.7750000000000004</v>
      </c>
      <c r="H371" s="6">
        <f t="shared" si="18"/>
        <v>288.75</v>
      </c>
      <c r="I371" s="6">
        <f t="shared" si="19"/>
        <v>358.31</v>
      </c>
    </row>
    <row r="372" spans="1:9" x14ac:dyDescent="0.25">
      <c r="A372" s="19" t="s">
        <v>140</v>
      </c>
      <c r="B372" s="21"/>
      <c r="C372" s="21">
        <f t="shared" si="20"/>
        <v>140</v>
      </c>
      <c r="D372" s="21">
        <v>119</v>
      </c>
      <c r="E372" s="21">
        <v>21</v>
      </c>
      <c r="F372" s="6"/>
      <c r="G372" s="6">
        <v>5.6639999999999997</v>
      </c>
      <c r="H372" s="6">
        <f t="shared" si="18"/>
        <v>237.89</v>
      </c>
      <c r="I372" s="6">
        <f t="shared" si="19"/>
        <v>295.2</v>
      </c>
    </row>
    <row r="373" spans="1:9" x14ac:dyDescent="0.25">
      <c r="A373" s="19" t="s">
        <v>140</v>
      </c>
      <c r="B373" s="21"/>
      <c r="C373" s="21">
        <f t="shared" si="20"/>
        <v>199</v>
      </c>
      <c r="D373" s="21">
        <v>119</v>
      </c>
      <c r="E373" s="21">
        <v>80</v>
      </c>
      <c r="F373" s="6"/>
      <c r="G373" s="6">
        <v>5.72</v>
      </c>
      <c r="H373" s="6">
        <f t="shared" si="18"/>
        <v>915.2</v>
      </c>
      <c r="I373" s="6">
        <f t="shared" si="19"/>
        <v>1135.67</v>
      </c>
    </row>
    <row r="374" spans="1:9" x14ac:dyDescent="0.25">
      <c r="A374" s="19" t="s">
        <v>140</v>
      </c>
      <c r="B374" s="21"/>
      <c r="C374" s="21">
        <f t="shared" si="20"/>
        <v>192</v>
      </c>
      <c r="D374" s="21">
        <v>119</v>
      </c>
      <c r="E374" s="21">
        <v>73</v>
      </c>
      <c r="F374" s="6"/>
      <c r="G374" s="6">
        <v>5.72</v>
      </c>
      <c r="H374" s="6">
        <f t="shared" si="18"/>
        <v>835.12</v>
      </c>
      <c r="I374" s="6">
        <f t="shared" si="19"/>
        <v>1036.3</v>
      </c>
    </row>
    <row r="375" spans="1:9" x14ac:dyDescent="0.25">
      <c r="A375" s="19" t="s">
        <v>140</v>
      </c>
      <c r="B375" s="21"/>
      <c r="C375" s="21">
        <f t="shared" si="20"/>
        <v>144</v>
      </c>
      <c r="D375" s="21">
        <v>119</v>
      </c>
      <c r="E375" s="21">
        <v>25</v>
      </c>
      <c r="F375" s="6"/>
      <c r="G375" s="6">
        <v>5.7750000000000004</v>
      </c>
      <c r="H375" s="6">
        <f t="shared" si="18"/>
        <v>288.75</v>
      </c>
      <c r="I375" s="6">
        <f t="shared" si="19"/>
        <v>358.31</v>
      </c>
    </row>
    <row r="376" spans="1:9" x14ac:dyDescent="0.25">
      <c r="A376" s="19" t="s">
        <v>140</v>
      </c>
      <c r="B376" s="21"/>
      <c r="C376" s="21">
        <f t="shared" si="20"/>
        <v>130</v>
      </c>
      <c r="D376" s="21">
        <v>119</v>
      </c>
      <c r="E376" s="21">
        <v>11</v>
      </c>
      <c r="F376" s="6"/>
      <c r="G376" s="6">
        <v>5.4939999999999998</v>
      </c>
      <c r="H376" s="6">
        <f t="shared" si="18"/>
        <v>120.87</v>
      </c>
      <c r="I376" s="6">
        <f t="shared" si="19"/>
        <v>149.99</v>
      </c>
    </row>
    <row r="377" spans="1:9" x14ac:dyDescent="0.25">
      <c r="A377" s="19" t="s">
        <v>140</v>
      </c>
      <c r="B377" s="21"/>
      <c r="C377" s="21">
        <f t="shared" si="20"/>
        <v>138</v>
      </c>
      <c r="D377" s="21">
        <v>119</v>
      </c>
      <c r="E377" s="21">
        <v>19</v>
      </c>
      <c r="F377" s="6"/>
      <c r="G377" s="6">
        <v>5.72</v>
      </c>
      <c r="H377" s="6">
        <f t="shared" si="18"/>
        <v>217.36</v>
      </c>
      <c r="I377" s="6">
        <f t="shared" si="19"/>
        <v>269.72000000000003</v>
      </c>
    </row>
    <row r="378" spans="1:9" x14ac:dyDescent="0.25">
      <c r="A378" s="19" t="s">
        <v>140</v>
      </c>
      <c r="B378" s="21"/>
      <c r="C378" s="21">
        <f t="shared" si="20"/>
        <v>143</v>
      </c>
      <c r="D378" s="21">
        <v>119</v>
      </c>
      <c r="E378" s="21">
        <v>24</v>
      </c>
      <c r="F378" s="6"/>
      <c r="G378" s="6">
        <v>5.72</v>
      </c>
      <c r="H378" s="6">
        <f t="shared" si="18"/>
        <v>274.56</v>
      </c>
      <c r="I378" s="6">
        <f t="shared" si="19"/>
        <v>340.7</v>
      </c>
    </row>
    <row r="379" spans="1:9" x14ac:dyDescent="0.25">
      <c r="A379" s="19" t="s">
        <v>140</v>
      </c>
      <c r="B379" s="21"/>
      <c r="C379" s="21">
        <f t="shared" si="20"/>
        <v>199</v>
      </c>
      <c r="D379" s="21">
        <v>119</v>
      </c>
      <c r="E379" s="21">
        <v>80</v>
      </c>
      <c r="F379" s="6"/>
      <c r="G379" s="6">
        <v>5.6639999999999997</v>
      </c>
      <c r="H379" s="6">
        <f t="shared" ref="H379:H442" si="21">ROUND(G379*E379*2,2)</f>
        <v>906.24</v>
      </c>
      <c r="I379" s="6">
        <f t="shared" ref="I379:I442" si="22">ROUND(H379*1.2409,2)</f>
        <v>1124.55</v>
      </c>
    </row>
    <row r="380" spans="1:9" x14ac:dyDescent="0.25">
      <c r="A380" s="19" t="s">
        <v>140</v>
      </c>
      <c r="B380" s="21"/>
      <c r="C380" s="21">
        <f t="shared" si="20"/>
        <v>158</v>
      </c>
      <c r="D380" s="21">
        <v>119</v>
      </c>
      <c r="E380" s="21">
        <v>39</v>
      </c>
      <c r="F380" s="6"/>
      <c r="G380" s="6">
        <v>5.6639999999999997</v>
      </c>
      <c r="H380" s="6">
        <f t="shared" si="21"/>
        <v>441.79</v>
      </c>
      <c r="I380" s="6">
        <f t="shared" si="22"/>
        <v>548.22</v>
      </c>
    </row>
    <row r="381" spans="1:9" x14ac:dyDescent="0.25">
      <c r="A381" s="19" t="s">
        <v>140</v>
      </c>
      <c r="B381" s="21"/>
      <c r="C381" s="21">
        <f t="shared" si="20"/>
        <v>144</v>
      </c>
      <c r="D381" s="21">
        <v>119</v>
      </c>
      <c r="E381" s="21">
        <v>25</v>
      </c>
      <c r="F381" s="6"/>
      <c r="G381" s="6">
        <v>5.6639999999999997</v>
      </c>
      <c r="H381" s="6">
        <f t="shared" si="21"/>
        <v>283.2</v>
      </c>
      <c r="I381" s="6">
        <f t="shared" si="22"/>
        <v>351.42</v>
      </c>
    </row>
    <row r="382" spans="1:9" x14ac:dyDescent="0.25">
      <c r="A382" s="19" t="s">
        <v>140</v>
      </c>
      <c r="B382" s="21"/>
      <c r="C382" s="21">
        <f t="shared" si="20"/>
        <v>144</v>
      </c>
      <c r="D382" s="21">
        <v>119</v>
      </c>
      <c r="E382" s="21">
        <v>25</v>
      </c>
      <c r="F382" s="6"/>
      <c r="G382" s="6">
        <v>5.72</v>
      </c>
      <c r="H382" s="6">
        <f t="shared" si="21"/>
        <v>286</v>
      </c>
      <c r="I382" s="6">
        <f t="shared" si="22"/>
        <v>354.9</v>
      </c>
    </row>
    <row r="383" spans="1:9" x14ac:dyDescent="0.25">
      <c r="A383" s="19" t="s">
        <v>140</v>
      </c>
      <c r="B383" s="21"/>
      <c r="C383" s="21">
        <f t="shared" si="20"/>
        <v>148</v>
      </c>
      <c r="D383" s="21">
        <v>119</v>
      </c>
      <c r="E383" s="21">
        <v>29</v>
      </c>
      <c r="F383" s="6"/>
      <c r="G383" s="6">
        <v>5.7750000000000004</v>
      </c>
      <c r="H383" s="6">
        <f t="shared" si="21"/>
        <v>334.95</v>
      </c>
      <c r="I383" s="6">
        <f t="shared" si="22"/>
        <v>415.64</v>
      </c>
    </row>
    <row r="384" spans="1:9" x14ac:dyDescent="0.25">
      <c r="A384" s="19" t="s">
        <v>140</v>
      </c>
      <c r="B384" s="21"/>
      <c r="C384" s="21">
        <f t="shared" si="20"/>
        <v>159</v>
      </c>
      <c r="D384" s="21">
        <v>119</v>
      </c>
      <c r="E384" s="21">
        <v>40</v>
      </c>
      <c r="F384" s="6"/>
      <c r="G384" s="6">
        <v>5.6639999999999997</v>
      </c>
      <c r="H384" s="6">
        <f t="shared" si="21"/>
        <v>453.12</v>
      </c>
      <c r="I384" s="6">
        <f t="shared" si="22"/>
        <v>562.28</v>
      </c>
    </row>
    <row r="385" spans="1:9" x14ac:dyDescent="0.25">
      <c r="A385" s="19" t="s">
        <v>140</v>
      </c>
      <c r="B385" s="21"/>
      <c r="C385" s="21">
        <f t="shared" si="20"/>
        <v>160</v>
      </c>
      <c r="D385" s="21">
        <v>119</v>
      </c>
      <c r="E385" s="21">
        <v>41</v>
      </c>
      <c r="F385" s="6"/>
      <c r="G385" s="6">
        <v>5.7750000000000004</v>
      </c>
      <c r="H385" s="6">
        <f t="shared" si="21"/>
        <v>473.55</v>
      </c>
      <c r="I385" s="6">
        <f t="shared" si="22"/>
        <v>587.63</v>
      </c>
    </row>
    <row r="386" spans="1:9" x14ac:dyDescent="0.25">
      <c r="A386" s="19" t="s">
        <v>140</v>
      </c>
      <c r="B386" s="21"/>
      <c r="C386" s="21">
        <f t="shared" si="20"/>
        <v>136</v>
      </c>
      <c r="D386" s="21">
        <v>119</v>
      </c>
      <c r="E386" s="21">
        <v>17</v>
      </c>
      <c r="F386" s="6"/>
      <c r="G386" s="6">
        <v>5.58</v>
      </c>
      <c r="H386" s="6">
        <f t="shared" si="21"/>
        <v>189.72</v>
      </c>
      <c r="I386" s="6">
        <f t="shared" si="22"/>
        <v>235.42</v>
      </c>
    </row>
    <row r="387" spans="1:9" x14ac:dyDescent="0.25">
      <c r="A387" s="19" t="s">
        <v>140</v>
      </c>
      <c r="B387" s="21"/>
      <c r="C387" s="21">
        <f t="shared" ref="C387:C450" si="23">D387+E387</f>
        <v>192</v>
      </c>
      <c r="D387" s="21">
        <v>119</v>
      </c>
      <c r="E387" s="21">
        <v>73</v>
      </c>
      <c r="F387" s="6"/>
      <c r="G387" s="6">
        <v>5.58</v>
      </c>
      <c r="H387" s="6">
        <f t="shared" si="21"/>
        <v>814.68</v>
      </c>
      <c r="I387" s="6">
        <f t="shared" si="22"/>
        <v>1010.94</v>
      </c>
    </row>
    <row r="388" spans="1:9" x14ac:dyDescent="0.25">
      <c r="A388" s="19" t="s">
        <v>140</v>
      </c>
      <c r="B388" s="21"/>
      <c r="C388" s="21">
        <f t="shared" si="23"/>
        <v>144</v>
      </c>
      <c r="D388" s="21">
        <v>119</v>
      </c>
      <c r="E388" s="21">
        <v>25</v>
      </c>
      <c r="F388" s="6"/>
      <c r="G388" s="6">
        <v>5.58</v>
      </c>
      <c r="H388" s="6">
        <f t="shared" si="21"/>
        <v>279</v>
      </c>
      <c r="I388" s="6">
        <f t="shared" si="22"/>
        <v>346.21</v>
      </c>
    </row>
    <row r="389" spans="1:9" x14ac:dyDescent="0.25">
      <c r="A389" s="19" t="s">
        <v>140</v>
      </c>
      <c r="B389" s="21"/>
      <c r="C389" s="21">
        <f t="shared" si="23"/>
        <v>143</v>
      </c>
      <c r="D389" s="21">
        <v>119</v>
      </c>
      <c r="E389" s="21">
        <v>24</v>
      </c>
      <c r="F389" s="6"/>
      <c r="G389" s="6">
        <v>5.58</v>
      </c>
      <c r="H389" s="6">
        <f t="shared" si="21"/>
        <v>267.83999999999997</v>
      </c>
      <c r="I389" s="6">
        <f t="shared" si="22"/>
        <v>332.36</v>
      </c>
    </row>
    <row r="390" spans="1:9" x14ac:dyDescent="0.25">
      <c r="A390" s="19" t="s">
        <v>140</v>
      </c>
      <c r="B390" s="21"/>
      <c r="C390" s="21">
        <f t="shared" si="23"/>
        <v>143</v>
      </c>
      <c r="D390" s="21">
        <v>119</v>
      </c>
      <c r="E390" s="21">
        <v>24</v>
      </c>
      <c r="F390" s="6"/>
      <c r="G390" s="6">
        <v>5.58</v>
      </c>
      <c r="H390" s="6">
        <f t="shared" si="21"/>
        <v>267.83999999999997</v>
      </c>
      <c r="I390" s="6">
        <f t="shared" si="22"/>
        <v>332.36</v>
      </c>
    </row>
    <row r="391" spans="1:9" x14ac:dyDescent="0.25">
      <c r="A391" s="19" t="s">
        <v>140</v>
      </c>
      <c r="B391" s="21"/>
      <c r="C391" s="21">
        <f t="shared" si="23"/>
        <v>144</v>
      </c>
      <c r="D391" s="21">
        <v>119</v>
      </c>
      <c r="E391" s="21">
        <v>25</v>
      </c>
      <c r="F391" s="6"/>
      <c r="G391" s="6">
        <v>5.58</v>
      </c>
      <c r="H391" s="6">
        <f t="shared" si="21"/>
        <v>279</v>
      </c>
      <c r="I391" s="6">
        <f t="shared" si="22"/>
        <v>346.21</v>
      </c>
    </row>
    <row r="392" spans="1:9" x14ac:dyDescent="0.25">
      <c r="A392" s="19" t="s">
        <v>140</v>
      </c>
      <c r="B392" s="21"/>
      <c r="C392" s="21">
        <f t="shared" si="23"/>
        <v>146</v>
      </c>
      <c r="D392" s="21">
        <v>119</v>
      </c>
      <c r="E392" s="21">
        <v>27</v>
      </c>
      <c r="F392" s="6"/>
      <c r="G392" s="6">
        <v>5.58</v>
      </c>
      <c r="H392" s="6">
        <f t="shared" si="21"/>
        <v>301.32</v>
      </c>
      <c r="I392" s="6">
        <f t="shared" si="22"/>
        <v>373.91</v>
      </c>
    </row>
    <row r="393" spans="1:9" x14ac:dyDescent="0.25">
      <c r="A393" s="19" t="s">
        <v>140</v>
      </c>
      <c r="B393" s="21"/>
      <c r="C393" s="21">
        <f t="shared" si="23"/>
        <v>195</v>
      </c>
      <c r="D393" s="21">
        <v>119</v>
      </c>
      <c r="E393" s="21">
        <v>76</v>
      </c>
      <c r="F393" s="6"/>
      <c r="G393" s="6">
        <v>5.58</v>
      </c>
      <c r="H393" s="6">
        <f t="shared" si="21"/>
        <v>848.16</v>
      </c>
      <c r="I393" s="6">
        <f t="shared" si="22"/>
        <v>1052.48</v>
      </c>
    </row>
    <row r="394" spans="1:9" x14ac:dyDescent="0.25">
      <c r="A394" s="19" t="s">
        <v>140</v>
      </c>
      <c r="B394" s="21"/>
      <c r="C394" s="21">
        <f t="shared" si="23"/>
        <v>139</v>
      </c>
      <c r="D394" s="21">
        <v>119</v>
      </c>
      <c r="E394" s="21">
        <v>20</v>
      </c>
      <c r="F394" s="6"/>
      <c r="G394" s="6">
        <v>5.58</v>
      </c>
      <c r="H394" s="6">
        <f t="shared" si="21"/>
        <v>223.2</v>
      </c>
      <c r="I394" s="6">
        <f t="shared" si="22"/>
        <v>276.97000000000003</v>
      </c>
    </row>
    <row r="395" spans="1:9" x14ac:dyDescent="0.25">
      <c r="A395" s="19" t="s">
        <v>140</v>
      </c>
      <c r="B395" s="21"/>
      <c r="C395" s="21">
        <f t="shared" si="23"/>
        <v>191</v>
      </c>
      <c r="D395" s="21">
        <v>119</v>
      </c>
      <c r="E395" s="21">
        <v>72</v>
      </c>
      <c r="F395" s="6"/>
      <c r="G395" s="6">
        <v>5.58</v>
      </c>
      <c r="H395" s="6">
        <f t="shared" si="21"/>
        <v>803.52</v>
      </c>
      <c r="I395" s="6">
        <f t="shared" si="22"/>
        <v>997.09</v>
      </c>
    </row>
    <row r="396" spans="1:9" x14ac:dyDescent="0.25">
      <c r="A396" s="19" t="s">
        <v>140</v>
      </c>
      <c r="B396" s="21"/>
      <c r="C396" s="21">
        <f t="shared" si="23"/>
        <v>158</v>
      </c>
      <c r="D396" s="21">
        <v>119</v>
      </c>
      <c r="E396" s="21">
        <v>39</v>
      </c>
      <c r="F396" s="6"/>
      <c r="G396" s="6">
        <v>5.58</v>
      </c>
      <c r="H396" s="6">
        <f t="shared" si="21"/>
        <v>435.24</v>
      </c>
      <c r="I396" s="6">
        <f t="shared" si="22"/>
        <v>540.09</v>
      </c>
    </row>
    <row r="397" spans="1:9" x14ac:dyDescent="0.25">
      <c r="A397" s="19" t="s">
        <v>140</v>
      </c>
      <c r="B397" s="21"/>
      <c r="C397" s="21">
        <f t="shared" si="23"/>
        <v>164</v>
      </c>
      <c r="D397" s="21">
        <v>119</v>
      </c>
      <c r="E397" s="21">
        <v>45</v>
      </c>
      <c r="F397" s="6"/>
      <c r="G397" s="6">
        <v>5.58</v>
      </c>
      <c r="H397" s="6">
        <f t="shared" si="21"/>
        <v>502.2</v>
      </c>
      <c r="I397" s="6">
        <f t="shared" si="22"/>
        <v>623.17999999999995</v>
      </c>
    </row>
    <row r="398" spans="1:9" x14ac:dyDescent="0.25">
      <c r="A398" s="19" t="s">
        <v>140</v>
      </c>
      <c r="B398" s="21"/>
      <c r="C398" s="21">
        <f t="shared" si="23"/>
        <v>128</v>
      </c>
      <c r="D398" s="21">
        <v>119</v>
      </c>
      <c r="E398" s="21">
        <v>9</v>
      </c>
      <c r="F398" s="6"/>
      <c r="G398" s="6">
        <v>5.7750000000000004</v>
      </c>
      <c r="H398" s="6">
        <f t="shared" si="21"/>
        <v>103.95</v>
      </c>
      <c r="I398" s="6">
        <f t="shared" si="22"/>
        <v>128.99</v>
      </c>
    </row>
    <row r="399" spans="1:9" x14ac:dyDescent="0.25">
      <c r="A399" s="19" t="s">
        <v>140</v>
      </c>
      <c r="B399" s="21"/>
      <c r="C399" s="21">
        <f t="shared" si="23"/>
        <v>167</v>
      </c>
      <c r="D399" s="21">
        <v>119</v>
      </c>
      <c r="E399" s="21">
        <v>48</v>
      </c>
      <c r="F399" s="6"/>
      <c r="G399" s="6">
        <v>5.7750000000000004</v>
      </c>
      <c r="H399" s="6">
        <f t="shared" si="21"/>
        <v>554.4</v>
      </c>
      <c r="I399" s="6">
        <f t="shared" si="22"/>
        <v>687.95</v>
      </c>
    </row>
    <row r="400" spans="1:9" x14ac:dyDescent="0.25">
      <c r="A400" s="19" t="s">
        <v>140</v>
      </c>
      <c r="B400" s="21"/>
      <c r="C400" s="21">
        <f t="shared" si="23"/>
        <v>189</v>
      </c>
      <c r="D400" s="21">
        <v>119</v>
      </c>
      <c r="E400" s="21">
        <v>70</v>
      </c>
      <c r="F400" s="6"/>
      <c r="G400" s="6">
        <v>5.58</v>
      </c>
      <c r="H400" s="6">
        <f t="shared" si="21"/>
        <v>781.2</v>
      </c>
      <c r="I400" s="6">
        <f t="shared" si="22"/>
        <v>969.39</v>
      </c>
    </row>
    <row r="401" spans="1:9" x14ac:dyDescent="0.25">
      <c r="A401" s="19" t="s">
        <v>140</v>
      </c>
      <c r="B401" s="21"/>
      <c r="C401" s="21">
        <f t="shared" si="23"/>
        <v>120</v>
      </c>
      <c r="D401" s="21">
        <v>119</v>
      </c>
      <c r="E401" s="21">
        <v>1</v>
      </c>
      <c r="F401" s="6"/>
      <c r="G401" s="6">
        <v>5.58</v>
      </c>
      <c r="H401" s="6">
        <f t="shared" si="21"/>
        <v>11.16</v>
      </c>
      <c r="I401" s="6">
        <f t="shared" si="22"/>
        <v>13.85</v>
      </c>
    </row>
    <row r="402" spans="1:9" x14ac:dyDescent="0.25">
      <c r="A402" s="19" t="s">
        <v>140</v>
      </c>
      <c r="B402" s="21"/>
      <c r="C402" s="21">
        <f t="shared" si="23"/>
        <v>159</v>
      </c>
      <c r="D402" s="21">
        <v>119</v>
      </c>
      <c r="E402" s="21">
        <v>40</v>
      </c>
      <c r="F402" s="6"/>
      <c r="G402" s="6">
        <v>5.58</v>
      </c>
      <c r="H402" s="6">
        <f t="shared" si="21"/>
        <v>446.4</v>
      </c>
      <c r="I402" s="6">
        <f t="shared" si="22"/>
        <v>553.94000000000005</v>
      </c>
    </row>
    <row r="403" spans="1:9" x14ac:dyDescent="0.25">
      <c r="A403" s="19" t="s">
        <v>140</v>
      </c>
      <c r="B403" s="21"/>
      <c r="C403" s="21">
        <f t="shared" si="23"/>
        <v>136</v>
      </c>
      <c r="D403" s="21">
        <v>119</v>
      </c>
      <c r="E403" s="21">
        <v>17</v>
      </c>
      <c r="F403" s="6"/>
      <c r="G403" s="6">
        <v>5.6639999999999997</v>
      </c>
      <c r="H403" s="6">
        <f t="shared" si="21"/>
        <v>192.58</v>
      </c>
      <c r="I403" s="6">
        <f t="shared" si="22"/>
        <v>238.97</v>
      </c>
    </row>
    <row r="404" spans="1:9" x14ac:dyDescent="0.25">
      <c r="A404" s="19" t="s">
        <v>140</v>
      </c>
      <c r="B404" s="21"/>
      <c r="C404" s="21">
        <f t="shared" si="23"/>
        <v>143</v>
      </c>
      <c r="D404" s="21">
        <v>119</v>
      </c>
      <c r="E404" s="21">
        <v>24</v>
      </c>
      <c r="F404" s="6"/>
      <c r="G404" s="6">
        <v>5.58</v>
      </c>
      <c r="H404" s="6">
        <f t="shared" si="21"/>
        <v>267.83999999999997</v>
      </c>
      <c r="I404" s="6">
        <f t="shared" si="22"/>
        <v>332.36</v>
      </c>
    </row>
    <row r="405" spans="1:9" x14ac:dyDescent="0.25">
      <c r="A405" s="19" t="s">
        <v>140</v>
      </c>
      <c r="B405" s="21"/>
      <c r="C405" s="21">
        <f t="shared" si="23"/>
        <v>176</v>
      </c>
      <c r="D405" s="21">
        <v>119</v>
      </c>
      <c r="E405" s="21">
        <v>57</v>
      </c>
      <c r="F405" s="6"/>
      <c r="G405" s="6">
        <v>5.58</v>
      </c>
      <c r="H405" s="6">
        <f t="shared" si="21"/>
        <v>636.12</v>
      </c>
      <c r="I405" s="6">
        <f t="shared" si="22"/>
        <v>789.36</v>
      </c>
    </row>
    <row r="406" spans="1:9" x14ac:dyDescent="0.25">
      <c r="A406" s="19" t="s">
        <v>140</v>
      </c>
      <c r="B406" s="21"/>
      <c r="C406" s="21">
        <f t="shared" si="23"/>
        <v>142</v>
      </c>
      <c r="D406" s="21">
        <v>119</v>
      </c>
      <c r="E406" s="21">
        <v>23</v>
      </c>
      <c r="F406" s="6"/>
      <c r="G406" s="6">
        <v>5.58</v>
      </c>
      <c r="H406" s="6">
        <f t="shared" si="21"/>
        <v>256.68</v>
      </c>
      <c r="I406" s="6">
        <f t="shared" si="22"/>
        <v>318.51</v>
      </c>
    </row>
    <row r="407" spans="1:9" x14ac:dyDescent="0.25">
      <c r="A407" s="19" t="s">
        <v>140</v>
      </c>
      <c r="B407" s="21"/>
      <c r="C407" s="21">
        <f t="shared" si="23"/>
        <v>140</v>
      </c>
      <c r="D407" s="21">
        <v>119</v>
      </c>
      <c r="E407" s="21">
        <v>21</v>
      </c>
      <c r="F407" s="6"/>
      <c r="G407" s="6">
        <v>5.58</v>
      </c>
      <c r="H407" s="6">
        <f t="shared" si="21"/>
        <v>234.36</v>
      </c>
      <c r="I407" s="6">
        <f t="shared" si="22"/>
        <v>290.82</v>
      </c>
    </row>
    <row r="408" spans="1:9" x14ac:dyDescent="0.25">
      <c r="A408" s="19" t="s">
        <v>465</v>
      </c>
      <c r="B408" s="21"/>
      <c r="C408" s="21">
        <f t="shared" si="23"/>
        <v>128</v>
      </c>
      <c r="D408" s="21">
        <v>119</v>
      </c>
      <c r="E408" s="21">
        <v>9</v>
      </c>
      <c r="F408" s="6"/>
      <c r="G408" s="6">
        <v>5.7750000000000004</v>
      </c>
      <c r="H408" s="6">
        <f t="shared" si="21"/>
        <v>103.95</v>
      </c>
      <c r="I408" s="6">
        <f t="shared" si="22"/>
        <v>128.99</v>
      </c>
    </row>
    <row r="409" spans="1:9" x14ac:dyDescent="0.25">
      <c r="A409" s="19" t="s">
        <v>465</v>
      </c>
      <c r="B409" s="21"/>
      <c r="C409" s="21">
        <f t="shared" si="23"/>
        <v>128</v>
      </c>
      <c r="D409" s="21">
        <v>119</v>
      </c>
      <c r="E409" s="21">
        <v>9</v>
      </c>
      <c r="F409" s="6"/>
      <c r="G409" s="6">
        <v>5.7750000000000004</v>
      </c>
      <c r="H409" s="6">
        <f t="shared" si="21"/>
        <v>103.95</v>
      </c>
      <c r="I409" s="6">
        <f t="shared" si="22"/>
        <v>128.99</v>
      </c>
    </row>
    <row r="410" spans="1:9" x14ac:dyDescent="0.25">
      <c r="A410" s="19" t="s">
        <v>465</v>
      </c>
      <c r="B410" s="21"/>
      <c r="C410" s="21">
        <f t="shared" si="23"/>
        <v>140</v>
      </c>
      <c r="D410" s="21">
        <v>119</v>
      </c>
      <c r="E410" s="21">
        <v>21</v>
      </c>
      <c r="F410" s="6"/>
      <c r="G410" s="6">
        <v>5.7750000000000004</v>
      </c>
      <c r="H410" s="6">
        <f t="shared" si="21"/>
        <v>242.55</v>
      </c>
      <c r="I410" s="6">
        <f t="shared" si="22"/>
        <v>300.98</v>
      </c>
    </row>
    <row r="411" spans="1:9" x14ac:dyDescent="0.25">
      <c r="A411" s="19" t="s">
        <v>465</v>
      </c>
      <c r="B411" s="21"/>
      <c r="C411" s="21">
        <f t="shared" si="23"/>
        <v>128</v>
      </c>
      <c r="D411" s="21">
        <v>119</v>
      </c>
      <c r="E411" s="21">
        <v>9</v>
      </c>
      <c r="F411" s="6"/>
      <c r="G411" s="6">
        <v>5.7750000000000004</v>
      </c>
      <c r="H411" s="6">
        <f t="shared" si="21"/>
        <v>103.95</v>
      </c>
      <c r="I411" s="6">
        <f t="shared" si="22"/>
        <v>128.99</v>
      </c>
    </row>
    <row r="412" spans="1:9" x14ac:dyDescent="0.25">
      <c r="A412" s="19" t="s">
        <v>465</v>
      </c>
      <c r="B412" s="21"/>
      <c r="C412" s="21">
        <f t="shared" si="23"/>
        <v>152</v>
      </c>
      <c r="D412" s="21">
        <v>119</v>
      </c>
      <c r="E412" s="21">
        <v>33</v>
      </c>
      <c r="F412" s="6"/>
      <c r="G412" s="6">
        <v>5.7750000000000004</v>
      </c>
      <c r="H412" s="6">
        <f t="shared" si="21"/>
        <v>381.15</v>
      </c>
      <c r="I412" s="6">
        <f t="shared" si="22"/>
        <v>472.97</v>
      </c>
    </row>
    <row r="413" spans="1:9" x14ac:dyDescent="0.25">
      <c r="A413" s="19" t="s">
        <v>465</v>
      </c>
      <c r="B413" s="21"/>
      <c r="C413" s="21">
        <f t="shared" si="23"/>
        <v>152</v>
      </c>
      <c r="D413" s="21">
        <v>119</v>
      </c>
      <c r="E413" s="21">
        <v>33</v>
      </c>
      <c r="F413" s="6"/>
      <c r="G413" s="6">
        <v>5.7750000000000004</v>
      </c>
      <c r="H413" s="6">
        <f t="shared" si="21"/>
        <v>381.15</v>
      </c>
      <c r="I413" s="6">
        <f t="shared" si="22"/>
        <v>472.97</v>
      </c>
    </row>
    <row r="414" spans="1:9" x14ac:dyDescent="0.25">
      <c r="A414" s="19" t="s">
        <v>465</v>
      </c>
      <c r="B414" s="21"/>
      <c r="C414" s="21">
        <f t="shared" si="23"/>
        <v>136</v>
      </c>
      <c r="D414" s="21">
        <v>119</v>
      </c>
      <c r="E414" s="21">
        <v>17</v>
      </c>
      <c r="F414" s="6"/>
      <c r="G414" s="6">
        <v>5.7750000000000004</v>
      </c>
      <c r="H414" s="6">
        <f t="shared" si="21"/>
        <v>196.35</v>
      </c>
      <c r="I414" s="6">
        <f t="shared" si="22"/>
        <v>243.65</v>
      </c>
    </row>
    <row r="415" spans="1:9" x14ac:dyDescent="0.25">
      <c r="A415" s="19" t="s">
        <v>465</v>
      </c>
      <c r="B415" s="21"/>
      <c r="C415" s="21">
        <f t="shared" si="23"/>
        <v>124</v>
      </c>
      <c r="D415" s="21">
        <v>119</v>
      </c>
      <c r="E415" s="21">
        <v>5</v>
      </c>
      <c r="F415" s="6"/>
      <c r="G415" s="6">
        <v>5.7750000000000004</v>
      </c>
      <c r="H415" s="6">
        <f t="shared" si="21"/>
        <v>57.75</v>
      </c>
      <c r="I415" s="6">
        <f t="shared" si="22"/>
        <v>71.66</v>
      </c>
    </row>
    <row r="416" spans="1:9" x14ac:dyDescent="0.25">
      <c r="A416" s="19" t="s">
        <v>465</v>
      </c>
      <c r="B416" s="21"/>
      <c r="C416" s="21">
        <f t="shared" si="23"/>
        <v>152</v>
      </c>
      <c r="D416" s="21">
        <v>119</v>
      </c>
      <c r="E416" s="21">
        <v>33</v>
      </c>
      <c r="F416" s="6"/>
      <c r="G416" s="6">
        <v>5.9409999999999998</v>
      </c>
      <c r="H416" s="6">
        <f t="shared" si="21"/>
        <v>392.11</v>
      </c>
      <c r="I416" s="6">
        <f t="shared" si="22"/>
        <v>486.57</v>
      </c>
    </row>
    <row r="417" spans="1:9" x14ac:dyDescent="0.25">
      <c r="A417" s="19" t="s">
        <v>465</v>
      </c>
      <c r="B417" s="21"/>
      <c r="C417" s="21">
        <f t="shared" si="23"/>
        <v>120</v>
      </c>
      <c r="D417" s="21">
        <v>119</v>
      </c>
      <c r="E417" s="21">
        <v>1</v>
      </c>
      <c r="F417" s="6"/>
      <c r="G417" s="6">
        <v>5.548</v>
      </c>
      <c r="H417" s="6">
        <f t="shared" si="21"/>
        <v>11.1</v>
      </c>
      <c r="I417" s="6">
        <f t="shared" si="22"/>
        <v>13.77</v>
      </c>
    </row>
    <row r="418" spans="1:9" x14ac:dyDescent="0.25">
      <c r="A418" s="19" t="s">
        <v>465</v>
      </c>
      <c r="B418" s="21"/>
      <c r="C418" s="21">
        <f t="shared" si="23"/>
        <v>184</v>
      </c>
      <c r="D418" s="21">
        <v>119</v>
      </c>
      <c r="E418" s="21">
        <v>65</v>
      </c>
      <c r="F418" s="6"/>
      <c r="G418" s="6">
        <v>5.7750000000000004</v>
      </c>
      <c r="H418" s="6">
        <f t="shared" si="21"/>
        <v>750.75</v>
      </c>
      <c r="I418" s="6">
        <f t="shared" si="22"/>
        <v>931.61</v>
      </c>
    </row>
    <row r="419" spans="1:9" x14ac:dyDescent="0.25">
      <c r="A419" s="19" t="s">
        <v>465</v>
      </c>
      <c r="B419" s="21"/>
      <c r="C419" s="21">
        <f t="shared" si="23"/>
        <v>128</v>
      </c>
      <c r="D419" s="21">
        <v>119</v>
      </c>
      <c r="E419" s="21">
        <v>9</v>
      </c>
      <c r="F419" s="6"/>
      <c r="G419" s="6">
        <v>5.7750000000000004</v>
      </c>
      <c r="H419" s="6">
        <f t="shared" si="21"/>
        <v>103.95</v>
      </c>
      <c r="I419" s="6">
        <f t="shared" si="22"/>
        <v>128.99</v>
      </c>
    </row>
    <row r="420" spans="1:9" x14ac:dyDescent="0.25">
      <c r="A420" s="19" t="s">
        <v>465</v>
      </c>
      <c r="B420" s="21"/>
      <c r="C420" s="21">
        <f t="shared" si="23"/>
        <v>176</v>
      </c>
      <c r="D420" s="21">
        <v>119</v>
      </c>
      <c r="E420" s="21">
        <v>57</v>
      </c>
      <c r="F420" s="6"/>
      <c r="G420" s="6">
        <v>5.7750000000000004</v>
      </c>
      <c r="H420" s="6">
        <f t="shared" si="21"/>
        <v>658.35</v>
      </c>
      <c r="I420" s="6">
        <f t="shared" si="22"/>
        <v>816.95</v>
      </c>
    </row>
    <row r="421" spans="1:9" x14ac:dyDescent="0.25">
      <c r="A421" s="19" t="s">
        <v>465</v>
      </c>
      <c r="B421" s="21"/>
      <c r="C421" s="21">
        <f t="shared" si="23"/>
        <v>160</v>
      </c>
      <c r="D421" s="21">
        <v>119</v>
      </c>
      <c r="E421" s="21">
        <v>41</v>
      </c>
      <c r="F421" s="6"/>
      <c r="G421" s="6">
        <v>5.7750000000000004</v>
      </c>
      <c r="H421" s="6">
        <f t="shared" si="21"/>
        <v>473.55</v>
      </c>
      <c r="I421" s="6">
        <f t="shared" si="22"/>
        <v>587.63</v>
      </c>
    </row>
    <row r="422" spans="1:9" x14ac:dyDescent="0.25">
      <c r="A422" s="19" t="s">
        <v>465</v>
      </c>
      <c r="B422" s="21"/>
      <c r="C422" s="21">
        <f t="shared" si="23"/>
        <v>136</v>
      </c>
      <c r="D422" s="21">
        <v>119</v>
      </c>
      <c r="E422" s="21">
        <v>17</v>
      </c>
      <c r="F422" s="6"/>
      <c r="G422" s="6">
        <v>5.7750000000000004</v>
      </c>
      <c r="H422" s="6">
        <f t="shared" si="21"/>
        <v>196.35</v>
      </c>
      <c r="I422" s="6">
        <f t="shared" si="22"/>
        <v>243.65</v>
      </c>
    </row>
    <row r="423" spans="1:9" x14ac:dyDescent="0.25">
      <c r="A423" s="19" t="s">
        <v>465</v>
      </c>
      <c r="B423" s="21"/>
      <c r="C423" s="21">
        <f t="shared" si="23"/>
        <v>167</v>
      </c>
      <c r="D423" s="21">
        <v>119</v>
      </c>
      <c r="E423" s="21">
        <v>48</v>
      </c>
      <c r="F423" s="6"/>
      <c r="G423" s="6">
        <v>5.72</v>
      </c>
      <c r="H423" s="6">
        <f t="shared" si="21"/>
        <v>549.12</v>
      </c>
      <c r="I423" s="6">
        <f t="shared" si="22"/>
        <v>681.4</v>
      </c>
    </row>
    <row r="424" spans="1:9" x14ac:dyDescent="0.25">
      <c r="A424" s="19" t="s">
        <v>465</v>
      </c>
      <c r="B424" s="21"/>
      <c r="C424" s="21">
        <f t="shared" si="23"/>
        <v>146</v>
      </c>
      <c r="D424" s="21">
        <v>119</v>
      </c>
      <c r="E424" s="21">
        <v>27</v>
      </c>
      <c r="F424" s="6"/>
      <c r="G424" s="6">
        <v>5.9409999999999998</v>
      </c>
      <c r="H424" s="6">
        <f t="shared" si="21"/>
        <v>320.81</v>
      </c>
      <c r="I424" s="6">
        <f t="shared" si="22"/>
        <v>398.09</v>
      </c>
    </row>
    <row r="425" spans="1:9" x14ac:dyDescent="0.25">
      <c r="A425" s="19" t="s">
        <v>465</v>
      </c>
      <c r="B425" s="21"/>
      <c r="C425" s="21">
        <f t="shared" si="23"/>
        <v>120</v>
      </c>
      <c r="D425" s="21">
        <v>119</v>
      </c>
      <c r="E425" s="21">
        <v>1</v>
      </c>
      <c r="F425" s="6"/>
      <c r="G425" s="6">
        <v>5.7750000000000004</v>
      </c>
      <c r="H425" s="6">
        <f t="shared" si="21"/>
        <v>11.55</v>
      </c>
      <c r="I425" s="6">
        <f t="shared" si="22"/>
        <v>14.33</v>
      </c>
    </row>
    <row r="426" spans="1:9" x14ac:dyDescent="0.25">
      <c r="A426" s="19" t="s">
        <v>465</v>
      </c>
      <c r="B426" s="21"/>
      <c r="C426" s="21">
        <f t="shared" si="23"/>
        <v>128</v>
      </c>
      <c r="D426" s="21">
        <v>119</v>
      </c>
      <c r="E426" s="21">
        <v>9</v>
      </c>
      <c r="F426" s="6"/>
      <c r="G426" s="6">
        <v>5.7750000000000004</v>
      </c>
      <c r="H426" s="6">
        <f t="shared" si="21"/>
        <v>103.95</v>
      </c>
      <c r="I426" s="6">
        <f t="shared" si="22"/>
        <v>128.99</v>
      </c>
    </row>
    <row r="427" spans="1:9" x14ac:dyDescent="0.25">
      <c r="A427" s="19" t="s">
        <v>465</v>
      </c>
      <c r="B427" s="21"/>
      <c r="C427" s="21">
        <f t="shared" si="23"/>
        <v>136</v>
      </c>
      <c r="D427" s="21">
        <v>119</v>
      </c>
      <c r="E427" s="21">
        <v>17</v>
      </c>
      <c r="F427" s="6"/>
      <c r="G427" s="6">
        <v>5.7750000000000004</v>
      </c>
      <c r="H427" s="6">
        <f t="shared" si="21"/>
        <v>196.35</v>
      </c>
      <c r="I427" s="6">
        <f t="shared" si="22"/>
        <v>243.65</v>
      </c>
    </row>
    <row r="428" spans="1:9" x14ac:dyDescent="0.25">
      <c r="A428" s="19" t="s">
        <v>465</v>
      </c>
      <c r="B428" s="21"/>
      <c r="C428" s="21">
        <f t="shared" si="23"/>
        <v>180</v>
      </c>
      <c r="D428" s="21">
        <v>119</v>
      </c>
      <c r="E428" s="21">
        <v>61</v>
      </c>
      <c r="F428" s="6"/>
      <c r="G428" s="6">
        <v>5.7750000000000004</v>
      </c>
      <c r="H428" s="6">
        <f t="shared" si="21"/>
        <v>704.55</v>
      </c>
      <c r="I428" s="6">
        <f t="shared" si="22"/>
        <v>874.28</v>
      </c>
    </row>
    <row r="429" spans="1:9" x14ac:dyDescent="0.25">
      <c r="A429" s="19" t="s">
        <v>465</v>
      </c>
      <c r="B429" s="21"/>
      <c r="C429" s="21">
        <f t="shared" si="23"/>
        <v>135</v>
      </c>
      <c r="D429" s="21">
        <v>119</v>
      </c>
      <c r="E429" s="21">
        <v>16</v>
      </c>
      <c r="F429" s="6"/>
      <c r="G429" s="6">
        <v>5.7750000000000004</v>
      </c>
      <c r="H429" s="6">
        <f t="shared" si="21"/>
        <v>184.8</v>
      </c>
      <c r="I429" s="6">
        <f t="shared" si="22"/>
        <v>229.32</v>
      </c>
    </row>
    <row r="430" spans="1:9" x14ac:dyDescent="0.25">
      <c r="A430" s="19" t="s">
        <v>465</v>
      </c>
      <c r="B430" s="21"/>
      <c r="C430" s="21">
        <f t="shared" si="23"/>
        <v>184</v>
      </c>
      <c r="D430" s="21">
        <v>119</v>
      </c>
      <c r="E430" s="21">
        <v>65</v>
      </c>
      <c r="F430" s="6"/>
      <c r="G430" s="6">
        <v>5.7750000000000004</v>
      </c>
      <c r="H430" s="6">
        <f t="shared" si="21"/>
        <v>750.75</v>
      </c>
      <c r="I430" s="6">
        <f t="shared" si="22"/>
        <v>931.61</v>
      </c>
    </row>
    <row r="431" spans="1:9" x14ac:dyDescent="0.25">
      <c r="A431" s="19" t="s">
        <v>465</v>
      </c>
      <c r="B431" s="21"/>
      <c r="C431" s="21">
        <f t="shared" si="23"/>
        <v>161</v>
      </c>
      <c r="D431" s="21">
        <v>119</v>
      </c>
      <c r="E431" s="21">
        <v>42</v>
      </c>
      <c r="F431" s="6"/>
      <c r="G431" s="6">
        <v>5.7750000000000004</v>
      </c>
      <c r="H431" s="6">
        <f t="shared" si="21"/>
        <v>485.1</v>
      </c>
      <c r="I431" s="6">
        <f t="shared" si="22"/>
        <v>601.96</v>
      </c>
    </row>
    <row r="432" spans="1:9" x14ac:dyDescent="0.25">
      <c r="A432" s="19" t="s">
        <v>465</v>
      </c>
      <c r="B432" s="21"/>
      <c r="C432" s="21">
        <f t="shared" si="23"/>
        <v>184</v>
      </c>
      <c r="D432" s="21">
        <v>119</v>
      </c>
      <c r="E432" s="21">
        <v>65</v>
      </c>
      <c r="F432" s="6"/>
      <c r="G432" s="6">
        <v>5.6639999999999997</v>
      </c>
      <c r="H432" s="6">
        <f t="shared" si="21"/>
        <v>736.32</v>
      </c>
      <c r="I432" s="6">
        <f t="shared" si="22"/>
        <v>913.7</v>
      </c>
    </row>
    <row r="433" spans="1:9" x14ac:dyDescent="0.25">
      <c r="A433" s="19" t="s">
        <v>465</v>
      </c>
      <c r="B433" s="21"/>
      <c r="C433" s="21">
        <f t="shared" si="23"/>
        <v>200</v>
      </c>
      <c r="D433" s="21">
        <v>119</v>
      </c>
      <c r="E433" s="21">
        <v>81</v>
      </c>
      <c r="F433" s="6"/>
      <c r="G433" s="6">
        <v>5.58</v>
      </c>
      <c r="H433" s="6">
        <f t="shared" si="21"/>
        <v>903.96</v>
      </c>
      <c r="I433" s="6">
        <f t="shared" si="22"/>
        <v>1121.72</v>
      </c>
    </row>
    <row r="434" spans="1:9" x14ac:dyDescent="0.25">
      <c r="A434" s="19" t="s">
        <v>465</v>
      </c>
      <c r="B434" s="21"/>
      <c r="C434" s="21">
        <f t="shared" si="23"/>
        <v>152</v>
      </c>
      <c r="D434" s="21">
        <v>119</v>
      </c>
      <c r="E434" s="21">
        <v>33</v>
      </c>
      <c r="F434" s="6"/>
      <c r="G434" s="6">
        <v>5.6639999999999997</v>
      </c>
      <c r="H434" s="6">
        <f t="shared" si="21"/>
        <v>373.82</v>
      </c>
      <c r="I434" s="6">
        <f t="shared" si="22"/>
        <v>463.87</v>
      </c>
    </row>
    <row r="435" spans="1:9" x14ac:dyDescent="0.25">
      <c r="A435" s="19" t="s">
        <v>465</v>
      </c>
      <c r="B435" s="21"/>
      <c r="C435" s="21">
        <f t="shared" si="23"/>
        <v>164</v>
      </c>
      <c r="D435" s="21">
        <v>119</v>
      </c>
      <c r="E435" s="21">
        <v>45</v>
      </c>
      <c r="F435" s="6"/>
      <c r="G435" s="6">
        <v>5.6639999999999997</v>
      </c>
      <c r="H435" s="6">
        <f t="shared" si="21"/>
        <v>509.76</v>
      </c>
      <c r="I435" s="6">
        <f t="shared" si="22"/>
        <v>632.55999999999995</v>
      </c>
    </row>
    <row r="436" spans="1:9" x14ac:dyDescent="0.25">
      <c r="A436" s="19" t="s">
        <v>465</v>
      </c>
      <c r="B436" s="21"/>
      <c r="C436" s="21">
        <f t="shared" si="23"/>
        <v>128</v>
      </c>
      <c r="D436" s="21">
        <v>119</v>
      </c>
      <c r="E436" s="21">
        <v>9</v>
      </c>
      <c r="F436" s="6"/>
      <c r="G436" s="6">
        <v>5.6639999999999997</v>
      </c>
      <c r="H436" s="6">
        <f t="shared" si="21"/>
        <v>101.95</v>
      </c>
      <c r="I436" s="6">
        <f t="shared" si="22"/>
        <v>126.51</v>
      </c>
    </row>
    <row r="437" spans="1:9" x14ac:dyDescent="0.25">
      <c r="A437" s="19" t="s">
        <v>465</v>
      </c>
      <c r="B437" s="21"/>
      <c r="C437" s="21">
        <f t="shared" si="23"/>
        <v>127</v>
      </c>
      <c r="D437" s="21">
        <v>119</v>
      </c>
      <c r="E437" s="21">
        <v>8</v>
      </c>
      <c r="F437" s="6"/>
      <c r="G437" s="6">
        <v>5.6639999999999997</v>
      </c>
      <c r="H437" s="6">
        <f t="shared" si="21"/>
        <v>90.62</v>
      </c>
      <c r="I437" s="6">
        <f t="shared" si="22"/>
        <v>112.45</v>
      </c>
    </row>
    <row r="438" spans="1:9" x14ac:dyDescent="0.25">
      <c r="A438" s="19" t="s">
        <v>465</v>
      </c>
      <c r="B438" s="21"/>
      <c r="C438" s="21">
        <f t="shared" si="23"/>
        <v>140</v>
      </c>
      <c r="D438" s="21">
        <v>119</v>
      </c>
      <c r="E438" s="21">
        <v>21</v>
      </c>
      <c r="F438" s="6"/>
      <c r="G438" s="6">
        <v>5.6639999999999997</v>
      </c>
      <c r="H438" s="6">
        <f t="shared" si="21"/>
        <v>237.89</v>
      </c>
      <c r="I438" s="6">
        <f t="shared" si="22"/>
        <v>295.2</v>
      </c>
    </row>
    <row r="439" spans="1:9" x14ac:dyDescent="0.25">
      <c r="A439" s="19" t="s">
        <v>465</v>
      </c>
      <c r="B439" s="21"/>
      <c r="C439" s="21">
        <f t="shared" si="23"/>
        <v>140</v>
      </c>
      <c r="D439" s="21">
        <v>119</v>
      </c>
      <c r="E439" s="21">
        <v>21</v>
      </c>
      <c r="F439" s="6"/>
      <c r="G439" s="6">
        <v>5.6639999999999997</v>
      </c>
      <c r="H439" s="6">
        <f t="shared" si="21"/>
        <v>237.89</v>
      </c>
      <c r="I439" s="6">
        <f t="shared" si="22"/>
        <v>295.2</v>
      </c>
    </row>
    <row r="440" spans="1:9" x14ac:dyDescent="0.25">
      <c r="A440" s="19" t="s">
        <v>465</v>
      </c>
      <c r="B440" s="21"/>
      <c r="C440" s="21">
        <f t="shared" si="23"/>
        <v>144</v>
      </c>
      <c r="D440" s="21">
        <v>119</v>
      </c>
      <c r="E440" s="21">
        <v>25</v>
      </c>
      <c r="F440" s="6"/>
      <c r="G440" s="6">
        <v>5.6639999999999997</v>
      </c>
      <c r="H440" s="6">
        <f t="shared" si="21"/>
        <v>283.2</v>
      </c>
      <c r="I440" s="6">
        <f t="shared" si="22"/>
        <v>351.42</v>
      </c>
    </row>
    <row r="441" spans="1:9" x14ac:dyDescent="0.25">
      <c r="A441" s="19" t="s">
        <v>465</v>
      </c>
      <c r="B441" s="21"/>
      <c r="C441" s="21">
        <f t="shared" si="23"/>
        <v>128</v>
      </c>
      <c r="D441" s="21">
        <v>119</v>
      </c>
      <c r="E441" s="21">
        <v>9</v>
      </c>
      <c r="F441" s="6"/>
      <c r="G441" s="6">
        <v>5.7750000000000004</v>
      </c>
      <c r="H441" s="6">
        <f t="shared" si="21"/>
        <v>103.95</v>
      </c>
      <c r="I441" s="6">
        <f t="shared" si="22"/>
        <v>128.99</v>
      </c>
    </row>
    <row r="442" spans="1:9" x14ac:dyDescent="0.25">
      <c r="A442" s="19" t="s">
        <v>465</v>
      </c>
      <c r="B442" s="21"/>
      <c r="C442" s="21">
        <f t="shared" si="23"/>
        <v>120</v>
      </c>
      <c r="D442" s="21">
        <v>119</v>
      </c>
      <c r="E442" s="21">
        <v>1</v>
      </c>
      <c r="F442" s="6"/>
      <c r="G442" s="6">
        <v>5.6639999999999997</v>
      </c>
      <c r="H442" s="6">
        <f t="shared" si="21"/>
        <v>11.33</v>
      </c>
      <c r="I442" s="6">
        <f t="shared" si="22"/>
        <v>14.06</v>
      </c>
    </row>
    <row r="443" spans="1:9" x14ac:dyDescent="0.25">
      <c r="A443" s="19" t="s">
        <v>465</v>
      </c>
      <c r="B443" s="21"/>
      <c r="C443" s="21">
        <f t="shared" si="23"/>
        <v>176</v>
      </c>
      <c r="D443" s="21">
        <v>119</v>
      </c>
      <c r="E443" s="21">
        <v>57</v>
      </c>
      <c r="F443" s="6"/>
      <c r="G443" s="6">
        <v>5.58</v>
      </c>
      <c r="H443" s="6">
        <f t="shared" ref="H443:H506" si="24">ROUND(G443*E443*2,2)</f>
        <v>636.12</v>
      </c>
      <c r="I443" s="6">
        <f t="shared" ref="I443:I506" si="25">ROUND(H443*1.2409,2)</f>
        <v>789.36</v>
      </c>
    </row>
    <row r="444" spans="1:9" x14ac:dyDescent="0.25">
      <c r="A444" s="19" t="s">
        <v>465</v>
      </c>
      <c r="B444" s="21"/>
      <c r="C444" s="21">
        <f t="shared" si="23"/>
        <v>135</v>
      </c>
      <c r="D444" s="21">
        <v>119</v>
      </c>
      <c r="E444" s="21">
        <v>16</v>
      </c>
      <c r="F444" s="6"/>
      <c r="G444" s="6">
        <v>5.72</v>
      </c>
      <c r="H444" s="6">
        <f t="shared" si="24"/>
        <v>183.04</v>
      </c>
      <c r="I444" s="6">
        <f t="shared" si="25"/>
        <v>227.13</v>
      </c>
    </row>
    <row r="445" spans="1:9" x14ac:dyDescent="0.25">
      <c r="A445" s="19" t="s">
        <v>465</v>
      </c>
      <c r="B445" s="21"/>
      <c r="C445" s="21">
        <f t="shared" si="23"/>
        <v>168</v>
      </c>
      <c r="D445" s="21">
        <v>119</v>
      </c>
      <c r="E445" s="21">
        <v>49</v>
      </c>
      <c r="F445" s="6"/>
      <c r="G445" s="6">
        <v>5.58</v>
      </c>
      <c r="H445" s="6">
        <f t="shared" si="24"/>
        <v>546.84</v>
      </c>
      <c r="I445" s="6">
        <f t="shared" si="25"/>
        <v>678.57</v>
      </c>
    </row>
    <row r="446" spans="1:9" x14ac:dyDescent="0.25">
      <c r="A446" s="19" t="s">
        <v>465</v>
      </c>
      <c r="B446" s="21"/>
      <c r="C446" s="21">
        <f t="shared" si="23"/>
        <v>148</v>
      </c>
      <c r="D446" s="21">
        <v>119</v>
      </c>
      <c r="E446" s="21">
        <v>29</v>
      </c>
      <c r="F446" s="6"/>
      <c r="G446" s="6">
        <v>5.58</v>
      </c>
      <c r="H446" s="6">
        <f t="shared" si="24"/>
        <v>323.64</v>
      </c>
      <c r="I446" s="6">
        <f t="shared" si="25"/>
        <v>401.6</v>
      </c>
    </row>
    <row r="447" spans="1:9" x14ac:dyDescent="0.25">
      <c r="A447" s="19" t="s">
        <v>465</v>
      </c>
      <c r="B447" s="21"/>
      <c r="C447" s="21">
        <f t="shared" si="23"/>
        <v>184</v>
      </c>
      <c r="D447" s="21">
        <v>119</v>
      </c>
      <c r="E447" s="21">
        <v>65</v>
      </c>
      <c r="F447" s="6"/>
      <c r="G447" s="6">
        <v>5.58</v>
      </c>
      <c r="H447" s="6">
        <f t="shared" si="24"/>
        <v>725.4</v>
      </c>
      <c r="I447" s="6">
        <f t="shared" si="25"/>
        <v>900.15</v>
      </c>
    </row>
    <row r="448" spans="1:9" x14ac:dyDescent="0.25">
      <c r="A448" s="19" t="s">
        <v>465</v>
      </c>
      <c r="B448" s="21"/>
      <c r="C448" s="21">
        <f t="shared" si="23"/>
        <v>142</v>
      </c>
      <c r="D448" s="21">
        <v>119</v>
      </c>
      <c r="E448" s="21">
        <v>23</v>
      </c>
      <c r="F448" s="6"/>
      <c r="G448" s="6">
        <v>5.74</v>
      </c>
      <c r="H448" s="6">
        <f t="shared" si="24"/>
        <v>264.04000000000002</v>
      </c>
      <c r="I448" s="6">
        <f t="shared" si="25"/>
        <v>327.64999999999998</v>
      </c>
    </row>
    <row r="449" spans="1:9" x14ac:dyDescent="0.25">
      <c r="A449" s="19" t="s">
        <v>465</v>
      </c>
      <c r="B449" s="21"/>
      <c r="C449" s="21">
        <f t="shared" si="23"/>
        <v>128</v>
      </c>
      <c r="D449" s="21">
        <v>119</v>
      </c>
      <c r="E449" s="21">
        <v>9</v>
      </c>
      <c r="F449" s="6"/>
      <c r="G449" s="6">
        <v>5.58</v>
      </c>
      <c r="H449" s="6">
        <f t="shared" si="24"/>
        <v>100.44</v>
      </c>
      <c r="I449" s="6">
        <f t="shared" si="25"/>
        <v>124.64</v>
      </c>
    </row>
    <row r="450" spans="1:9" x14ac:dyDescent="0.25">
      <c r="A450" s="19" t="s">
        <v>465</v>
      </c>
      <c r="B450" s="21"/>
      <c r="C450" s="21">
        <f t="shared" si="23"/>
        <v>128</v>
      </c>
      <c r="D450" s="21">
        <v>119</v>
      </c>
      <c r="E450" s="21">
        <v>9</v>
      </c>
      <c r="F450" s="6"/>
      <c r="G450" s="6">
        <v>5.58</v>
      </c>
      <c r="H450" s="6">
        <f t="shared" si="24"/>
        <v>100.44</v>
      </c>
      <c r="I450" s="6">
        <f t="shared" si="25"/>
        <v>124.64</v>
      </c>
    </row>
    <row r="451" spans="1:9" x14ac:dyDescent="0.25">
      <c r="A451" s="19" t="s">
        <v>465</v>
      </c>
      <c r="B451" s="21"/>
      <c r="C451" s="21">
        <f t="shared" ref="C451:C514" si="26">D451+E451</f>
        <v>144</v>
      </c>
      <c r="D451" s="21">
        <v>119</v>
      </c>
      <c r="E451" s="21">
        <v>25</v>
      </c>
      <c r="F451" s="6"/>
      <c r="G451" s="6">
        <v>5.58</v>
      </c>
      <c r="H451" s="6">
        <f t="shared" si="24"/>
        <v>279</v>
      </c>
      <c r="I451" s="6">
        <f t="shared" si="25"/>
        <v>346.21</v>
      </c>
    </row>
    <row r="452" spans="1:9" x14ac:dyDescent="0.25">
      <c r="A452" s="19" t="s">
        <v>465</v>
      </c>
      <c r="B452" s="21"/>
      <c r="C452" s="21">
        <f t="shared" si="26"/>
        <v>143</v>
      </c>
      <c r="D452" s="21">
        <v>119</v>
      </c>
      <c r="E452" s="21">
        <v>24</v>
      </c>
      <c r="F452" s="6"/>
      <c r="G452" s="6">
        <v>5.58</v>
      </c>
      <c r="H452" s="6">
        <f t="shared" si="24"/>
        <v>267.83999999999997</v>
      </c>
      <c r="I452" s="6">
        <f t="shared" si="25"/>
        <v>332.36</v>
      </c>
    </row>
    <row r="453" spans="1:9" x14ac:dyDescent="0.25">
      <c r="A453" s="19" t="s">
        <v>465</v>
      </c>
      <c r="B453" s="21"/>
      <c r="C453" s="21">
        <f t="shared" si="26"/>
        <v>151</v>
      </c>
      <c r="D453" s="21">
        <v>119</v>
      </c>
      <c r="E453" s="21">
        <v>32</v>
      </c>
      <c r="F453" s="6"/>
      <c r="G453" s="6">
        <v>5.74</v>
      </c>
      <c r="H453" s="6">
        <f t="shared" si="24"/>
        <v>367.36</v>
      </c>
      <c r="I453" s="6">
        <f t="shared" si="25"/>
        <v>455.86</v>
      </c>
    </row>
    <row r="454" spans="1:9" x14ac:dyDescent="0.25">
      <c r="A454" s="19" t="s">
        <v>465</v>
      </c>
      <c r="B454" s="21"/>
      <c r="C454" s="21">
        <f t="shared" si="26"/>
        <v>136</v>
      </c>
      <c r="D454" s="21">
        <v>119</v>
      </c>
      <c r="E454" s="21">
        <v>17</v>
      </c>
      <c r="F454" s="6"/>
      <c r="G454" s="6">
        <v>5.58</v>
      </c>
      <c r="H454" s="6">
        <f t="shared" si="24"/>
        <v>189.72</v>
      </c>
      <c r="I454" s="6">
        <f t="shared" si="25"/>
        <v>235.42</v>
      </c>
    </row>
    <row r="455" spans="1:9" x14ac:dyDescent="0.25">
      <c r="A455" s="19" t="s">
        <v>465</v>
      </c>
      <c r="B455" s="21"/>
      <c r="C455" s="21">
        <f t="shared" si="26"/>
        <v>120</v>
      </c>
      <c r="D455" s="21">
        <v>119</v>
      </c>
      <c r="E455" s="21">
        <v>1</v>
      </c>
      <c r="F455" s="6"/>
      <c r="G455" s="6">
        <v>5.7750000000000004</v>
      </c>
      <c r="H455" s="6">
        <f t="shared" si="24"/>
        <v>11.55</v>
      </c>
      <c r="I455" s="6">
        <f t="shared" si="25"/>
        <v>14.33</v>
      </c>
    </row>
    <row r="456" spans="1:9" x14ac:dyDescent="0.25">
      <c r="A456" s="19" t="s">
        <v>465</v>
      </c>
      <c r="B456" s="21"/>
      <c r="C456" s="21">
        <f t="shared" si="26"/>
        <v>160</v>
      </c>
      <c r="D456" s="21">
        <v>119</v>
      </c>
      <c r="E456" s="21">
        <v>41</v>
      </c>
      <c r="F456" s="6"/>
      <c r="G456" s="6">
        <v>5.58</v>
      </c>
      <c r="H456" s="6">
        <f t="shared" si="24"/>
        <v>457.56</v>
      </c>
      <c r="I456" s="6">
        <f t="shared" si="25"/>
        <v>567.79</v>
      </c>
    </row>
    <row r="457" spans="1:9" x14ac:dyDescent="0.25">
      <c r="A457" s="19" t="s">
        <v>465</v>
      </c>
      <c r="B457" s="21"/>
      <c r="C457" s="21">
        <f t="shared" si="26"/>
        <v>144</v>
      </c>
      <c r="D457" s="21">
        <v>119</v>
      </c>
      <c r="E457" s="21">
        <v>25</v>
      </c>
      <c r="F457" s="6"/>
      <c r="G457" s="6">
        <v>5.7750000000000004</v>
      </c>
      <c r="H457" s="6">
        <f t="shared" si="24"/>
        <v>288.75</v>
      </c>
      <c r="I457" s="6">
        <f t="shared" si="25"/>
        <v>358.31</v>
      </c>
    </row>
    <row r="458" spans="1:9" x14ac:dyDescent="0.25">
      <c r="A458" s="19" t="s">
        <v>465</v>
      </c>
      <c r="B458" s="21"/>
      <c r="C458" s="21">
        <f t="shared" si="26"/>
        <v>176</v>
      </c>
      <c r="D458" s="21">
        <v>119</v>
      </c>
      <c r="E458" s="21">
        <v>57</v>
      </c>
      <c r="F458" s="6"/>
      <c r="G458" s="6">
        <v>5.74</v>
      </c>
      <c r="H458" s="6">
        <f t="shared" si="24"/>
        <v>654.36</v>
      </c>
      <c r="I458" s="6">
        <f t="shared" si="25"/>
        <v>812</v>
      </c>
    </row>
    <row r="459" spans="1:9" x14ac:dyDescent="0.25">
      <c r="A459" s="19" t="s">
        <v>465</v>
      </c>
      <c r="B459" s="21"/>
      <c r="C459" s="21">
        <f t="shared" si="26"/>
        <v>144</v>
      </c>
      <c r="D459" s="21">
        <v>119</v>
      </c>
      <c r="E459" s="21">
        <v>25</v>
      </c>
      <c r="F459" s="6"/>
      <c r="G459" s="6">
        <v>5.58</v>
      </c>
      <c r="H459" s="6">
        <f t="shared" si="24"/>
        <v>279</v>
      </c>
      <c r="I459" s="6">
        <f t="shared" si="25"/>
        <v>346.21</v>
      </c>
    </row>
    <row r="460" spans="1:9" x14ac:dyDescent="0.25">
      <c r="A460" s="19" t="s">
        <v>465</v>
      </c>
      <c r="B460" s="21"/>
      <c r="C460" s="21">
        <f t="shared" si="26"/>
        <v>123</v>
      </c>
      <c r="D460" s="21">
        <v>119</v>
      </c>
      <c r="E460" s="21">
        <v>4</v>
      </c>
      <c r="F460" s="6"/>
      <c r="G460" s="6">
        <v>5.7750000000000004</v>
      </c>
      <c r="H460" s="6">
        <f t="shared" si="24"/>
        <v>46.2</v>
      </c>
      <c r="I460" s="6">
        <f t="shared" si="25"/>
        <v>57.33</v>
      </c>
    </row>
    <row r="461" spans="1:9" x14ac:dyDescent="0.25">
      <c r="A461" s="19" t="s">
        <v>30</v>
      </c>
      <c r="B461" s="21"/>
      <c r="C461" s="21">
        <f t="shared" si="26"/>
        <v>152</v>
      </c>
      <c r="D461" s="21">
        <v>119</v>
      </c>
      <c r="E461" s="21">
        <v>33</v>
      </c>
      <c r="F461" s="6"/>
      <c r="G461" s="6">
        <v>5.1440000000000001</v>
      </c>
      <c r="H461" s="6">
        <f t="shared" si="24"/>
        <v>339.5</v>
      </c>
      <c r="I461" s="6">
        <f t="shared" si="25"/>
        <v>421.29</v>
      </c>
    </row>
    <row r="462" spans="1:9" x14ac:dyDescent="0.25">
      <c r="A462" s="19" t="s">
        <v>30</v>
      </c>
      <c r="B462" s="21"/>
      <c r="C462" s="21">
        <f t="shared" si="26"/>
        <v>130</v>
      </c>
      <c r="D462" s="21">
        <v>119</v>
      </c>
      <c r="E462" s="21">
        <v>11</v>
      </c>
      <c r="F462" s="6"/>
      <c r="G462" s="6">
        <v>4.9160000000000004</v>
      </c>
      <c r="H462" s="6">
        <f t="shared" si="24"/>
        <v>108.15</v>
      </c>
      <c r="I462" s="6">
        <f t="shared" si="25"/>
        <v>134.19999999999999</v>
      </c>
    </row>
    <row r="463" spans="1:9" x14ac:dyDescent="0.25">
      <c r="A463" s="19" t="s">
        <v>30</v>
      </c>
      <c r="B463" s="21"/>
      <c r="C463" s="21">
        <f t="shared" si="26"/>
        <v>144</v>
      </c>
      <c r="D463" s="21">
        <v>119</v>
      </c>
      <c r="E463" s="21">
        <v>25</v>
      </c>
      <c r="F463" s="6"/>
      <c r="G463" s="6">
        <v>5.1440000000000001</v>
      </c>
      <c r="H463" s="6">
        <f t="shared" si="24"/>
        <v>257.2</v>
      </c>
      <c r="I463" s="6">
        <f t="shared" si="25"/>
        <v>319.16000000000003</v>
      </c>
    </row>
    <row r="464" spans="1:9" x14ac:dyDescent="0.25">
      <c r="A464" s="19" t="s">
        <v>30</v>
      </c>
      <c r="B464" s="21"/>
      <c r="C464" s="21">
        <f t="shared" si="26"/>
        <v>144</v>
      </c>
      <c r="D464" s="21">
        <v>119</v>
      </c>
      <c r="E464" s="21">
        <v>25</v>
      </c>
      <c r="F464" s="6"/>
      <c r="G464" s="6">
        <v>5.0449999999999999</v>
      </c>
      <c r="H464" s="6">
        <f t="shared" si="24"/>
        <v>252.25</v>
      </c>
      <c r="I464" s="6">
        <f t="shared" si="25"/>
        <v>313.02</v>
      </c>
    </row>
    <row r="465" spans="1:9" x14ac:dyDescent="0.25">
      <c r="A465" s="19" t="s">
        <v>30</v>
      </c>
      <c r="B465" s="21"/>
      <c r="C465" s="21">
        <f t="shared" si="26"/>
        <v>127</v>
      </c>
      <c r="D465" s="21">
        <v>119</v>
      </c>
      <c r="E465" s="21">
        <v>8</v>
      </c>
      <c r="F465" s="6"/>
      <c r="G465" s="6">
        <v>5.1440000000000001</v>
      </c>
      <c r="H465" s="6">
        <f t="shared" si="24"/>
        <v>82.3</v>
      </c>
      <c r="I465" s="6">
        <f t="shared" si="25"/>
        <v>102.13</v>
      </c>
    </row>
    <row r="466" spans="1:9" x14ac:dyDescent="0.25">
      <c r="A466" s="19" t="s">
        <v>30</v>
      </c>
      <c r="B466" s="21"/>
      <c r="C466" s="21">
        <f t="shared" si="26"/>
        <v>148</v>
      </c>
      <c r="D466" s="21">
        <v>119</v>
      </c>
      <c r="E466" s="21">
        <v>29</v>
      </c>
      <c r="F466" s="6"/>
      <c r="G466" s="6">
        <v>5.0449999999999999</v>
      </c>
      <c r="H466" s="6">
        <f t="shared" si="24"/>
        <v>292.61</v>
      </c>
      <c r="I466" s="6">
        <f t="shared" si="25"/>
        <v>363.1</v>
      </c>
    </row>
    <row r="467" spans="1:9" x14ac:dyDescent="0.25">
      <c r="A467" s="19" t="s">
        <v>30</v>
      </c>
      <c r="B467" s="21"/>
      <c r="C467" s="21">
        <f t="shared" si="26"/>
        <v>126</v>
      </c>
      <c r="D467" s="21">
        <v>119</v>
      </c>
      <c r="E467" s="21">
        <v>7</v>
      </c>
      <c r="F467" s="6"/>
      <c r="G467" s="6">
        <v>4.8209999999999997</v>
      </c>
      <c r="H467" s="6">
        <f t="shared" si="24"/>
        <v>67.489999999999995</v>
      </c>
      <c r="I467" s="6">
        <f t="shared" si="25"/>
        <v>83.75</v>
      </c>
    </row>
    <row r="468" spans="1:9" x14ac:dyDescent="0.25">
      <c r="A468" s="19" t="s">
        <v>30</v>
      </c>
      <c r="B468" s="21"/>
      <c r="C468" s="21">
        <f t="shared" si="26"/>
        <v>120</v>
      </c>
      <c r="D468" s="21">
        <v>119</v>
      </c>
      <c r="E468" s="21">
        <v>1</v>
      </c>
      <c r="F468" s="6"/>
      <c r="G468" s="6">
        <v>4.9160000000000004</v>
      </c>
      <c r="H468" s="6">
        <f t="shared" si="24"/>
        <v>9.83</v>
      </c>
      <c r="I468" s="6">
        <f t="shared" si="25"/>
        <v>12.2</v>
      </c>
    </row>
    <row r="469" spans="1:9" x14ac:dyDescent="0.25">
      <c r="A469" s="19" t="s">
        <v>30</v>
      </c>
      <c r="B469" s="21"/>
      <c r="C469" s="21">
        <f t="shared" si="26"/>
        <v>136</v>
      </c>
      <c r="D469" s="21">
        <v>119</v>
      </c>
      <c r="E469" s="21">
        <v>17</v>
      </c>
      <c r="F469" s="6"/>
      <c r="G469" s="6">
        <v>4.375</v>
      </c>
      <c r="H469" s="6">
        <f t="shared" si="24"/>
        <v>148.75</v>
      </c>
      <c r="I469" s="6">
        <f t="shared" si="25"/>
        <v>184.58</v>
      </c>
    </row>
    <row r="470" spans="1:9" x14ac:dyDescent="0.25">
      <c r="A470" s="19" t="s">
        <v>30</v>
      </c>
      <c r="B470" s="21"/>
      <c r="C470" s="21">
        <f t="shared" si="26"/>
        <v>120</v>
      </c>
      <c r="D470" s="21">
        <v>119</v>
      </c>
      <c r="E470" s="21">
        <v>1</v>
      </c>
      <c r="F470" s="6"/>
      <c r="G470" s="6">
        <v>4.8689999999999998</v>
      </c>
      <c r="H470" s="6">
        <f t="shared" si="24"/>
        <v>9.74</v>
      </c>
      <c r="I470" s="6">
        <f t="shared" si="25"/>
        <v>12.09</v>
      </c>
    </row>
    <row r="471" spans="1:9" x14ac:dyDescent="0.25">
      <c r="A471" s="19" t="s">
        <v>30</v>
      </c>
      <c r="B471" s="21"/>
      <c r="C471" s="21">
        <f t="shared" si="26"/>
        <v>128</v>
      </c>
      <c r="D471" s="21">
        <v>119</v>
      </c>
      <c r="E471" s="21">
        <v>9</v>
      </c>
      <c r="F471" s="6"/>
      <c r="G471" s="6">
        <v>5.0940000000000003</v>
      </c>
      <c r="H471" s="6">
        <f t="shared" si="24"/>
        <v>91.69</v>
      </c>
      <c r="I471" s="6">
        <f t="shared" si="25"/>
        <v>113.78</v>
      </c>
    </row>
    <row r="472" spans="1:9" x14ac:dyDescent="0.25">
      <c r="A472" s="19" t="s">
        <v>30</v>
      </c>
      <c r="B472" s="21"/>
      <c r="C472" s="21">
        <f t="shared" si="26"/>
        <v>152</v>
      </c>
      <c r="D472" s="21">
        <v>119</v>
      </c>
      <c r="E472" s="21">
        <v>33</v>
      </c>
      <c r="F472" s="6"/>
      <c r="G472" s="6">
        <v>4.8689999999999998</v>
      </c>
      <c r="H472" s="6">
        <f t="shared" si="24"/>
        <v>321.35000000000002</v>
      </c>
      <c r="I472" s="6">
        <f t="shared" si="25"/>
        <v>398.76</v>
      </c>
    </row>
    <row r="473" spans="1:9" x14ac:dyDescent="0.25">
      <c r="A473" s="19" t="s">
        <v>30</v>
      </c>
      <c r="B473" s="21"/>
      <c r="C473" s="21">
        <f t="shared" si="26"/>
        <v>160</v>
      </c>
      <c r="D473" s="21">
        <v>119</v>
      </c>
      <c r="E473" s="21">
        <v>41</v>
      </c>
      <c r="F473" s="6"/>
      <c r="G473" s="6">
        <v>4.8209999999999997</v>
      </c>
      <c r="H473" s="6">
        <f t="shared" si="24"/>
        <v>395.32</v>
      </c>
      <c r="I473" s="6">
        <f t="shared" si="25"/>
        <v>490.55</v>
      </c>
    </row>
    <row r="474" spans="1:9" x14ac:dyDescent="0.25">
      <c r="A474" s="19" t="s">
        <v>30</v>
      </c>
      <c r="B474" s="21"/>
      <c r="C474" s="21">
        <f t="shared" si="26"/>
        <v>168</v>
      </c>
      <c r="D474" s="21">
        <v>119</v>
      </c>
      <c r="E474" s="21">
        <v>49</v>
      </c>
      <c r="F474" s="6"/>
      <c r="G474" s="6">
        <v>5.0940000000000003</v>
      </c>
      <c r="H474" s="6">
        <f t="shared" si="24"/>
        <v>499.21</v>
      </c>
      <c r="I474" s="6">
        <f t="shared" si="25"/>
        <v>619.47</v>
      </c>
    </row>
    <row r="475" spans="1:9" x14ac:dyDescent="0.25">
      <c r="A475" s="19" t="s">
        <v>30</v>
      </c>
      <c r="B475" s="21"/>
      <c r="C475" s="21">
        <f t="shared" si="26"/>
        <v>176</v>
      </c>
      <c r="D475" s="21">
        <v>119</v>
      </c>
      <c r="E475" s="21">
        <v>57</v>
      </c>
      <c r="F475" s="6"/>
      <c r="G475" s="6">
        <v>4.75</v>
      </c>
      <c r="H475" s="6">
        <f t="shared" si="24"/>
        <v>541.5</v>
      </c>
      <c r="I475" s="6">
        <f t="shared" si="25"/>
        <v>671.95</v>
      </c>
    </row>
    <row r="476" spans="1:9" x14ac:dyDescent="0.25">
      <c r="A476" s="19" t="s">
        <v>30</v>
      </c>
      <c r="B476" s="21"/>
      <c r="C476" s="21">
        <f t="shared" si="26"/>
        <v>142</v>
      </c>
      <c r="D476" s="21">
        <v>119</v>
      </c>
      <c r="E476" s="21">
        <v>23</v>
      </c>
      <c r="F476" s="6"/>
      <c r="G476" s="6">
        <v>4.97</v>
      </c>
      <c r="H476" s="6">
        <f t="shared" si="24"/>
        <v>228.62</v>
      </c>
      <c r="I476" s="6">
        <f t="shared" si="25"/>
        <v>283.69</v>
      </c>
    </row>
    <row r="477" spans="1:9" x14ac:dyDescent="0.25">
      <c r="A477" s="19" t="s">
        <v>30</v>
      </c>
      <c r="B477" s="21"/>
      <c r="C477" s="21">
        <f t="shared" si="26"/>
        <v>152</v>
      </c>
      <c r="D477" s="21">
        <v>119</v>
      </c>
      <c r="E477" s="21">
        <v>33</v>
      </c>
      <c r="F477" s="6"/>
      <c r="G477" s="6">
        <v>4.75</v>
      </c>
      <c r="H477" s="6">
        <f t="shared" si="24"/>
        <v>313.5</v>
      </c>
      <c r="I477" s="6">
        <f t="shared" si="25"/>
        <v>389.02</v>
      </c>
    </row>
    <row r="478" spans="1:9" x14ac:dyDescent="0.25">
      <c r="A478" s="19" t="s">
        <v>30</v>
      </c>
      <c r="B478" s="21"/>
      <c r="C478" s="21">
        <f t="shared" si="26"/>
        <v>128</v>
      </c>
      <c r="D478" s="21">
        <v>119</v>
      </c>
      <c r="E478" s="21">
        <v>9</v>
      </c>
      <c r="F478" s="6"/>
      <c r="G478" s="6">
        <v>5.1440000000000001</v>
      </c>
      <c r="H478" s="6">
        <f t="shared" si="24"/>
        <v>92.59</v>
      </c>
      <c r="I478" s="6">
        <f t="shared" si="25"/>
        <v>114.89</v>
      </c>
    </row>
    <row r="479" spans="1:9" x14ac:dyDescent="0.25">
      <c r="A479" s="19" t="s">
        <v>30</v>
      </c>
      <c r="B479" s="21"/>
      <c r="C479" s="21">
        <f t="shared" si="26"/>
        <v>140</v>
      </c>
      <c r="D479" s="21">
        <v>119</v>
      </c>
      <c r="E479" s="21">
        <v>21</v>
      </c>
      <c r="F479" s="6"/>
      <c r="G479" s="6">
        <v>4.75</v>
      </c>
      <c r="H479" s="6">
        <f t="shared" si="24"/>
        <v>199.5</v>
      </c>
      <c r="I479" s="6">
        <f t="shared" si="25"/>
        <v>247.56</v>
      </c>
    </row>
    <row r="480" spans="1:9" x14ac:dyDescent="0.25">
      <c r="A480" s="19" t="s">
        <v>30</v>
      </c>
      <c r="B480" s="21"/>
      <c r="C480" s="21">
        <f t="shared" si="26"/>
        <v>160</v>
      </c>
      <c r="D480" s="21">
        <v>119</v>
      </c>
      <c r="E480" s="21">
        <v>41</v>
      </c>
      <c r="F480" s="6"/>
      <c r="G480" s="6">
        <v>4.97</v>
      </c>
      <c r="H480" s="6">
        <f t="shared" si="24"/>
        <v>407.54</v>
      </c>
      <c r="I480" s="6">
        <f t="shared" si="25"/>
        <v>505.72</v>
      </c>
    </row>
    <row r="481" spans="1:9" x14ac:dyDescent="0.25">
      <c r="A481" s="19" t="s">
        <v>30</v>
      </c>
      <c r="B481" s="21"/>
      <c r="C481" s="21">
        <f t="shared" si="26"/>
        <v>129</v>
      </c>
      <c r="D481" s="21">
        <v>119</v>
      </c>
      <c r="E481" s="21">
        <v>10</v>
      </c>
      <c r="F481" s="6"/>
      <c r="G481" s="6">
        <v>4.75</v>
      </c>
      <c r="H481" s="6">
        <f t="shared" si="24"/>
        <v>95</v>
      </c>
      <c r="I481" s="6">
        <f t="shared" si="25"/>
        <v>117.89</v>
      </c>
    </row>
    <row r="482" spans="1:9" x14ac:dyDescent="0.25">
      <c r="A482" s="19" t="s">
        <v>30</v>
      </c>
      <c r="B482" s="21"/>
      <c r="C482" s="21">
        <f t="shared" si="26"/>
        <v>175</v>
      </c>
      <c r="D482" s="21">
        <v>119</v>
      </c>
      <c r="E482" s="21">
        <v>56</v>
      </c>
      <c r="F482" s="6"/>
      <c r="G482" s="6">
        <v>5.1440000000000001</v>
      </c>
      <c r="H482" s="6">
        <f t="shared" si="24"/>
        <v>576.13</v>
      </c>
      <c r="I482" s="6">
        <f t="shared" si="25"/>
        <v>714.92</v>
      </c>
    </row>
    <row r="483" spans="1:9" x14ac:dyDescent="0.25">
      <c r="A483" s="19" t="s">
        <v>30</v>
      </c>
      <c r="B483" s="21"/>
      <c r="C483" s="21">
        <f t="shared" si="26"/>
        <v>137</v>
      </c>
      <c r="D483" s="21">
        <v>119</v>
      </c>
      <c r="E483" s="21">
        <v>18</v>
      </c>
      <c r="F483" s="6"/>
      <c r="G483" s="6">
        <v>4.75</v>
      </c>
      <c r="H483" s="6">
        <f t="shared" si="24"/>
        <v>171</v>
      </c>
      <c r="I483" s="6">
        <f t="shared" si="25"/>
        <v>212.19</v>
      </c>
    </row>
    <row r="484" spans="1:9" x14ac:dyDescent="0.25">
      <c r="A484" s="19" t="s">
        <v>30</v>
      </c>
      <c r="B484" s="21"/>
      <c r="C484" s="21">
        <f t="shared" si="26"/>
        <v>130.5</v>
      </c>
      <c r="D484" s="21">
        <v>119</v>
      </c>
      <c r="E484" s="21">
        <v>11.5</v>
      </c>
      <c r="F484" s="6"/>
      <c r="G484" s="6">
        <v>4.4610000000000003</v>
      </c>
      <c r="H484" s="6">
        <f t="shared" si="24"/>
        <v>102.6</v>
      </c>
      <c r="I484" s="6">
        <f t="shared" si="25"/>
        <v>127.32</v>
      </c>
    </row>
    <row r="485" spans="1:9" x14ac:dyDescent="0.25">
      <c r="A485" s="19" t="s">
        <v>30</v>
      </c>
      <c r="B485" s="21"/>
      <c r="C485" s="21">
        <f t="shared" si="26"/>
        <v>152</v>
      </c>
      <c r="D485" s="21">
        <v>119</v>
      </c>
      <c r="E485" s="21">
        <v>33</v>
      </c>
      <c r="F485" s="6"/>
      <c r="G485" s="6">
        <v>4.75</v>
      </c>
      <c r="H485" s="6">
        <f t="shared" si="24"/>
        <v>313.5</v>
      </c>
      <c r="I485" s="6">
        <f t="shared" si="25"/>
        <v>389.02</v>
      </c>
    </row>
    <row r="486" spans="1:9" x14ac:dyDescent="0.25">
      <c r="A486" s="19" t="s">
        <v>30</v>
      </c>
      <c r="B486" s="21"/>
      <c r="C486" s="21">
        <f t="shared" si="26"/>
        <v>136</v>
      </c>
      <c r="D486" s="21">
        <v>119</v>
      </c>
      <c r="E486" s="21">
        <v>17</v>
      </c>
      <c r="F486" s="6"/>
      <c r="G486" s="6">
        <v>4.75</v>
      </c>
      <c r="H486" s="6">
        <f t="shared" si="24"/>
        <v>161.5</v>
      </c>
      <c r="I486" s="6">
        <f t="shared" si="25"/>
        <v>200.41</v>
      </c>
    </row>
    <row r="487" spans="1:9" x14ac:dyDescent="0.25">
      <c r="A487" s="19" t="s">
        <v>30</v>
      </c>
      <c r="B487" s="21"/>
      <c r="C487" s="21">
        <f t="shared" si="26"/>
        <v>188</v>
      </c>
      <c r="D487" s="21">
        <v>119</v>
      </c>
      <c r="E487" s="21">
        <v>69</v>
      </c>
      <c r="F487" s="6"/>
      <c r="G487" s="6">
        <v>4.8689999999999998</v>
      </c>
      <c r="H487" s="6">
        <f t="shared" si="24"/>
        <v>671.92</v>
      </c>
      <c r="I487" s="6">
        <f t="shared" si="25"/>
        <v>833.79</v>
      </c>
    </row>
    <row r="488" spans="1:9" x14ac:dyDescent="0.25">
      <c r="A488" s="19" t="s">
        <v>30</v>
      </c>
      <c r="B488" s="21"/>
      <c r="C488" s="21">
        <f t="shared" si="26"/>
        <v>144</v>
      </c>
      <c r="D488" s="21">
        <v>119</v>
      </c>
      <c r="E488" s="21">
        <v>25</v>
      </c>
      <c r="F488" s="6"/>
      <c r="G488" s="6">
        <v>4.97</v>
      </c>
      <c r="H488" s="6">
        <f t="shared" si="24"/>
        <v>248.5</v>
      </c>
      <c r="I488" s="6">
        <f t="shared" si="25"/>
        <v>308.36</v>
      </c>
    </row>
    <row r="489" spans="1:9" x14ac:dyDescent="0.25">
      <c r="A489" s="19" t="s">
        <v>30</v>
      </c>
      <c r="B489" s="21"/>
      <c r="C489" s="21">
        <f t="shared" si="26"/>
        <v>124</v>
      </c>
      <c r="D489" s="21">
        <v>119</v>
      </c>
      <c r="E489" s="21">
        <v>5</v>
      </c>
      <c r="F489" s="6"/>
      <c r="G489" s="6">
        <v>4.75</v>
      </c>
      <c r="H489" s="6">
        <f t="shared" si="24"/>
        <v>47.5</v>
      </c>
      <c r="I489" s="6">
        <f t="shared" si="25"/>
        <v>58.94</v>
      </c>
    </row>
    <row r="490" spans="1:9" x14ac:dyDescent="0.25">
      <c r="A490" s="19" t="s">
        <v>30</v>
      </c>
      <c r="B490" s="21"/>
      <c r="C490" s="21">
        <f t="shared" si="26"/>
        <v>152</v>
      </c>
      <c r="D490" s="21">
        <v>119</v>
      </c>
      <c r="E490" s="21">
        <v>33</v>
      </c>
      <c r="F490" s="6"/>
      <c r="G490" s="6">
        <v>4.97</v>
      </c>
      <c r="H490" s="6">
        <f t="shared" si="24"/>
        <v>328.02</v>
      </c>
      <c r="I490" s="6">
        <f t="shared" si="25"/>
        <v>407.04</v>
      </c>
    </row>
    <row r="491" spans="1:9" x14ac:dyDescent="0.25">
      <c r="A491" s="19" t="s">
        <v>30</v>
      </c>
      <c r="B491" s="21"/>
      <c r="C491" s="21">
        <f t="shared" si="26"/>
        <v>154</v>
      </c>
      <c r="D491" s="21">
        <v>119</v>
      </c>
      <c r="E491" s="21">
        <v>35</v>
      </c>
      <c r="F491" s="6"/>
      <c r="G491" s="6">
        <v>4.75</v>
      </c>
      <c r="H491" s="6">
        <f t="shared" si="24"/>
        <v>332.5</v>
      </c>
      <c r="I491" s="6">
        <f t="shared" si="25"/>
        <v>412.6</v>
      </c>
    </row>
    <row r="492" spans="1:9" x14ac:dyDescent="0.25">
      <c r="A492" s="19" t="s">
        <v>30</v>
      </c>
      <c r="B492" s="21"/>
      <c r="C492" s="21">
        <f t="shared" si="26"/>
        <v>199</v>
      </c>
      <c r="D492" s="21">
        <v>119</v>
      </c>
      <c r="E492" s="21">
        <v>80</v>
      </c>
      <c r="F492" s="6"/>
      <c r="G492" s="6">
        <v>4.75</v>
      </c>
      <c r="H492" s="6">
        <f t="shared" si="24"/>
        <v>760</v>
      </c>
      <c r="I492" s="6">
        <f t="shared" si="25"/>
        <v>943.08</v>
      </c>
    </row>
    <row r="493" spans="1:9" x14ac:dyDescent="0.25">
      <c r="A493" s="19" t="s">
        <v>30</v>
      </c>
      <c r="B493" s="21"/>
      <c r="C493" s="21">
        <f t="shared" si="26"/>
        <v>144</v>
      </c>
      <c r="D493" s="21">
        <v>119</v>
      </c>
      <c r="E493" s="21">
        <v>25</v>
      </c>
      <c r="F493" s="6"/>
      <c r="G493" s="6">
        <v>4.75</v>
      </c>
      <c r="H493" s="6">
        <f t="shared" si="24"/>
        <v>237.5</v>
      </c>
      <c r="I493" s="6">
        <f t="shared" si="25"/>
        <v>294.70999999999998</v>
      </c>
    </row>
    <row r="494" spans="1:9" x14ac:dyDescent="0.25">
      <c r="A494" s="19" t="s">
        <v>30</v>
      </c>
      <c r="B494" s="21"/>
      <c r="C494" s="21">
        <f t="shared" si="26"/>
        <v>144</v>
      </c>
      <c r="D494" s="21">
        <v>119</v>
      </c>
      <c r="E494" s="21">
        <v>25</v>
      </c>
      <c r="F494" s="6"/>
      <c r="G494" s="6">
        <v>4.97</v>
      </c>
      <c r="H494" s="6">
        <f t="shared" si="24"/>
        <v>248.5</v>
      </c>
      <c r="I494" s="6">
        <f t="shared" si="25"/>
        <v>308.36</v>
      </c>
    </row>
    <row r="495" spans="1:9" x14ac:dyDescent="0.25">
      <c r="A495" s="19" t="s">
        <v>30</v>
      </c>
      <c r="B495" s="21"/>
      <c r="C495" s="21">
        <f t="shared" si="26"/>
        <v>160</v>
      </c>
      <c r="D495" s="21">
        <v>119</v>
      </c>
      <c r="E495" s="21">
        <v>41</v>
      </c>
      <c r="F495" s="6"/>
      <c r="G495" s="6">
        <v>4.97</v>
      </c>
      <c r="H495" s="6">
        <f t="shared" si="24"/>
        <v>407.54</v>
      </c>
      <c r="I495" s="6">
        <f t="shared" si="25"/>
        <v>505.72</v>
      </c>
    </row>
    <row r="496" spans="1:9" x14ac:dyDescent="0.25">
      <c r="A496" s="19" t="s">
        <v>30</v>
      </c>
      <c r="B496" s="21"/>
      <c r="C496" s="21">
        <f t="shared" si="26"/>
        <v>128</v>
      </c>
      <c r="D496" s="21">
        <v>119</v>
      </c>
      <c r="E496" s="21">
        <v>9</v>
      </c>
      <c r="F496" s="6"/>
      <c r="G496" s="6">
        <v>4.75</v>
      </c>
      <c r="H496" s="6">
        <f t="shared" si="24"/>
        <v>85.5</v>
      </c>
      <c r="I496" s="6">
        <f t="shared" si="25"/>
        <v>106.1</v>
      </c>
    </row>
    <row r="497" spans="1:9" x14ac:dyDescent="0.25">
      <c r="A497" s="19" t="s">
        <v>30</v>
      </c>
      <c r="B497" s="21"/>
      <c r="C497" s="21">
        <f t="shared" si="26"/>
        <v>128</v>
      </c>
      <c r="D497" s="21">
        <v>119</v>
      </c>
      <c r="E497" s="21">
        <v>9</v>
      </c>
      <c r="F497" s="6"/>
      <c r="G497" s="6">
        <v>4.9160000000000004</v>
      </c>
      <c r="H497" s="6">
        <f t="shared" si="24"/>
        <v>88.49</v>
      </c>
      <c r="I497" s="6">
        <f t="shared" si="25"/>
        <v>109.81</v>
      </c>
    </row>
    <row r="498" spans="1:9" x14ac:dyDescent="0.25">
      <c r="A498" s="19" t="s">
        <v>30</v>
      </c>
      <c r="B498" s="21"/>
      <c r="C498" s="21">
        <f t="shared" si="26"/>
        <v>144.5</v>
      </c>
      <c r="D498" s="21">
        <v>119</v>
      </c>
      <c r="E498" s="21">
        <v>25.5</v>
      </c>
      <c r="F498" s="6"/>
      <c r="G498" s="6">
        <v>4.97</v>
      </c>
      <c r="H498" s="6">
        <f t="shared" si="24"/>
        <v>253.47</v>
      </c>
      <c r="I498" s="6">
        <f t="shared" si="25"/>
        <v>314.52999999999997</v>
      </c>
    </row>
    <row r="499" spans="1:9" x14ac:dyDescent="0.25">
      <c r="A499" s="19" t="s">
        <v>30</v>
      </c>
      <c r="B499" s="21"/>
      <c r="C499" s="21">
        <f t="shared" si="26"/>
        <v>134</v>
      </c>
      <c r="D499" s="21">
        <v>119</v>
      </c>
      <c r="E499" s="21">
        <v>15</v>
      </c>
      <c r="F499" s="6"/>
      <c r="G499" s="6">
        <v>4.75</v>
      </c>
      <c r="H499" s="6">
        <f t="shared" si="24"/>
        <v>142.5</v>
      </c>
      <c r="I499" s="6">
        <f t="shared" si="25"/>
        <v>176.83</v>
      </c>
    </row>
    <row r="500" spans="1:9" x14ac:dyDescent="0.25">
      <c r="A500" s="19" t="s">
        <v>30</v>
      </c>
      <c r="B500" s="21"/>
      <c r="C500" s="21">
        <f t="shared" si="26"/>
        <v>128</v>
      </c>
      <c r="D500" s="21">
        <v>119</v>
      </c>
      <c r="E500" s="21">
        <v>9</v>
      </c>
      <c r="F500" s="6"/>
      <c r="G500" s="6">
        <v>4.75</v>
      </c>
      <c r="H500" s="6">
        <f t="shared" si="24"/>
        <v>85.5</v>
      </c>
      <c r="I500" s="6">
        <f t="shared" si="25"/>
        <v>106.1</v>
      </c>
    </row>
    <row r="501" spans="1:9" x14ac:dyDescent="0.25">
      <c r="A501" s="19" t="s">
        <v>30</v>
      </c>
      <c r="B501" s="21"/>
      <c r="C501" s="21">
        <f t="shared" si="26"/>
        <v>164</v>
      </c>
      <c r="D501" s="21">
        <v>119</v>
      </c>
      <c r="E501" s="21">
        <v>45</v>
      </c>
      <c r="F501" s="6"/>
      <c r="G501" s="6">
        <v>4.75</v>
      </c>
      <c r="H501" s="6">
        <f t="shared" si="24"/>
        <v>427.5</v>
      </c>
      <c r="I501" s="6">
        <f t="shared" si="25"/>
        <v>530.48</v>
      </c>
    </row>
    <row r="502" spans="1:9" x14ac:dyDescent="0.25">
      <c r="A502" s="19" t="s">
        <v>30</v>
      </c>
      <c r="B502" s="21"/>
      <c r="C502" s="21">
        <f t="shared" si="26"/>
        <v>143</v>
      </c>
      <c r="D502" s="21">
        <v>119</v>
      </c>
      <c r="E502" s="21">
        <v>24</v>
      </c>
      <c r="F502" s="6"/>
      <c r="G502" s="6">
        <v>4.75</v>
      </c>
      <c r="H502" s="6">
        <f t="shared" si="24"/>
        <v>228</v>
      </c>
      <c r="I502" s="6">
        <f t="shared" si="25"/>
        <v>282.93</v>
      </c>
    </row>
    <row r="503" spans="1:9" x14ac:dyDescent="0.25">
      <c r="A503" s="19" t="s">
        <v>30</v>
      </c>
      <c r="B503" s="21"/>
      <c r="C503" s="21">
        <f t="shared" si="26"/>
        <v>172</v>
      </c>
      <c r="D503" s="21">
        <v>119</v>
      </c>
      <c r="E503" s="21">
        <v>53</v>
      </c>
      <c r="F503" s="6"/>
      <c r="G503" s="6">
        <v>4.75</v>
      </c>
      <c r="H503" s="6">
        <f t="shared" si="24"/>
        <v>503.5</v>
      </c>
      <c r="I503" s="6">
        <f t="shared" si="25"/>
        <v>624.79</v>
      </c>
    </row>
    <row r="504" spans="1:9" x14ac:dyDescent="0.25">
      <c r="A504" s="19" t="s">
        <v>30</v>
      </c>
      <c r="B504" s="21"/>
      <c r="C504" s="21">
        <f t="shared" si="26"/>
        <v>141</v>
      </c>
      <c r="D504" s="21">
        <v>119</v>
      </c>
      <c r="E504" s="21">
        <v>22</v>
      </c>
      <c r="F504" s="6"/>
      <c r="G504" s="6">
        <v>4.75</v>
      </c>
      <c r="H504" s="6">
        <f t="shared" si="24"/>
        <v>209</v>
      </c>
      <c r="I504" s="6">
        <f t="shared" si="25"/>
        <v>259.35000000000002</v>
      </c>
    </row>
    <row r="505" spans="1:9" x14ac:dyDescent="0.25">
      <c r="A505" s="19" t="s">
        <v>30</v>
      </c>
      <c r="B505" s="21"/>
      <c r="C505" s="21">
        <f t="shared" si="26"/>
        <v>152</v>
      </c>
      <c r="D505" s="21">
        <v>119</v>
      </c>
      <c r="E505" s="21">
        <v>33</v>
      </c>
      <c r="F505" s="6"/>
      <c r="G505" s="6">
        <v>4.9160000000000004</v>
      </c>
      <c r="H505" s="6">
        <f t="shared" si="24"/>
        <v>324.45999999999998</v>
      </c>
      <c r="I505" s="6">
        <f t="shared" si="25"/>
        <v>402.62</v>
      </c>
    </row>
    <row r="506" spans="1:9" x14ac:dyDescent="0.25">
      <c r="A506" s="19" t="s">
        <v>30</v>
      </c>
      <c r="B506" s="21"/>
      <c r="C506" s="21">
        <f t="shared" si="26"/>
        <v>121</v>
      </c>
      <c r="D506" s="21">
        <v>119</v>
      </c>
      <c r="E506" s="21">
        <v>2</v>
      </c>
      <c r="F506" s="6"/>
      <c r="G506" s="6">
        <v>4.4610000000000003</v>
      </c>
      <c r="H506" s="6">
        <f t="shared" si="24"/>
        <v>17.84</v>
      </c>
      <c r="I506" s="6">
        <f t="shared" si="25"/>
        <v>22.14</v>
      </c>
    </row>
    <row r="507" spans="1:9" x14ac:dyDescent="0.25">
      <c r="A507" s="19" t="s">
        <v>30</v>
      </c>
      <c r="B507" s="21"/>
      <c r="C507" s="21">
        <f t="shared" si="26"/>
        <v>128</v>
      </c>
      <c r="D507" s="21">
        <v>119</v>
      </c>
      <c r="E507" s="21">
        <v>9</v>
      </c>
      <c r="F507" s="6"/>
      <c r="G507" s="6">
        <v>4.75</v>
      </c>
      <c r="H507" s="6">
        <f t="shared" ref="H507:H561" si="27">ROUND(G507*E507*2,2)</f>
        <v>85.5</v>
      </c>
      <c r="I507" s="6">
        <f t="shared" ref="I507:I570" si="28">ROUND(H507*1.2409,2)</f>
        <v>106.1</v>
      </c>
    </row>
    <row r="508" spans="1:9" x14ac:dyDescent="0.25">
      <c r="A508" s="19" t="s">
        <v>466</v>
      </c>
      <c r="B508" s="21"/>
      <c r="C508" s="21">
        <f t="shared" si="26"/>
        <v>151</v>
      </c>
      <c r="D508" s="21">
        <v>119</v>
      </c>
      <c r="E508" s="21">
        <v>32</v>
      </c>
      <c r="F508" s="6"/>
      <c r="G508" s="6">
        <v>5.8259999999999996</v>
      </c>
      <c r="H508" s="6">
        <f t="shared" si="27"/>
        <v>372.86</v>
      </c>
      <c r="I508" s="6">
        <f t="shared" si="28"/>
        <v>462.68</v>
      </c>
    </row>
    <row r="509" spans="1:9" x14ac:dyDescent="0.25">
      <c r="A509" s="19" t="s">
        <v>466</v>
      </c>
      <c r="B509" s="21"/>
      <c r="C509" s="21">
        <f t="shared" si="26"/>
        <v>152</v>
      </c>
      <c r="D509" s="21">
        <v>119</v>
      </c>
      <c r="E509" s="21">
        <v>33</v>
      </c>
      <c r="F509" s="6"/>
      <c r="G509" s="6">
        <v>5.74</v>
      </c>
      <c r="H509" s="6">
        <f t="shared" si="27"/>
        <v>378.84</v>
      </c>
      <c r="I509" s="6">
        <f t="shared" si="28"/>
        <v>470.1</v>
      </c>
    </row>
    <row r="510" spans="1:9" x14ac:dyDescent="0.25">
      <c r="A510" s="19" t="s">
        <v>466</v>
      </c>
      <c r="B510" s="21"/>
      <c r="C510" s="21">
        <f t="shared" si="26"/>
        <v>151</v>
      </c>
      <c r="D510" s="21">
        <v>119</v>
      </c>
      <c r="E510" s="21">
        <v>32</v>
      </c>
      <c r="F510" s="6"/>
      <c r="G510" s="6">
        <v>5.74</v>
      </c>
      <c r="H510" s="6">
        <f t="shared" si="27"/>
        <v>367.36</v>
      </c>
      <c r="I510" s="6">
        <f t="shared" si="28"/>
        <v>455.86</v>
      </c>
    </row>
    <row r="511" spans="1:9" x14ac:dyDescent="0.25">
      <c r="A511" s="19" t="s">
        <v>466</v>
      </c>
      <c r="B511" s="21"/>
      <c r="C511" s="21">
        <f t="shared" si="26"/>
        <v>159</v>
      </c>
      <c r="D511" s="21">
        <v>119</v>
      </c>
      <c r="E511" s="21">
        <v>40</v>
      </c>
      <c r="F511" s="6"/>
      <c r="G511" s="6">
        <v>5.9409999999999998</v>
      </c>
      <c r="H511" s="6">
        <f t="shared" si="27"/>
        <v>475.28</v>
      </c>
      <c r="I511" s="6">
        <f t="shared" si="28"/>
        <v>589.77</v>
      </c>
    </row>
    <row r="512" spans="1:9" x14ac:dyDescent="0.25">
      <c r="A512" s="19" t="s">
        <v>466</v>
      </c>
      <c r="B512" s="21"/>
      <c r="C512" s="21">
        <f t="shared" si="26"/>
        <v>120</v>
      </c>
      <c r="D512" s="21">
        <v>119</v>
      </c>
      <c r="E512" s="21">
        <v>1</v>
      </c>
      <c r="F512" s="6"/>
      <c r="G512" s="6">
        <v>5.9409999999999998</v>
      </c>
      <c r="H512" s="6">
        <f t="shared" si="27"/>
        <v>11.88</v>
      </c>
      <c r="I512" s="6">
        <f t="shared" si="28"/>
        <v>14.74</v>
      </c>
    </row>
    <row r="513" spans="1:9" x14ac:dyDescent="0.25">
      <c r="A513" s="19" t="s">
        <v>466</v>
      </c>
      <c r="B513" s="21"/>
      <c r="C513" s="21">
        <f t="shared" si="26"/>
        <v>151</v>
      </c>
      <c r="D513" s="21">
        <v>119</v>
      </c>
      <c r="E513" s="21">
        <v>32</v>
      </c>
      <c r="F513" s="6"/>
      <c r="G513" s="6">
        <v>5.74</v>
      </c>
      <c r="H513" s="6">
        <f t="shared" si="27"/>
        <v>367.36</v>
      </c>
      <c r="I513" s="6">
        <f t="shared" si="28"/>
        <v>455.86</v>
      </c>
    </row>
    <row r="514" spans="1:9" x14ac:dyDescent="0.25">
      <c r="A514" s="19" t="s">
        <v>466</v>
      </c>
      <c r="B514" s="21"/>
      <c r="C514" s="21">
        <f t="shared" si="26"/>
        <v>144</v>
      </c>
      <c r="D514" s="21">
        <v>119</v>
      </c>
      <c r="E514" s="21">
        <v>25</v>
      </c>
      <c r="F514" s="6"/>
      <c r="G514" s="6">
        <v>5.74</v>
      </c>
      <c r="H514" s="6">
        <f t="shared" si="27"/>
        <v>287</v>
      </c>
      <c r="I514" s="6">
        <f t="shared" si="28"/>
        <v>356.14</v>
      </c>
    </row>
    <row r="515" spans="1:9" x14ac:dyDescent="0.25">
      <c r="A515" s="19" t="s">
        <v>466</v>
      </c>
      <c r="B515" s="21"/>
      <c r="C515" s="21">
        <f t="shared" ref="C515:C578" si="29">D515+E515</f>
        <v>135</v>
      </c>
      <c r="D515" s="21">
        <v>119</v>
      </c>
      <c r="E515" s="21">
        <v>16</v>
      </c>
      <c r="F515" s="6"/>
      <c r="G515" s="6">
        <v>5.9409999999999998</v>
      </c>
      <c r="H515" s="6">
        <f t="shared" si="27"/>
        <v>190.11</v>
      </c>
      <c r="I515" s="6">
        <f t="shared" si="28"/>
        <v>235.91</v>
      </c>
    </row>
    <row r="516" spans="1:9" x14ac:dyDescent="0.25">
      <c r="A516" s="19" t="s">
        <v>466</v>
      </c>
      <c r="B516" s="21"/>
      <c r="C516" s="21">
        <f t="shared" si="29"/>
        <v>128</v>
      </c>
      <c r="D516" s="21">
        <v>119</v>
      </c>
      <c r="E516" s="21">
        <v>9</v>
      </c>
      <c r="F516" s="6"/>
      <c r="G516" s="6">
        <v>5.74</v>
      </c>
      <c r="H516" s="6">
        <f t="shared" si="27"/>
        <v>103.32</v>
      </c>
      <c r="I516" s="6">
        <f t="shared" si="28"/>
        <v>128.21</v>
      </c>
    </row>
    <row r="517" spans="1:9" x14ac:dyDescent="0.25">
      <c r="A517" s="19" t="s">
        <v>466</v>
      </c>
      <c r="B517" s="21"/>
      <c r="C517" s="21">
        <f t="shared" si="29"/>
        <v>121</v>
      </c>
      <c r="D517" s="21">
        <v>119</v>
      </c>
      <c r="E517" s="21">
        <v>2</v>
      </c>
      <c r="F517" s="6"/>
      <c r="G517" s="6">
        <v>5.74</v>
      </c>
      <c r="H517" s="6">
        <f t="shared" si="27"/>
        <v>22.96</v>
      </c>
      <c r="I517" s="6">
        <f t="shared" si="28"/>
        <v>28.49</v>
      </c>
    </row>
    <row r="518" spans="1:9" x14ac:dyDescent="0.25">
      <c r="A518" s="19" t="s">
        <v>467</v>
      </c>
      <c r="B518" s="21"/>
      <c r="C518" s="21">
        <f t="shared" si="29"/>
        <v>128</v>
      </c>
      <c r="D518" s="21">
        <v>119</v>
      </c>
      <c r="E518" s="21">
        <v>9</v>
      </c>
      <c r="F518" s="6"/>
      <c r="G518" s="6">
        <v>5.7750000000000004</v>
      </c>
      <c r="H518" s="6">
        <f t="shared" si="27"/>
        <v>103.95</v>
      </c>
      <c r="I518" s="6">
        <f t="shared" si="28"/>
        <v>128.99</v>
      </c>
    </row>
    <row r="519" spans="1:9" x14ac:dyDescent="0.25">
      <c r="A519" s="19" t="s">
        <v>467</v>
      </c>
      <c r="B519" s="21"/>
      <c r="C519" s="21">
        <f t="shared" si="29"/>
        <v>208</v>
      </c>
      <c r="D519" s="21">
        <v>119</v>
      </c>
      <c r="E519" s="21">
        <v>89</v>
      </c>
      <c r="F519" s="6"/>
      <c r="G519" s="6">
        <v>5.7750000000000004</v>
      </c>
      <c r="H519" s="6">
        <f t="shared" si="27"/>
        <v>1027.95</v>
      </c>
      <c r="I519" s="6">
        <f t="shared" si="28"/>
        <v>1275.58</v>
      </c>
    </row>
    <row r="520" spans="1:9" x14ac:dyDescent="0.25">
      <c r="A520" s="19" t="s">
        <v>467</v>
      </c>
      <c r="B520" s="21"/>
      <c r="C520" s="21">
        <f t="shared" si="29"/>
        <v>159</v>
      </c>
      <c r="D520" s="21">
        <v>119</v>
      </c>
      <c r="E520" s="21">
        <v>40</v>
      </c>
      <c r="F520" s="6"/>
      <c r="G520" s="6">
        <v>5.6639999999999997</v>
      </c>
      <c r="H520" s="6">
        <f t="shared" si="27"/>
        <v>453.12</v>
      </c>
      <c r="I520" s="6">
        <f t="shared" si="28"/>
        <v>562.28</v>
      </c>
    </row>
    <row r="521" spans="1:9" x14ac:dyDescent="0.25">
      <c r="A521" s="19" t="s">
        <v>467</v>
      </c>
      <c r="B521" s="21"/>
      <c r="C521" s="21">
        <f t="shared" si="29"/>
        <v>152</v>
      </c>
      <c r="D521" s="21">
        <v>119</v>
      </c>
      <c r="E521" s="21">
        <v>33</v>
      </c>
      <c r="F521" s="6"/>
      <c r="G521" s="6">
        <v>5.7750000000000004</v>
      </c>
      <c r="H521" s="6">
        <f t="shared" si="27"/>
        <v>381.15</v>
      </c>
      <c r="I521" s="6">
        <f t="shared" si="28"/>
        <v>472.97</v>
      </c>
    </row>
    <row r="522" spans="1:9" x14ac:dyDescent="0.25">
      <c r="A522" s="19" t="s">
        <v>467</v>
      </c>
      <c r="B522" s="21"/>
      <c r="C522" s="21">
        <f t="shared" si="29"/>
        <v>144</v>
      </c>
      <c r="D522" s="21">
        <v>119</v>
      </c>
      <c r="E522" s="21">
        <v>25</v>
      </c>
      <c r="F522" s="6"/>
      <c r="G522" s="6">
        <v>5.7750000000000004</v>
      </c>
      <c r="H522" s="6">
        <f t="shared" si="27"/>
        <v>288.75</v>
      </c>
      <c r="I522" s="6">
        <f t="shared" si="28"/>
        <v>358.31</v>
      </c>
    </row>
    <row r="523" spans="1:9" x14ac:dyDescent="0.25">
      <c r="A523" s="19" t="s">
        <v>144</v>
      </c>
      <c r="B523" s="21"/>
      <c r="C523" s="21">
        <f t="shared" si="29"/>
        <v>120</v>
      </c>
      <c r="D523" s="21">
        <v>119</v>
      </c>
      <c r="E523" s="21">
        <v>1</v>
      </c>
      <c r="F523" s="6"/>
      <c r="G523" s="6">
        <v>5.9409999999999998</v>
      </c>
      <c r="H523" s="6">
        <f t="shared" si="27"/>
        <v>11.88</v>
      </c>
      <c r="I523" s="6">
        <f t="shared" si="28"/>
        <v>14.74</v>
      </c>
    </row>
    <row r="524" spans="1:9" x14ac:dyDescent="0.25">
      <c r="A524" s="19" t="s">
        <v>144</v>
      </c>
      <c r="B524" s="21"/>
      <c r="C524" s="21">
        <f t="shared" si="29"/>
        <v>120</v>
      </c>
      <c r="D524" s="21">
        <v>119</v>
      </c>
      <c r="E524" s="21">
        <v>1</v>
      </c>
      <c r="F524" s="6"/>
      <c r="G524" s="6">
        <v>5.9409999999999998</v>
      </c>
      <c r="H524" s="6">
        <f t="shared" si="27"/>
        <v>11.88</v>
      </c>
      <c r="I524" s="6">
        <f t="shared" si="28"/>
        <v>14.74</v>
      </c>
    </row>
    <row r="525" spans="1:9" x14ac:dyDescent="0.25">
      <c r="A525" s="19" t="s">
        <v>144</v>
      </c>
      <c r="B525" s="21"/>
      <c r="C525" s="21">
        <f t="shared" si="29"/>
        <v>159</v>
      </c>
      <c r="D525" s="21">
        <v>119</v>
      </c>
      <c r="E525" s="21">
        <v>40</v>
      </c>
      <c r="F525" s="6"/>
      <c r="G525" s="6">
        <v>5.9409999999999998</v>
      </c>
      <c r="H525" s="6">
        <f t="shared" si="27"/>
        <v>475.28</v>
      </c>
      <c r="I525" s="6">
        <f t="shared" si="28"/>
        <v>589.77</v>
      </c>
    </row>
    <row r="526" spans="1:9" x14ac:dyDescent="0.25">
      <c r="A526" s="19" t="s">
        <v>144</v>
      </c>
      <c r="B526" s="21"/>
      <c r="C526" s="21">
        <f t="shared" si="29"/>
        <v>152</v>
      </c>
      <c r="D526" s="21">
        <v>119</v>
      </c>
      <c r="E526" s="21">
        <v>33</v>
      </c>
      <c r="F526" s="6"/>
      <c r="G526" s="6">
        <v>5.9409999999999998</v>
      </c>
      <c r="H526" s="6">
        <f t="shared" si="27"/>
        <v>392.11</v>
      </c>
      <c r="I526" s="6">
        <f t="shared" si="28"/>
        <v>486.57</v>
      </c>
    </row>
    <row r="527" spans="1:9" x14ac:dyDescent="0.25">
      <c r="A527" s="19" t="s">
        <v>144</v>
      </c>
      <c r="B527" s="21"/>
      <c r="C527" s="21">
        <f t="shared" si="29"/>
        <v>161.5</v>
      </c>
      <c r="D527" s="21">
        <v>119</v>
      </c>
      <c r="E527" s="21">
        <v>42.5</v>
      </c>
      <c r="F527" s="6"/>
      <c r="G527" s="6">
        <v>5.9409999999999998</v>
      </c>
      <c r="H527" s="6">
        <f t="shared" si="27"/>
        <v>504.99</v>
      </c>
      <c r="I527" s="6">
        <f t="shared" si="28"/>
        <v>626.64</v>
      </c>
    </row>
    <row r="528" spans="1:9" x14ac:dyDescent="0.25">
      <c r="A528" s="19" t="s">
        <v>144</v>
      </c>
      <c r="B528" s="21"/>
      <c r="C528" s="21">
        <f t="shared" si="29"/>
        <v>127</v>
      </c>
      <c r="D528" s="21">
        <v>119</v>
      </c>
      <c r="E528" s="21">
        <v>8</v>
      </c>
      <c r="F528" s="6"/>
      <c r="G528" s="6">
        <v>5.9409999999999998</v>
      </c>
      <c r="H528" s="6">
        <f t="shared" si="27"/>
        <v>95.06</v>
      </c>
      <c r="I528" s="6">
        <f t="shared" si="28"/>
        <v>117.96</v>
      </c>
    </row>
    <row r="529" spans="1:9" x14ac:dyDescent="0.25">
      <c r="A529" s="19" t="s">
        <v>144</v>
      </c>
      <c r="B529" s="21"/>
      <c r="C529" s="21">
        <f t="shared" si="29"/>
        <v>182</v>
      </c>
      <c r="D529" s="21">
        <v>119</v>
      </c>
      <c r="E529" s="21">
        <v>63</v>
      </c>
      <c r="F529" s="6"/>
      <c r="G529" s="6">
        <v>5.9409999999999998</v>
      </c>
      <c r="H529" s="6">
        <f t="shared" si="27"/>
        <v>748.57</v>
      </c>
      <c r="I529" s="6">
        <f t="shared" si="28"/>
        <v>928.9</v>
      </c>
    </row>
    <row r="530" spans="1:9" x14ac:dyDescent="0.25">
      <c r="A530" s="19" t="s">
        <v>144</v>
      </c>
      <c r="B530" s="21"/>
      <c r="C530" s="21">
        <f t="shared" si="29"/>
        <v>157</v>
      </c>
      <c r="D530" s="21">
        <v>119</v>
      </c>
      <c r="E530" s="21">
        <v>38</v>
      </c>
      <c r="F530" s="6"/>
      <c r="G530" s="6">
        <v>5.9409999999999998</v>
      </c>
      <c r="H530" s="6">
        <f t="shared" si="27"/>
        <v>451.52</v>
      </c>
      <c r="I530" s="6">
        <f t="shared" si="28"/>
        <v>560.29</v>
      </c>
    </row>
    <row r="531" spans="1:9" x14ac:dyDescent="0.25">
      <c r="A531" s="19" t="s">
        <v>144</v>
      </c>
      <c r="B531" s="21"/>
      <c r="C531" s="21">
        <f t="shared" si="29"/>
        <v>127</v>
      </c>
      <c r="D531" s="21">
        <v>119</v>
      </c>
      <c r="E531" s="21">
        <v>8</v>
      </c>
      <c r="F531" s="6"/>
      <c r="G531" s="6">
        <v>5.8259999999999996</v>
      </c>
      <c r="H531" s="6">
        <f t="shared" si="27"/>
        <v>93.22</v>
      </c>
      <c r="I531" s="6">
        <f t="shared" si="28"/>
        <v>115.68</v>
      </c>
    </row>
    <row r="532" spans="1:9" x14ac:dyDescent="0.25">
      <c r="A532" s="19" t="s">
        <v>144</v>
      </c>
      <c r="B532" s="21"/>
      <c r="C532" s="21">
        <f t="shared" si="29"/>
        <v>152</v>
      </c>
      <c r="D532" s="21">
        <v>119</v>
      </c>
      <c r="E532" s="21">
        <v>33</v>
      </c>
      <c r="F532" s="6"/>
      <c r="G532" s="6">
        <v>5.9409999999999998</v>
      </c>
      <c r="H532" s="6">
        <f t="shared" si="27"/>
        <v>392.11</v>
      </c>
      <c r="I532" s="6">
        <f t="shared" si="28"/>
        <v>486.57</v>
      </c>
    </row>
    <row r="533" spans="1:9" x14ac:dyDescent="0.25">
      <c r="A533" s="19" t="s">
        <v>144</v>
      </c>
      <c r="B533" s="21"/>
      <c r="C533" s="21">
        <f t="shared" si="29"/>
        <v>122</v>
      </c>
      <c r="D533" s="21">
        <v>119</v>
      </c>
      <c r="E533" s="21">
        <v>3</v>
      </c>
      <c r="F533" s="6"/>
      <c r="G533" s="6">
        <v>5.9409999999999998</v>
      </c>
      <c r="H533" s="6">
        <f t="shared" si="27"/>
        <v>35.65</v>
      </c>
      <c r="I533" s="6">
        <f t="shared" si="28"/>
        <v>44.24</v>
      </c>
    </row>
    <row r="534" spans="1:9" x14ac:dyDescent="0.25">
      <c r="A534" s="19" t="s">
        <v>144</v>
      </c>
      <c r="B534" s="21"/>
      <c r="C534" s="21">
        <f t="shared" si="29"/>
        <v>151</v>
      </c>
      <c r="D534" s="21">
        <v>119</v>
      </c>
      <c r="E534" s="21">
        <v>32</v>
      </c>
      <c r="F534" s="6"/>
      <c r="G534" s="6">
        <v>5.9409999999999998</v>
      </c>
      <c r="H534" s="6">
        <f t="shared" si="27"/>
        <v>380.22</v>
      </c>
      <c r="I534" s="6">
        <f t="shared" si="28"/>
        <v>471.81</v>
      </c>
    </row>
    <row r="535" spans="1:9" x14ac:dyDescent="0.25">
      <c r="A535" s="19" t="s">
        <v>383</v>
      </c>
      <c r="B535" s="21"/>
      <c r="C535" s="21">
        <f t="shared" si="29"/>
        <v>151</v>
      </c>
      <c r="D535" s="21">
        <v>119</v>
      </c>
      <c r="E535" s="21">
        <v>32</v>
      </c>
      <c r="F535" s="6"/>
      <c r="G535" s="6">
        <v>2.7109999999999999</v>
      </c>
      <c r="H535" s="6">
        <f t="shared" si="27"/>
        <v>173.5</v>
      </c>
      <c r="I535" s="6">
        <f t="shared" si="28"/>
        <v>215.3</v>
      </c>
    </row>
    <row r="536" spans="1:9" x14ac:dyDescent="0.25">
      <c r="A536" s="19" t="s">
        <v>193</v>
      </c>
      <c r="B536" s="21"/>
      <c r="C536" s="21">
        <f t="shared" si="29"/>
        <v>120</v>
      </c>
      <c r="D536" s="21">
        <v>119</v>
      </c>
      <c r="E536" s="21">
        <v>1</v>
      </c>
      <c r="F536" s="6"/>
      <c r="G536" s="6">
        <v>2.7109999999999999</v>
      </c>
      <c r="H536" s="6">
        <f t="shared" si="27"/>
        <v>5.42</v>
      </c>
      <c r="I536" s="6">
        <f t="shared" si="28"/>
        <v>6.73</v>
      </c>
    </row>
    <row r="537" spans="1:9" x14ac:dyDescent="0.25">
      <c r="A537" s="19" t="s">
        <v>193</v>
      </c>
      <c r="B537" s="21"/>
      <c r="C537" s="21">
        <f t="shared" si="29"/>
        <v>128</v>
      </c>
      <c r="D537" s="21">
        <v>119</v>
      </c>
      <c r="E537" s="21">
        <v>9</v>
      </c>
      <c r="F537" s="6"/>
      <c r="G537" s="6">
        <v>5.9409999999999998</v>
      </c>
      <c r="H537" s="6">
        <f t="shared" si="27"/>
        <v>106.94</v>
      </c>
      <c r="I537" s="6">
        <f t="shared" si="28"/>
        <v>132.69999999999999</v>
      </c>
    </row>
    <row r="538" spans="1:9" x14ac:dyDescent="0.25">
      <c r="A538" s="19" t="s">
        <v>193</v>
      </c>
      <c r="B538" s="21"/>
      <c r="C538" s="21">
        <f t="shared" si="29"/>
        <v>127</v>
      </c>
      <c r="D538" s="21">
        <v>119</v>
      </c>
      <c r="E538" s="21">
        <v>8</v>
      </c>
      <c r="F538" s="6"/>
      <c r="G538" s="6">
        <v>5.9409999999999998</v>
      </c>
      <c r="H538" s="6">
        <f t="shared" si="27"/>
        <v>95.06</v>
      </c>
      <c r="I538" s="6">
        <f t="shared" si="28"/>
        <v>117.96</v>
      </c>
    </row>
    <row r="539" spans="1:9" x14ac:dyDescent="0.25">
      <c r="A539" s="19" t="s">
        <v>193</v>
      </c>
      <c r="B539" s="21"/>
      <c r="C539" s="21">
        <f t="shared" si="29"/>
        <v>120</v>
      </c>
      <c r="D539" s="21">
        <v>119</v>
      </c>
      <c r="E539" s="21">
        <v>1</v>
      </c>
      <c r="F539" s="6"/>
      <c r="G539" s="6">
        <v>2.7109999999999999</v>
      </c>
      <c r="H539" s="6">
        <f t="shared" si="27"/>
        <v>5.42</v>
      </c>
      <c r="I539" s="6">
        <f t="shared" si="28"/>
        <v>6.73</v>
      </c>
    </row>
    <row r="540" spans="1:9" x14ac:dyDescent="0.25">
      <c r="A540" s="19" t="s">
        <v>193</v>
      </c>
      <c r="B540" s="21"/>
      <c r="C540" s="21">
        <f t="shared" si="29"/>
        <v>120</v>
      </c>
      <c r="D540" s="21">
        <v>119</v>
      </c>
      <c r="E540" s="21">
        <v>1</v>
      </c>
      <c r="F540" s="6"/>
      <c r="G540" s="6">
        <v>7.39</v>
      </c>
      <c r="H540" s="6">
        <f t="shared" si="27"/>
        <v>14.78</v>
      </c>
      <c r="I540" s="6">
        <f t="shared" si="28"/>
        <v>18.34</v>
      </c>
    </row>
    <row r="541" spans="1:9" x14ac:dyDescent="0.25">
      <c r="A541" s="19" t="s">
        <v>193</v>
      </c>
      <c r="B541" s="21"/>
      <c r="C541" s="21">
        <f t="shared" si="29"/>
        <v>128</v>
      </c>
      <c r="D541" s="21">
        <v>119</v>
      </c>
      <c r="E541" s="21">
        <v>9</v>
      </c>
      <c r="F541" s="6"/>
      <c r="G541" s="6">
        <v>2.7109999999999999</v>
      </c>
      <c r="H541" s="6">
        <f t="shared" si="27"/>
        <v>48.8</v>
      </c>
      <c r="I541" s="6">
        <f t="shared" si="28"/>
        <v>60.56</v>
      </c>
    </row>
    <row r="542" spans="1:9" x14ac:dyDescent="0.25">
      <c r="A542" s="19" t="s">
        <v>193</v>
      </c>
      <c r="B542" s="21"/>
      <c r="C542" s="21">
        <f t="shared" si="29"/>
        <v>127</v>
      </c>
      <c r="D542" s="21">
        <v>119</v>
      </c>
      <c r="E542" s="21">
        <v>8</v>
      </c>
      <c r="F542" s="6"/>
      <c r="G542" s="6">
        <v>2.7109999999999999</v>
      </c>
      <c r="H542" s="6">
        <f t="shared" si="27"/>
        <v>43.38</v>
      </c>
      <c r="I542" s="6">
        <f t="shared" si="28"/>
        <v>53.83</v>
      </c>
    </row>
    <row r="543" spans="1:9" x14ac:dyDescent="0.25">
      <c r="A543" s="19" t="s">
        <v>193</v>
      </c>
      <c r="B543" s="21"/>
      <c r="C543" s="21">
        <f t="shared" si="29"/>
        <v>151</v>
      </c>
      <c r="D543" s="21">
        <v>119</v>
      </c>
      <c r="E543" s="21">
        <v>32</v>
      </c>
      <c r="F543" s="6"/>
      <c r="G543" s="6">
        <v>2.7109999999999999</v>
      </c>
      <c r="H543" s="6">
        <f t="shared" si="27"/>
        <v>173.5</v>
      </c>
      <c r="I543" s="6">
        <f t="shared" si="28"/>
        <v>215.3</v>
      </c>
    </row>
    <row r="544" spans="1:9" x14ac:dyDescent="0.25">
      <c r="A544" s="19" t="s">
        <v>193</v>
      </c>
      <c r="B544" s="21"/>
      <c r="C544" s="21">
        <f t="shared" si="29"/>
        <v>151</v>
      </c>
      <c r="D544" s="21">
        <v>119</v>
      </c>
      <c r="E544" s="21">
        <v>32</v>
      </c>
      <c r="F544" s="6"/>
      <c r="G544" s="6">
        <v>2.7109999999999999</v>
      </c>
      <c r="H544" s="6">
        <f t="shared" si="27"/>
        <v>173.5</v>
      </c>
      <c r="I544" s="6">
        <f t="shared" si="28"/>
        <v>215.3</v>
      </c>
    </row>
    <row r="545" spans="1:9" x14ac:dyDescent="0.25">
      <c r="A545" s="19" t="s">
        <v>193</v>
      </c>
      <c r="B545" s="21"/>
      <c r="C545" s="21">
        <f t="shared" si="29"/>
        <v>151</v>
      </c>
      <c r="D545" s="21">
        <v>119</v>
      </c>
      <c r="E545" s="21">
        <v>32</v>
      </c>
      <c r="F545" s="6"/>
      <c r="G545" s="6">
        <v>2.7109999999999999</v>
      </c>
      <c r="H545" s="6">
        <f t="shared" si="27"/>
        <v>173.5</v>
      </c>
      <c r="I545" s="6">
        <f t="shared" si="28"/>
        <v>215.3</v>
      </c>
    </row>
    <row r="546" spans="1:9" x14ac:dyDescent="0.25">
      <c r="A546" s="19" t="s">
        <v>193</v>
      </c>
      <c r="B546" s="21"/>
      <c r="C546" s="21">
        <f t="shared" si="29"/>
        <v>151</v>
      </c>
      <c r="D546" s="21">
        <v>119</v>
      </c>
      <c r="E546" s="21">
        <v>32</v>
      </c>
      <c r="F546" s="6"/>
      <c r="G546" s="6">
        <v>2.7109999999999999</v>
      </c>
      <c r="H546" s="6">
        <f t="shared" si="27"/>
        <v>173.5</v>
      </c>
      <c r="I546" s="6">
        <f t="shared" si="28"/>
        <v>215.3</v>
      </c>
    </row>
    <row r="547" spans="1:9" x14ac:dyDescent="0.25">
      <c r="A547" s="19" t="s">
        <v>181</v>
      </c>
      <c r="B547" s="21"/>
      <c r="C547" s="21">
        <f t="shared" si="29"/>
        <v>140</v>
      </c>
      <c r="D547" s="21">
        <v>119</v>
      </c>
      <c r="E547" s="21">
        <v>21</v>
      </c>
      <c r="F547" s="6"/>
      <c r="G547" s="6">
        <v>5.9409999999999998</v>
      </c>
      <c r="H547" s="6">
        <f t="shared" si="27"/>
        <v>249.52</v>
      </c>
      <c r="I547" s="6">
        <f t="shared" si="28"/>
        <v>309.63</v>
      </c>
    </row>
    <row r="548" spans="1:9" x14ac:dyDescent="0.25">
      <c r="A548" s="19" t="s">
        <v>181</v>
      </c>
      <c r="B548" s="21"/>
      <c r="C548" s="21">
        <f t="shared" si="29"/>
        <v>136</v>
      </c>
      <c r="D548" s="21">
        <v>119</v>
      </c>
      <c r="E548" s="21">
        <v>17</v>
      </c>
      <c r="F548" s="6"/>
      <c r="G548" s="6">
        <v>5.9409999999999998</v>
      </c>
      <c r="H548" s="6">
        <f t="shared" si="27"/>
        <v>201.99</v>
      </c>
      <c r="I548" s="6">
        <f t="shared" si="28"/>
        <v>250.65</v>
      </c>
    </row>
    <row r="549" spans="1:9" x14ac:dyDescent="0.25">
      <c r="A549" s="19" t="s">
        <v>181</v>
      </c>
      <c r="B549" s="21"/>
      <c r="C549" s="21">
        <f t="shared" si="29"/>
        <v>120</v>
      </c>
      <c r="D549" s="21">
        <v>119</v>
      </c>
      <c r="E549" s="21">
        <v>1</v>
      </c>
      <c r="F549" s="6"/>
      <c r="G549" s="6">
        <v>5.9409999999999998</v>
      </c>
      <c r="H549" s="6">
        <f t="shared" si="27"/>
        <v>11.88</v>
      </c>
      <c r="I549" s="6">
        <f t="shared" si="28"/>
        <v>14.74</v>
      </c>
    </row>
    <row r="550" spans="1:9" x14ac:dyDescent="0.25">
      <c r="A550" s="19" t="s">
        <v>181</v>
      </c>
      <c r="B550" s="21"/>
      <c r="C550" s="21">
        <f t="shared" si="29"/>
        <v>120</v>
      </c>
      <c r="D550" s="21">
        <v>119</v>
      </c>
      <c r="E550" s="21">
        <v>1</v>
      </c>
      <c r="F550" s="6"/>
      <c r="G550" s="6">
        <v>5.9409999999999998</v>
      </c>
      <c r="H550" s="6">
        <f t="shared" si="27"/>
        <v>11.88</v>
      </c>
      <c r="I550" s="6">
        <f t="shared" si="28"/>
        <v>14.74</v>
      </c>
    </row>
    <row r="551" spans="1:9" x14ac:dyDescent="0.25">
      <c r="A551" s="19" t="s">
        <v>181</v>
      </c>
      <c r="B551" s="21"/>
      <c r="C551" s="21">
        <f t="shared" si="29"/>
        <v>120</v>
      </c>
      <c r="D551" s="21">
        <v>119</v>
      </c>
      <c r="E551" s="21">
        <v>1</v>
      </c>
      <c r="F551" s="6"/>
      <c r="G551" s="6">
        <v>5.9409999999999998</v>
      </c>
      <c r="H551" s="6">
        <f t="shared" si="27"/>
        <v>11.88</v>
      </c>
      <c r="I551" s="6">
        <f t="shared" si="28"/>
        <v>14.74</v>
      </c>
    </row>
    <row r="552" spans="1:9" x14ac:dyDescent="0.25">
      <c r="A552" s="19" t="s">
        <v>181</v>
      </c>
      <c r="B552" s="21"/>
      <c r="C552" s="21">
        <f t="shared" si="29"/>
        <v>132</v>
      </c>
      <c r="D552" s="21">
        <v>119</v>
      </c>
      <c r="E552" s="21">
        <v>13</v>
      </c>
      <c r="F552" s="6"/>
      <c r="G552" s="6">
        <v>5.9409999999999998</v>
      </c>
      <c r="H552" s="6">
        <f t="shared" si="27"/>
        <v>154.47</v>
      </c>
      <c r="I552" s="6">
        <f t="shared" si="28"/>
        <v>191.68</v>
      </c>
    </row>
    <row r="553" spans="1:9" x14ac:dyDescent="0.25">
      <c r="A553" s="19" t="s">
        <v>181</v>
      </c>
      <c r="B553" s="21"/>
      <c r="C553" s="21">
        <f t="shared" si="29"/>
        <v>140</v>
      </c>
      <c r="D553" s="21">
        <v>119</v>
      </c>
      <c r="E553" s="21">
        <v>21</v>
      </c>
      <c r="F553" s="6"/>
      <c r="G553" s="6">
        <v>5.9409999999999998</v>
      </c>
      <c r="H553" s="6">
        <f t="shared" si="27"/>
        <v>249.52</v>
      </c>
      <c r="I553" s="6">
        <f t="shared" si="28"/>
        <v>309.63</v>
      </c>
    </row>
    <row r="554" spans="1:9" x14ac:dyDescent="0.25">
      <c r="A554" s="19" t="s">
        <v>181</v>
      </c>
      <c r="B554" s="21"/>
      <c r="C554" s="21">
        <f t="shared" si="29"/>
        <v>120</v>
      </c>
      <c r="D554" s="21">
        <v>119</v>
      </c>
      <c r="E554" s="21">
        <v>1</v>
      </c>
      <c r="F554" s="6"/>
      <c r="G554" s="6">
        <v>5.9409999999999998</v>
      </c>
      <c r="H554" s="6">
        <f t="shared" si="27"/>
        <v>11.88</v>
      </c>
      <c r="I554" s="6">
        <f t="shared" si="28"/>
        <v>14.74</v>
      </c>
    </row>
    <row r="555" spans="1:9" x14ac:dyDescent="0.25">
      <c r="A555" s="19" t="s">
        <v>181</v>
      </c>
      <c r="B555" s="21"/>
      <c r="C555" s="21">
        <f t="shared" si="29"/>
        <v>152</v>
      </c>
      <c r="D555" s="21">
        <v>119</v>
      </c>
      <c r="E555" s="21">
        <v>33</v>
      </c>
      <c r="F555" s="6"/>
      <c r="G555" s="6">
        <v>5.8840000000000003</v>
      </c>
      <c r="H555" s="6">
        <f t="shared" si="27"/>
        <v>388.34</v>
      </c>
      <c r="I555" s="6">
        <f t="shared" si="28"/>
        <v>481.89</v>
      </c>
    </row>
    <row r="556" spans="1:9" x14ac:dyDescent="0.25">
      <c r="A556" s="19" t="s">
        <v>181</v>
      </c>
      <c r="B556" s="21"/>
      <c r="C556" s="21">
        <f t="shared" si="29"/>
        <v>152</v>
      </c>
      <c r="D556" s="21">
        <v>119</v>
      </c>
      <c r="E556" s="21">
        <v>33</v>
      </c>
      <c r="F556" s="6"/>
      <c r="G556" s="6">
        <v>5.9409999999999998</v>
      </c>
      <c r="H556" s="6">
        <f t="shared" si="27"/>
        <v>392.11</v>
      </c>
      <c r="I556" s="6">
        <f t="shared" si="28"/>
        <v>486.57</v>
      </c>
    </row>
    <row r="557" spans="1:9" x14ac:dyDescent="0.25">
      <c r="A557" s="19" t="s">
        <v>181</v>
      </c>
      <c r="B557" s="21"/>
      <c r="C557" s="21">
        <f t="shared" si="29"/>
        <v>139</v>
      </c>
      <c r="D557" s="21">
        <v>119</v>
      </c>
      <c r="E557" s="21">
        <v>20</v>
      </c>
      <c r="F557" s="6"/>
      <c r="G557" s="6">
        <v>5.9409999999999998</v>
      </c>
      <c r="H557" s="6">
        <f t="shared" si="27"/>
        <v>237.64</v>
      </c>
      <c r="I557" s="6">
        <f t="shared" si="28"/>
        <v>294.89</v>
      </c>
    </row>
    <row r="558" spans="1:9" x14ac:dyDescent="0.25">
      <c r="A558" s="19" t="s">
        <v>181</v>
      </c>
      <c r="B558" s="21"/>
      <c r="C558" s="21">
        <f t="shared" si="29"/>
        <v>128</v>
      </c>
      <c r="D558" s="21">
        <v>119</v>
      </c>
      <c r="E558" s="21">
        <v>9</v>
      </c>
      <c r="F558" s="6"/>
      <c r="G558" s="6">
        <v>5.8259999999999996</v>
      </c>
      <c r="H558" s="6">
        <f t="shared" si="27"/>
        <v>104.87</v>
      </c>
      <c r="I558" s="6">
        <f t="shared" si="28"/>
        <v>130.13</v>
      </c>
    </row>
    <row r="559" spans="1:9" x14ac:dyDescent="0.25">
      <c r="A559" s="19" t="s">
        <v>181</v>
      </c>
      <c r="B559" s="21"/>
      <c r="C559" s="21">
        <f t="shared" si="29"/>
        <v>120</v>
      </c>
      <c r="D559" s="21">
        <v>119</v>
      </c>
      <c r="E559" s="21">
        <v>1</v>
      </c>
      <c r="F559" s="6"/>
      <c r="G559" s="6">
        <v>5.74</v>
      </c>
      <c r="H559" s="6">
        <f t="shared" si="27"/>
        <v>11.48</v>
      </c>
      <c r="I559" s="6">
        <f t="shared" si="28"/>
        <v>14.25</v>
      </c>
    </row>
    <row r="560" spans="1:9" x14ac:dyDescent="0.25">
      <c r="A560" s="19" t="s">
        <v>181</v>
      </c>
      <c r="B560" s="21"/>
      <c r="C560" s="21">
        <f t="shared" si="29"/>
        <v>128</v>
      </c>
      <c r="D560" s="21">
        <v>119</v>
      </c>
      <c r="E560" s="21">
        <v>9</v>
      </c>
      <c r="F560" s="6"/>
      <c r="G560" s="6">
        <v>4.97</v>
      </c>
      <c r="H560" s="6">
        <f t="shared" si="27"/>
        <v>89.46</v>
      </c>
      <c r="I560" s="6">
        <f t="shared" si="28"/>
        <v>111.01</v>
      </c>
    </row>
    <row r="561" spans="1:9" x14ac:dyDescent="0.25">
      <c r="A561" s="19" t="s">
        <v>181</v>
      </c>
      <c r="B561" s="21"/>
      <c r="C561" s="21">
        <f t="shared" si="29"/>
        <v>125</v>
      </c>
      <c r="D561" s="21">
        <v>119</v>
      </c>
      <c r="E561" s="21">
        <v>6</v>
      </c>
      <c r="F561" s="6"/>
      <c r="G561" s="6">
        <v>5.9409999999999998</v>
      </c>
      <c r="H561" s="6">
        <f t="shared" si="27"/>
        <v>71.290000000000006</v>
      </c>
      <c r="I561" s="6">
        <f t="shared" si="28"/>
        <v>88.46</v>
      </c>
    </row>
    <row r="562" spans="1:9" ht="49.5" x14ac:dyDescent="0.25">
      <c r="A562" s="279" t="s">
        <v>25</v>
      </c>
      <c r="B562" s="50">
        <f>COUNTA(A563:A653)</f>
        <v>91</v>
      </c>
      <c r="C562" s="50"/>
      <c r="D562" s="50"/>
      <c r="E562" s="51">
        <f>SUM(E563:E653)</f>
        <v>2190</v>
      </c>
      <c r="F562" s="51"/>
      <c r="G562" s="51"/>
      <c r="H562" s="51">
        <f>SUM(H563:H653)</f>
        <v>16457.82</v>
      </c>
      <c r="I562" s="51">
        <f>SUM(I563:I653)</f>
        <v>20422.509999999995</v>
      </c>
    </row>
    <row r="563" spans="1:9" x14ac:dyDescent="0.25">
      <c r="A563" s="19" t="s">
        <v>196</v>
      </c>
      <c r="B563" s="21"/>
      <c r="C563" s="21">
        <f t="shared" si="29"/>
        <v>144</v>
      </c>
      <c r="D563" s="21">
        <v>119</v>
      </c>
      <c r="E563" s="21">
        <v>25</v>
      </c>
      <c r="F563" s="6"/>
      <c r="G563" s="6">
        <v>3.75</v>
      </c>
      <c r="H563" s="6">
        <f>ROUND(G563*E563*2,2)</f>
        <v>187.5</v>
      </c>
      <c r="I563" s="35">
        <f t="shared" si="28"/>
        <v>232.67</v>
      </c>
    </row>
    <row r="564" spans="1:9" x14ac:dyDescent="0.25">
      <c r="A564" s="19" t="s">
        <v>196</v>
      </c>
      <c r="B564" s="21"/>
      <c r="C564" s="21">
        <f t="shared" si="29"/>
        <v>140</v>
      </c>
      <c r="D564" s="21">
        <v>119</v>
      </c>
      <c r="E564" s="21">
        <v>21</v>
      </c>
      <c r="F564" s="6"/>
      <c r="G564" s="6">
        <v>3.75</v>
      </c>
      <c r="H564" s="6">
        <f>ROUND(G564*E564*2,2)</f>
        <v>157.5</v>
      </c>
      <c r="I564" s="35">
        <f t="shared" si="28"/>
        <v>195.44</v>
      </c>
    </row>
    <row r="565" spans="1:9" x14ac:dyDescent="0.25">
      <c r="A565" s="19" t="s">
        <v>196</v>
      </c>
      <c r="B565" s="21"/>
      <c r="C565" s="21">
        <f t="shared" si="29"/>
        <v>128</v>
      </c>
      <c r="D565" s="21">
        <v>119</v>
      </c>
      <c r="E565" s="21">
        <v>9</v>
      </c>
      <c r="F565" s="6"/>
      <c r="G565" s="6">
        <v>3.75</v>
      </c>
      <c r="H565" s="6">
        <f t="shared" ref="H565:H628" si="30">ROUND(G565*E565*2,2)</f>
        <v>67.5</v>
      </c>
      <c r="I565" s="35">
        <f t="shared" si="28"/>
        <v>83.76</v>
      </c>
    </row>
    <row r="566" spans="1:9" x14ac:dyDescent="0.25">
      <c r="A566" s="19" t="s">
        <v>196</v>
      </c>
      <c r="B566" s="21"/>
      <c r="C566" s="21">
        <f t="shared" si="29"/>
        <v>148</v>
      </c>
      <c r="D566" s="21">
        <v>119</v>
      </c>
      <c r="E566" s="21">
        <v>29</v>
      </c>
      <c r="F566" s="6"/>
      <c r="G566" s="6">
        <v>3.75</v>
      </c>
      <c r="H566" s="6">
        <f t="shared" si="30"/>
        <v>217.5</v>
      </c>
      <c r="I566" s="35">
        <f t="shared" si="28"/>
        <v>269.89999999999998</v>
      </c>
    </row>
    <row r="567" spans="1:9" x14ac:dyDescent="0.25">
      <c r="A567" s="19" t="s">
        <v>196</v>
      </c>
      <c r="B567" s="21"/>
      <c r="C567" s="21">
        <f t="shared" si="29"/>
        <v>128</v>
      </c>
      <c r="D567" s="21">
        <v>119</v>
      </c>
      <c r="E567" s="21">
        <v>9</v>
      </c>
      <c r="F567" s="6"/>
      <c r="G567" s="6">
        <v>3.8809999999999998</v>
      </c>
      <c r="H567" s="6">
        <f t="shared" si="30"/>
        <v>69.86</v>
      </c>
      <c r="I567" s="35">
        <f t="shared" si="28"/>
        <v>86.69</v>
      </c>
    </row>
    <row r="568" spans="1:9" x14ac:dyDescent="0.25">
      <c r="A568" s="19" t="s">
        <v>196</v>
      </c>
      <c r="B568" s="21"/>
      <c r="C568" s="21">
        <f t="shared" si="29"/>
        <v>150</v>
      </c>
      <c r="D568" s="21">
        <v>119</v>
      </c>
      <c r="E568" s="21">
        <v>31</v>
      </c>
      <c r="F568" s="6"/>
      <c r="G568" s="6">
        <v>3.75</v>
      </c>
      <c r="H568" s="6">
        <f t="shared" si="30"/>
        <v>232.5</v>
      </c>
      <c r="I568" s="35">
        <f t="shared" si="28"/>
        <v>288.51</v>
      </c>
    </row>
    <row r="569" spans="1:9" x14ac:dyDescent="0.25">
      <c r="A569" s="19" t="s">
        <v>196</v>
      </c>
      <c r="B569" s="21"/>
      <c r="C569" s="21">
        <f t="shared" si="29"/>
        <v>176</v>
      </c>
      <c r="D569" s="21">
        <v>119</v>
      </c>
      <c r="E569" s="21">
        <v>57</v>
      </c>
      <c r="F569" s="6"/>
      <c r="G569" s="6">
        <v>3.75</v>
      </c>
      <c r="H569" s="6">
        <f t="shared" si="30"/>
        <v>427.5</v>
      </c>
      <c r="I569" s="35">
        <f t="shared" si="28"/>
        <v>530.48</v>
      </c>
    </row>
    <row r="570" spans="1:9" x14ac:dyDescent="0.25">
      <c r="A570" s="19" t="s">
        <v>196</v>
      </c>
      <c r="B570" s="21"/>
      <c r="C570" s="21">
        <f t="shared" si="29"/>
        <v>140</v>
      </c>
      <c r="D570" s="21">
        <v>119</v>
      </c>
      <c r="E570" s="21">
        <v>21</v>
      </c>
      <c r="F570" s="6"/>
      <c r="G570" s="6">
        <v>3.75</v>
      </c>
      <c r="H570" s="6">
        <f t="shared" si="30"/>
        <v>157.5</v>
      </c>
      <c r="I570" s="35">
        <f t="shared" si="28"/>
        <v>195.44</v>
      </c>
    </row>
    <row r="571" spans="1:9" x14ac:dyDescent="0.25">
      <c r="A571" s="19" t="s">
        <v>196</v>
      </c>
      <c r="B571" s="21"/>
      <c r="C571" s="21">
        <f t="shared" si="29"/>
        <v>144</v>
      </c>
      <c r="D571" s="21">
        <v>119</v>
      </c>
      <c r="E571" s="21">
        <v>25</v>
      </c>
      <c r="F571" s="6"/>
      <c r="G571" s="6">
        <v>3.75</v>
      </c>
      <c r="H571" s="6">
        <f t="shared" si="30"/>
        <v>187.5</v>
      </c>
      <c r="I571" s="35">
        <f t="shared" ref="I571:I634" si="31">ROUND(H571*1.2409,2)</f>
        <v>232.67</v>
      </c>
    </row>
    <row r="572" spans="1:9" x14ac:dyDescent="0.25">
      <c r="A572" s="19" t="s">
        <v>196</v>
      </c>
      <c r="B572" s="21"/>
      <c r="C572" s="21">
        <f t="shared" si="29"/>
        <v>142</v>
      </c>
      <c r="D572" s="21">
        <v>119</v>
      </c>
      <c r="E572" s="21">
        <v>23</v>
      </c>
      <c r="F572" s="6"/>
      <c r="G572" s="6">
        <v>3.75</v>
      </c>
      <c r="H572" s="6">
        <f t="shared" si="30"/>
        <v>172.5</v>
      </c>
      <c r="I572" s="35">
        <f t="shared" si="31"/>
        <v>214.06</v>
      </c>
    </row>
    <row r="573" spans="1:9" x14ac:dyDescent="0.25">
      <c r="A573" s="19" t="s">
        <v>196</v>
      </c>
      <c r="B573" s="21"/>
      <c r="C573" s="21">
        <f t="shared" si="29"/>
        <v>128</v>
      </c>
      <c r="D573" s="21">
        <v>119</v>
      </c>
      <c r="E573" s="21">
        <v>9</v>
      </c>
      <c r="F573" s="6"/>
      <c r="G573" s="6">
        <v>3.75</v>
      </c>
      <c r="H573" s="6">
        <f t="shared" si="30"/>
        <v>67.5</v>
      </c>
      <c r="I573" s="35">
        <f t="shared" si="31"/>
        <v>83.76</v>
      </c>
    </row>
    <row r="574" spans="1:9" x14ac:dyDescent="0.25">
      <c r="A574" s="19" t="s">
        <v>196</v>
      </c>
      <c r="B574" s="21"/>
      <c r="C574" s="21">
        <f t="shared" si="29"/>
        <v>120</v>
      </c>
      <c r="D574" s="21">
        <v>119</v>
      </c>
      <c r="E574" s="21">
        <v>1</v>
      </c>
      <c r="F574" s="6"/>
      <c r="G574" s="6">
        <v>3.75</v>
      </c>
      <c r="H574" s="6">
        <f t="shared" si="30"/>
        <v>7.5</v>
      </c>
      <c r="I574" s="35">
        <f t="shared" si="31"/>
        <v>9.31</v>
      </c>
    </row>
    <row r="575" spans="1:9" x14ac:dyDescent="0.25">
      <c r="A575" s="19" t="s">
        <v>196</v>
      </c>
      <c r="B575" s="21"/>
      <c r="C575" s="21">
        <f t="shared" si="29"/>
        <v>140</v>
      </c>
      <c r="D575" s="21">
        <v>119</v>
      </c>
      <c r="E575" s="21">
        <v>21</v>
      </c>
      <c r="F575" s="6"/>
      <c r="G575" s="6">
        <v>3.806</v>
      </c>
      <c r="H575" s="6">
        <f t="shared" si="30"/>
        <v>159.85</v>
      </c>
      <c r="I575" s="35">
        <f t="shared" si="31"/>
        <v>198.36</v>
      </c>
    </row>
    <row r="576" spans="1:9" x14ac:dyDescent="0.25">
      <c r="A576" s="19" t="s">
        <v>196</v>
      </c>
      <c r="B576" s="21"/>
      <c r="C576" s="21">
        <f t="shared" si="29"/>
        <v>160</v>
      </c>
      <c r="D576" s="21">
        <v>119</v>
      </c>
      <c r="E576" s="21">
        <v>41</v>
      </c>
      <c r="F576" s="6"/>
      <c r="G576" s="6">
        <v>3.75</v>
      </c>
      <c r="H576" s="6">
        <f t="shared" si="30"/>
        <v>307.5</v>
      </c>
      <c r="I576" s="35">
        <f t="shared" si="31"/>
        <v>381.58</v>
      </c>
    </row>
    <row r="577" spans="1:9" x14ac:dyDescent="0.25">
      <c r="A577" s="19" t="s">
        <v>196</v>
      </c>
      <c r="B577" s="21"/>
      <c r="C577" s="21">
        <f t="shared" si="29"/>
        <v>176</v>
      </c>
      <c r="D577" s="21">
        <v>119</v>
      </c>
      <c r="E577" s="21">
        <v>57</v>
      </c>
      <c r="F577" s="6"/>
      <c r="G577" s="6">
        <v>3.806</v>
      </c>
      <c r="H577" s="6">
        <f t="shared" si="30"/>
        <v>433.88</v>
      </c>
      <c r="I577" s="35">
        <f t="shared" si="31"/>
        <v>538.4</v>
      </c>
    </row>
    <row r="578" spans="1:9" x14ac:dyDescent="0.25">
      <c r="A578" s="19" t="s">
        <v>196</v>
      </c>
      <c r="B578" s="21"/>
      <c r="C578" s="21">
        <f t="shared" si="29"/>
        <v>144</v>
      </c>
      <c r="D578" s="21">
        <v>119</v>
      </c>
      <c r="E578" s="21">
        <v>25</v>
      </c>
      <c r="F578" s="6"/>
      <c r="G578" s="6">
        <v>3.806</v>
      </c>
      <c r="H578" s="6">
        <f t="shared" si="30"/>
        <v>190.3</v>
      </c>
      <c r="I578" s="35">
        <f t="shared" si="31"/>
        <v>236.14</v>
      </c>
    </row>
    <row r="579" spans="1:9" x14ac:dyDescent="0.25">
      <c r="A579" s="19" t="s">
        <v>196</v>
      </c>
      <c r="B579" s="21"/>
      <c r="C579" s="21">
        <f t="shared" ref="C579:C642" si="32">D579+E579</f>
        <v>156</v>
      </c>
      <c r="D579" s="21">
        <v>119</v>
      </c>
      <c r="E579" s="21">
        <v>37</v>
      </c>
      <c r="F579" s="6"/>
      <c r="G579" s="6">
        <v>3.75</v>
      </c>
      <c r="H579" s="6">
        <f t="shared" si="30"/>
        <v>277.5</v>
      </c>
      <c r="I579" s="35">
        <f t="shared" si="31"/>
        <v>344.35</v>
      </c>
    </row>
    <row r="580" spans="1:9" x14ac:dyDescent="0.25">
      <c r="A580" s="19" t="s">
        <v>196</v>
      </c>
      <c r="B580" s="21"/>
      <c r="C580" s="21">
        <f t="shared" si="32"/>
        <v>136</v>
      </c>
      <c r="D580" s="21">
        <v>119</v>
      </c>
      <c r="E580" s="21">
        <v>17</v>
      </c>
      <c r="F580" s="6"/>
      <c r="G580" s="6">
        <v>3.8439999999999999</v>
      </c>
      <c r="H580" s="6">
        <f t="shared" si="30"/>
        <v>130.69999999999999</v>
      </c>
      <c r="I580" s="35">
        <f t="shared" si="31"/>
        <v>162.19</v>
      </c>
    </row>
    <row r="581" spans="1:9" x14ac:dyDescent="0.25">
      <c r="A581" s="19" t="s">
        <v>196</v>
      </c>
      <c r="B581" s="21"/>
      <c r="C581" s="21">
        <f t="shared" si="32"/>
        <v>120</v>
      </c>
      <c r="D581" s="21">
        <v>119</v>
      </c>
      <c r="E581" s="21">
        <v>1</v>
      </c>
      <c r="F581" s="6"/>
      <c r="G581" s="6">
        <v>3.75</v>
      </c>
      <c r="H581" s="6">
        <f t="shared" si="30"/>
        <v>7.5</v>
      </c>
      <c r="I581" s="35">
        <f t="shared" si="31"/>
        <v>9.31</v>
      </c>
    </row>
    <row r="582" spans="1:9" x14ac:dyDescent="0.25">
      <c r="A582" s="19" t="s">
        <v>196</v>
      </c>
      <c r="B582" s="21"/>
      <c r="C582" s="21">
        <f t="shared" si="32"/>
        <v>160</v>
      </c>
      <c r="D582" s="21">
        <v>119</v>
      </c>
      <c r="E582" s="21">
        <v>41</v>
      </c>
      <c r="F582" s="6"/>
      <c r="G582" s="6">
        <v>3.75</v>
      </c>
      <c r="H582" s="6">
        <f t="shared" si="30"/>
        <v>307.5</v>
      </c>
      <c r="I582" s="35">
        <f t="shared" si="31"/>
        <v>381.58</v>
      </c>
    </row>
    <row r="583" spans="1:9" x14ac:dyDescent="0.25">
      <c r="A583" s="19" t="s">
        <v>196</v>
      </c>
      <c r="B583" s="21"/>
      <c r="C583" s="21">
        <f t="shared" si="32"/>
        <v>128</v>
      </c>
      <c r="D583" s="21">
        <v>119</v>
      </c>
      <c r="E583" s="21">
        <v>9</v>
      </c>
      <c r="F583" s="6"/>
      <c r="G583" s="6">
        <v>3.75</v>
      </c>
      <c r="H583" s="6">
        <f t="shared" si="30"/>
        <v>67.5</v>
      </c>
      <c r="I583" s="35">
        <f t="shared" si="31"/>
        <v>83.76</v>
      </c>
    </row>
    <row r="584" spans="1:9" x14ac:dyDescent="0.25">
      <c r="A584" s="19" t="s">
        <v>196</v>
      </c>
      <c r="B584" s="21"/>
      <c r="C584" s="21">
        <f t="shared" si="32"/>
        <v>144</v>
      </c>
      <c r="D584" s="21">
        <v>119</v>
      </c>
      <c r="E584" s="21">
        <v>25</v>
      </c>
      <c r="F584" s="6"/>
      <c r="G584" s="6">
        <v>3.75</v>
      </c>
      <c r="H584" s="6">
        <f t="shared" si="30"/>
        <v>187.5</v>
      </c>
      <c r="I584" s="35">
        <f t="shared" si="31"/>
        <v>232.67</v>
      </c>
    </row>
    <row r="585" spans="1:9" x14ac:dyDescent="0.25">
      <c r="A585" s="19" t="s">
        <v>196</v>
      </c>
      <c r="B585" s="21"/>
      <c r="C585" s="21">
        <f t="shared" si="32"/>
        <v>127</v>
      </c>
      <c r="D585" s="21">
        <v>119</v>
      </c>
      <c r="E585" s="21">
        <v>8</v>
      </c>
      <c r="F585" s="6"/>
      <c r="G585" s="6">
        <v>3.75</v>
      </c>
      <c r="H585" s="6">
        <f t="shared" si="30"/>
        <v>60</v>
      </c>
      <c r="I585" s="35">
        <f t="shared" si="31"/>
        <v>74.45</v>
      </c>
    </row>
    <row r="586" spans="1:9" x14ac:dyDescent="0.25">
      <c r="A586" s="19" t="s">
        <v>196</v>
      </c>
      <c r="B586" s="21"/>
      <c r="C586" s="21">
        <f t="shared" si="32"/>
        <v>128</v>
      </c>
      <c r="D586" s="21">
        <v>119</v>
      </c>
      <c r="E586" s="21">
        <v>9</v>
      </c>
      <c r="F586" s="6"/>
      <c r="G586" s="6">
        <v>3.75</v>
      </c>
      <c r="H586" s="6">
        <f t="shared" si="30"/>
        <v>67.5</v>
      </c>
      <c r="I586" s="35">
        <f t="shared" si="31"/>
        <v>83.76</v>
      </c>
    </row>
    <row r="587" spans="1:9" x14ac:dyDescent="0.25">
      <c r="A587" s="19" t="s">
        <v>196</v>
      </c>
      <c r="B587" s="21"/>
      <c r="C587" s="21">
        <f t="shared" si="32"/>
        <v>125</v>
      </c>
      <c r="D587" s="21">
        <v>119</v>
      </c>
      <c r="E587" s="21">
        <v>6</v>
      </c>
      <c r="F587" s="6"/>
      <c r="G587" s="6">
        <v>3.8809999999999998</v>
      </c>
      <c r="H587" s="6">
        <f t="shared" si="30"/>
        <v>46.57</v>
      </c>
      <c r="I587" s="35">
        <f t="shared" si="31"/>
        <v>57.79</v>
      </c>
    </row>
    <row r="588" spans="1:9" x14ac:dyDescent="0.25">
      <c r="A588" s="19" t="s">
        <v>196</v>
      </c>
      <c r="B588" s="21"/>
      <c r="C588" s="21">
        <f t="shared" si="32"/>
        <v>136</v>
      </c>
      <c r="D588" s="21">
        <v>119</v>
      </c>
      <c r="E588" s="21">
        <v>17</v>
      </c>
      <c r="F588" s="6"/>
      <c r="G588" s="6">
        <v>3.806</v>
      </c>
      <c r="H588" s="6">
        <f t="shared" si="30"/>
        <v>129.4</v>
      </c>
      <c r="I588" s="35">
        <f t="shared" si="31"/>
        <v>160.57</v>
      </c>
    </row>
    <row r="589" spans="1:9" x14ac:dyDescent="0.25">
      <c r="A589" s="19" t="s">
        <v>196</v>
      </c>
      <c r="B589" s="21"/>
      <c r="C589" s="21">
        <f t="shared" si="32"/>
        <v>144</v>
      </c>
      <c r="D589" s="21">
        <v>119</v>
      </c>
      <c r="E589" s="21">
        <v>25</v>
      </c>
      <c r="F589" s="6"/>
      <c r="G589" s="6">
        <v>3.75</v>
      </c>
      <c r="H589" s="6">
        <f t="shared" si="30"/>
        <v>187.5</v>
      </c>
      <c r="I589" s="35">
        <f t="shared" si="31"/>
        <v>232.67</v>
      </c>
    </row>
    <row r="590" spans="1:9" x14ac:dyDescent="0.25">
      <c r="A590" s="19" t="s">
        <v>196</v>
      </c>
      <c r="B590" s="21"/>
      <c r="C590" s="21">
        <f t="shared" si="32"/>
        <v>151</v>
      </c>
      <c r="D590" s="21">
        <v>119</v>
      </c>
      <c r="E590" s="21">
        <v>32</v>
      </c>
      <c r="F590" s="6"/>
      <c r="G590" s="6">
        <v>3.75</v>
      </c>
      <c r="H590" s="6">
        <f t="shared" si="30"/>
        <v>240</v>
      </c>
      <c r="I590" s="35">
        <f t="shared" si="31"/>
        <v>297.82</v>
      </c>
    </row>
    <row r="591" spans="1:9" x14ac:dyDescent="0.25">
      <c r="A591" s="19" t="s">
        <v>196</v>
      </c>
      <c r="B591" s="21"/>
      <c r="C591" s="21">
        <f t="shared" si="32"/>
        <v>176</v>
      </c>
      <c r="D591" s="21">
        <v>119</v>
      </c>
      <c r="E591" s="21">
        <v>57</v>
      </c>
      <c r="F591" s="6"/>
      <c r="G591" s="6">
        <v>3.75</v>
      </c>
      <c r="H591" s="6">
        <f t="shared" si="30"/>
        <v>427.5</v>
      </c>
      <c r="I591" s="35">
        <f t="shared" si="31"/>
        <v>530.48</v>
      </c>
    </row>
    <row r="592" spans="1:9" x14ac:dyDescent="0.25">
      <c r="A592" s="19" t="s">
        <v>196</v>
      </c>
      <c r="B592" s="21"/>
      <c r="C592" s="21">
        <f t="shared" si="32"/>
        <v>128</v>
      </c>
      <c r="D592" s="21">
        <v>119</v>
      </c>
      <c r="E592" s="21">
        <v>9</v>
      </c>
      <c r="F592" s="6"/>
      <c r="G592" s="6">
        <v>3.8809999999999998</v>
      </c>
      <c r="H592" s="6">
        <f t="shared" si="30"/>
        <v>69.86</v>
      </c>
      <c r="I592" s="35">
        <f t="shared" si="31"/>
        <v>86.69</v>
      </c>
    </row>
    <row r="593" spans="1:9" x14ac:dyDescent="0.25">
      <c r="A593" s="19" t="s">
        <v>196</v>
      </c>
      <c r="B593" s="21"/>
      <c r="C593" s="21">
        <f t="shared" si="32"/>
        <v>143</v>
      </c>
      <c r="D593" s="21">
        <v>119</v>
      </c>
      <c r="E593" s="21">
        <v>24</v>
      </c>
      <c r="F593" s="6"/>
      <c r="G593" s="6">
        <v>3.75</v>
      </c>
      <c r="H593" s="6">
        <f t="shared" si="30"/>
        <v>180</v>
      </c>
      <c r="I593" s="35">
        <f t="shared" si="31"/>
        <v>223.36</v>
      </c>
    </row>
    <row r="594" spans="1:9" x14ac:dyDescent="0.25">
      <c r="A594" s="19" t="s">
        <v>196</v>
      </c>
      <c r="B594" s="21"/>
      <c r="C594" s="21">
        <f t="shared" si="32"/>
        <v>136</v>
      </c>
      <c r="D594" s="21">
        <v>119</v>
      </c>
      <c r="E594" s="21">
        <v>17</v>
      </c>
      <c r="F594" s="6"/>
      <c r="G594" s="6">
        <v>3.75</v>
      </c>
      <c r="H594" s="6">
        <f t="shared" si="30"/>
        <v>127.5</v>
      </c>
      <c r="I594" s="35">
        <f t="shared" si="31"/>
        <v>158.21</v>
      </c>
    </row>
    <row r="595" spans="1:9" x14ac:dyDescent="0.25">
      <c r="A595" s="19" t="s">
        <v>196</v>
      </c>
      <c r="B595" s="21"/>
      <c r="C595" s="21">
        <f t="shared" si="32"/>
        <v>160</v>
      </c>
      <c r="D595" s="21">
        <v>119</v>
      </c>
      <c r="E595" s="21">
        <v>41</v>
      </c>
      <c r="F595" s="6"/>
      <c r="G595" s="6">
        <v>3.75</v>
      </c>
      <c r="H595" s="6">
        <f t="shared" si="30"/>
        <v>307.5</v>
      </c>
      <c r="I595" s="35">
        <f t="shared" si="31"/>
        <v>381.58</v>
      </c>
    </row>
    <row r="596" spans="1:9" x14ac:dyDescent="0.25">
      <c r="A596" s="19" t="s">
        <v>196</v>
      </c>
      <c r="B596" s="21"/>
      <c r="C596" s="21">
        <f t="shared" si="32"/>
        <v>143</v>
      </c>
      <c r="D596" s="21">
        <v>119</v>
      </c>
      <c r="E596" s="21">
        <v>24</v>
      </c>
      <c r="F596" s="6"/>
      <c r="G596" s="6">
        <v>3.8439999999999999</v>
      </c>
      <c r="H596" s="6">
        <f t="shared" si="30"/>
        <v>184.51</v>
      </c>
      <c r="I596" s="35">
        <f t="shared" si="31"/>
        <v>228.96</v>
      </c>
    </row>
    <row r="597" spans="1:9" x14ac:dyDescent="0.25">
      <c r="A597" s="19" t="s">
        <v>196</v>
      </c>
      <c r="B597" s="21"/>
      <c r="C597" s="21">
        <f t="shared" si="32"/>
        <v>152</v>
      </c>
      <c r="D597" s="21">
        <v>119</v>
      </c>
      <c r="E597" s="21">
        <v>33</v>
      </c>
      <c r="F597" s="6"/>
      <c r="G597" s="6">
        <v>3.806</v>
      </c>
      <c r="H597" s="6">
        <f t="shared" si="30"/>
        <v>251.2</v>
      </c>
      <c r="I597" s="35">
        <f t="shared" si="31"/>
        <v>311.70999999999998</v>
      </c>
    </row>
    <row r="598" spans="1:9" x14ac:dyDescent="0.25">
      <c r="A598" s="19" t="s">
        <v>196</v>
      </c>
      <c r="B598" s="21"/>
      <c r="C598" s="21">
        <f t="shared" si="32"/>
        <v>151</v>
      </c>
      <c r="D598" s="21">
        <v>119</v>
      </c>
      <c r="E598" s="21">
        <v>32</v>
      </c>
      <c r="F598" s="6"/>
      <c r="G598" s="6">
        <v>3.75</v>
      </c>
      <c r="H598" s="6">
        <f t="shared" si="30"/>
        <v>240</v>
      </c>
      <c r="I598" s="35">
        <f t="shared" si="31"/>
        <v>297.82</v>
      </c>
    </row>
    <row r="599" spans="1:9" x14ac:dyDescent="0.25">
      <c r="A599" s="19" t="s">
        <v>196</v>
      </c>
      <c r="B599" s="21"/>
      <c r="C599" s="21">
        <f t="shared" si="32"/>
        <v>151</v>
      </c>
      <c r="D599" s="21">
        <v>119</v>
      </c>
      <c r="E599" s="21">
        <v>32</v>
      </c>
      <c r="F599" s="6"/>
      <c r="G599" s="6">
        <v>3.75</v>
      </c>
      <c r="H599" s="6">
        <f t="shared" si="30"/>
        <v>240</v>
      </c>
      <c r="I599" s="35">
        <f t="shared" si="31"/>
        <v>297.82</v>
      </c>
    </row>
    <row r="600" spans="1:9" x14ac:dyDescent="0.25">
      <c r="A600" s="19" t="s">
        <v>196</v>
      </c>
      <c r="B600" s="21"/>
      <c r="C600" s="21">
        <f t="shared" si="32"/>
        <v>168</v>
      </c>
      <c r="D600" s="21">
        <v>119</v>
      </c>
      <c r="E600" s="21">
        <v>49</v>
      </c>
      <c r="F600" s="6"/>
      <c r="G600" s="6">
        <v>3.75</v>
      </c>
      <c r="H600" s="6">
        <f t="shared" si="30"/>
        <v>367.5</v>
      </c>
      <c r="I600" s="35">
        <f t="shared" si="31"/>
        <v>456.03</v>
      </c>
    </row>
    <row r="601" spans="1:9" x14ac:dyDescent="0.25">
      <c r="A601" s="19" t="s">
        <v>196</v>
      </c>
      <c r="B601" s="21"/>
      <c r="C601" s="21">
        <f t="shared" si="32"/>
        <v>120</v>
      </c>
      <c r="D601" s="21">
        <v>119</v>
      </c>
      <c r="E601" s="21">
        <v>1</v>
      </c>
      <c r="F601" s="6"/>
      <c r="G601" s="6">
        <v>3.75</v>
      </c>
      <c r="H601" s="6">
        <f t="shared" si="30"/>
        <v>7.5</v>
      </c>
      <c r="I601" s="35">
        <f t="shared" si="31"/>
        <v>9.31</v>
      </c>
    </row>
    <row r="602" spans="1:9" x14ac:dyDescent="0.25">
      <c r="A602" s="19" t="s">
        <v>196</v>
      </c>
      <c r="B602" s="21"/>
      <c r="C602" s="21">
        <f t="shared" si="32"/>
        <v>140</v>
      </c>
      <c r="D602" s="21">
        <v>119</v>
      </c>
      <c r="E602" s="21">
        <v>21</v>
      </c>
      <c r="F602" s="6"/>
      <c r="G602" s="6">
        <v>3.75</v>
      </c>
      <c r="H602" s="6">
        <f t="shared" si="30"/>
        <v>157.5</v>
      </c>
      <c r="I602" s="35">
        <f t="shared" si="31"/>
        <v>195.44</v>
      </c>
    </row>
    <row r="603" spans="1:9" x14ac:dyDescent="0.25">
      <c r="A603" s="19" t="s">
        <v>196</v>
      </c>
      <c r="B603" s="21"/>
      <c r="C603" s="21">
        <f t="shared" si="32"/>
        <v>144</v>
      </c>
      <c r="D603" s="21">
        <v>119</v>
      </c>
      <c r="E603" s="21">
        <v>25</v>
      </c>
      <c r="F603" s="6"/>
      <c r="G603" s="6">
        <v>3.75</v>
      </c>
      <c r="H603" s="6">
        <f t="shared" si="30"/>
        <v>187.5</v>
      </c>
      <c r="I603" s="35">
        <f t="shared" si="31"/>
        <v>232.67</v>
      </c>
    </row>
    <row r="604" spans="1:9" x14ac:dyDescent="0.25">
      <c r="A604" s="19" t="s">
        <v>196</v>
      </c>
      <c r="B604" s="21"/>
      <c r="C604" s="21">
        <f t="shared" si="32"/>
        <v>120</v>
      </c>
      <c r="D604" s="21">
        <v>119</v>
      </c>
      <c r="E604" s="21">
        <v>1</v>
      </c>
      <c r="F604" s="6"/>
      <c r="G604" s="6">
        <v>3.75</v>
      </c>
      <c r="H604" s="6">
        <f t="shared" si="30"/>
        <v>7.5</v>
      </c>
      <c r="I604" s="35">
        <f t="shared" si="31"/>
        <v>9.31</v>
      </c>
    </row>
    <row r="605" spans="1:9" x14ac:dyDescent="0.25">
      <c r="A605" s="19" t="s">
        <v>196</v>
      </c>
      <c r="B605" s="21"/>
      <c r="C605" s="21">
        <f t="shared" si="32"/>
        <v>151</v>
      </c>
      <c r="D605" s="21">
        <v>119</v>
      </c>
      <c r="E605" s="21">
        <v>32</v>
      </c>
      <c r="F605" s="6"/>
      <c r="G605" s="6">
        <v>3.75</v>
      </c>
      <c r="H605" s="6">
        <f t="shared" si="30"/>
        <v>240</v>
      </c>
      <c r="I605" s="35">
        <f t="shared" si="31"/>
        <v>297.82</v>
      </c>
    </row>
    <row r="606" spans="1:9" x14ac:dyDescent="0.25">
      <c r="A606" s="19" t="s">
        <v>196</v>
      </c>
      <c r="B606" s="21"/>
      <c r="C606" s="21">
        <f t="shared" si="32"/>
        <v>140</v>
      </c>
      <c r="D606" s="21">
        <v>119</v>
      </c>
      <c r="E606" s="21">
        <v>21</v>
      </c>
      <c r="F606" s="6"/>
      <c r="G606" s="6">
        <v>3.75</v>
      </c>
      <c r="H606" s="6">
        <f t="shared" si="30"/>
        <v>157.5</v>
      </c>
      <c r="I606" s="35">
        <f t="shared" si="31"/>
        <v>195.44</v>
      </c>
    </row>
    <row r="607" spans="1:9" x14ac:dyDescent="0.25">
      <c r="A607" s="19" t="s">
        <v>196</v>
      </c>
      <c r="B607" s="21"/>
      <c r="C607" s="21">
        <f t="shared" si="32"/>
        <v>128</v>
      </c>
      <c r="D607" s="21">
        <v>119</v>
      </c>
      <c r="E607" s="21">
        <v>9</v>
      </c>
      <c r="F607" s="6"/>
      <c r="G607" s="6">
        <v>3.75</v>
      </c>
      <c r="H607" s="6">
        <f t="shared" si="30"/>
        <v>67.5</v>
      </c>
      <c r="I607" s="35">
        <f t="shared" si="31"/>
        <v>83.76</v>
      </c>
    </row>
    <row r="608" spans="1:9" x14ac:dyDescent="0.25">
      <c r="A608" s="19" t="s">
        <v>196</v>
      </c>
      <c r="B608" s="21"/>
      <c r="C608" s="21">
        <f t="shared" si="32"/>
        <v>136</v>
      </c>
      <c r="D608" s="21">
        <v>119</v>
      </c>
      <c r="E608" s="21">
        <v>17</v>
      </c>
      <c r="F608" s="6"/>
      <c r="G608" s="6">
        <v>3.75</v>
      </c>
      <c r="H608" s="6">
        <f t="shared" si="30"/>
        <v>127.5</v>
      </c>
      <c r="I608" s="35">
        <f t="shared" si="31"/>
        <v>158.21</v>
      </c>
    </row>
    <row r="609" spans="1:9" x14ac:dyDescent="0.25">
      <c r="A609" s="19" t="s">
        <v>196</v>
      </c>
      <c r="B609" s="21"/>
      <c r="C609" s="21">
        <f t="shared" si="32"/>
        <v>128</v>
      </c>
      <c r="D609" s="21">
        <v>119</v>
      </c>
      <c r="E609" s="21">
        <v>9</v>
      </c>
      <c r="F609" s="6"/>
      <c r="G609" s="6">
        <v>3.75</v>
      </c>
      <c r="H609" s="6">
        <f t="shared" si="30"/>
        <v>67.5</v>
      </c>
      <c r="I609" s="35">
        <f t="shared" si="31"/>
        <v>83.76</v>
      </c>
    </row>
    <row r="610" spans="1:9" x14ac:dyDescent="0.25">
      <c r="A610" s="19" t="s">
        <v>196</v>
      </c>
      <c r="B610" s="21"/>
      <c r="C610" s="21">
        <f t="shared" si="32"/>
        <v>144</v>
      </c>
      <c r="D610" s="21">
        <v>119</v>
      </c>
      <c r="E610" s="21">
        <v>25</v>
      </c>
      <c r="F610" s="6"/>
      <c r="G610" s="6">
        <v>3.75</v>
      </c>
      <c r="H610" s="6">
        <f t="shared" si="30"/>
        <v>187.5</v>
      </c>
      <c r="I610" s="35">
        <f t="shared" si="31"/>
        <v>232.67</v>
      </c>
    </row>
    <row r="611" spans="1:9" x14ac:dyDescent="0.25">
      <c r="A611" s="19" t="s">
        <v>196</v>
      </c>
      <c r="B611" s="21"/>
      <c r="C611" s="21">
        <f t="shared" si="32"/>
        <v>176</v>
      </c>
      <c r="D611" s="21">
        <v>119</v>
      </c>
      <c r="E611" s="21">
        <v>57</v>
      </c>
      <c r="F611" s="6"/>
      <c r="G611" s="6">
        <v>3.75</v>
      </c>
      <c r="H611" s="6">
        <f t="shared" si="30"/>
        <v>427.5</v>
      </c>
      <c r="I611" s="35">
        <f t="shared" si="31"/>
        <v>530.48</v>
      </c>
    </row>
    <row r="612" spans="1:9" x14ac:dyDescent="0.25">
      <c r="A612" s="19" t="s">
        <v>196</v>
      </c>
      <c r="B612" s="21"/>
      <c r="C612" s="21">
        <f t="shared" si="32"/>
        <v>128</v>
      </c>
      <c r="D612" s="21">
        <v>119</v>
      </c>
      <c r="E612" s="21">
        <v>9</v>
      </c>
      <c r="F612" s="6"/>
      <c r="G612" s="6">
        <v>3.75</v>
      </c>
      <c r="H612" s="6">
        <f t="shared" si="30"/>
        <v>67.5</v>
      </c>
      <c r="I612" s="35">
        <f t="shared" si="31"/>
        <v>83.76</v>
      </c>
    </row>
    <row r="613" spans="1:9" x14ac:dyDescent="0.25">
      <c r="A613" s="19" t="s">
        <v>196</v>
      </c>
      <c r="B613" s="21"/>
      <c r="C613" s="21">
        <f t="shared" si="32"/>
        <v>127</v>
      </c>
      <c r="D613" s="21">
        <v>119</v>
      </c>
      <c r="E613" s="21">
        <v>8</v>
      </c>
      <c r="F613" s="6"/>
      <c r="G613" s="6">
        <v>3.75</v>
      </c>
      <c r="H613" s="6">
        <f t="shared" si="30"/>
        <v>60</v>
      </c>
      <c r="I613" s="35">
        <f t="shared" si="31"/>
        <v>74.45</v>
      </c>
    </row>
    <row r="614" spans="1:9" x14ac:dyDescent="0.25">
      <c r="A614" s="19" t="s">
        <v>196</v>
      </c>
      <c r="B614" s="21"/>
      <c r="C614" s="21">
        <f t="shared" si="32"/>
        <v>144</v>
      </c>
      <c r="D614" s="21">
        <v>119</v>
      </c>
      <c r="E614" s="21">
        <v>25</v>
      </c>
      <c r="F614" s="6"/>
      <c r="G614" s="6">
        <v>3.75</v>
      </c>
      <c r="H614" s="6">
        <f t="shared" si="30"/>
        <v>187.5</v>
      </c>
      <c r="I614" s="35">
        <f t="shared" si="31"/>
        <v>232.67</v>
      </c>
    </row>
    <row r="615" spans="1:9" x14ac:dyDescent="0.25">
      <c r="A615" s="19" t="s">
        <v>196</v>
      </c>
      <c r="B615" s="21"/>
      <c r="C615" s="21">
        <f t="shared" si="32"/>
        <v>132</v>
      </c>
      <c r="D615" s="21">
        <v>119</v>
      </c>
      <c r="E615" s="21">
        <v>13</v>
      </c>
      <c r="F615" s="6"/>
      <c r="G615" s="6">
        <v>3.75</v>
      </c>
      <c r="H615" s="6">
        <f t="shared" si="30"/>
        <v>97.5</v>
      </c>
      <c r="I615" s="35">
        <f t="shared" si="31"/>
        <v>120.99</v>
      </c>
    </row>
    <row r="616" spans="1:9" x14ac:dyDescent="0.25">
      <c r="A616" s="19" t="s">
        <v>196</v>
      </c>
      <c r="B616" s="21"/>
      <c r="C616" s="21">
        <f t="shared" si="32"/>
        <v>144</v>
      </c>
      <c r="D616" s="21">
        <v>119</v>
      </c>
      <c r="E616" s="21">
        <v>25</v>
      </c>
      <c r="F616" s="6"/>
      <c r="G616" s="6">
        <v>3.75</v>
      </c>
      <c r="H616" s="6">
        <f t="shared" si="30"/>
        <v>187.5</v>
      </c>
      <c r="I616" s="35">
        <f t="shared" si="31"/>
        <v>232.67</v>
      </c>
    </row>
    <row r="617" spans="1:9" x14ac:dyDescent="0.25">
      <c r="A617" s="19" t="s">
        <v>196</v>
      </c>
      <c r="B617" s="21"/>
      <c r="C617" s="21">
        <f t="shared" si="32"/>
        <v>168</v>
      </c>
      <c r="D617" s="21">
        <v>119</v>
      </c>
      <c r="E617" s="21">
        <v>49</v>
      </c>
      <c r="F617" s="6"/>
      <c r="G617" s="6">
        <v>3.75</v>
      </c>
      <c r="H617" s="6">
        <f t="shared" si="30"/>
        <v>367.5</v>
      </c>
      <c r="I617" s="35">
        <f t="shared" si="31"/>
        <v>456.03</v>
      </c>
    </row>
    <row r="618" spans="1:9" x14ac:dyDescent="0.25">
      <c r="A618" s="19" t="s">
        <v>196</v>
      </c>
      <c r="B618" s="21"/>
      <c r="C618" s="21">
        <f t="shared" si="32"/>
        <v>136</v>
      </c>
      <c r="D618" s="21">
        <v>119</v>
      </c>
      <c r="E618" s="21">
        <v>17</v>
      </c>
      <c r="F618" s="6"/>
      <c r="G618" s="6">
        <v>3.75</v>
      </c>
      <c r="H618" s="6">
        <f t="shared" si="30"/>
        <v>127.5</v>
      </c>
      <c r="I618" s="35">
        <f t="shared" si="31"/>
        <v>158.21</v>
      </c>
    </row>
    <row r="619" spans="1:9" x14ac:dyDescent="0.25">
      <c r="A619" s="19" t="s">
        <v>196</v>
      </c>
      <c r="B619" s="21"/>
      <c r="C619" s="21">
        <f t="shared" si="32"/>
        <v>129</v>
      </c>
      <c r="D619" s="21">
        <v>119</v>
      </c>
      <c r="E619" s="21">
        <v>10</v>
      </c>
      <c r="F619" s="6"/>
      <c r="G619" s="6">
        <v>3.75</v>
      </c>
      <c r="H619" s="6">
        <f t="shared" si="30"/>
        <v>75</v>
      </c>
      <c r="I619" s="35">
        <f t="shared" si="31"/>
        <v>93.07</v>
      </c>
    </row>
    <row r="620" spans="1:9" x14ac:dyDescent="0.25">
      <c r="A620" s="19" t="s">
        <v>196</v>
      </c>
      <c r="B620" s="21"/>
      <c r="C620" s="21">
        <f t="shared" si="32"/>
        <v>148</v>
      </c>
      <c r="D620" s="21">
        <v>119</v>
      </c>
      <c r="E620" s="21">
        <v>29</v>
      </c>
      <c r="F620" s="6"/>
      <c r="G620" s="6">
        <v>3.75</v>
      </c>
      <c r="H620" s="6">
        <f t="shared" si="30"/>
        <v>217.5</v>
      </c>
      <c r="I620" s="35">
        <f t="shared" si="31"/>
        <v>269.89999999999998</v>
      </c>
    </row>
    <row r="621" spans="1:9" x14ac:dyDescent="0.25">
      <c r="A621" s="19" t="s">
        <v>196</v>
      </c>
      <c r="B621" s="21"/>
      <c r="C621" s="21">
        <f t="shared" si="32"/>
        <v>176</v>
      </c>
      <c r="D621" s="21">
        <v>119</v>
      </c>
      <c r="E621" s="21">
        <v>57</v>
      </c>
      <c r="F621" s="6"/>
      <c r="G621" s="6">
        <v>3.75</v>
      </c>
      <c r="H621" s="6">
        <f t="shared" si="30"/>
        <v>427.5</v>
      </c>
      <c r="I621" s="35">
        <f t="shared" si="31"/>
        <v>530.48</v>
      </c>
    </row>
    <row r="622" spans="1:9" x14ac:dyDescent="0.25">
      <c r="A622" s="19" t="s">
        <v>196</v>
      </c>
      <c r="B622" s="21"/>
      <c r="C622" s="21">
        <f t="shared" si="32"/>
        <v>127</v>
      </c>
      <c r="D622" s="21">
        <v>119</v>
      </c>
      <c r="E622" s="21">
        <v>8</v>
      </c>
      <c r="F622" s="6"/>
      <c r="G622" s="6">
        <v>3.75</v>
      </c>
      <c r="H622" s="6">
        <f t="shared" si="30"/>
        <v>60</v>
      </c>
      <c r="I622" s="35">
        <f t="shared" si="31"/>
        <v>74.45</v>
      </c>
    </row>
    <row r="623" spans="1:9" x14ac:dyDescent="0.25">
      <c r="A623" s="19" t="s">
        <v>196</v>
      </c>
      <c r="B623" s="21"/>
      <c r="C623" s="21">
        <f t="shared" si="32"/>
        <v>150</v>
      </c>
      <c r="D623" s="21">
        <v>119</v>
      </c>
      <c r="E623" s="21">
        <v>31</v>
      </c>
      <c r="F623" s="6"/>
      <c r="G623" s="6">
        <v>3.75</v>
      </c>
      <c r="H623" s="6">
        <f t="shared" si="30"/>
        <v>232.5</v>
      </c>
      <c r="I623" s="35">
        <f t="shared" si="31"/>
        <v>288.51</v>
      </c>
    </row>
    <row r="624" spans="1:9" x14ac:dyDescent="0.25">
      <c r="A624" s="19" t="s">
        <v>196</v>
      </c>
      <c r="B624" s="21"/>
      <c r="C624" s="21">
        <f t="shared" si="32"/>
        <v>136</v>
      </c>
      <c r="D624" s="21">
        <v>119</v>
      </c>
      <c r="E624" s="21">
        <v>17</v>
      </c>
      <c r="F624" s="6"/>
      <c r="G624" s="6">
        <v>3.75</v>
      </c>
      <c r="H624" s="6">
        <f t="shared" si="30"/>
        <v>127.5</v>
      </c>
      <c r="I624" s="35">
        <f t="shared" si="31"/>
        <v>158.21</v>
      </c>
    </row>
    <row r="625" spans="1:9" x14ac:dyDescent="0.25">
      <c r="A625" s="19" t="s">
        <v>196</v>
      </c>
      <c r="B625" s="21"/>
      <c r="C625" s="21">
        <f t="shared" si="32"/>
        <v>128</v>
      </c>
      <c r="D625" s="21">
        <v>119</v>
      </c>
      <c r="E625" s="21">
        <v>9</v>
      </c>
      <c r="F625" s="6"/>
      <c r="G625" s="6">
        <v>3.75</v>
      </c>
      <c r="H625" s="6">
        <f t="shared" si="30"/>
        <v>67.5</v>
      </c>
      <c r="I625" s="35">
        <f t="shared" si="31"/>
        <v>83.76</v>
      </c>
    </row>
    <row r="626" spans="1:9" x14ac:dyDescent="0.25">
      <c r="A626" s="19" t="s">
        <v>196</v>
      </c>
      <c r="B626" s="21"/>
      <c r="C626" s="21">
        <f t="shared" si="32"/>
        <v>138</v>
      </c>
      <c r="D626" s="21">
        <v>119</v>
      </c>
      <c r="E626" s="21">
        <v>19</v>
      </c>
      <c r="F626" s="6"/>
      <c r="G626" s="6">
        <v>3.75</v>
      </c>
      <c r="H626" s="6">
        <f t="shared" si="30"/>
        <v>142.5</v>
      </c>
      <c r="I626" s="35">
        <f t="shared" si="31"/>
        <v>176.83</v>
      </c>
    </row>
    <row r="627" spans="1:9" x14ac:dyDescent="0.25">
      <c r="A627" s="19" t="s">
        <v>196</v>
      </c>
      <c r="B627" s="21"/>
      <c r="C627" s="21">
        <f t="shared" si="32"/>
        <v>148</v>
      </c>
      <c r="D627" s="21">
        <v>119</v>
      </c>
      <c r="E627" s="21">
        <v>29</v>
      </c>
      <c r="F627" s="6"/>
      <c r="G627" s="6">
        <v>3.75</v>
      </c>
      <c r="H627" s="6">
        <f t="shared" si="30"/>
        <v>217.5</v>
      </c>
      <c r="I627" s="35">
        <f t="shared" si="31"/>
        <v>269.89999999999998</v>
      </c>
    </row>
    <row r="628" spans="1:9" x14ac:dyDescent="0.25">
      <c r="A628" s="19" t="s">
        <v>196</v>
      </c>
      <c r="B628" s="21"/>
      <c r="C628" s="21">
        <f t="shared" si="32"/>
        <v>176</v>
      </c>
      <c r="D628" s="21">
        <v>119</v>
      </c>
      <c r="E628" s="21">
        <v>57</v>
      </c>
      <c r="F628" s="6"/>
      <c r="G628" s="6">
        <v>3.75</v>
      </c>
      <c r="H628" s="6">
        <f t="shared" si="30"/>
        <v>427.5</v>
      </c>
      <c r="I628" s="35">
        <f t="shared" si="31"/>
        <v>530.48</v>
      </c>
    </row>
    <row r="629" spans="1:9" x14ac:dyDescent="0.25">
      <c r="A629" s="19" t="s">
        <v>196</v>
      </c>
      <c r="B629" s="21"/>
      <c r="C629" s="21">
        <f t="shared" si="32"/>
        <v>154</v>
      </c>
      <c r="D629" s="21">
        <v>119</v>
      </c>
      <c r="E629" s="21">
        <v>35</v>
      </c>
      <c r="F629" s="6"/>
      <c r="G629" s="6">
        <v>3.75</v>
      </c>
      <c r="H629" s="6">
        <f t="shared" ref="H629:H653" si="33">ROUND(G629*E629*2,2)</f>
        <v>262.5</v>
      </c>
      <c r="I629" s="35">
        <f t="shared" si="31"/>
        <v>325.74</v>
      </c>
    </row>
    <row r="630" spans="1:9" x14ac:dyDescent="0.25">
      <c r="A630" s="19" t="s">
        <v>196</v>
      </c>
      <c r="B630" s="21"/>
      <c r="C630" s="21">
        <f t="shared" si="32"/>
        <v>186</v>
      </c>
      <c r="D630" s="21">
        <v>119</v>
      </c>
      <c r="E630" s="21">
        <v>67</v>
      </c>
      <c r="F630" s="6"/>
      <c r="G630" s="6">
        <v>3.75</v>
      </c>
      <c r="H630" s="6">
        <f t="shared" si="33"/>
        <v>502.5</v>
      </c>
      <c r="I630" s="35">
        <f t="shared" si="31"/>
        <v>623.54999999999995</v>
      </c>
    </row>
    <row r="631" spans="1:9" x14ac:dyDescent="0.25">
      <c r="A631" s="19" t="s">
        <v>196</v>
      </c>
      <c r="B631" s="21"/>
      <c r="C631" s="21">
        <f t="shared" si="32"/>
        <v>138</v>
      </c>
      <c r="D631" s="21">
        <v>119</v>
      </c>
      <c r="E631" s="21">
        <v>19</v>
      </c>
      <c r="F631" s="6"/>
      <c r="G631" s="6">
        <v>3.75</v>
      </c>
      <c r="H631" s="6">
        <f t="shared" si="33"/>
        <v>142.5</v>
      </c>
      <c r="I631" s="35">
        <f t="shared" si="31"/>
        <v>176.83</v>
      </c>
    </row>
    <row r="632" spans="1:9" x14ac:dyDescent="0.25">
      <c r="A632" s="19" t="s">
        <v>196</v>
      </c>
      <c r="B632" s="21"/>
      <c r="C632" s="21">
        <f t="shared" si="32"/>
        <v>120</v>
      </c>
      <c r="D632" s="21">
        <v>119</v>
      </c>
      <c r="E632" s="21">
        <v>1</v>
      </c>
      <c r="F632" s="6"/>
      <c r="G632" s="6">
        <v>3.75</v>
      </c>
      <c r="H632" s="6">
        <f t="shared" si="33"/>
        <v>7.5</v>
      </c>
      <c r="I632" s="35">
        <f t="shared" si="31"/>
        <v>9.31</v>
      </c>
    </row>
    <row r="633" spans="1:9" x14ac:dyDescent="0.25">
      <c r="A633" s="19" t="s">
        <v>196</v>
      </c>
      <c r="B633" s="21"/>
      <c r="C633" s="21">
        <f t="shared" si="32"/>
        <v>124</v>
      </c>
      <c r="D633" s="21">
        <v>119</v>
      </c>
      <c r="E633" s="21">
        <v>5</v>
      </c>
      <c r="F633" s="6"/>
      <c r="G633" s="6">
        <v>3.75</v>
      </c>
      <c r="H633" s="6">
        <f t="shared" si="33"/>
        <v>37.5</v>
      </c>
      <c r="I633" s="35">
        <f t="shared" si="31"/>
        <v>46.53</v>
      </c>
    </row>
    <row r="634" spans="1:9" x14ac:dyDescent="0.25">
      <c r="A634" s="19" t="s">
        <v>196</v>
      </c>
      <c r="B634" s="21"/>
      <c r="C634" s="21">
        <f t="shared" si="32"/>
        <v>128</v>
      </c>
      <c r="D634" s="21">
        <v>119</v>
      </c>
      <c r="E634" s="21">
        <v>9</v>
      </c>
      <c r="F634" s="6"/>
      <c r="G634" s="6">
        <v>3.75</v>
      </c>
      <c r="H634" s="6">
        <f t="shared" si="33"/>
        <v>67.5</v>
      </c>
      <c r="I634" s="35">
        <f t="shared" si="31"/>
        <v>83.76</v>
      </c>
    </row>
    <row r="635" spans="1:9" x14ac:dyDescent="0.25">
      <c r="A635" s="19" t="s">
        <v>196</v>
      </c>
      <c r="B635" s="21"/>
      <c r="C635" s="21">
        <f t="shared" si="32"/>
        <v>160</v>
      </c>
      <c r="D635" s="21">
        <v>119</v>
      </c>
      <c r="E635" s="21">
        <v>41</v>
      </c>
      <c r="F635" s="6"/>
      <c r="G635" s="6">
        <v>3.75</v>
      </c>
      <c r="H635" s="6">
        <f t="shared" si="33"/>
        <v>307.5</v>
      </c>
      <c r="I635" s="35">
        <f t="shared" ref="I635:I653" si="34">ROUND(H635*1.2409,2)</f>
        <v>381.58</v>
      </c>
    </row>
    <row r="636" spans="1:9" x14ac:dyDescent="0.25">
      <c r="A636" s="19" t="s">
        <v>196</v>
      </c>
      <c r="B636" s="21"/>
      <c r="C636" s="21">
        <f t="shared" si="32"/>
        <v>137</v>
      </c>
      <c r="D636" s="21">
        <v>119</v>
      </c>
      <c r="E636" s="21">
        <v>18</v>
      </c>
      <c r="F636" s="6"/>
      <c r="G636" s="6">
        <v>3.75</v>
      </c>
      <c r="H636" s="6">
        <f t="shared" si="33"/>
        <v>135</v>
      </c>
      <c r="I636" s="35">
        <f t="shared" si="34"/>
        <v>167.52</v>
      </c>
    </row>
    <row r="637" spans="1:9" x14ac:dyDescent="0.25">
      <c r="A637" s="19" t="s">
        <v>196</v>
      </c>
      <c r="B637" s="21"/>
      <c r="C637" s="21">
        <f t="shared" si="32"/>
        <v>135</v>
      </c>
      <c r="D637" s="21">
        <v>119</v>
      </c>
      <c r="E637" s="21">
        <v>16</v>
      </c>
      <c r="F637" s="6"/>
      <c r="G637" s="6">
        <v>3.75</v>
      </c>
      <c r="H637" s="6">
        <f t="shared" si="33"/>
        <v>120</v>
      </c>
      <c r="I637" s="35">
        <f t="shared" si="34"/>
        <v>148.91</v>
      </c>
    </row>
    <row r="638" spans="1:9" x14ac:dyDescent="0.25">
      <c r="A638" s="19" t="s">
        <v>196</v>
      </c>
      <c r="B638" s="21"/>
      <c r="C638" s="21">
        <f t="shared" si="32"/>
        <v>160</v>
      </c>
      <c r="D638" s="21">
        <v>119</v>
      </c>
      <c r="E638" s="21">
        <v>41</v>
      </c>
      <c r="F638" s="6"/>
      <c r="G638" s="6">
        <v>3.75</v>
      </c>
      <c r="H638" s="6">
        <f t="shared" si="33"/>
        <v>307.5</v>
      </c>
      <c r="I638" s="35">
        <f t="shared" si="34"/>
        <v>381.58</v>
      </c>
    </row>
    <row r="639" spans="1:9" x14ac:dyDescent="0.25">
      <c r="A639" s="19" t="s">
        <v>196</v>
      </c>
      <c r="B639" s="21"/>
      <c r="C639" s="21">
        <f t="shared" si="32"/>
        <v>128</v>
      </c>
      <c r="D639" s="21">
        <v>119</v>
      </c>
      <c r="E639" s="21">
        <v>9</v>
      </c>
      <c r="F639" s="6"/>
      <c r="G639" s="6">
        <v>3.75</v>
      </c>
      <c r="H639" s="6">
        <f t="shared" si="33"/>
        <v>67.5</v>
      </c>
      <c r="I639" s="35">
        <f t="shared" si="34"/>
        <v>83.76</v>
      </c>
    </row>
    <row r="640" spans="1:9" x14ac:dyDescent="0.25">
      <c r="A640" s="19" t="s">
        <v>196</v>
      </c>
      <c r="B640" s="21"/>
      <c r="C640" s="21">
        <f t="shared" si="32"/>
        <v>136</v>
      </c>
      <c r="D640" s="21">
        <v>119</v>
      </c>
      <c r="E640" s="21">
        <v>17</v>
      </c>
      <c r="F640" s="6"/>
      <c r="G640" s="6">
        <v>3.75</v>
      </c>
      <c r="H640" s="6">
        <f t="shared" si="33"/>
        <v>127.5</v>
      </c>
      <c r="I640" s="35">
        <f t="shared" si="34"/>
        <v>158.21</v>
      </c>
    </row>
    <row r="641" spans="1:9" x14ac:dyDescent="0.25">
      <c r="A641" s="19" t="s">
        <v>196</v>
      </c>
      <c r="B641" s="21"/>
      <c r="C641" s="21">
        <f t="shared" si="32"/>
        <v>143</v>
      </c>
      <c r="D641" s="21">
        <v>119</v>
      </c>
      <c r="E641" s="21">
        <v>24</v>
      </c>
      <c r="F641" s="6"/>
      <c r="G641" s="6">
        <v>3.75</v>
      </c>
      <c r="H641" s="6">
        <f t="shared" si="33"/>
        <v>180</v>
      </c>
      <c r="I641" s="35">
        <f t="shared" si="34"/>
        <v>223.36</v>
      </c>
    </row>
    <row r="642" spans="1:9" x14ac:dyDescent="0.25">
      <c r="A642" s="19" t="s">
        <v>196</v>
      </c>
      <c r="B642" s="21"/>
      <c r="C642" s="21">
        <f t="shared" si="32"/>
        <v>121</v>
      </c>
      <c r="D642" s="21">
        <v>119</v>
      </c>
      <c r="E642" s="21">
        <v>2</v>
      </c>
      <c r="F642" s="6"/>
      <c r="G642" s="6">
        <v>3.75</v>
      </c>
      <c r="H642" s="6">
        <f t="shared" si="33"/>
        <v>15</v>
      </c>
      <c r="I642" s="35">
        <f t="shared" si="34"/>
        <v>18.61</v>
      </c>
    </row>
    <row r="643" spans="1:9" x14ac:dyDescent="0.25">
      <c r="A643" s="19" t="s">
        <v>196</v>
      </c>
      <c r="B643" s="21"/>
      <c r="C643" s="21">
        <f t="shared" ref="C643:C653" si="35">D643+E643</f>
        <v>120</v>
      </c>
      <c r="D643" s="21">
        <v>119</v>
      </c>
      <c r="E643" s="21">
        <v>1</v>
      </c>
      <c r="F643" s="6"/>
      <c r="G643" s="6">
        <v>3.75</v>
      </c>
      <c r="H643" s="6">
        <f t="shared" si="33"/>
        <v>7.5</v>
      </c>
      <c r="I643" s="35">
        <f t="shared" si="34"/>
        <v>9.31</v>
      </c>
    </row>
    <row r="644" spans="1:9" x14ac:dyDescent="0.25">
      <c r="A644" s="19" t="s">
        <v>196</v>
      </c>
      <c r="B644" s="21"/>
      <c r="C644" s="21">
        <f t="shared" si="35"/>
        <v>128</v>
      </c>
      <c r="D644" s="21">
        <v>119</v>
      </c>
      <c r="E644" s="21">
        <v>9</v>
      </c>
      <c r="F644" s="6"/>
      <c r="G644" s="6">
        <v>3.8439999999999999</v>
      </c>
      <c r="H644" s="6">
        <f t="shared" si="33"/>
        <v>69.19</v>
      </c>
      <c r="I644" s="35">
        <f t="shared" si="34"/>
        <v>85.86</v>
      </c>
    </row>
    <row r="645" spans="1:9" x14ac:dyDescent="0.25">
      <c r="A645" s="19" t="s">
        <v>196</v>
      </c>
      <c r="B645" s="21"/>
      <c r="C645" s="21">
        <f t="shared" si="35"/>
        <v>140</v>
      </c>
      <c r="D645" s="21">
        <v>119</v>
      </c>
      <c r="E645" s="21">
        <v>21</v>
      </c>
      <c r="F645" s="6"/>
      <c r="G645" s="6">
        <v>3.75</v>
      </c>
      <c r="H645" s="6">
        <f t="shared" si="33"/>
        <v>157.5</v>
      </c>
      <c r="I645" s="35">
        <f t="shared" si="34"/>
        <v>195.44</v>
      </c>
    </row>
    <row r="646" spans="1:9" x14ac:dyDescent="0.25">
      <c r="A646" s="19" t="s">
        <v>196</v>
      </c>
      <c r="B646" s="21"/>
      <c r="C646" s="21">
        <f t="shared" si="35"/>
        <v>152</v>
      </c>
      <c r="D646" s="21">
        <v>119</v>
      </c>
      <c r="E646" s="21">
        <v>33</v>
      </c>
      <c r="F646" s="6"/>
      <c r="G646" s="6">
        <v>3.75</v>
      </c>
      <c r="H646" s="6">
        <f t="shared" si="33"/>
        <v>247.5</v>
      </c>
      <c r="I646" s="35">
        <f t="shared" si="34"/>
        <v>307.12</v>
      </c>
    </row>
    <row r="647" spans="1:9" x14ac:dyDescent="0.25">
      <c r="A647" s="19" t="s">
        <v>196</v>
      </c>
      <c r="B647" s="21"/>
      <c r="C647" s="21">
        <f t="shared" si="35"/>
        <v>192</v>
      </c>
      <c r="D647" s="21">
        <v>119</v>
      </c>
      <c r="E647" s="21">
        <v>73</v>
      </c>
      <c r="F647" s="6"/>
      <c r="G647" s="6">
        <v>3.75</v>
      </c>
      <c r="H647" s="6">
        <f t="shared" si="33"/>
        <v>547.5</v>
      </c>
      <c r="I647" s="35">
        <f t="shared" si="34"/>
        <v>679.39</v>
      </c>
    </row>
    <row r="648" spans="1:9" x14ac:dyDescent="0.25">
      <c r="A648" s="19" t="s">
        <v>196</v>
      </c>
      <c r="B648" s="21"/>
      <c r="C648" s="21">
        <f t="shared" si="35"/>
        <v>128</v>
      </c>
      <c r="D648" s="21">
        <v>119</v>
      </c>
      <c r="E648" s="21">
        <v>9</v>
      </c>
      <c r="F648" s="6"/>
      <c r="G648" s="6">
        <v>3.75</v>
      </c>
      <c r="H648" s="6">
        <f t="shared" si="33"/>
        <v>67.5</v>
      </c>
      <c r="I648" s="35">
        <f t="shared" si="34"/>
        <v>83.76</v>
      </c>
    </row>
    <row r="649" spans="1:9" x14ac:dyDescent="0.25">
      <c r="A649" s="19" t="s">
        <v>196</v>
      </c>
      <c r="B649" s="21"/>
      <c r="C649" s="21">
        <f t="shared" si="35"/>
        <v>152</v>
      </c>
      <c r="D649" s="21">
        <v>119</v>
      </c>
      <c r="E649" s="21">
        <v>33</v>
      </c>
      <c r="F649" s="6"/>
      <c r="G649" s="6">
        <v>3.75</v>
      </c>
      <c r="H649" s="6">
        <f t="shared" si="33"/>
        <v>247.5</v>
      </c>
      <c r="I649" s="35">
        <f t="shared" si="34"/>
        <v>307.12</v>
      </c>
    </row>
    <row r="650" spans="1:9" x14ac:dyDescent="0.25">
      <c r="A650" s="19" t="s">
        <v>196</v>
      </c>
      <c r="B650" s="21"/>
      <c r="C650" s="21">
        <f t="shared" si="35"/>
        <v>144</v>
      </c>
      <c r="D650" s="21">
        <v>119</v>
      </c>
      <c r="E650" s="21">
        <v>25</v>
      </c>
      <c r="F650" s="6"/>
      <c r="G650" s="6">
        <v>3.75</v>
      </c>
      <c r="H650" s="6">
        <f t="shared" si="33"/>
        <v>187.5</v>
      </c>
      <c r="I650" s="35">
        <f t="shared" si="34"/>
        <v>232.67</v>
      </c>
    </row>
    <row r="651" spans="1:9" x14ac:dyDescent="0.25">
      <c r="A651" s="19" t="s">
        <v>196</v>
      </c>
      <c r="B651" s="21"/>
      <c r="C651" s="21">
        <f t="shared" si="35"/>
        <v>142</v>
      </c>
      <c r="D651" s="21">
        <v>119</v>
      </c>
      <c r="E651" s="21">
        <v>23</v>
      </c>
      <c r="F651" s="6"/>
      <c r="G651" s="6">
        <v>3.75</v>
      </c>
      <c r="H651" s="6">
        <f t="shared" si="33"/>
        <v>172.5</v>
      </c>
      <c r="I651" s="35">
        <f t="shared" si="34"/>
        <v>214.06</v>
      </c>
    </row>
    <row r="652" spans="1:9" x14ac:dyDescent="0.25">
      <c r="A652" s="19" t="s">
        <v>196</v>
      </c>
      <c r="B652" s="21"/>
      <c r="C652" s="21">
        <f t="shared" si="35"/>
        <v>142</v>
      </c>
      <c r="D652" s="21">
        <v>119</v>
      </c>
      <c r="E652" s="21">
        <v>23</v>
      </c>
      <c r="F652" s="6"/>
      <c r="G652" s="6">
        <v>3.75</v>
      </c>
      <c r="H652" s="6">
        <f t="shared" si="33"/>
        <v>172.5</v>
      </c>
      <c r="I652" s="35">
        <f t="shared" si="34"/>
        <v>214.06</v>
      </c>
    </row>
    <row r="653" spans="1:9" x14ac:dyDescent="0.25">
      <c r="A653" s="19" t="s">
        <v>196</v>
      </c>
      <c r="B653" s="21"/>
      <c r="C653" s="21">
        <f t="shared" si="35"/>
        <v>176</v>
      </c>
      <c r="D653" s="21">
        <v>119</v>
      </c>
      <c r="E653" s="21">
        <v>57</v>
      </c>
      <c r="F653" s="6"/>
      <c r="G653" s="6">
        <v>3.75</v>
      </c>
      <c r="H653" s="6">
        <f t="shared" si="33"/>
        <v>427.5</v>
      </c>
      <c r="I653" s="35">
        <f t="shared" si="34"/>
        <v>530.48</v>
      </c>
    </row>
    <row r="654" spans="1:9" ht="32.25" customHeight="1" x14ac:dyDescent="0.25">
      <c r="A654" s="279" t="s">
        <v>26</v>
      </c>
      <c r="B654" s="50">
        <f>COUNTA(A655:A795)</f>
        <v>141</v>
      </c>
      <c r="C654" s="50"/>
      <c r="D654" s="50"/>
      <c r="E654" s="51">
        <f>SUM(E655:E794)</f>
        <v>2459.25</v>
      </c>
      <c r="F654" s="51"/>
      <c r="G654" s="51"/>
      <c r="H654" s="51">
        <f>SUM(H655:H795)</f>
        <v>18581.72</v>
      </c>
      <c r="I654" s="51">
        <f>SUM(I655:I795)</f>
        <v>23057.94</v>
      </c>
    </row>
    <row r="655" spans="1:9" ht="33" x14ac:dyDescent="0.25">
      <c r="A655" s="43" t="s">
        <v>83</v>
      </c>
      <c r="B655" s="21"/>
      <c r="C655" s="21">
        <f t="shared" ref="C655:C659" si="36">D655+E655</f>
        <v>122</v>
      </c>
      <c r="D655" s="21">
        <v>119</v>
      </c>
      <c r="E655" s="21">
        <v>3</v>
      </c>
      <c r="F655" s="6">
        <v>1600</v>
      </c>
      <c r="G655" s="6">
        <f>F655/159</f>
        <v>10.062893081761006</v>
      </c>
      <c r="H655" s="6">
        <f>ROUND(G655*E655*2,2)</f>
        <v>60.38</v>
      </c>
      <c r="I655" s="6">
        <f t="shared" ref="I655" si="37">ROUND(H655*1.2409,2)</f>
        <v>74.930000000000007</v>
      </c>
    </row>
    <row r="656" spans="1:9" x14ac:dyDescent="0.25">
      <c r="A656" s="43" t="s">
        <v>84</v>
      </c>
      <c r="B656" s="21"/>
      <c r="C656" s="21">
        <f t="shared" si="36"/>
        <v>120</v>
      </c>
      <c r="D656" s="21">
        <v>119</v>
      </c>
      <c r="E656" s="21">
        <v>1</v>
      </c>
      <c r="F656" s="6">
        <v>1250</v>
      </c>
      <c r="G656" s="6">
        <f>F656/159</f>
        <v>7.8616352201257858</v>
      </c>
      <c r="H656" s="6">
        <f t="shared" ref="H656:H719" si="38">ROUND(G656*E656*2,2)</f>
        <v>15.72</v>
      </c>
      <c r="I656" s="6">
        <f t="shared" ref="I656:I719" si="39">ROUND(H656*1.2409,2)</f>
        <v>19.510000000000002</v>
      </c>
    </row>
    <row r="657" spans="1:9" x14ac:dyDescent="0.25">
      <c r="A657" s="43" t="s">
        <v>85</v>
      </c>
      <c r="B657" s="21"/>
      <c r="C657" s="21">
        <f t="shared" si="36"/>
        <v>126</v>
      </c>
      <c r="D657" s="21">
        <v>119</v>
      </c>
      <c r="E657" s="21">
        <v>7</v>
      </c>
      <c r="F657" s="6">
        <v>1500</v>
      </c>
      <c r="G657" s="6">
        <f>F657/159</f>
        <v>9.433962264150944</v>
      </c>
      <c r="H657" s="6">
        <f t="shared" si="38"/>
        <v>132.08000000000001</v>
      </c>
      <c r="I657" s="6">
        <f t="shared" si="39"/>
        <v>163.9</v>
      </c>
    </row>
    <row r="658" spans="1:9" x14ac:dyDescent="0.25">
      <c r="A658" s="43" t="s">
        <v>86</v>
      </c>
      <c r="B658" s="21"/>
      <c r="C658" s="21">
        <f t="shared" si="36"/>
        <v>126</v>
      </c>
      <c r="D658" s="21">
        <v>119</v>
      </c>
      <c r="E658" s="21">
        <v>7</v>
      </c>
      <c r="F658" s="6">
        <v>1300</v>
      </c>
      <c r="G658" s="6">
        <f>F658/159</f>
        <v>8.1761006289308185</v>
      </c>
      <c r="H658" s="6">
        <f t="shared" si="38"/>
        <v>114.47</v>
      </c>
      <c r="I658" s="6">
        <f t="shared" si="39"/>
        <v>142.05000000000001</v>
      </c>
    </row>
    <row r="659" spans="1:9" x14ac:dyDescent="0.25">
      <c r="A659" s="43" t="s">
        <v>87</v>
      </c>
      <c r="B659" s="21"/>
      <c r="C659" s="52">
        <f t="shared" si="36"/>
        <v>121.5</v>
      </c>
      <c r="D659" s="21">
        <v>119</v>
      </c>
      <c r="E659" s="52">
        <v>2.5</v>
      </c>
      <c r="F659" s="6">
        <v>1500</v>
      </c>
      <c r="G659" s="6">
        <f>F659/159</f>
        <v>9.433962264150944</v>
      </c>
      <c r="H659" s="6">
        <f t="shared" si="38"/>
        <v>47.17</v>
      </c>
      <c r="I659" s="6">
        <f t="shared" si="39"/>
        <v>58.53</v>
      </c>
    </row>
    <row r="660" spans="1:9" x14ac:dyDescent="0.25">
      <c r="A660" s="43" t="s">
        <v>468</v>
      </c>
      <c r="B660" s="21"/>
      <c r="C660" s="21">
        <f t="shared" ref="C660:C723" si="40">D660+E660</f>
        <v>120</v>
      </c>
      <c r="D660" s="21">
        <v>119</v>
      </c>
      <c r="E660" s="21">
        <v>1</v>
      </c>
      <c r="F660" s="6"/>
      <c r="G660" s="6">
        <v>4.2699999999999996</v>
      </c>
      <c r="H660" s="6">
        <f t="shared" si="38"/>
        <v>8.5399999999999991</v>
      </c>
      <c r="I660" s="6">
        <f t="shared" si="39"/>
        <v>10.6</v>
      </c>
    </row>
    <row r="661" spans="1:9" x14ac:dyDescent="0.25">
      <c r="A661" s="43" t="s">
        <v>468</v>
      </c>
      <c r="B661" s="21"/>
      <c r="C661" s="21">
        <f t="shared" si="40"/>
        <v>144</v>
      </c>
      <c r="D661" s="21">
        <v>119</v>
      </c>
      <c r="E661" s="21">
        <v>25</v>
      </c>
      <c r="F661" s="6"/>
      <c r="G661" s="6">
        <v>4.2699999999999996</v>
      </c>
      <c r="H661" s="6">
        <f t="shared" si="38"/>
        <v>213.5</v>
      </c>
      <c r="I661" s="6">
        <f t="shared" si="39"/>
        <v>264.93</v>
      </c>
    </row>
    <row r="662" spans="1:9" x14ac:dyDescent="0.25">
      <c r="A662" s="43" t="s">
        <v>469</v>
      </c>
      <c r="B662" s="21"/>
      <c r="C662" s="21">
        <f t="shared" si="40"/>
        <v>135</v>
      </c>
      <c r="D662" s="21">
        <v>119</v>
      </c>
      <c r="E662" s="21">
        <v>16</v>
      </c>
      <c r="F662" s="6"/>
      <c r="G662" s="6">
        <v>4.2</v>
      </c>
      <c r="H662" s="6">
        <f t="shared" si="38"/>
        <v>134.4</v>
      </c>
      <c r="I662" s="6">
        <f t="shared" si="39"/>
        <v>166.78</v>
      </c>
    </row>
    <row r="663" spans="1:9" x14ac:dyDescent="0.25">
      <c r="A663" s="43" t="s">
        <v>469</v>
      </c>
      <c r="B663" s="21"/>
      <c r="C663" s="21">
        <f t="shared" si="40"/>
        <v>143</v>
      </c>
      <c r="D663" s="21">
        <v>119</v>
      </c>
      <c r="E663" s="21">
        <v>24</v>
      </c>
      <c r="F663" s="6"/>
      <c r="G663" s="6">
        <v>4.2</v>
      </c>
      <c r="H663" s="6">
        <f t="shared" si="38"/>
        <v>201.6</v>
      </c>
      <c r="I663" s="6">
        <f t="shared" si="39"/>
        <v>250.17</v>
      </c>
    </row>
    <row r="664" spans="1:9" x14ac:dyDescent="0.25">
      <c r="A664" s="43" t="s">
        <v>470</v>
      </c>
      <c r="B664" s="21"/>
      <c r="C664" s="21">
        <f t="shared" si="40"/>
        <v>149</v>
      </c>
      <c r="D664" s="21">
        <v>119</v>
      </c>
      <c r="E664" s="21">
        <v>30</v>
      </c>
      <c r="F664" s="6"/>
      <c r="G664" s="6">
        <v>5.36</v>
      </c>
      <c r="H664" s="6">
        <f t="shared" si="38"/>
        <v>321.60000000000002</v>
      </c>
      <c r="I664" s="6">
        <f t="shared" si="39"/>
        <v>399.07</v>
      </c>
    </row>
    <row r="665" spans="1:9" x14ac:dyDescent="0.25">
      <c r="A665" s="43" t="s">
        <v>470</v>
      </c>
      <c r="B665" s="21"/>
      <c r="C665" s="21">
        <f t="shared" si="40"/>
        <v>128</v>
      </c>
      <c r="D665" s="21">
        <v>119</v>
      </c>
      <c r="E665" s="21">
        <v>9</v>
      </c>
      <c r="F665" s="6"/>
      <c r="G665" s="6">
        <v>5.36</v>
      </c>
      <c r="H665" s="6">
        <f t="shared" si="38"/>
        <v>96.48</v>
      </c>
      <c r="I665" s="6">
        <f t="shared" si="39"/>
        <v>119.72</v>
      </c>
    </row>
    <row r="666" spans="1:9" x14ac:dyDescent="0.25">
      <c r="A666" s="43" t="s">
        <v>470</v>
      </c>
      <c r="B666" s="21"/>
      <c r="C666" s="21">
        <f t="shared" si="40"/>
        <v>123</v>
      </c>
      <c r="D666" s="21">
        <v>119</v>
      </c>
      <c r="E666" s="21">
        <v>4</v>
      </c>
      <c r="F666" s="6"/>
      <c r="G666" s="6">
        <v>5.36</v>
      </c>
      <c r="H666" s="6">
        <f t="shared" si="38"/>
        <v>42.88</v>
      </c>
      <c r="I666" s="6">
        <f t="shared" si="39"/>
        <v>53.21</v>
      </c>
    </row>
    <row r="667" spans="1:9" x14ac:dyDescent="0.25">
      <c r="A667" s="43" t="s">
        <v>470</v>
      </c>
      <c r="B667" s="21"/>
      <c r="C667" s="21">
        <f t="shared" si="40"/>
        <v>123</v>
      </c>
      <c r="D667" s="21">
        <v>119</v>
      </c>
      <c r="E667" s="21">
        <v>4</v>
      </c>
      <c r="F667" s="6"/>
      <c r="G667" s="6">
        <v>5.36</v>
      </c>
      <c r="H667" s="6">
        <f t="shared" si="38"/>
        <v>42.88</v>
      </c>
      <c r="I667" s="6">
        <f t="shared" si="39"/>
        <v>53.21</v>
      </c>
    </row>
    <row r="668" spans="1:9" x14ac:dyDescent="0.25">
      <c r="A668" s="43" t="s">
        <v>470</v>
      </c>
      <c r="B668" s="21"/>
      <c r="C668" s="21">
        <f t="shared" si="40"/>
        <v>133</v>
      </c>
      <c r="D668" s="21">
        <v>119</v>
      </c>
      <c r="E668" s="21">
        <v>14</v>
      </c>
      <c r="F668" s="6"/>
      <c r="G668" s="6">
        <v>5.36</v>
      </c>
      <c r="H668" s="6">
        <f t="shared" si="38"/>
        <v>150.08000000000001</v>
      </c>
      <c r="I668" s="6">
        <f t="shared" si="39"/>
        <v>186.23</v>
      </c>
    </row>
    <row r="669" spans="1:9" x14ac:dyDescent="0.25">
      <c r="A669" s="43" t="s">
        <v>470</v>
      </c>
      <c r="B669" s="21"/>
      <c r="C669" s="21">
        <f t="shared" si="40"/>
        <v>143</v>
      </c>
      <c r="D669" s="21">
        <v>119</v>
      </c>
      <c r="E669" s="21">
        <v>24</v>
      </c>
      <c r="F669" s="6"/>
      <c r="G669" s="6">
        <v>5.36</v>
      </c>
      <c r="H669" s="6">
        <f t="shared" si="38"/>
        <v>257.27999999999997</v>
      </c>
      <c r="I669" s="6">
        <f t="shared" si="39"/>
        <v>319.26</v>
      </c>
    </row>
    <row r="670" spans="1:9" x14ac:dyDescent="0.25">
      <c r="A670" s="43" t="s">
        <v>470</v>
      </c>
      <c r="B670" s="21"/>
      <c r="C670" s="21">
        <f t="shared" si="40"/>
        <v>135</v>
      </c>
      <c r="D670" s="21">
        <v>119</v>
      </c>
      <c r="E670" s="21">
        <v>16</v>
      </c>
      <c r="F670" s="6"/>
      <c r="G670" s="6">
        <v>5.0999999999999996</v>
      </c>
      <c r="H670" s="6">
        <f t="shared" si="38"/>
        <v>163.19999999999999</v>
      </c>
      <c r="I670" s="6">
        <f t="shared" si="39"/>
        <v>202.51</v>
      </c>
    </row>
    <row r="671" spans="1:9" x14ac:dyDescent="0.25">
      <c r="A671" s="43" t="s">
        <v>470</v>
      </c>
      <c r="B671" s="21"/>
      <c r="C671" s="21">
        <f t="shared" si="40"/>
        <v>135</v>
      </c>
      <c r="D671" s="21">
        <v>119</v>
      </c>
      <c r="E671" s="21">
        <v>16</v>
      </c>
      <c r="F671" s="6"/>
      <c r="G671" s="6">
        <v>5.0999999999999996</v>
      </c>
      <c r="H671" s="6">
        <f t="shared" si="38"/>
        <v>163.19999999999999</v>
      </c>
      <c r="I671" s="6">
        <f t="shared" si="39"/>
        <v>202.51</v>
      </c>
    </row>
    <row r="672" spans="1:9" x14ac:dyDescent="0.25">
      <c r="A672" s="43" t="s">
        <v>470</v>
      </c>
      <c r="B672" s="21"/>
      <c r="C672" s="21">
        <f t="shared" si="40"/>
        <v>120</v>
      </c>
      <c r="D672" s="21">
        <v>119</v>
      </c>
      <c r="E672" s="21">
        <v>1</v>
      </c>
      <c r="F672" s="6"/>
      <c r="G672" s="6">
        <v>5.36</v>
      </c>
      <c r="H672" s="6">
        <f t="shared" si="38"/>
        <v>10.72</v>
      </c>
      <c r="I672" s="6">
        <f t="shared" si="39"/>
        <v>13.3</v>
      </c>
    </row>
    <row r="673" spans="1:9" x14ac:dyDescent="0.25">
      <c r="A673" s="43" t="s">
        <v>470</v>
      </c>
      <c r="B673" s="21"/>
      <c r="C673" s="21">
        <f t="shared" si="40"/>
        <v>120</v>
      </c>
      <c r="D673" s="21">
        <v>119</v>
      </c>
      <c r="E673" s="21">
        <v>1</v>
      </c>
      <c r="F673" s="6"/>
      <c r="G673" s="6">
        <v>5.36</v>
      </c>
      <c r="H673" s="6">
        <f t="shared" si="38"/>
        <v>10.72</v>
      </c>
      <c r="I673" s="6">
        <f t="shared" si="39"/>
        <v>13.3</v>
      </c>
    </row>
    <row r="674" spans="1:9" x14ac:dyDescent="0.25">
      <c r="A674" s="43" t="s">
        <v>470</v>
      </c>
      <c r="B674" s="21"/>
      <c r="C674" s="21">
        <f t="shared" si="40"/>
        <v>148</v>
      </c>
      <c r="D674" s="21">
        <v>119</v>
      </c>
      <c r="E674" s="21">
        <v>29</v>
      </c>
      <c r="F674" s="6"/>
      <c r="G674" s="6">
        <v>5.36</v>
      </c>
      <c r="H674" s="6">
        <f t="shared" si="38"/>
        <v>310.88</v>
      </c>
      <c r="I674" s="6">
        <f t="shared" si="39"/>
        <v>385.77</v>
      </c>
    </row>
    <row r="675" spans="1:9" x14ac:dyDescent="0.25">
      <c r="A675" s="43" t="s">
        <v>470</v>
      </c>
      <c r="B675" s="21"/>
      <c r="C675" s="21">
        <f t="shared" si="40"/>
        <v>126</v>
      </c>
      <c r="D675" s="21">
        <v>119</v>
      </c>
      <c r="E675" s="21">
        <v>7</v>
      </c>
      <c r="F675" s="6"/>
      <c r="G675" s="6">
        <v>5.36</v>
      </c>
      <c r="H675" s="6">
        <f t="shared" si="38"/>
        <v>75.040000000000006</v>
      </c>
      <c r="I675" s="6">
        <f t="shared" si="39"/>
        <v>93.12</v>
      </c>
    </row>
    <row r="676" spans="1:9" x14ac:dyDescent="0.25">
      <c r="A676" s="43" t="s">
        <v>470</v>
      </c>
      <c r="B676" s="21"/>
      <c r="C676" s="21">
        <f t="shared" si="40"/>
        <v>132</v>
      </c>
      <c r="D676" s="21">
        <v>119</v>
      </c>
      <c r="E676" s="21">
        <v>13</v>
      </c>
      <c r="F676" s="6"/>
      <c r="G676" s="6">
        <v>5.36</v>
      </c>
      <c r="H676" s="6">
        <f t="shared" si="38"/>
        <v>139.36000000000001</v>
      </c>
      <c r="I676" s="6">
        <f t="shared" si="39"/>
        <v>172.93</v>
      </c>
    </row>
    <row r="677" spans="1:9" x14ac:dyDescent="0.25">
      <c r="A677" s="43" t="s">
        <v>470</v>
      </c>
      <c r="B677" s="21"/>
      <c r="C677" s="21">
        <f t="shared" si="40"/>
        <v>146</v>
      </c>
      <c r="D677" s="21">
        <v>119</v>
      </c>
      <c r="E677" s="21">
        <v>27</v>
      </c>
      <c r="F677" s="6"/>
      <c r="G677" s="6">
        <v>5.36</v>
      </c>
      <c r="H677" s="6">
        <f t="shared" si="38"/>
        <v>289.44</v>
      </c>
      <c r="I677" s="6">
        <f t="shared" si="39"/>
        <v>359.17</v>
      </c>
    </row>
    <row r="678" spans="1:9" x14ac:dyDescent="0.25">
      <c r="A678" s="43" t="s">
        <v>470</v>
      </c>
      <c r="B678" s="21"/>
      <c r="C678" s="21">
        <f t="shared" si="40"/>
        <v>120</v>
      </c>
      <c r="D678" s="21">
        <v>119</v>
      </c>
      <c r="E678" s="21">
        <v>1</v>
      </c>
      <c r="F678" s="6"/>
      <c r="G678" s="6">
        <v>5.36</v>
      </c>
      <c r="H678" s="6">
        <f t="shared" si="38"/>
        <v>10.72</v>
      </c>
      <c r="I678" s="6">
        <f t="shared" si="39"/>
        <v>13.3</v>
      </c>
    </row>
    <row r="679" spans="1:9" x14ac:dyDescent="0.25">
      <c r="A679" s="43" t="s">
        <v>470</v>
      </c>
      <c r="B679" s="21"/>
      <c r="C679" s="21">
        <f t="shared" si="40"/>
        <v>128</v>
      </c>
      <c r="D679" s="21">
        <v>119</v>
      </c>
      <c r="E679" s="21">
        <v>9</v>
      </c>
      <c r="F679" s="6"/>
      <c r="G679" s="6">
        <v>5.36</v>
      </c>
      <c r="H679" s="6">
        <f t="shared" si="38"/>
        <v>96.48</v>
      </c>
      <c r="I679" s="6">
        <f t="shared" si="39"/>
        <v>119.72</v>
      </c>
    </row>
    <row r="680" spans="1:9" x14ac:dyDescent="0.25">
      <c r="A680" s="43" t="s">
        <v>470</v>
      </c>
      <c r="B680" s="21"/>
      <c r="C680" s="21">
        <f t="shared" si="40"/>
        <v>133</v>
      </c>
      <c r="D680" s="21">
        <v>119</v>
      </c>
      <c r="E680" s="21">
        <v>14</v>
      </c>
      <c r="F680" s="6"/>
      <c r="G680" s="6">
        <v>5.36</v>
      </c>
      <c r="H680" s="6">
        <f t="shared" si="38"/>
        <v>150.08000000000001</v>
      </c>
      <c r="I680" s="6">
        <f t="shared" si="39"/>
        <v>186.23</v>
      </c>
    </row>
    <row r="681" spans="1:9" x14ac:dyDescent="0.25">
      <c r="A681" s="43" t="s">
        <v>470</v>
      </c>
      <c r="B681" s="21"/>
      <c r="C681" s="21">
        <f t="shared" si="40"/>
        <v>141</v>
      </c>
      <c r="D681" s="21">
        <v>119</v>
      </c>
      <c r="E681" s="21">
        <v>22</v>
      </c>
      <c r="F681" s="6"/>
      <c r="G681" s="6">
        <v>5.36</v>
      </c>
      <c r="H681" s="6">
        <f t="shared" si="38"/>
        <v>235.84</v>
      </c>
      <c r="I681" s="6">
        <f t="shared" si="39"/>
        <v>292.64999999999998</v>
      </c>
    </row>
    <row r="682" spans="1:9" x14ac:dyDescent="0.25">
      <c r="A682" s="43" t="s">
        <v>470</v>
      </c>
      <c r="B682" s="21"/>
      <c r="C682" s="21">
        <f t="shared" si="40"/>
        <v>122</v>
      </c>
      <c r="D682" s="21">
        <v>119</v>
      </c>
      <c r="E682" s="21">
        <v>3</v>
      </c>
      <c r="F682" s="6"/>
      <c r="G682" s="6">
        <v>5.0999999999999996</v>
      </c>
      <c r="H682" s="6">
        <f t="shared" si="38"/>
        <v>30.6</v>
      </c>
      <c r="I682" s="6">
        <f t="shared" si="39"/>
        <v>37.97</v>
      </c>
    </row>
    <row r="683" spans="1:9" x14ac:dyDescent="0.25">
      <c r="A683" s="43" t="s">
        <v>470</v>
      </c>
      <c r="B683" s="21"/>
      <c r="C683" s="21">
        <f t="shared" si="40"/>
        <v>128</v>
      </c>
      <c r="D683" s="21">
        <v>119</v>
      </c>
      <c r="E683" s="21">
        <v>9</v>
      </c>
      <c r="F683" s="6"/>
      <c r="G683" s="6">
        <v>5.36</v>
      </c>
      <c r="H683" s="6">
        <f t="shared" si="38"/>
        <v>96.48</v>
      </c>
      <c r="I683" s="6">
        <f t="shared" si="39"/>
        <v>119.72</v>
      </c>
    </row>
    <row r="684" spans="1:9" x14ac:dyDescent="0.25">
      <c r="A684" s="43" t="s">
        <v>470</v>
      </c>
      <c r="B684" s="21"/>
      <c r="C684" s="21">
        <f t="shared" si="40"/>
        <v>123</v>
      </c>
      <c r="D684" s="21">
        <v>119</v>
      </c>
      <c r="E684" s="21">
        <v>4</v>
      </c>
      <c r="F684" s="6"/>
      <c r="G684" s="6">
        <v>5.0999999999999996</v>
      </c>
      <c r="H684" s="6">
        <f t="shared" si="38"/>
        <v>40.799999999999997</v>
      </c>
      <c r="I684" s="6">
        <f t="shared" si="39"/>
        <v>50.63</v>
      </c>
    </row>
    <row r="685" spans="1:9" x14ac:dyDescent="0.25">
      <c r="A685" s="43" t="s">
        <v>470</v>
      </c>
      <c r="B685" s="21"/>
      <c r="C685" s="21">
        <f t="shared" si="40"/>
        <v>133</v>
      </c>
      <c r="D685" s="21">
        <v>119</v>
      </c>
      <c r="E685" s="21">
        <v>14</v>
      </c>
      <c r="F685" s="6"/>
      <c r="G685" s="6">
        <v>5.0999999999999996</v>
      </c>
      <c r="H685" s="6">
        <f t="shared" si="38"/>
        <v>142.80000000000001</v>
      </c>
      <c r="I685" s="6">
        <f t="shared" si="39"/>
        <v>177.2</v>
      </c>
    </row>
    <row r="686" spans="1:9" x14ac:dyDescent="0.25">
      <c r="A686" s="43" t="s">
        <v>470</v>
      </c>
      <c r="B686" s="21"/>
      <c r="C686" s="21">
        <f t="shared" si="40"/>
        <v>150</v>
      </c>
      <c r="D686" s="21">
        <v>119</v>
      </c>
      <c r="E686" s="21">
        <v>31</v>
      </c>
      <c r="F686" s="6"/>
      <c r="G686" s="6">
        <v>5.36</v>
      </c>
      <c r="H686" s="6">
        <f t="shared" si="38"/>
        <v>332.32</v>
      </c>
      <c r="I686" s="6">
        <f t="shared" si="39"/>
        <v>412.38</v>
      </c>
    </row>
    <row r="687" spans="1:9" x14ac:dyDescent="0.25">
      <c r="A687" s="43" t="s">
        <v>470</v>
      </c>
      <c r="B687" s="21"/>
      <c r="C687" s="21">
        <f t="shared" si="40"/>
        <v>150</v>
      </c>
      <c r="D687" s="21">
        <v>119</v>
      </c>
      <c r="E687" s="21">
        <v>31</v>
      </c>
      <c r="F687" s="6"/>
      <c r="G687" s="6">
        <v>5.36</v>
      </c>
      <c r="H687" s="6">
        <f t="shared" si="38"/>
        <v>332.32</v>
      </c>
      <c r="I687" s="6">
        <f t="shared" si="39"/>
        <v>412.38</v>
      </c>
    </row>
    <row r="688" spans="1:9" x14ac:dyDescent="0.25">
      <c r="A688" s="43" t="s">
        <v>470</v>
      </c>
      <c r="B688" s="21"/>
      <c r="C688" s="21">
        <f t="shared" si="40"/>
        <v>141</v>
      </c>
      <c r="D688" s="21">
        <v>119</v>
      </c>
      <c r="E688" s="21">
        <v>22</v>
      </c>
      <c r="F688" s="6"/>
      <c r="G688" s="6">
        <v>5.36</v>
      </c>
      <c r="H688" s="6">
        <f t="shared" si="38"/>
        <v>235.84</v>
      </c>
      <c r="I688" s="6">
        <f t="shared" si="39"/>
        <v>292.64999999999998</v>
      </c>
    </row>
    <row r="689" spans="1:9" x14ac:dyDescent="0.25">
      <c r="A689" s="43" t="s">
        <v>470</v>
      </c>
      <c r="B689" s="21"/>
      <c r="C689" s="21">
        <f t="shared" si="40"/>
        <v>120</v>
      </c>
      <c r="D689" s="21">
        <v>119</v>
      </c>
      <c r="E689" s="21">
        <v>1</v>
      </c>
      <c r="F689" s="6"/>
      <c r="G689" s="6">
        <v>5.36</v>
      </c>
      <c r="H689" s="6">
        <f t="shared" si="38"/>
        <v>10.72</v>
      </c>
      <c r="I689" s="6">
        <f t="shared" si="39"/>
        <v>13.3</v>
      </c>
    </row>
    <row r="690" spans="1:9" x14ac:dyDescent="0.25">
      <c r="A690" s="43" t="s">
        <v>471</v>
      </c>
      <c r="B690" s="21"/>
      <c r="C690" s="21">
        <f t="shared" si="40"/>
        <v>132</v>
      </c>
      <c r="D690" s="21">
        <v>119</v>
      </c>
      <c r="E690" s="21">
        <v>13</v>
      </c>
      <c r="F690" s="6"/>
      <c r="G690" s="6">
        <v>3.8</v>
      </c>
      <c r="H690" s="6">
        <f t="shared" si="38"/>
        <v>98.8</v>
      </c>
      <c r="I690" s="6">
        <f t="shared" si="39"/>
        <v>122.6</v>
      </c>
    </row>
    <row r="691" spans="1:9" x14ac:dyDescent="0.25">
      <c r="A691" s="43" t="s">
        <v>471</v>
      </c>
      <c r="B691" s="21"/>
      <c r="C691" s="21">
        <f t="shared" si="40"/>
        <v>160</v>
      </c>
      <c r="D691" s="21">
        <v>119</v>
      </c>
      <c r="E691" s="21">
        <v>41</v>
      </c>
      <c r="F691" s="6"/>
      <c r="G691" s="6">
        <v>3.8</v>
      </c>
      <c r="H691" s="6">
        <f t="shared" si="38"/>
        <v>311.60000000000002</v>
      </c>
      <c r="I691" s="6">
        <f t="shared" si="39"/>
        <v>386.66</v>
      </c>
    </row>
    <row r="692" spans="1:9" x14ac:dyDescent="0.25">
      <c r="A692" s="43" t="s">
        <v>471</v>
      </c>
      <c r="B692" s="21"/>
      <c r="C692" s="21">
        <f t="shared" si="40"/>
        <v>151</v>
      </c>
      <c r="D692" s="21">
        <v>119</v>
      </c>
      <c r="E692" s="21">
        <v>32</v>
      </c>
      <c r="F692" s="6"/>
      <c r="G692" s="6">
        <v>3.8</v>
      </c>
      <c r="H692" s="6">
        <f t="shared" si="38"/>
        <v>243.2</v>
      </c>
      <c r="I692" s="6">
        <f t="shared" si="39"/>
        <v>301.79000000000002</v>
      </c>
    </row>
    <row r="693" spans="1:9" x14ac:dyDescent="0.25">
      <c r="A693" s="43" t="s">
        <v>471</v>
      </c>
      <c r="B693" s="21"/>
      <c r="C693" s="21">
        <f t="shared" si="40"/>
        <v>140</v>
      </c>
      <c r="D693" s="21">
        <v>119</v>
      </c>
      <c r="E693" s="21">
        <v>21</v>
      </c>
      <c r="F693" s="6"/>
      <c r="G693" s="6">
        <v>3.8</v>
      </c>
      <c r="H693" s="6">
        <f t="shared" si="38"/>
        <v>159.6</v>
      </c>
      <c r="I693" s="6">
        <f t="shared" si="39"/>
        <v>198.05</v>
      </c>
    </row>
    <row r="694" spans="1:9" x14ac:dyDescent="0.25">
      <c r="A694" s="43" t="s">
        <v>471</v>
      </c>
      <c r="B694" s="21"/>
      <c r="C694" s="21">
        <f t="shared" si="40"/>
        <v>136</v>
      </c>
      <c r="D694" s="21">
        <v>119</v>
      </c>
      <c r="E694" s="21">
        <v>17</v>
      </c>
      <c r="F694" s="6"/>
      <c r="G694" s="6">
        <v>3.8</v>
      </c>
      <c r="H694" s="6">
        <f t="shared" si="38"/>
        <v>129.19999999999999</v>
      </c>
      <c r="I694" s="6">
        <f t="shared" si="39"/>
        <v>160.32</v>
      </c>
    </row>
    <row r="695" spans="1:9" x14ac:dyDescent="0.25">
      <c r="A695" s="43" t="s">
        <v>32</v>
      </c>
      <c r="B695" s="21"/>
      <c r="C695" s="21">
        <f t="shared" si="40"/>
        <v>127</v>
      </c>
      <c r="D695" s="21">
        <v>119</v>
      </c>
      <c r="E695" s="21">
        <v>8</v>
      </c>
      <c r="F695" s="6"/>
      <c r="G695" s="6">
        <v>3.36</v>
      </c>
      <c r="H695" s="6">
        <f t="shared" si="38"/>
        <v>53.76</v>
      </c>
      <c r="I695" s="6">
        <f t="shared" si="39"/>
        <v>66.709999999999994</v>
      </c>
    </row>
    <row r="696" spans="1:9" x14ac:dyDescent="0.25">
      <c r="A696" s="43" t="s">
        <v>32</v>
      </c>
      <c r="B696" s="21"/>
      <c r="C696" s="21">
        <f t="shared" si="40"/>
        <v>152</v>
      </c>
      <c r="D696" s="21">
        <v>119</v>
      </c>
      <c r="E696" s="21">
        <v>33</v>
      </c>
      <c r="F696" s="6"/>
      <c r="G696" s="6">
        <v>3.36</v>
      </c>
      <c r="H696" s="6">
        <f t="shared" si="38"/>
        <v>221.76</v>
      </c>
      <c r="I696" s="6">
        <f t="shared" si="39"/>
        <v>275.18</v>
      </c>
    </row>
    <row r="697" spans="1:9" x14ac:dyDescent="0.25">
      <c r="A697" s="43" t="s">
        <v>32</v>
      </c>
      <c r="B697" s="21"/>
      <c r="C697" s="21">
        <f t="shared" si="40"/>
        <v>152</v>
      </c>
      <c r="D697" s="21">
        <v>119</v>
      </c>
      <c r="E697" s="21">
        <v>33</v>
      </c>
      <c r="F697" s="6"/>
      <c r="G697" s="6">
        <v>3.36</v>
      </c>
      <c r="H697" s="6">
        <f t="shared" si="38"/>
        <v>221.76</v>
      </c>
      <c r="I697" s="6">
        <f t="shared" si="39"/>
        <v>275.18</v>
      </c>
    </row>
    <row r="698" spans="1:9" x14ac:dyDescent="0.25">
      <c r="A698" s="43" t="s">
        <v>32</v>
      </c>
      <c r="B698" s="21"/>
      <c r="C698" s="21">
        <f t="shared" si="40"/>
        <v>120</v>
      </c>
      <c r="D698" s="21">
        <v>119</v>
      </c>
      <c r="E698" s="21">
        <v>1</v>
      </c>
      <c r="F698" s="6"/>
      <c r="G698" s="6">
        <v>3.36</v>
      </c>
      <c r="H698" s="6">
        <f t="shared" si="38"/>
        <v>6.72</v>
      </c>
      <c r="I698" s="6">
        <f t="shared" si="39"/>
        <v>8.34</v>
      </c>
    </row>
    <row r="699" spans="1:9" x14ac:dyDescent="0.25">
      <c r="A699" s="43" t="s">
        <v>32</v>
      </c>
      <c r="B699" s="21"/>
      <c r="C699" s="21">
        <f t="shared" si="40"/>
        <v>128</v>
      </c>
      <c r="D699" s="21">
        <v>119</v>
      </c>
      <c r="E699" s="21">
        <v>9</v>
      </c>
      <c r="F699" s="6"/>
      <c r="G699" s="6">
        <v>3.36</v>
      </c>
      <c r="H699" s="6">
        <f t="shared" si="38"/>
        <v>60.48</v>
      </c>
      <c r="I699" s="6">
        <f t="shared" si="39"/>
        <v>75.05</v>
      </c>
    </row>
    <row r="700" spans="1:9" x14ac:dyDescent="0.25">
      <c r="A700" s="43" t="s">
        <v>32</v>
      </c>
      <c r="B700" s="21"/>
      <c r="C700" s="21">
        <f t="shared" si="40"/>
        <v>144</v>
      </c>
      <c r="D700" s="21">
        <v>119</v>
      </c>
      <c r="E700" s="21">
        <v>25</v>
      </c>
      <c r="F700" s="6"/>
      <c r="G700" s="6">
        <v>3.36</v>
      </c>
      <c r="H700" s="6">
        <f t="shared" si="38"/>
        <v>168</v>
      </c>
      <c r="I700" s="6">
        <f t="shared" si="39"/>
        <v>208.47</v>
      </c>
    </row>
    <row r="701" spans="1:9" x14ac:dyDescent="0.25">
      <c r="A701" s="43" t="s">
        <v>32</v>
      </c>
      <c r="B701" s="21"/>
      <c r="C701" s="21">
        <f t="shared" si="40"/>
        <v>120</v>
      </c>
      <c r="D701" s="21">
        <v>119</v>
      </c>
      <c r="E701" s="21">
        <v>1</v>
      </c>
      <c r="F701" s="6"/>
      <c r="G701" s="6">
        <v>3.36</v>
      </c>
      <c r="H701" s="6">
        <f t="shared" si="38"/>
        <v>6.72</v>
      </c>
      <c r="I701" s="6">
        <f t="shared" si="39"/>
        <v>8.34</v>
      </c>
    </row>
    <row r="702" spans="1:9" x14ac:dyDescent="0.25">
      <c r="A702" s="43" t="s">
        <v>32</v>
      </c>
      <c r="B702" s="21"/>
      <c r="C702" s="21">
        <f t="shared" si="40"/>
        <v>134</v>
      </c>
      <c r="D702" s="21">
        <v>119</v>
      </c>
      <c r="E702" s="21">
        <v>15</v>
      </c>
      <c r="F702" s="6"/>
      <c r="G702" s="6">
        <v>3.36</v>
      </c>
      <c r="H702" s="6">
        <f t="shared" si="38"/>
        <v>100.8</v>
      </c>
      <c r="I702" s="6">
        <f t="shared" si="39"/>
        <v>125.08</v>
      </c>
    </row>
    <row r="703" spans="1:9" x14ac:dyDescent="0.25">
      <c r="A703" s="43" t="s">
        <v>32</v>
      </c>
      <c r="B703" s="21"/>
      <c r="C703" s="21">
        <f t="shared" si="40"/>
        <v>144</v>
      </c>
      <c r="D703" s="21">
        <v>119</v>
      </c>
      <c r="E703" s="21">
        <v>25</v>
      </c>
      <c r="F703" s="6"/>
      <c r="G703" s="6">
        <v>3.36</v>
      </c>
      <c r="H703" s="6">
        <f t="shared" si="38"/>
        <v>168</v>
      </c>
      <c r="I703" s="6">
        <f t="shared" si="39"/>
        <v>208.47</v>
      </c>
    </row>
    <row r="704" spans="1:9" x14ac:dyDescent="0.25">
      <c r="A704" s="43" t="s">
        <v>32</v>
      </c>
      <c r="B704" s="21"/>
      <c r="C704" s="21">
        <f t="shared" si="40"/>
        <v>135</v>
      </c>
      <c r="D704" s="21">
        <v>119</v>
      </c>
      <c r="E704" s="21">
        <v>16</v>
      </c>
      <c r="F704" s="6"/>
      <c r="G704" s="6">
        <v>3.36</v>
      </c>
      <c r="H704" s="6">
        <f t="shared" si="38"/>
        <v>107.52</v>
      </c>
      <c r="I704" s="6">
        <f t="shared" si="39"/>
        <v>133.41999999999999</v>
      </c>
    </row>
    <row r="705" spans="1:9" x14ac:dyDescent="0.25">
      <c r="A705" s="43" t="s">
        <v>32</v>
      </c>
      <c r="B705" s="21"/>
      <c r="C705" s="21">
        <f t="shared" si="40"/>
        <v>144</v>
      </c>
      <c r="D705" s="21">
        <v>119</v>
      </c>
      <c r="E705" s="21">
        <v>25</v>
      </c>
      <c r="F705" s="6"/>
      <c r="G705" s="6">
        <v>3.36</v>
      </c>
      <c r="H705" s="6">
        <f t="shared" si="38"/>
        <v>168</v>
      </c>
      <c r="I705" s="6">
        <f t="shared" si="39"/>
        <v>208.47</v>
      </c>
    </row>
    <row r="706" spans="1:9" x14ac:dyDescent="0.25">
      <c r="A706" s="43" t="s">
        <v>32</v>
      </c>
      <c r="B706" s="21"/>
      <c r="C706" s="21">
        <f t="shared" si="40"/>
        <v>159</v>
      </c>
      <c r="D706" s="21">
        <v>119</v>
      </c>
      <c r="E706" s="21">
        <v>40</v>
      </c>
      <c r="F706" s="6"/>
      <c r="G706" s="6">
        <v>3.36</v>
      </c>
      <c r="H706" s="6">
        <f t="shared" si="38"/>
        <v>268.8</v>
      </c>
      <c r="I706" s="6">
        <f t="shared" si="39"/>
        <v>333.55</v>
      </c>
    </row>
    <row r="707" spans="1:9" x14ac:dyDescent="0.25">
      <c r="A707" s="43" t="s">
        <v>32</v>
      </c>
      <c r="B707" s="21"/>
      <c r="C707" s="21">
        <f t="shared" si="40"/>
        <v>144</v>
      </c>
      <c r="D707" s="21">
        <v>119</v>
      </c>
      <c r="E707" s="21">
        <v>25</v>
      </c>
      <c r="F707" s="6"/>
      <c r="G707" s="6">
        <v>3.36</v>
      </c>
      <c r="H707" s="6">
        <f t="shared" si="38"/>
        <v>168</v>
      </c>
      <c r="I707" s="6">
        <f t="shared" si="39"/>
        <v>208.47</v>
      </c>
    </row>
    <row r="708" spans="1:9" x14ac:dyDescent="0.25">
      <c r="A708" s="43" t="s">
        <v>32</v>
      </c>
      <c r="B708" s="21"/>
      <c r="C708" s="21">
        <f t="shared" si="40"/>
        <v>127</v>
      </c>
      <c r="D708" s="21">
        <v>119</v>
      </c>
      <c r="E708" s="21">
        <v>8</v>
      </c>
      <c r="F708" s="6"/>
      <c r="G708" s="6">
        <v>3.36</v>
      </c>
      <c r="H708" s="6">
        <f t="shared" si="38"/>
        <v>53.76</v>
      </c>
      <c r="I708" s="6">
        <f t="shared" si="39"/>
        <v>66.709999999999994</v>
      </c>
    </row>
    <row r="709" spans="1:9" x14ac:dyDescent="0.25">
      <c r="A709" s="43" t="s">
        <v>32</v>
      </c>
      <c r="B709" s="21"/>
      <c r="C709" s="21">
        <f t="shared" si="40"/>
        <v>128</v>
      </c>
      <c r="D709" s="21">
        <v>119</v>
      </c>
      <c r="E709" s="21">
        <v>9</v>
      </c>
      <c r="F709" s="6"/>
      <c r="G709" s="6">
        <v>3.36</v>
      </c>
      <c r="H709" s="6">
        <f t="shared" si="38"/>
        <v>60.48</v>
      </c>
      <c r="I709" s="6">
        <f t="shared" si="39"/>
        <v>75.05</v>
      </c>
    </row>
    <row r="710" spans="1:9" x14ac:dyDescent="0.25">
      <c r="A710" s="43" t="s">
        <v>32</v>
      </c>
      <c r="B710" s="21"/>
      <c r="C710" s="21">
        <f t="shared" si="40"/>
        <v>140</v>
      </c>
      <c r="D710" s="21">
        <v>119</v>
      </c>
      <c r="E710" s="21">
        <v>21</v>
      </c>
      <c r="F710" s="6"/>
      <c r="G710" s="6">
        <v>3.36</v>
      </c>
      <c r="H710" s="6">
        <f t="shared" si="38"/>
        <v>141.12</v>
      </c>
      <c r="I710" s="6">
        <f t="shared" si="39"/>
        <v>175.12</v>
      </c>
    </row>
    <row r="711" spans="1:9" x14ac:dyDescent="0.25">
      <c r="A711" s="43" t="s">
        <v>32</v>
      </c>
      <c r="B711" s="21"/>
      <c r="C711" s="21">
        <f t="shared" si="40"/>
        <v>152</v>
      </c>
      <c r="D711" s="21">
        <v>119</v>
      </c>
      <c r="E711" s="21">
        <v>33</v>
      </c>
      <c r="F711" s="6"/>
      <c r="G711" s="6">
        <v>3.36</v>
      </c>
      <c r="H711" s="6">
        <f t="shared" si="38"/>
        <v>221.76</v>
      </c>
      <c r="I711" s="6">
        <f t="shared" si="39"/>
        <v>275.18</v>
      </c>
    </row>
    <row r="712" spans="1:9" x14ac:dyDescent="0.25">
      <c r="A712" s="43" t="s">
        <v>32</v>
      </c>
      <c r="B712" s="21"/>
      <c r="C712" s="21">
        <f t="shared" si="40"/>
        <v>136</v>
      </c>
      <c r="D712" s="21">
        <v>119</v>
      </c>
      <c r="E712" s="21">
        <v>17</v>
      </c>
      <c r="F712" s="6"/>
      <c r="G712" s="6">
        <v>3.36</v>
      </c>
      <c r="H712" s="6">
        <f t="shared" si="38"/>
        <v>114.24</v>
      </c>
      <c r="I712" s="6">
        <f t="shared" si="39"/>
        <v>141.76</v>
      </c>
    </row>
    <row r="713" spans="1:9" x14ac:dyDescent="0.25">
      <c r="A713" s="43" t="s">
        <v>32</v>
      </c>
      <c r="B713" s="21"/>
      <c r="C713" s="21">
        <f t="shared" si="40"/>
        <v>133</v>
      </c>
      <c r="D713" s="21">
        <v>119</v>
      </c>
      <c r="E713" s="21">
        <v>14</v>
      </c>
      <c r="F713" s="6"/>
      <c r="G713" s="6">
        <v>3.36</v>
      </c>
      <c r="H713" s="6">
        <f t="shared" si="38"/>
        <v>94.08</v>
      </c>
      <c r="I713" s="6">
        <f t="shared" si="39"/>
        <v>116.74</v>
      </c>
    </row>
    <row r="714" spans="1:9" x14ac:dyDescent="0.25">
      <c r="A714" s="43" t="s">
        <v>32</v>
      </c>
      <c r="B714" s="21"/>
      <c r="C714" s="21">
        <f t="shared" si="40"/>
        <v>159</v>
      </c>
      <c r="D714" s="21">
        <v>119</v>
      </c>
      <c r="E714" s="21">
        <v>40</v>
      </c>
      <c r="F714" s="6"/>
      <c r="G714" s="6">
        <v>3.36</v>
      </c>
      <c r="H714" s="6">
        <f t="shared" si="38"/>
        <v>268.8</v>
      </c>
      <c r="I714" s="6">
        <f t="shared" si="39"/>
        <v>333.55</v>
      </c>
    </row>
    <row r="715" spans="1:9" x14ac:dyDescent="0.25">
      <c r="A715" s="43" t="s">
        <v>32</v>
      </c>
      <c r="B715" s="21"/>
      <c r="C715" s="21">
        <f t="shared" si="40"/>
        <v>133</v>
      </c>
      <c r="D715" s="21">
        <v>119</v>
      </c>
      <c r="E715" s="21">
        <v>14</v>
      </c>
      <c r="F715" s="6"/>
      <c r="G715" s="6">
        <v>3.36</v>
      </c>
      <c r="H715" s="6">
        <f t="shared" si="38"/>
        <v>94.08</v>
      </c>
      <c r="I715" s="6">
        <f t="shared" si="39"/>
        <v>116.74</v>
      </c>
    </row>
    <row r="716" spans="1:9" x14ac:dyDescent="0.25">
      <c r="A716" s="43" t="s">
        <v>32</v>
      </c>
      <c r="B716" s="21"/>
      <c r="C716" s="21">
        <f t="shared" si="40"/>
        <v>129</v>
      </c>
      <c r="D716" s="21">
        <v>119</v>
      </c>
      <c r="E716" s="21">
        <v>10</v>
      </c>
      <c r="F716" s="6"/>
      <c r="G716" s="6">
        <v>3.36</v>
      </c>
      <c r="H716" s="6">
        <f t="shared" si="38"/>
        <v>67.2</v>
      </c>
      <c r="I716" s="6">
        <f t="shared" si="39"/>
        <v>83.39</v>
      </c>
    </row>
    <row r="717" spans="1:9" x14ac:dyDescent="0.25">
      <c r="A717" s="43" t="s">
        <v>32</v>
      </c>
      <c r="B717" s="21"/>
      <c r="C717" s="21">
        <f t="shared" si="40"/>
        <v>156</v>
      </c>
      <c r="D717" s="21">
        <v>119</v>
      </c>
      <c r="E717" s="21">
        <v>37</v>
      </c>
      <c r="F717" s="6"/>
      <c r="G717" s="6">
        <v>3.36</v>
      </c>
      <c r="H717" s="6">
        <f t="shared" si="38"/>
        <v>248.64</v>
      </c>
      <c r="I717" s="6">
        <f t="shared" si="39"/>
        <v>308.54000000000002</v>
      </c>
    </row>
    <row r="718" spans="1:9" x14ac:dyDescent="0.25">
      <c r="A718" s="43" t="s">
        <v>32</v>
      </c>
      <c r="B718" s="21"/>
      <c r="C718" s="21">
        <f t="shared" si="40"/>
        <v>159</v>
      </c>
      <c r="D718" s="21">
        <v>119</v>
      </c>
      <c r="E718" s="21">
        <v>40</v>
      </c>
      <c r="F718" s="6"/>
      <c r="G718" s="6">
        <v>3.36</v>
      </c>
      <c r="H718" s="6">
        <f t="shared" si="38"/>
        <v>268.8</v>
      </c>
      <c r="I718" s="6">
        <f t="shared" si="39"/>
        <v>333.55</v>
      </c>
    </row>
    <row r="719" spans="1:9" x14ac:dyDescent="0.25">
      <c r="A719" s="43" t="s">
        <v>32</v>
      </c>
      <c r="B719" s="21"/>
      <c r="C719" s="21">
        <f t="shared" si="40"/>
        <v>140</v>
      </c>
      <c r="D719" s="21">
        <v>119</v>
      </c>
      <c r="E719" s="21">
        <v>21</v>
      </c>
      <c r="F719" s="6"/>
      <c r="G719" s="6">
        <v>3.36</v>
      </c>
      <c r="H719" s="6">
        <f t="shared" si="38"/>
        <v>141.12</v>
      </c>
      <c r="I719" s="6">
        <f t="shared" si="39"/>
        <v>175.12</v>
      </c>
    </row>
    <row r="720" spans="1:9" x14ac:dyDescent="0.25">
      <c r="A720" s="43" t="s">
        <v>32</v>
      </c>
      <c r="B720" s="21"/>
      <c r="C720" s="21">
        <f t="shared" si="40"/>
        <v>186</v>
      </c>
      <c r="D720" s="21">
        <v>119</v>
      </c>
      <c r="E720" s="21">
        <v>67</v>
      </c>
      <c r="F720" s="6"/>
      <c r="G720" s="6">
        <v>3.36</v>
      </c>
      <c r="H720" s="6">
        <f t="shared" ref="H720:H783" si="41">ROUND(G720*E720*2,2)</f>
        <v>450.24</v>
      </c>
      <c r="I720" s="6">
        <f t="shared" ref="I720:I783" si="42">ROUND(H720*1.2409,2)</f>
        <v>558.70000000000005</v>
      </c>
    </row>
    <row r="721" spans="1:9" x14ac:dyDescent="0.25">
      <c r="A721" s="43" t="s">
        <v>32</v>
      </c>
      <c r="B721" s="21"/>
      <c r="C721" s="21">
        <f t="shared" si="40"/>
        <v>153</v>
      </c>
      <c r="D721" s="21">
        <v>119</v>
      </c>
      <c r="E721" s="21">
        <v>34</v>
      </c>
      <c r="F721" s="6"/>
      <c r="G721" s="6">
        <v>3.36</v>
      </c>
      <c r="H721" s="6">
        <f t="shared" si="41"/>
        <v>228.48</v>
      </c>
      <c r="I721" s="6">
        <f t="shared" si="42"/>
        <v>283.52</v>
      </c>
    </row>
    <row r="722" spans="1:9" x14ac:dyDescent="0.25">
      <c r="A722" s="43" t="s">
        <v>32</v>
      </c>
      <c r="B722" s="21"/>
      <c r="C722" s="21">
        <f t="shared" si="40"/>
        <v>152</v>
      </c>
      <c r="D722" s="21">
        <v>119</v>
      </c>
      <c r="E722" s="21">
        <v>33</v>
      </c>
      <c r="F722" s="6"/>
      <c r="G722" s="6">
        <v>3.36</v>
      </c>
      <c r="H722" s="6">
        <f t="shared" si="41"/>
        <v>221.76</v>
      </c>
      <c r="I722" s="6">
        <f t="shared" si="42"/>
        <v>275.18</v>
      </c>
    </row>
    <row r="723" spans="1:9" x14ac:dyDescent="0.25">
      <c r="A723" s="43" t="s">
        <v>32</v>
      </c>
      <c r="B723" s="21"/>
      <c r="C723" s="21">
        <f t="shared" si="40"/>
        <v>135</v>
      </c>
      <c r="D723" s="21">
        <v>119</v>
      </c>
      <c r="E723" s="21">
        <v>16</v>
      </c>
      <c r="F723" s="6"/>
      <c r="G723" s="6">
        <v>3.36</v>
      </c>
      <c r="H723" s="6">
        <f t="shared" si="41"/>
        <v>107.52</v>
      </c>
      <c r="I723" s="6">
        <f t="shared" si="42"/>
        <v>133.41999999999999</v>
      </c>
    </row>
    <row r="724" spans="1:9" x14ac:dyDescent="0.25">
      <c r="A724" s="43" t="s">
        <v>32</v>
      </c>
      <c r="B724" s="21"/>
      <c r="C724" s="21">
        <f t="shared" ref="C724:C787" si="43">D724+E724</f>
        <v>151</v>
      </c>
      <c r="D724" s="21">
        <v>119</v>
      </c>
      <c r="E724" s="21">
        <v>32</v>
      </c>
      <c r="F724" s="6"/>
      <c r="G724" s="6">
        <v>3.36</v>
      </c>
      <c r="H724" s="6">
        <f t="shared" si="41"/>
        <v>215.04</v>
      </c>
      <c r="I724" s="6">
        <f t="shared" si="42"/>
        <v>266.83999999999997</v>
      </c>
    </row>
    <row r="725" spans="1:9" x14ac:dyDescent="0.25">
      <c r="A725" s="43" t="s">
        <v>32</v>
      </c>
      <c r="B725" s="21"/>
      <c r="C725" s="21">
        <f t="shared" si="43"/>
        <v>140</v>
      </c>
      <c r="D725" s="21">
        <v>119</v>
      </c>
      <c r="E725" s="21">
        <v>21</v>
      </c>
      <c r="F725" s="6"/>
      <c r="G725" s="6">
        <v>3.36</v>
      </c>
      <c r="H725" s="6">
        <f t="shared" si="41"/>
        <v>141.12</v>
      </c>
      <c r="I725" s="6">
        <f t="shared" si="42"/>
        <v>175.12</v>
      </c>
    </row>
    <row r="726" spans="1:9" x14ac:dyDescent="0.25">
      <c r="A726" s="43" t="s">
        <v>32</v>
      </c>
      <c r="B726" s="21"/>
      <c r="C726" s="21">
        <f t="shared" si="43"/>
        <v>132</v>
      </c>
      <c r="D726" s="21">
        <v>119</v>
      </c>
      <c r="E726" s="21">
        <v>13</v>
      </c>
      <c r="F726" s="6"/>
      <c r="G726" s="6">
        <v>3.36</v>
      </c>
      <c r="H726" s="6">
        <f t="shared" si="41"/>
        <v>87.36</v>
      </c>
      <c r="I726" s="6">
        <f t="shared" si="42"/>
        <v>108.41</v>
      </c>
    </row>
    <row r="727" spans="1:9" x14ac:dyDescent="0.25">
      <c r="A727" s="43" t="s">
        <v>32</v>
      </c>
      <c r="B727" s="21"/>
      <c r="C727" s="21">
        <f t="shared" si="43"/>
        <v>120</v>
      </c>
      <c r="D727" s="21">
        <v>119</v>
      </c>
      <c r="E727" s="21">
        <v>1</v>
      </c>
      <c r="F727" s="6"/>
      <c r="G727" s="6">
        <v>3.36</v>
      </c>
      <c r="H727" s="6">
        <f t="shared" si="41"/>
        <v>6.72</v>
      </c>
      <c r="I727" s="6">
        <f t="shared" si="42"/>
        <v>8.34</v>
      </c>
    </row>
    <row r="728" spans="1:9" x14ac:dyDescent="0.25">
      <c r="A728" s="43" t="s">
        <v>32</v>
      </c>
      <c r="B728" s="21"/>
      <c r="C728" s="21">
        <f t="shared" si="43"/>
        <v>120</v>
      </c>
      <c r="D728" s="21">
        <v>119</v>
      </c>
      <c r="E728" s="21">
        <v>1</v>
      </c>
      <c r="F728" s="6"/>
      <c r="G728" s="6">
        <v>3.36</v>
      </c>
      <c r="H728" s="6">
        <f t="shared" si="41"/>
        <v>6.72</v>
      </c>
      <c r="I728" s="6">
        <f t="shared" si="42"/>
        <v>8.34</v>
      </c>
    </row>
    <row r="729" spans="1:9" x14ac:dyDescent="0.25">
      <c r="A729" s="43" t="s">
        <v>32</v>
      </c>
      <c r="B729" s="21"/>
      <c r="C729" s="21">
        <f t="shared" si="43"/>
        <v>159</v>
      </c>
      <c r="D729" s="21">
        <v>119</v>
      </c>
      <c r="E729" s="21">
        <v>40</v>
      </c>
      <c r="F729" s="6"/>
      <c r="G729" s="6">
        <v>3.36</v>
      </c>
      <c r="H729" s="6">
        <f t="shared" si="41"/>
        <v>268.8</v>
      </c>
      <c r="I729" s="6">
        <f t="shared" si="42"/>
        <v>333.55</v>
      </c>
    </row>
    <row r="730" spans="1:9" x14ac:dyDescent="0.25">
      <c r="A730" s="43" t="s">
        <v>32</v>
      </c>
      <c r="B730" s="21"/>
      <c r="C730" s="21">
        <f t="shared" si="43"/>
        <v>136</v>
      </c>
      <c r="D730" s="21">
        <v>119</v>
      </c>
      <c r="E730" s="21">
        <v>17</v>
      </c>
      <c r="F730" s="6"/>
      <c r="G730" s="6">
        <v>3.36</v>
      </c>
      <c r="H730" s="6">
        <f t="shared" si="41"/>
        <v>114.24</v>
      </c>
      <c r="I730" s="6">
        <f t="shared" si="42"/>
        <v>141.76</v>
      </c>
    </row>
    <row r="731" spans="1:9" x14ac:dyDescent="0.25">
      <c r="A731" s="43" t="s">
        <v>32</v>
      </c>
      <c r="B731" s="21"/>
      <c r="C731" s="21">
        <f t="shared" si="43"/>
        <v>131</v>
      </c>
      <c r="D731" s="21">
        <v>119</v>
      </c>
      <c r="E731" s="21">
        <v>12</v>
      </c>
      <c r="F731" s="6"/>
      <c r="G731" s="6">
        <v>3.36</v>
      </c>
      <c r="H731" s="6">
        <f t="shared" si="41"/>
        <v>80.64</v>
      </c>
      <c r="I731" s="6">
        <f t="shared" si="42"/>
        <v>100.07</v>
      </c>
    </row>
    <row r="732" spans="1:9" x14ac:dyDescent="0.25">
      <c r="A732" s="43" t="s">
        <v>32</v>
      </c>
      <c r="B732" s="21"/>
      <c r="C732" s="21">
        <f t="shared" si="43"/>
        <v>134</v>
      </c>
      <c r="D732" s="21">
        <v>119</v>
      </c>
      <c r="E732" s="21">
        <v>15</v>
      </c>
      <c r="F732" s="6"/>
      <c r="G732" s="6">
        <v>3.36</v>
      </c>
      <c r="H732" s="6">
        <f t="shared" si="41"/>
        <v>100.8</v>
      </c>
      <c r="I732" s="6">
        <f t="shared" si="42"/>
        <v>125.08</v>
      </c>
    </row>
    <row r="733" spans="1:9" x14ac:dyDescent="0.25">
      <c r="A733" s="43" t="s">
        <v>32</v>
      </c>
      <c r="B733" s="21"/>
      <c r="C733" s="21">
        <f t="shared" si="43"/>
        <v>128</v>
      </c>
      <c r="D733" s="21">
        <v>119</v>
      </c>
      <c r="E733" s="21">
        <v>9</v>
      </c>
      <c r="F733" s="6"/>
      <c r="G733" s="6">
        <v>3.36</v>
      </c>
      <c r="H733" s="6">
        <f t="shared" si="41"/>
        <v>60.48</v>
      </c>
      <c r="I733" s="6">
        <f t="shared" si="42"/>
        <v>75.05</v>
      </c>
    </row>
    <row r="734" spans="1:9" x14ac:dyDescent="0.25">
      <c r="A734" s="43" t="s">
        <v>32</v>
      </c>
      <c r="B734" s="21"/>
      <c r="C734" s="21">
        <f t="shared" si="43"/>
        <v>135</v>
      </c>
      <c r="D734" s="21">
        <v>119</v>
      </c>
      <c r="E734" s="21">
        <v>16</v>
      </c>
      <c r="F734" s="6"/>
      <c r="G734" s="6">
        <v>3.36</v>
      </c>
      <c r="H734" s="6">
        <f t="shared" si="41"/>
        <v>107.52</v>
      </c>
      <c r="I734" s="6">
        <f t="shared" si="42"/>
        <v>133.41999999999999</v>
      </c>
    </row>
    <row r="735" spans="1:9" x14ac:dyDescent="0.25">
      <c r="A735" s="43" t="s">
        <v>32</v>
      </c>
      <c r="B735" s="21"/>
      <c r="C735" s="21">
        <f t="shared" si="43"/>
        <v>159</v>
      </c>
      <c r="D735" s="21">
        <v>119</v>
      </c>
      <c r="E735" s="21">
        <v>40</v>
      </c>
      <c r="F735" s="6"/>
      <c r="G735" s="6">
        <v>3.36</v>
      </c>
      <c r="H735" s="6">
        <f t="shared" si="41"/>
        <v>268.8</v>
      </c>
      <c r="I735" s="6">
        <f t="shared" si="42"/>
        <v>333.55</v>
      </c>
    </row>
    <row r="736" spans="1:9" x14ac:dyDescent="0.25">
      <c r="A736" s="43" t="s">
        <v>32</v>
      </c>
      <c r="B736" s="21"/>
      <c r="C736" s="21">
        <f t="shared" si="43"/>
        <v>128</v>
      </c>
      <c r="D736" s="21">
        <v>119</v>
      </c>
      <c r="E736" s="21">
        <v>9</v>
      </c>
      <c r="F736" s="6"/>
      <c r="G736" s="6">
        <v>3.36</v>
      </c>
      <c r="H736" s="6">
        <f t="shared" si="41"/>
        <v>60.48</v>
      </c>
      <c r="I736" s="6">
        <f t="shared" si="42"/>
        <v>75.05</v>
      </c>
    </row>
    <row r="737" spans="1:9" x14ac:dyDescent="0.25">
      <c r="A737" s="43" t="s">
        <v>32</v>
      </c>
      <c r="B737" s="21"/>
      <c r="C737" s="21">
        <f t="shared" si="43"/>
        <v>128</v>
      </c>
      <c r="D737" s="21">
        <v>119</v>
      </c>
      <c r="E737" s="21">
        <v>9</v>
      </c>
      <c r="F737" s="6"/>
      <c r="G737" s="6">
        <v>3.36</v>
      </c>
      <c r="H737" s="6">
        <f t="shared" si="41"/>
        <v>60.48</v>
      </c>
      <c r="I737" s="6">
        <f t="shared" si="42"/>
        <v>75.05</v>
      </c>
    </row>
    <row r="738" spans="1:9" x14ac:dyDescent="0.25">
      <c r="A738" s="43" t="s">
        <v>32</v>
      </c>
      <c r="B738" s="21"/>
      <c r="C738" s="21">
        <f t="shared" si="43"/>
        <v>159</v>
      </c>
      <c r="D738" s="21">
        <v>119</v>
      </c>
      <c r="E738" s="21">
        <v>40</v>
      </c>
      <c r="F738" s="6"/>
      <c r="G738" s="6">
        <v>3.36</v>
      </c>
      <c r="H738" s="6">
        <f t="shared" si="41"/>
        <v>268.8</v>
      </c>
      <c r="I738" s="6">
        <f t="shared" si="42"/>
        <v>333.55</v>
      </c>
    </row>
    <row r="739" spans="1:9" x14ac:dyDescent="0.25">
      <c r="A739" s="43" t="s">
        <v>32</v>
      </c>
      <c r="B739" s="21"/>
      <c r="C739" s="21">
        <f t="shared" si="43"/>
        <v>128</v>
      </c>
      <c r="D739" s="21">
        <v>119</v>
      </c>
      <c r="E739" s="21">
        <v>9</v>
      </c>
      <c r="F739" s="6"/>
      <c r="G739" s="6">
        <v>3.36</v>
      </c>
      <c r="H739" s="6">
        <f t="shared" si="41"/>
        <v>60.48</v>
      </c>
      <c r="I739" s="6">
        <f t="shared" si="42"/>
        <v>75.05</v>
      </c>
    </row>
    <row r="740" spans="1:9" x14ac:dyDescent="0.25">
      <c r="A740" s="43" t="s">
        <v>32</v>
      </c>
      <c r="B740" s="21"/>
      <c r="C740" s="21">
        <f t="shared" si="43"/>
        <v>135</v>
      </c>
      <c r="D740" s="21">
        <v>119</v>
      </c>
      <c r="E740" s="21">
        <v>16</v>
      </c>
      <c r="F740" s="6"/>
      <c r="G740" s="6">
        <v>3.36</v>
      </c>
      <c r="H740" s="6">
        <f t="shared" si="41"/>
        <v>107.52</v>
      </c>
      <c r="I740" s="6">
        <f t="shared" si="42"/>
        <v>133.41999999999999</v>
      </c>
    </row>
    <row r="741" spans="1:9" x14ac:dyDescent="0.25">
      <c r="A741" s="43" t="s">
        <v>32</v>
      </c>
      <c r="B741" s="21"/>
      <c r="C741" s="21">
        <f t="shared" si="43"/>
        <v>164</v>
      </c>
      <c r="D741" s="21">
        <v>119</v>
      </c>
      <c r="E741" s="21">
        <v>45</v>
      </c>
      <c r="F741" s="6"/>
      <c r="G741" s="6">
        <v>3.36</v>
      </c>
      <c r="H741" s="6">
        <f t="shared" si="41"/>
        <v>302.39999999999998</v>
      </c>
      <c r="I741" s="6">
        <f t="shared" si="42"/>
        <v>375.25</v>
      </c>
    </row>
    <row r="742" spans="1:9" x14ac:dyDescent="0.25">
      <c r="A742" s="43" t="s">
        <v>32</v>
      </c>
      <c r="B742" s="21"/>
      <c r="C742" s="21">
        <f t="shared" si="43"/>
        <v>135</v>
      </c>
      <c r="D742" s="21">
        <v>119</v>
      </c>
      <c r="E742" s="21">
        <v>16</v>
      </c>
      <c r="F742" s="6"/>
      <c r="G742" s="6">
        <v>3.36</v>
      </c>
      <c r="H742" s="6">
        <f t="shared" si="41"/>
        <v>107.52</v>
      </c>
      <c r="I742" s="6">
        <f t="shared" si="42"/>
        <v>133.41999999999999</v>
      </c>
    </row>
    <row r="743" spans="1:9" x14ac:dyDescent="0.25">
      <c r="A743" s="43" t="s">
        <v>32</v>
      </c>
      <c r="B743" s="21"/>
      <c r="C743" s="21">
        <f t="shared" si="43"/>
        <v>123</v>
      </c>
      <c r="D743" s="21">
        <v>119</v>
      </c>
      <c r="E743" s="21">
        <v>4</v>
      </c>
      <c r="F743" s="6"/>
      <c r="G743" s="6">
        <v>3.36</v>
      </c>
      <c r="H743" s="6">
        <f t="shared" si="41"/>
        <v>26.88</v>
      </c>
      <c r="I743" s="6">
        <f t="shared" si="42"/>
        <v>33.36</v>
      </c>
    </row>
    <row r="744" spans="1:9" x14ac:dyDescent="0.25">
      <c r="A744" s="43" t="s">
        <v>32</v>
      </c>
      <c r="B744" s="21"/>
      <c r="C744" s="21">
        <f t="shared" si="43"/>
        <v>159</v>
      </c>
      <c r="D744" s="21">
        <v>119</v>
      </c>
      <c r="E744" s="21">
        <v>40</v>
      </c>
      <c r="F744" s="6"/>
      <c r="G744" s="6">
        <v>3.36</v>
      </c>
      <c r="H744" s="6">
        <f t="shared" si="41"/>
        <v>268.8</v>
      </c>
      <c r="I744" s="6">
        <f t="shared" si="42"/>
        <v>333.55</v>
      </c>
    </row>
    <row r="745" spans="1:9" x14ac:dyDescent="0.25">
      <c r="A745" s="43" t="s">
        <v>32</v>
      </c>
      <c r="B745" s="21"/>
      <c r="C745" s="21">
        <f t="shared" si="43"/>
        <v>127</v>
      </c>
      <c r="D745" s="21">
        <v>119</v>
      </c>
      <c r="E745" s="21">
        <v>8</v>
      </c>
      <c r="F745" s="6"/>
      <c r="G745" s="6">
        <v>3.36</v>
      </c>
      <c r="H745" s="6">
        <f t="shared" si="41"/>
        <v>53.76</v>
      </c>
      <c r="I745" s="6">
        <f t="shared" si="42"/>
        <v>66.709999999999994</v>
      </c>
    </row>
    <row r="746" spans="1:9" x14ac:dyDescent="0.25">
      <c r="A746" s="43" t="s">
        <v>32</v>
      </c>
      <c r="B746" s="21"/>
      <c r="C746" s="21">
        <f t="shared" si="43"/>
        <v>128</v>
      </c>
      <c r="D746" s="21">
        <v>119</v>
      </c>
      <c r="E746" s="21">
        <v>9</v>
      </c>
      <c r="F746" s="6"/>
      <c r="G746" s="6">
        <v>3.36</v>
      </c>
      <c r="H746" s="6">
        <f t="shared" si="41"/>
        <v>60.48</v>
      </c>
      <c r="I746" s="6">
        <f t="shared" si="42"/>
        <v>75.05</v>
      </c>
    </row>
    <row r="747" spans="1:9" x14ac:dyDescent="0.25">
      <c r="A747" s="43" t="s">
        <v>32</v>
      </c>
      <c r="B747" s="21"/>
      <c r="C747" s="21">
        <f t="shared" si="43"/>
        <v>126</v>
      </c>
      <c r="D747" s="21">
        <v>119</v>
      </c>
      <c r="E747" s="21">
        <v>7</v>
      </c>
      <c r="F747" s="6"/>
      <c r="G747" s="6">
        <v>3.36</v>
      </c>
      <c r="H747" s="6">
        <f t="shared" si="41"/>
        <v>47.04</v>
      </c>
      <c r="I747" s="6">
        <f t="shared" si="42"/>
        <v>58.37</v>
      </c>
    </row>
    <row r="748" spans="1:9" x14ac:dyDescent="0.25">
      <c r="A748" s="43" t="s">
        <v>32</v>
      </c>
      <c r="B748" s="21"/>
      <c r="C748" s="21">
        <f t="shared" si="43"/>
        <v>148</v>
      </c>
      <c r="D748" s="21">
        <v>119</v>
      </c>
      <c r="E748" s="21">
        <v>29</v>
      </c>
      <c r="F748" s="6"/>
      <c r="G748" s="6">
        <v>3.36</v>
      </c>
      <c r="H748" s="6">
        <f t="shared" si="41"/>
        <v>194.88</v>
      </c>
      <c r="I748" s="6">
        <f t="shared" si="42"/>
        <v>241.83</v>
      </c>
    </row>
    <row r="749" spans="1:9" x14ac:dyDescent="0.25">
      <c r="A749" s="43" t="s">
        <v>32</v>
      </c>
      <c r="B749" s="21"/>
      <c r="C749" s="21">
        <f t="shared" si="43"/>
        <v>136</v>
      </c>
      <c r="D749" s="21">
        <v>119</v>
      </c>
      <c r="E749" s="21">
        <v>17</v>
      </c>
      <c r="F749" s="6"/>
      <c r="G749" s="6">
        <v>3.36</v>
      </c>
      <c r="H749" s="6">
        <f t="shared" si="41"/>
        <v>114.24</v>
      </c>
      <c r="I749" s="6">
        <f t="shared" si="42"/>
        <v>141.76</v>
      </c>
    </row>
    <row r="750" spans="1:9" x14ac:dyDescent="0.25">
      <c r="A750" s="43" t="s">
        <v>32</v>
      </c>
      <c r="B750" s="21"/>
      <c r="C750" s="21">
        <f t="shared" si="43"/>
        <v>124</v>
      </c>
      <c r="D750" s="21">
        <v>119</v>
      </c>
      <c r="E750" s="21">
        <v>5</v>
      </c>
      <c r="F750" s="6"/>
      <c r="G750" s="6">
        <v>3.36</v>
      </c>
      <c r="H750" s="6">
        <f t="shared" si="41"/>
        <v>33.6</v>
      </c>
      <c r="I750" s="6">
        <f t="shared" si="42"/>
        <v>41.69</v>
      </c>
    </row>
    <row r="751" spans="1:9" x14ac:dyDescent="0.25">
      <c r="A751" s="43" t="s">
        <v>472</v>
      </c>
      <c r="B751" s="21"/>
      <c r="C751" s="21">
        <f t="shared" si="43"/>
        <v>151</v>
      </c>
      <c r="D751" s="21">
        <v>119</v>
      </c>
      <c r="E751" s="21">
        <v>32</v>
      </c>
      <c r="F751" s="6"/>
      <c r="G751" s="6">
        <v>3.36</v>
      </c>
      <c r="H751" s="6">
        <f t="shared" si="41"/>
        <v>215.04</v>
      </c>
      <c r="I751" s="6">
        <f t="shared" si="42"/>
        <v>266.83999999999997</v>
      </c>
    </row>
    <row r="752" spans="1:9" x14ac:dyDescent="0.25">
      <c r="A752" s="43" t="s">
        <v>472</v>
      </c>
      <c r="B752" s="21"/>
      <c r="C752" s="21">
        <f t="shared" si="43"/>
        <v>144</v>
      </c>
      <c r="D752" s="21">
        <v>119</v>
      </c>
      <c r="E752" s="21">
        <v>25</v>
      </c>
      <c r="F752" s="6"/>
      <c r="G752" s="6">
        <v>3.36</v>
      </c>
      <c r="H752" s="6">
        <f t="shared" si="41"/>
        <v>168</v>
      </c>
      <c r="I752" s="6">
        <f t="shared" si="42"/>
        <v>208.47</v>
      </c>
    </row>
    <row r="753" spans="1:9" x14ac:dyDescent="0.25">
      <c r="A753" s="43" t="s">
        <v>472</v>
      </c>
      <c r="B753" s="21"/>
      <c r="C753" s="21">
        <f t="shared" si="43"/>
        <v>164</v>
      </c>
      <c r="D753" s="21">
        <v>119</v>
      </c>
      <c r="E753" s="21">
        <v>45</v>
      </c>
      <c r="F753" s="6"/>
      <c r="G753" s="6">
        <v>3.36</v>
      </c>
      <c r="H753" s="6">
        <f t="shared" si="41"/>
        <v>302.39999999999998</v>
      </c>
      <c r="I753" s="6">
        <f t="shared" si="42"/>
        <v>375.25</v>
      </c>
    </row>
    <row r="754" spans="1:9" x14ac:dyDescent="0.25">
      <c r="A754" s="43" t="s">
        <v>472</v>
      </c>
      <c r="B754" s="21"/>
      <c r="C754" s="21">
        <f t="shared" si="43"/>
        <v>121</v>
      </c>
      <c r="D754" s="21">
        <v>119</v>
      </c>
      <c r="E754" s="21">
        <v>2</v>
      </c>
      <c r="F754" s="6"/>
      <c r="G754" s="6">
        <v>3.36</v>
      </c>
      <c r="H754" s="6">
        <f t="shared" si="41"/>
        <v>13.44</v>
      </c>
      <c r="I754" s="6">
        <f t="shared" si="42"/>
        <v>16.68</v>
      </c>
    </row>
    <row r="755" spans="1:9" x14ac:dyDescent="0.25">
      <c r="A755" s="43" t="s">
        <v>472</v>
      </c>
      <c r="B755" s="21"/>
      <c r="C755" s="21">
        <f t="shared" si="43"/>
        <v>151</v>
      </c>
      <c r="D755" s="21">
        <v>119</v>
      </c>
      <c r="E755" s="21">
        <v>32</v>
      </c>
      <c r="F755" s="6"/>
      <c r="G755" s="6">
        <v>3.36</v>
      </c>
      <c r="H755" s="6">
        <f t="shared" si="41"/>
        <v>215.04</v>
      </c>
      <c r="I755" s="6">
        <f t="shared" si="42"/>
        <v>266.83999999999997</v>
      </c>
    </row>
    <row r="756" spans="1:9" x14ac:dyDescent="0.25">
      <c r="A756" s="43" t="s">
        <v>472</v>
      </c>
      <c r="B756" s="21"/>
      <c r="C756" s="21">
        <f t="shared" si="43"/>
        <v>152</v>
      </c>
      <c r="D756" s="21">
        <v>119</v>
      </c>
      <c r="E756" s="21">
        <v>33</v>
      </c>
      <c r="F756" s="6"/>
      <c r="G756" s="6">
        <v>3.36</v>
      </c>
      <c r="H756" s="6">
        <f t="shared" si="41"/>
        <v>221.76</v>
      </c>
      <c r="I756" s="6">
        <f t="shared" si="42"/>
        <v>275.18</v>
      </c>
    </row>
    <row r="757" spans="1:9" x14ac:dyDescent="0.25">
      <c r="A757" s="43" t="s">
        <v>472</v>
      </c>
      <c r="B757" s="21"/>
      <c r="C757" s="21">
        <f t="shared" si="43"/>
        <v>128</v>
      </c>
      <c r="D757" s="21">
        <v>119</v>
      </c>
      <c r="E757" s="21">
        <v>9</v>
      </c>
      <c r="F757" s="6"/>
      <c r="G757" s="6">
        <v>3.36</v>
      </c>
      <c r="H757" s="6">
        <f t="shared" si="41"/>
        <v>60.48</v>
      </c>
      <c r="I757" s="6">
        <f t="shared" si="42"/>
        <v>75.05</v>
      </c>
    </row>
    <row r="758" spans="1:9" x14ac:dyDescent="0.25">
      <c r="A758" s="43" t="s">
        <v>472</v>
      </c>
      <c r="B758" s="21"/>
      <c r="C758" s="21">
        <f t="shared" si="43"/>
        <v>128</v>
      </c>
      <c r="D758" s="21">
        <v>119</v>
      </c>
      <c r="E758" s="21">
        <v>9</v>
      </c>
      <c r="F758" s="6"/>
      <c r="G758" s="6">
        <v>3.36</v>
      </c>
      <c r="H758" s="6">
        <f t="shared" si="41"/>
        <v>60.48</v>
      </c>
      <c r="I758" s="6">
        <f t="shared" si="42"/>
        <v>75.05</v>
      </c>
    </row>
    <row r="759" spans="1:9" x14ac:dyDescent="0.25">
      <c r="A759" s="43" t="s">
        <v>472</v>
      </c>
      <c r="B759" s="21"/>
      <c r="C759" s="21">
        <f t="shared" si="43"/>
        <v>151</v>
      </c>
      <c r="D759" s="21">
        <v>119</v>
      </c>
      <c r="E759" s="21">
        <v>32</v>
      </c>
      <c r="F759" s="6"/>
      <c r="G759" s="6">
        <v>3.36</v>
      </c>
      <c r="H759" s="6">
        <f t="shared" si="41"/>
        <v>215.04</v>
      </c>
      <c r="I759" s="6">
        <f t="shared" si="42"/>
        <v>266.83999999999997</v>
      </c>
    </row>
    <row r="760" spans="1:9" x14ac:dyDescent="0.25">
      <c r="A760" s="43" t="s">
        <v>472</v>
      </c>
      <c r="B760" s="21"/>
      <c r="C760" s="21">
        <f t="shared" si="43"/>
        <v>151</v>
      </c>
      <c r="D760" s="21">
        <v>119</v>
      </c>
      <c r="E760" s="21">
        <v>32</v>
      </c>
      <c r="F760" s="6"/>
      <c r="G760" s="6">
        <v>3.36</v>
      </c>
      <c r="H760" s="6">
        <f t="shared" si="41"/>
        <v>215.04</v>
      </c>
      <c r="I760" s="6">
        <f t="shared" si="42"/>
        <v>266.83999999999997</v>
      </c>
    </row>
    <row r="761" spans="1:9" x14ac:dyDescent="0.25">
      <c r="A761" s="43" t="s">
        <v>472</v>
      </c>
      <c r="B761" s="21"/>
      <c r="C761" s="21">
        <f t="shared" si="43"/>
        <v>150</v>
      </c>
      <c r="D761" s="21">
        <v>119</v>
      </c>
      <c r="E761" s="21">
        <v>31</v>
      </c>
      <c r="F761" s="6"/>
      <c r="G761" s="6">
        <v>3.36</v>
      </c>
      <c r="H761" s="6">
        <f t="shared" si="41"/>
        <v>208.32</v>
      </c>
      <c r="I761" s="6">
        <f t="shared" si="42"/>
        <v>258.5</v>
      </c>
    </row>
    <row r="762" spans="1:9" x14ac:dyDescent="0.25">
      <c r="A762" s="43" t="s">
        <v>472</v>
      </c>
      <c r="B762" s="21"/>
      <c r="C762" s="21">
        <f t="shared" si="43"/>
        <v>151</v>
      </c>
      <c r="D762" s="21">
        <v>119</v>
      </c>
      <c r="E762" s="21">
        <v>32</v>
      </c>
      <c r="F762" s="6"/>
      <c r="G762" s="6">
        <v>3.36</v>
      </c>
      <c r="H762" s="6">
        <f t="shared" si="41"/>
        <v>215.04</v>
      </c>
      <c r="I762" s="6">
        <f t="shared" si="42"/>
        <v>266.83999999999997</v>
      </c>
    </row>
    <row r="763" spans="1:9" x14ac:dyDescent="0.25">
      <c r="A763" s="43" t="s">
        <v>472</v>
      </c>
      <c r="B763" s="21"/>
      <c r="C763" s="21">
        <f t="shared" si="43"/>
        <v>151</v>
      </c>
      <c r="D763" s="21">
        <v>119</v>
      </c>
      <c r="E763" s="21">
        <v>32</v>
      </c>
      <c r="F763" s="6"/>
      <c r="G763" s="6">
        <v>3.36</v>
      </c>
      <c r="H763" s="6">
        <f t="shared" si="41"/>
        <v>215.04</v>
      </c>
      <c r="I763" s="6">
        <f t="shared" si="42"/>
        <v>266.83999999999997</v>
      </c>
    </row>
    <row r="764" spans="1:9" x14ac:dyDescent="0.25">
      <c r="A764" s="43" t="s">
        <v>472</v>
      </c>
      <c r="B764" s="21"/>
      <c r="C764" s="21">
        <f t="shared" si="43"/>
        <v>151</v>
      </c>
      <c r="D764" s="21">
        <v>119</v>
      </c>
      <c r="E764" s="21">
        <v>32</v>
      </c>
      <c r="F764" s="6"/>
      <c r="G764" s="6">
        <v>3.36</v>
      </c>
      <c r="H764" s="6">
        <f t="shared" si="41"/>
        <v>215.04</v>
      </c>
      <c r="I764" s="6">
        <f t="shared" si="42"/>
        <v>266.83999999999997</v>
      </c>
    </row>
    <row r="765" spans="1:9" x14ac:dyDescent="0.25">
      <c r="A765" s="43" t="s">
        <v>473</v>
      </c>
      <c r="B765" s="21"/>
      <c r="C765" s="21">
        <f t="shared" si="43"/>
        <v>128</v>
      </c>
      <c r="D765" s="21">
        <v>119</v>
      </c>
      <c r="E765" s="21">
        <v>9</v>
      </c>
      <c r="F765" s="6"/>
      <c r="G765" s="6">
        <v>3.75</v>
      </c>
      <c r="H765" s="6">
        <f t="shared" si="41"/>
        <v>67.5</v>
      </c>
      <c r="I765" s="6">
        <f t="shared" si="42"/>
        <v>83.76</v>
      </c>
    </row>
    <row r="766" spans="1:9" x14ac:dyDescent="0.25">
      <c r="A766" s="43" t="s">
        <v>473</v>
      </c>
      <c r="B766" s="21"/>
      <c r="C766" s="21">
        <f t="shared" si="43"/>
        <v>151</v>
      </c>
      <c r="D766" s="21">
        <v>119</v>
      </c>
      <c r="E766" s="21">
        <v>32</v>
      </c>
      <c r="F766" s="6"/>
      <c r="G766" s="6">
        <v>3.75</v>
      </c>
      <c r="H766" s="6">
        <f t="shared" si="41"/>
        <v>240</v>
      </c>
      <c r="I766" s="6">
        <f t="shared" si="42"/>
        <v>297.82</v>
      </c>
    </row>
    <row r="767" spans="1:9" x14ac:dyDescent="0.25">
      <c r="A767" s="43" t="s">
        <v>473</v>
      </c>
      <c r="B767" s="21"/>
      <c r="C767" s="21">
        <f t="shared" si="43"/>
        <v>128</v>
      </c>
      <c r="D767" s="21">
        <v>119</v>
      </c>
      <c r="E767" s="21">
        <v>9</v>
      </c>
      <c r="F767" s="6"/>
      <c r="G767" s="6">
        <v>3.75</v>
      </c>
      <c r="H767" s="6">
        <f t="shared" si="41"/>
        <v>67.5</v>
      </c>
      <c r="I767" s="6">
        <f t="shared" si="42"/>
        <v>83.76</v>
      </c>
    </row>
    <row r="768" spans="1:9" x14ac:dyDescent="0.25">
      <c r="A768" s="43" t="s">
        <v>473</v>
      </c>
      <c r="B768" s="21"/>
      <c r="C768" s="21">
        <f t="shared" si="43"/>
        <v>151</v>
      </c>
      <c r="D768" s="21">
        <v>119</v>
      </c>
      <c r="E768" s="21">
        <v>32</v>
      </c>
      <c r="F768" s="6"/>
      <c r="G768" s="6">
        <v>3.75</v>
      </c>
      <c r="H768" s="6">
        <f t="shared" si="41"/>
        <v>240</v>
      </c>
      <c r="I768" s="6">
        <f t="shared" si="42"/>
        <v>297.82</v>
      </c>
    </row>
    <row r="769" spans="1:9" x14ac:dyDescent="0.25">
      <c r="A769" s="43" t="s">
        <v>473</v>
      </c>
      <c r="B769" s="21"/>
      <c r="C769" s="21">
        <f t="shared" si="43"/>
        <v>121</v>
      </c>
      <c r="D769" s="21">
        <v>119</v>
      </c>
      <c r="E769" s="21">
        <v>2</v>
      </c>
      <c r="F769" s="6"/>
      <c r="G769" s="6">
        <v>3.75</v>
      </c>
      <c r="H769" s="6">
        <f t="shared" si="41"/>
        <v>15</v>
      </c>
      <c r="I769" s="6">
        <f t="shared" si="42"/>
        <v>18.61</v>
      </c>
    </row>
    <row r="770" spans="1:9" x14ac:dyDescent="0.25">
      <c r="A770" s="43" t="s">
        <v>473</v>
      </c>
      <c r="B770" s="21"/>
      <c r="C770" s="21">
        <f t="shared" si="43"/>
        <v>136</v>
      </c>
      <c r="D770" s="21">
        <v>119</v>
      </c>
      <c r="E770" s="21">
        <v>17</v>
      </c>
      <c r="F770" s="6"/>
      <c r="G770" s="6">
        <v>3.75</v>
      </c>
      <c r="H770" s="6">
        <f t="shared" si="41"/>
        <v>127.5</v>
      </c>
      <c r="I770" s="6">
        <f t="shared" si="42"/>
        <v>158.21</v>
      </c>
    </row>
    <row r="771" spans="1:9" x14ac:dyDescent="0.25">
      <c r="A771" s="43" t="s">
        <v>473</v>
      </c>
      <c r="B771" s="21"/>
      <c r="C771" s="21">
        <f t="shared" si="43"/>
        <v>128</v>
      </c>
      <c r="D771" s="21">
        <v>119</v>
      </c>
      <c r="E771" s="21">
        <v>9</v>
      </c>
      <c r="F771" s="6"/>
      <c r="G771" s="6">
        <v>3.75</v>
      </c>
      <c r="H771" s="6">
        <f t="shared" si="41"/>
        <v>67.5</v>
      </c>
      <c r="I771" s="6">
        <f t="shared" si="42"/>
        <v>83.76</v>
      </c>
    </row>
    <row r="772" spans="1:9" x14ac:dyDescent="0.25">
      <c r="A772" s="43" t="s">
        <v>473</v>
      </c>
      <c r="B772" s="21"/>
      <c r="C772" s="21">
        <f t="shared" si="43"/>
        <v>151</v>
      </c>
      <c r="D772" s="21">
        <v>119</v>
      </c>
      <c r="E772" s="21">
        <v>32</v>
      </c>
      <c r="F772" s="6"/>
      <c r="G772" s="6">
        <v>3.75</v>
      </c>
      <c r="H772" s="6">
        <f t="shared" si="41"/>
        <v>240</v>
      </c>
      <c r="I772" s="6">
        <f t="shared" si="42"/>
        <v>297.82</v>
      </c>
    </row>
    <row r="773" spans="1:9" x14ac:dyDescent="0.25">
      <c r="A773" s="43" t="s">
        <v>473</v>
      </c>
      <c r="B773" s="21"/>
      <c r="C773" s="21">
        <f t="shared" si="43"/>
        <v>120</v>
      </c>
      <c r="D773" s="21">
        <v>119</v>
      </c>
      <c r="E773" s="21">
        <v>1</v>
      </c>
      <c r="F773" s="6"/>
      <c r="G773" s="6">
        <v>3.75</v>
      </c>
      <c r="H773" s="6">
        <f t="shared" si="41"/>
        <v>7.5</v>
      </c>
      <c r="I773" s="6">
        <f t="shared" si="42"/>
        <v>9.31</v>
      </c>
    </row>
    <row r="774" spans="1:9" x14ac:dyDescent="0.25">
      <c r="A774" s="43" t="s">
        <v>473</v>
      </c>
      <c r="B774" s="21"/>
      <c r="C774" s="21">
        <f t="shared" si="43"/>
        <v>133</v>
      </c>
      <c r="D774" s="21">
        <v>119</v>
      </c>
      <c r="E774" s="21">
        <v>14</v>
      </c>
      <c r="F774" s="6"/>
      <c r="G774" s="6">
        <v>3.75</v>
      </c>
      <c r="H774" s="6">
        <f t="shared" si="41"/>
        <v>105</v>
      </c>
      <c r="I774" s="6">
        <f t="shared" si="42"/>
        <v>130.29</v>
      </c>
    </row>
    <row r="775" spans="1:9" x14ac:dyDescent="0.25">
      <c r="A775" s="43" t="s">
        <v>473</v>
      </c>
      <c r="B775" s="21"/>
      <c r="C775" s="21">
        <f t="shared" si="43"/>
        <v>127</v>
      </c>
      <c r="D775" s="21">
        <v>119</v>
      </c>
      <c r="E775" s="21">
        <v>8</v>
      </c>
      <c r="F775" s="6"/>
      <c r="G775" s="6">
        <v>3.75</v>
      </c>
      <c r="H775" s="6">
        <f t="shared" si="41"/>
        <v>60</v>
      </c>
      <c r="I775" s="6">
        <f t="shared" si="42"/>
        <v>74.45</v>
      </c>
    </row>
    <row r="776" spans="1:9" x14ac:dyDescent="0.25">
      <c r="A776" s="43" t="s">
        <v>474</v>
      </c>
      <c r="B776" s="21"/>
      <c r="C776" s="21">
        <f t="shared" si="43"/>
        <v>138</v>
      </c>
      <c r="D776" s="21">
        <v>119</v>
      </c>
      <c r="E776" s="21">
        <v>19</v>
      </c>
      <c r="F776" s="6"/>
      <c r="G776" s="6">
        <v>3.06</v>
      </c>
      <c r="H776" s="6">
        <f t="shared" si="41"/>
        <v>116.28</v>
      </c>
      <c r="I776" s="6">
        <f t="shared" si="42"/>
        <v>144.29</v>
      </c>
    </row>
    <row r="777" spans="1:9" x14ac:dyDescent="0.25">
      <c r="A777" s="43" t="s">
        <v>474</v>
      </c>
      <c r="B777" s="21"/>
      <c r="C777" s="21">
        <f t="shared" si="43"/>
        <v>120</v>
      </c>
      <c r="D777" s="21">
        <v>119</v>
      </c>
      <c r="E777" s="21">
        <v>1</v>
      </c>
      <c r="F777" s="6"/>
      <c r="G777" s="6">
        <v>3.06</v>
      </c>
      <c r="H777" s="6">
        <f t="shared" si="41"/>
        <v>6.12</v>
      </c>
      <c r="I777" s="6">
        <f t="shared" si="42"/>
        <v>7.59</v>
      </c>
    </row>
    <row r="778" spans="1:9" x14ac:dyDescent="0.25">
      <c r="A778" s="43" t="s">
        <v>474</v>
      </c>
      <c r="B778" s="21"/>
      <c r="C778" s="21">
        <f t="shared" si="43"/>
        <v>122</v>
      </c>
      <c r="D778" s="21">
        <v>119</v>
      </c>
      <c r="E778" s="21">
        <v>3</v>
      </c>
      <c r="F778" s="6"/>
      <c r="G778" s="6">
        <v>3.06</v>
      </c>
      <c r="H778" s="6">
        <f t="shared" si="41"/>
        <v>18.36</v>
      </c>
      <c r="I778" s="6">
        <f t="shared" si="42"/>
        <v>22.78</v>
      </c>
    </row>
    <row r="779" spans="1:9" x14ac:dyDescent="0.25">
      <c r="A779" s="43" t="s">
        <v>474</v>
      </c>
      <c r="B779" s="21"/>
      <c r="C779" s="21">
        <f t="shared" si="43"/>
        <v>140</v>
      </c>
      <c r="D779" s="21">
        <v>119</v>
      </c>
      <c r="E779" s="21">
        <v>21</v>
      </c>
      <c r="F779" s="6"/>
      <c r="G779" s="6">
        <v>3.06</v>
      </c>
      <c r="H779" s="6">
        <f t="shared" si="41"/>
        <v>128.52000000000001</v>
      </c>
      <c r="I779" s="6">
        <f t="shared" si="42"/>
        <v>159.47999999999999</v>
      </c>
    </row>
    <row r="780" spans="1:9" x14ac:dyDescent="0.25">
      <c r="A780" s="43" t="s">
        <v>475</v>
      </c>
      <c r="B780" s="21"/>
      <c r="C780" s="21">
        <f t="shared" si="43"/>
        <v>140</v>
      </c>
      <c r="D780" s="21">
        <v>119</v>
      </c>
      <c r="E780" s="21">
        <v>21</v>
      </c>
      <c r="F780" s="6"/>
      <c r="G780" s="6">
        <v>5.5</v>
      </c>
      <c r="H780" s="6">
        <f t="shared" si="41"/>
        <v>231</v>
      </c>
      <c r="I780" s="6">
        <f t="shared" si="42"/>
        <v>286.64999999999998</v>
      </c>
    </row>
    <row r="781" spans="1:9" x14ac:dyDescent="0.25">
      <c r="A781" s="43" t="s">
        <v>476</v>
      </c>
      <c r="B781" s="21"/>
      <c r="C781" s="21">
        <f t="shared" si="43"/>
        <v>126.75</v>
      </c>
      <c r="D781" s="21">
        <v>119</v>
      </c>
      <c r="E781" s="21">
        <v>7.75</v>
      </c>
      <c r="F781" s="6"/>
      <c r="G781" s="6">
        <v>3.28</v>
      </c>
      <c r="H781" s="6">
        <f t="shared" si="41"/>
        <v>50.84</v>
      </c>
      <c r="I781" s="6">
        <f t="shared" si="42"/>
        <v>63.09</v>
      </c>
    </row>
    <row r="782" spans="1:9" x14ac:dyDescent="0.25">
      <c r="A782" s="43" t="s">
        <v>476</v>
      </c>
      <c r="B782" s="21"/>
      <c r="C782" s="21">
        <f t="shared" si="43"/>
        <v>130</v>
      </c>
      <c r="D782" s="21">
        <v>119</v>
      </c>
      <c r="E782" s="21">
        <v>11</v>
      </c>
      <c r="F782" s="6"/>
      <c r="G782" s="6">
        <v>3.28</v>
      </c>
      <c r="H782" s="6">
        <f t="shared" si="41"/>
        <v>72.16</v>
      </c>
      <c r="I782" s="6">
        <f t="shared" si="42"/>
        <v>89.54</v>
      </c>
    </row>
    <row r="783" spans="1:9" x14ac:dyDescent="0.25">
      <c r="A783" s="43" t="s">
        <v>476</v>
      </c>
      <c r="B783" s="21"/>
      <c r="C783" s="21">
        <f t="shared" si="43"/>
        <v>123</v>
      </c>
      <c r="D783" s="21">
        <v>119</v>
      </c>
      <c r="E783" s="21">
        <v>4</v>
      </c>
      <c r="F783" s="6"/>
      <c r="G783" s="6">
        <v>3.28</v>
      </c>
      <c r="H783" s="6">
        <f t="shared" si="41"/>
        <v>26.24</v>
      </c>
      <c r="I783" s="6">
        <f t="shared" si="42"/>
        <v>32.56</v>
      </c>
    </row>
    <row r="784" spans="1:9" x14ac:dyDescent="0.25">
      <c r="A784" s="43" t="s">
        <v>476</v>
      </c>
      <c r="B784" s="21"/>
      <c r="C784" s="21">
        <f t="shared" si="43"/>
        <v>133</v>
      </c>
      <c r="D784" s="21">
        <v>119</v>
      </c>
      <c r="E784" s="21">
        <v>14</v>
      </c>
      <c r="F784" s="6"/>
      <c r="G784" s="6">
        <v>3.28</v>
      </c>
      <c r="H784" s="6">
        <f t="shared" ref="H784:H795" si="44">ROUND(G784*E784*2,2)</f>
        <v>91.84</v>
      </c>
      <c r="I784" s="6">
        <f t="shared" ref="I784:I795" si="45">ROUND(H784*1.2409,2)</f>
        <v>113.96</v>
      </c>
    </row>
    <row r="785" spans="1:9" x14ac:dyDescent="0.25">
      <c r="A785" s="43" t="s">
        <v>476</v>
      </c>
      <c r="B785" s="21"/>
      <c r="C785" s="21">
        <f t="shared" si="43"/>
        <v>125</v>
      </c>
      <c r="D785" s="21">
        <v>119</v>
      </c>
      <c r="E785" s="21">
        <v>6</v>
      </c>
      <c r="F785" s="6"/>
      <c r="G785" s="6">
        <v>3.28</v>
      </c>
      <c r="H785" s="6">
        <f t="shared" si="44"/>
        <v>39.36</v>
      </c>
      <c r="I785" s="6">
        <f t="shared" si="45"/>
        <v>48.84</v>
      </c>
    </row>
    <row r="786" spans="1:9" x14ac:dyDescent="0.25">
      <c r="A786" s="43" t="s">
        <v>476</v>
      </c>
      <c r="B786" s="21"/>
      <c r="C786" s="21">
        <f t="shared" si="43"/>
        <v>134</v>
      </c>
      <c r="D786" s="21">
        <v>119</v>
      </c>
      <c r="E786" s="21">
        <v>15</v>
      </c>
      <c r="F786" s="6"/>
      <c r="G786" s="6">
        <v>3.28</v>
      </c>
      <c r="H786" s="6">
        <f t="shared" si="44"/>
        <v>98.4</v>
      </c>
      <c r="I786" s="6">
        <f t="shared" si="45"/>
        <v>122.1</v>
      </c>
    </row>
    <row r="787" spans="1:9" x14ac:dyDescent="0.25">
      <c r="A787" s="43" t="s">
        <v>476</v>
      </c>
      <c r="B787" s="21"/>
      <c r="C787" s="21">
        <f t="shared" si="43"/>
        <v>120</v>
      </c>
      <c r="D787" s="21">
        <v>119</v>
      </c>
      <c r="E787" s="21">
        <v>1</v>
      </c>
      <c r="F787" s="6"/>
      <c r="G787" s="6">
        <v>3.28</v>
      </c>
      <c r="H787" s="6">
        <f t="shared" si="44"/>
        <v>6.56</v>
      </c>
      <c r="I787" s="6">
        <f t="shared" si="45"/>
        <v>8.14</v>
      </c>
    </row>
    <row r="788" spans="1:9" x14ac:dyDescent="0.25">
      <c r="A788" s="43" t="s">
        <v>476</v>
      </c>
      <c r="B788" s="21"/>
      <c r="C788" s="21">
        <f t="shared" ref="C788:C795" si="46">D788+E788</f>
        <v>142</v>
      </c>
      <c r="D788" s="21">
        <v>119</v>
      </c>
      <c r="E788" s="21">
        <v>23</v>
      </c>
      <c r="F788" s="6"/>
      <c r="G788" s="6">
        <v>3.28</v>
      </c>
      <c r="H788" s="6">
        <f t="shared" si="44"/>
        <v>150.88</v>
      </c>
      <c r="I788" s="6">
        <f t="shared" si="45"/>
        <v>187.23</v>
      </c>
    </row>
    <row r="789" spans="1:9" x14ac:dyDescent="0.25">
      <c r="A789" s="43" t="s">
        <v>476</v>
      </c>
      <c r="B789" s="21"/>
      <c r="C789" s="21">
        <f t="shared" si="46"/>
        <v>131</v>
      </c>
      <c r="D789" s="21">
        <v>119</v>
      </c>
      <c r="E789" s="21">
        <v>12</v>
      </c>
      <c r="F789" s="6"/>
      <c r="G789" s="6">
        <v>3.28</v>
      </c>
      <c r="H789" s="6">
        <f t="shared" si="44"/>
        <v>78.72</v>
      </c>
      <c r="I789" s="6">
        <f t="shared" si="45"/>
        <v>97.68</v>
      </c>
    </row>
    <row r="790" spans="1:9" x14ac:dyDescent="0.25">
      <c r="A790" s="43" t="s">
        <v>476</v>
      </c>
      <c r="B790" s="21"/>
      <c r="C790" s="21">
        <f t="shared" si="46"/>
        <v>129</v>
      </c>
      <c r="D790" s="21">
        <v>119</v>
      </c>
      <c r="E790" s="21">
        <v>10</v>
      </c>
      <c r="F790" s="6"/>
      <c r="G790" s="6">
        <v>3.28</v>
      </c>
      <c r="H790" s="6">
        <f t="shared" si="44"/>
        <v>65.599999999999994</v>
      </c>
      <c r="I790" s="6">
        <f t="shared" si="45"/>
        <v>81.400000000000006</v>
      </c>
    </row>
    <row r="791" spans="1:9" x14ac:dyDescent="0.25">
      <c r="A791" s="43" t="s">
        <v>476</v>
      </c>
      <c r="B791" s="21"/>
      <c r="C791" s="21">
        <f t="shared" si="46"/>
        <v>129</v>
      </c>
      <c r="D791" s="21">
        <v>119</v>
      </c>
      <c r="E791" s="21">
        <v>10</v>
      </c>
      <c r="F791" s="6"/>
      <c r="G791" s="6">
        <v>3.28</v>
      </c>
      <c r="H791" s="6">
        <f t="shared" si="44"/>
        <v>65.599999999999994</v>
      </c>
      <c r="I791" s="6">
        <f t="shared" si="45"/>
        <v>81.400000000000006</v>
      </c>
    </row>
    <row r="792" spans="1:9" x14ac:dyDescent="0.25">
      <c r="A792" s="43" t="s">
        <v>476</v>
      </c>
      <c r="B792" s="21"/>
      <c r="C792" s="21">
        <f t="shared" si="46"/>
        <v>129</v>
      </c>
      <c r="D792" s="21">
        <v>119</v>
      </c>
      <c r="E792" s="21">
        <v>10</v>
      </c>
      <c r="F792" s="6"/>
      <c r="G792" s="6">
        <v>3.28</v>
      </c>
      <c r="H792" s="6">
        <f t="shared" si="44"/>
        <v>65.599999999999994</v>
      </c>
      <c r="I792" s="6">
        <f t="shared" si="45"/>
        <v>81.400000000000006</v>
      </c>
    </row>
    <row r="793" spans="1:9" x14ac:dyDescent="0.25">
      <c r="A793" s="43" t="s">
        <v>476</v>
      </c>
      <c r="B793" s="21"/>
      <c r="C793" s="21">
        <f t="shared" si="46"/>
        <v>123</v>
      </c>
      <c r="D793" s="21">
        <v>119</v>
      </c>
      <c r="E793" s="21">
        <v>4</v>
      </c>
      <c r="F793" s="6"/>
      <c r="G793" s="6">
        <v>3.28</v>
      </c>
      <c r="H793" s="6">
        <f t="shared" si="44"/>
        <v>26.24</v>
      </c>
      <c r="I793" s="6">
        <f t="shared" si="45"/>
        <v>32.56</v>
      </c>
    </row>
    <row r="794" spans="1:9" x14ac:dyDescent="0.25">
      <c r="A794" s="43" t="s">
        <v>476</v>
      </c>
      <c r="B794" s="21"/>
      <c r="C794" s="21">
        <f t="shared" si="46"/>
        <v>126</v>
      </c>
      <c r="D794" s="21">
        <v>119</v>
      </c>
      <c r="E794" s="21">
        <v>7</v>
      </c>
      <c r="F794" s="6"/>
      <c r="G794" s="6">
        <v>3.28</v>
      </c>
      <c r="H794" s="6">
        <f t="shared" si="44"/>
        <v>45.92</v>
      </c>
      <c r="I794" s="6">
        <f t="shared" si="45"/>
        <v>56.98</v>
      </c>
    </row>
    <row r="795" spans="1:9" x14ac:dyDescent="0.25">
      <c r="A795" s="43" t="s">
        <v>476</v>
      </c>
      <c r="B795" s="21"/>
      <c r="C795" s="21">
        <f t="shared" si="46"/>
        <v>124</v>
      </c>
      <c r="D795" s="21">
        <v>119</v>
      </c>
      <c r="E795" s="21">
        <v>5</v>
      </c>
      <c r="F795" s="6"/>
      <c r="G795" s="6">
        <v>3.28</v>
      </c>
      <c r="H795" s="6">
        <f t="shared" si="44"/>
        <v>32.799999999999997</v>
      </c>
      <c r="I795" s="6">
        <f t="shared" si="45"/>
        <v>40.700000000000003</v>
      </c>
    </row>
    <row r="797" spans="1:9" x14ac:dyDescent="0.25">
      <c r="A797" s="11" t="s">
        <v>1</v>
      </c>
      <c r="B797" s="12"/>
      <c r="C797" s="12"/>
      <c r="D797" s="12"/>
      <c r="E797" s="12"/>
      <c r="F797" s="12"/>
      <c r="G797" s="12"/>
      <c r="H797" s="12"/>
      <c r="I797" s="12"/>
    </row>
    <row r="798" spans="1:9" ht="49.5" customHeight="1" x14ac:dyDescent="0.25">
      <c r="A798" s="609" t="s">
        <v>477</v>
      </c>
      <c r="B798" s="609"/>
      <c r="C798" s="609"/>
      <c r="D798" s="609"/>
      <c r="E798" s="609"/>
      <c r="F798" s="609"/>
      <c r="G798" s="609"/>
      <c r="H798" s="609"/>
      <c r="I798" s="609"/>
    </row>
    <row r="799" spans="1:9" ht="18" customHeight="1" x14ac:dyDescent="0.25">
      <c r="A799" s="18" t="s">
        <v>88</v>
      </c>
      <c r="D799" s="12"/>
      <c r="E799" s="12"/>
      <c r="F799" s="12"/>
      <c r="G799" s="12"/>
      <c r="H799" s="12"/>
      <c r="I799" s="12"/>
    </row>
    <row r="800" spans="1:9" ht="18" customHeight="1" x14ac:dyDescent="0.25">
      <c r="A800" s="12" t="s">
        <v>89</v>
      </c>
      <c r="B800" s="18"/>
      <c r="C800" s="18"/>
      <c r="D800" s="12"/>
      <c r="E800" s="12"/>
      <c r="F800" s="12"/>
      <c r="G800" s="12"/>
      <c r="H800" s="12"/>
      <c r="I800" s="12"/>
    </row>
    <row r="801" spans="1:9" ht="18" customHeight="1" x14ac:dyDescent="0.25">
      <c r="A801" s="12" t="s">
        <v>90</v>
      </c>
      <c r="B801" s="18"/>
      <c r="C801" s="18"/>
      <c r="D801" s="12"/>
      <c r="E801" s="12"/>
      <c r="F801" s="12"/>
      <c r="G801" s="12"/>
      <c r="H801" s="12"/>
      <c r="I801" s="12"/>
    </row>
    <row r="802" spans="1:9" ht="18" customHeight="1" x14ac:dyDescent="0.25">
      <c r="A802" s="12"/>
      <c r="B802" s="18"/>
      <c r="C802" s="18"/>
      <c r="D802" s="12"/>
      <c r="E802" s="12"/>
      <c r="F802" s="12"/>
      <c r="G802" s="12"/>
      <c r="H802" s="12"/>
      <c r="I802" s="12"/>
    </row>
    <row r="803" spans="1:9" ht="18" customHeight="1" x14ac:dyDescent="0.3">
      <c r="A803" s="12" t="s">
        <v>14</v>
      </c>
      <c r="B803" s="18"/>
      <c r="C803" s="18"/>
      <c r="D803" s="12"/>
      <c r="E803" s="12"/>
      <c r="F803" s="12"/>
      <c r="G803" s="12"/>
      <c r="H803" s="12"/>
      <c r="I803" s="12"/>
    </row>
    <row r="804" spans="1:9" ht="10.5" customHeight="1" x14ac:dyDescent="0.25">
      <c r="A804" s="12"/>
      <c r="B804" s="18"/>
      <c r="C804" s="18"/>
      <c r="D804" s="12"/>
      <c r="E804" s="12"/>
      <c r="F804" s="12"/>
      <c r="G804" s="12"/>
      <c r="H804" s="12"/>
      <c r="I804" s="12"/>
    </row>
    <row r="805" spans="1:9" s="40" customFormat="1" ht="32.25" customHeight="1" x14ac:dyDescent="0.25">
      <c r="A805" s="616" t="s">
        <v>20</v>
      </c>
      <c r="B805" s="616"/>
      <c r="C805" s="616"/>
      <c r="D805" s="616"/>
      <c r="E805" s="616"/>
      <c r="F805" s="616"/>
      <c r="G805" s="616"/>
      <c r="H805" s="616"/>
      <c r="I805" s="616"/>
    </row>
    <row r="806" spans="1:9" s="40" customFormat="1" ht="33" customHeight="1" x14ac:dyDescent="0.25">
      <c r="A806" s="611" t="s">
        <v>7</v>
      </c>
      <c r="B806" s="611"/>
      <c r="C806" s="611"/>
      <c r="D806" s="611"/>
      <c r="E806" s="611"/>
      <c r="F806" s="611"/>
      <c r="G806" s="611"/>
      <c r="H806" s="611"/>
      <c r="I806" s="611"/>
    </row>
    <row r="807" spans="1:9" s="40" customFormat="1" ht="18" customHeight="1" x14ac:dyDescent="0.25">
      <c r="A807" s="602" t="s">
        <v>9</v>
      </c>
      <c r="B807" s="602"/>
      <c r="C807" s="602"/>
      <c r="D807" s="602"/>
      <c r="E807" s="602"/>
      <c r="F807" s="602"/>
      <c r="G807" s="602"/>
      <c r="H807" s="602"/>
      <c r="I807" s="602"/>
    </row>
    <row r="808" spans="1:9" x14ac:dyDescent="0.25">
      <c r="A808" s="17"/>
      <c r="B808" s="17"/>
      <c r="C808" s="17"/>
      <c r="D808" s="17"/>
      <c r="E808" s="17"/>
      <c r="F808" s="17"/>
      <c r="G808" s="17"/>
      <c r="H808" s="17"/>
      <c r="I808" s="17"/>
    </row>
    <row r="810" spans="1:9" x14ac:dyDescent="0.25">
      <c r="A810" s="2" t="s">
        <v>46</v>
      </c>
    </row>
    <row r="811" spans="1:9" ht="18" customHeight="1" x14ac:dyDescent="0.25"/>
    <row r="812" spans="1:9" x14ac:dyDescent="0.25">
      <c r="A812" s="2" t="s">
        <v>427</v>
      </c>
    </row>
    <row r="813" spans="1:9" x14ac:dyDescent="0.25">
      <c r="A813" s="2" t="s">
        <v>428</v>
      </c>
    </row>
  </sheetData>
  <mergeCells count="17">
    <mergeCell ref="A798:I798"/>
    <mergeCell ref="A805:I805"/>
    <mergeCell ref="A806:I806"/>
    <mergeCell ref="A807:I807"/>
    <mergeCell ref="D9:D10"/>
    <mergeCell ref="E9:E10"/>
    <mergeCell ref="G1:I1"/>
    <mergeCell ref="H2:I2"/>
    <mergeCell ref="A3:I3"/>
    <mergeCell ref="A8:A10"/>
    <mergeCell ref="B8:B10"/>
    <mergeCell ref="C8:E8"/>
    <mergeCell ref="F8:F10"/>
    <mergeCell ref="G8:G10"/>
    <mergeCell ref="H8:H10"/>
    <mergeCell ref="I8:I10"/>
    <mergeCell ref="C9:C10"/>
  </mergeCells>
  <conditionalFormatting sqref="F126:F248">
    <cfRule type="cellIs" dxfId="1" priority="1" operator="equal">
      <formula>1254</formula>
    </cfRule>
  </conditionalFormatting>
  <pageMargins left="0.70866141732283472" right="0.70866141732283472" top="0.74803149606299213" bottom="0.74803149606299213" header="0.31496062992125984" footer="0.31496062992125984"/>
  <pageSetup paperSize="9" scale="1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83"/>
  <sheetViews>
    <sheetView zoomScale="80" zoomScaleNormal="80" workbookViewId="0">
      <pane ySplit="12" topLeftCell="A13" activePane="bottomLeft" state="frozen"/>
      <selection activeCell="K20" sqref="K20"/>
      <selection pane="bottomLeft" activeCell="L9" sqref="L9"/>
    </sheetView>
  </sheetViews>
  <sheetFormatPr defaultRowHeight="16.5" x14ac:dyDescent="0.25"/>
  <cols>
    <col min="1" max="1" width="42.7109375" style="143" customWidth="1"/>
    <col min="2" max="2" width="13.42578125" style="143" customWidth="1"/>
    <col min="3" max="3" width="14.5703125" style="143" customWidth="1"/>
    <col min="4" max="4" width="14.7109375" style="143" customWidth="1"/>
    <col min="5" max="5" width="18.85546875" style="143" customWidth="1"/>
    <col min="6" max="6" width="14.28515625" style="143" customWidth="1"/>
    <col min="7" max="7" width="19.42578125" style="143" customWidth="1"/>
    <col min="8" max="8" width="21.28515625" style="143" customWidth="1"/>
    <col min="9" max="9" width="17.28515625" style="143" customWidth="1"/>
    <col min="10" max="16384" width="9.140625" style="2"/>
  </cols>
  <sheetData>
    <row r="1" spans="1:9" s="426" customFormat="1" ht="54" customHeight="1" x14ac:dyDescent="0.25">
      <c r="A1" s="143"/>
      <c r="B1" s="143"/>
      <c r="C1" s="143"/>
      <c r="D1" s="143"/>
      <c r="E1" s="143"/>
      <c r="F1" s="143"/>
      <c r="G1" s="638" t="s">
        <v>1625</v>
      </c>
      <c r="H1" s="639"/>
      <c r="I1" s="639"/>
    </row>
    <row r="2" spans="1:9" x14ac:dyDescent="0.25">
      <c r="H2" s="643"/>
      <c r="I2" s="643"/>
    </row>
    <row r="3" spans="1:9" s="1" customFormat="1" ht="39.75" customHeight="1" x14ac:dyDescent="0.25">
      <c r="A3" s="644" t="s">
        <v>18</v>
      </c>
      <c r="B3" s="644"/>
      <c r="C3" s="644"/>
      <c r="D3" s="644"/>
      <c r="E3" s="644"/>
      <c r="F3" s="644"/>
      <c r="G3" s="644"/>
      <c r="H3" s="644"/>
      <c r="I3" s="644"/>
    </row>
    <row r="4" spans="1:9" ht="7.5" customHeight="1" x14ac:dyDescent="0.25"/>
    <row r="5" spans="1:9" x14ac:dyDescent="0.25">
      <c r="A5" s="143" t="s">
        <v>1492</v>
      </c>
    </row>
    <row r="6" spans="1:9" x14ac:dyDescent="0.25">
      <c r="A6" s="143" t="s">
        <v>1570</v>
      </c>
    </row>
    <row r="7" spans="1:9" x14ac:dyDescent="0.25">
      <c r="A7" s="147"/>
      <c r="E7" s="145"/>
      <c r="H7" s="146"/>
    </row>
    <row r="8" spans="1:9" s="12" customFormat="1" ht="45.75" customHeight="1" x14ac:dyDescent="0.25">
      <c r="A8" s="717"/>
      <c r="B8" s="717" t="s">
        <v>8</v>
      </c>
      <c r="C8" s="718" t="s">
        <v>10</v>
      </c>
      <c r="D8" s="718"/>
      <c r="E8" s="718"/>
      <c r="F8" s="718" t="s">
        <v>6</v>
      </c>
      <c r="G8" s="718" t="s">
        <v>612</v>
      </c>
      <c r="H8" s="719" t="s">
        <v>11</v>
      </c>
      <c r="I8" s="720" t="s">
        <v>4</v>
      </c>
    </row>
    <row r="9" spans="1:9" s="12" customFormat="1" ht="24" customHeight="1" x14ac:dyDescent="0.25">
      <c r="A9" s="717"/>
      <c r="B9" s="717"/>
      <c r="C9" s="721" t="s">
        <v>19</v>
      </c>
      <c r="D9" s="721" t="s">
        <v>377</v>
      </c>
      <c r="E9" s="718" t="s">
        <v>15</v>
      </c>
      <c r="F9" s="718"/>
      <c r="G9" s="718"/>
      <c r="H9" s="719"/>
      <c r="I9" s="720"/>
    </row>
    <row r="10" spans="1:9" s="12" customFormat="1" ht="60" customHeight="1" x14ac:dyDescent="0.25">
      <c r="A10" s="717"/>
      <c r="B10" s="717"/>
      <c r="C10" s="722"/>
      <c r="D10" s="722"/>
      <c r="E10" s="718"/>
      <c r="F10" s="718"/>
      <c r="G10" s="718"/>
      <c r="H10" s="719"/>
      <c r="I10" s="720"/>
    </row>
    <row r="11" spans="1:9" s="149" customFormat="1" ht="15" customHeight="1" x14ac:dyDescent="0.2">
      <c r="A11" s="148">
        <v>1</v>
      </c>
      <c r="B11" s="148">
        <v>6</v>
      </c>
      <c r="C11" s="148" t="s">
        <v>12</v>
      </c>
      <c r="D11" s="148">
        <v>8</v>
      </c>
      <c r="E11" s="148">
        <v>9</v>
      </c>
      <c r="F11" s="148">
        <v>11</v>
      </c>
      <c r="G11" s="148">
        <v>12</v>
      </c>
      <c r="H11" s="148">
        <v>13</v>
      </c>
      <c r="I11" s="148" t="s">
        <v>13</v>
      </c>
    </row>
    <row r="12" spans="1:9" s="153" customFormat="1" ht="26.25" customHeight="1" x14ac:dyDescent="0.25">
      <c r="A12" s="150" t="s">
        <v>0</v>
      </c>
      <c r="B12" s="151">
        <f>B13+B28+B48+B59</f>
        <v>44</v>
      </c>
      <c r="C12" s="151"/>
      <c r="D12" s="151"/>
      <c r="E12" s="151">
        <f>E13+E28+E48+E59</f>
        <v>1297.5</v>
      </c>
      <c r="F12" s="152"/>
      <c r="G12" s="152"/>
      <c r="H12" s="152">
        <f>H13+H28+H48+H59</f>
        <v>12494.810000000001</v>
      </c>
      <c r="I12" s="152">
        <f>I13+I28+I48+I59</f>
        <v>15504.769999999999</v>
      </c>
    </row>
    <row r="13" spans="1:9" s="40" customFormat="1" ht="37.5" customHeight="1" x14ac:dyDescent="0.25">
      <c r="A13" s="521" t="s">
        <v>23</v>
      </c>
      <c r="B13" s="522">
        <f>SUM(B14:B27)</f>
        <v>14</v>
      </c>
      <c r="C13" s="522"/>
      <c r="D13" s="522"/>
      <c r="E13" s="522">
        <f>SUM(E14:E27)</f>
        <v>350</v>
      </c>
      <c r="F13" s="523"/>
      <c r="G13" s="523"/>
      <c r="H13" s="523">
        <f>SUM(H14:H27)</f>
        <v>5078.3999999999996</v>
      </c>
      <c r="I13" s="523">
        <f>SUM(I14:I27)</f>
        <v>6301.7599999999993</v>
      </c>
    </row>
    <row r="14" spans="1:9" s="40" customFormat="1" ht="18" customHeight="1" x14ac:dyDescent="0.25">
      <c r="A14" s="154" t="s">
        <v>378</v>
      </c>
      <c r="B14" s="156">
        <v>1</v>
      </c>
      <c r="C14" s="156">
        <f t="shared" ref="C14:C23" si="0">D14+E14</f>
        <v>48</v>
      </c>
      <c r="D14" s="156">
        <v>24</v>
      </c>
      <c r="E14" s="156">
        <v>24</v>
      </c>
      <c r="F14" s="157"/>
      <c r="G14" s="524">
        <v>8.6691000000000003</v>
      </c>
      <c r="H14" s="525">
        <f>ROUND(E14*G14*2,2)</f>
        <v>416.12</v>
      </c>
      <c r="I14" s="526">
        <f>ROUND(H14*1.2409,2)</f>
        <v>516.36</v>
      </c>
    </row>
    <row r="15" spans="1:9" s="40" customFormat="1" ht="18" customHeight="1" x14ac:dyDescent="0.25">
      <c r="A15" s="154" t="s">
        <v>378</v>
      </c>
      <c r="B15" s="156">
        <v>1</v>
      </c>
      <c r="C15" s="156">
        <f t="shared" si="0"/>
        <v>48</v>
      </c>
      <c r="D15" s="156">
        <v>24</v>
      </c>
      <c r="E15" s="156">
        <v>24</v>
      </c>
      <c r="F15" s="157"/>
      <c r="G15" s="524">
        <v>8.6691000000000003</v>
      </c>
      <c r="H15" s="525">
        <f>ROUND(E15*G15*2,2)</f>
        <v>416.12</v>
      </c>
      <c r="I15" s="526">
        <f>ROUND(H15*1.2409,2)</f>
        <v>516.36</v>
      </c>
    </row>
    <row r="16" spans="1:9" s="40" customFormat="1" ht="18" customHeight="1" x14ac:dyDescent="0.25">
      <c r="A16" s="154" t="s">
        <v>379</v>
      </c>
      <c r="B16" s="156">
        <v>1</v>
      </c>
      <c r="C16" s="156">
        <f>D16+E16</f>
        <v>140</v>
      </c>
      <c r="D16" s="156">
        <v>117</v>
      </c>
      <c r="E16" s="156">
        <f>15+8</f>
        <v>23</v>
      </c>
      <c r="F16" s="157"/>
      <c r="G16" s="524">
        <v>7.1150000000000002</v>
      </c>
      <c r="H16" s="525">
        <f>ROUND(E16*G16*2,2)</f>
        <v>327.29000000000002</v>
      </c>
      <c r="I16" s="526">
        <f>ROUND(H16*1.2409,2)</f>
        <v>406.13</v>
      </c>
    </row>
    <row r="17" spans="1:9" s="40" customFormat="1" ht="18" customHeight="1" x14ac:dyDescent="0.25">
      <c r="A17" s="154" t="s">
        <v>379</v>
      </c>
      <c r="B17" s="156">
        <v>1</v>
      </c>
      <c r="C17" s="156">
        <f t="shared" si="0"/>
        <v>152</v>
      </c>
      <c r="D17" s="156">
        <v>96</v>
      </c>
      <c r="E17" s="156">
        <f>7+25+8+16</f>
        <v>56</v>
      </c>
      <c r="F17" s="157"/>
      <c r="G17" s="524">
        <v>7.1150000000000002</v>
      </c>
      <c r="H17" s="525">
        <f t="shared" ref="H17:H23" si="1">ROUND(E17*G17*2,2)</f>
        <v>796.88</v>
      </c>
      <c r="I17" s="526">
        <f t="shared" ref="I17:I23" si="2">ROUND(H17*1.2409,2)</f>
        <v>988.85</v>
      </c>
    </row>
    <row r="18" spans="1:9" s="40" customFormat="1" ht="18" customHeight="1" x14ac:dyDescent="0.25">
      <c r="A18" s="154" t="s">
        <v>379</v>
      </c>
      <c r="B18" s="156">
        <v>1</v>
      </c>
      <c r="C18" s="156">
        <f>D18+E18</f>
        <v>122</v>
      </c>
      <c r="D18" s="156">
        <v>103</v>
      </c>
      <c r="E18" s="156">
        <f>2+17</f>
        <v>19</v>
      </c>
      <c r="F18" s="157"/>
      <c r="G18" s="524">
        <v>7.1150000000000002</v>
      </c>
      <c r="H18" s="525">
        <f>ROUND(E18*G18*2,2)</f>
        <v>270.37</v>
      </c>
      <c r="I18" s="526">
        <f>ROUND(H18*1.2409,2)</f>
        <v>335.5</v>
      </c>
    </row>
    <row r="19" spans="1:9" s="40" customFormat="1" ht="18" customHeight="1" x14ac:dyDescent="0.25">
      <c r="A19" s="154" t="s">
        <v>379</v>
      </c>
      <c r="B19" s="156">
        <v>1</v>
      </c>
      <c r="C19" s="156">
        <f>D19+E19</f>
        <v>161</v>
      </c>
      <c r="D19" s="156">
        <v>158</v>
      </c>
      <c r="E19" s="156">
        <v>3</v>
      </c>
      <c r="F19" s="157"/>
      <c r="G19" s="524">
        <v>7.1150000000000002</v>
      </c>
      <c r="H19" s="525">
        <f>ROUND(E19*G19*2,2)</f>
        <v>42.69</v>
      </c>
      <c r="I19" s="526">
        <f>ROUND(H19*1.2409,2)</f>
        <v>52.97</v>
      </c>
    </row>
    <row r="20" spans="1:9" s="40" customFormat="1" ht="18" customHeight="1" x14ac:dyDescent="0.25">
      <c r="A20" s="154" t="s">
        <v>379</v>
      </c>
      <c r="B20" s="156">
        <v>1</v>
      </c>
      <c r="C20" s="156">
        <f>D20+E20</f>
        <v>69</v>
      </c>
      <c r="D20" s="156">
        <v>56</v>
      </c>
      <c r="E20" s="156">
        <f>5+8</f>
        <v>13</v>
      </c>
      <c r="F20" s="157"/>
      <c r="G20" s="524">
        <v>7.1150000000000002</v>
      </c>
      <c r="H20" s="525">
        <f>ROUND(E20*G20*2,2)</f>
        <v>184.99</v>
      </c>
      <c r="I20" s="526">
        <f>ROUND(H20*1.2409,2)</f>
        <v>229.55</v>
      </c>
    </row>
    <row r="21" spans="1:9" s="40" customFormat="1" ht="18" customHeight="1" x14ac:dyDescent="0.25">
      <c r="A21" s="154" t="s">
        <v>379</v>
      </c>
      <c r="B21" s="156">
        <v>1</v>
      </c>
      <c r="C21" s="156">
        <f>D21+E21</f>
        <v>173</v>
      </c>
      <c r="D21" s="156">
        <v>158</v>
      </c>
      <c r="E21" s="156">
        <f>7+8</f>
        <v>15</v>
      </c>
      <c r="F21" s="157"/>
      <c r="G21" s="524">
        <v>7.1150000000000002</v>
      </c>
      <c r="H21" s="525">
        <f>ROUND(E21*G21*2,2)</f>
        <v>213.45</v>
      </c>
      <c r="I21" s="526">
        <f>ROUND(H21*1.2409,2)</f>
        <v>264.87</v>
      </c>
    </row>
    <row r="22" spans="1:9" s="40" customFormat="1" ht="18" customHeight="1" x14ac:dyDescent="0.25">
      <c r="A22" s="154" t="s">
        <v>379</v>
      </c>
      <c r="B22" s="156">
        <v>1</v>
      </c>
      <c r="C22" s="156">
        <f t="shared" si="0"/>
        <v>101</v>
      </c>
      <c r="D22" s="156">
        <v>47</v>
      </c>
      <c r="E22" s="156">
        <f>8+24+7+8+7</f>
        <v>54</v>
      </c>
      <c r="F22" s="157"/>
      <c r="G22" s="524">
        <v>7.1150000000000002</v>
      </c>
      <c r="H22" s="525">
        <f t="shared" si="1"/>
        <v>768.42</v>
      </c>
      <c r="I22" s="526">
        <f t="shared" si="2"/>
        <v>953.53</v>
      </c>
    </row>
    <row r="23" spans="1:9" s="40" customFormat="1" ht="18" customHeight="1" x14ac:dyDescent="0.25">
      <c r="A23" s="154" t="s">
        <v>379</v>
      </c>
      <c r="B23" s="156">
        <v>1</v>
      </c>
      <c r="C23" s="156">
        <f t="shared" si="0"/>
        <v>144</v>
      </c>
      <c r="D23" s="156">
        <v>129</v>
      </c>
      <c r="E23" s="156">
        <v>15</v>
      </c>
      <c r="F23" s="157"/>
      <c r="G23" s="524">
        <v>7.1150000000000002</v>
      </c>
      <c r="H23" s="525">
        <f t="shared" si="1"/>
        <v>213.45</v>
      </c>
      <c r="I23" s="526">
        <f t="shared" si="2"/>
        <v>264.87</v>
      </c>
    </row>
    <row r="24" spans="1:9" s="40" customFormat="1" ht="18" customHeight="1" x14ac:dyDescent="0.25">
      <c r="A24" s="154" t="s">
        <v>380</v>
      </c>
      <c r="B24" s="156">
        <v>1</v>
      </c>
      <c r="C24" s="156">
        <f>D24+E24</f>
        <v>42</v>
      </c>
      <c r="D24" s="156">
        <v>18</v>
      </c>
      <c r="E24" s="156">
        <v>24</v>
      </c>
      <c r="F24" s="157"/>
      <c r="G24" s="524">
        <v>7.1150000000000002</v>
      </c>
      <c r="H24" s="525">
        <f>ROUND(E24*G24*2,2)</f>
        <v>341.52</v>
      </c>
      <c r="I24" s="526">
        <f>ROUND(H24*1.2409,2)</f>
        <v>423.79</v>
      </c>
    </row>
    <row r="25" spans="1:9" s="40" customFormat="1" ht="18" customHeight="1" x14ac:dyDescent="0.25">
      <c r="A25" s="154" t="s">
        <v>380</v>
      </c>
      <c r="B25" s="156">
        <v>1</v>
      </c>
      <c r="C25" s="156">
        <f t="shared" ref="C25:C27" si="3">D25+E25</f>
        <v>188</v>
      </c>
      <c r="D25" s="156">
        <v>158</v>
      </c>
      <c r="E25" s="156">
        <f>16+6+8</f>
        <v>30</v>
      </c>
      <c r="F25" s="157"/>
      <c r="G25" s="524">
        <v>7.1150000000000002</v>
      </c>
      <c r="H25" s="525">
        <f t="shared" ref="H25:H27" si="4">ROUND(E25*G25*2,2)</f>
        <v>426.9</v>
      </c>
      <c r="I25" s="526">
        <f t="shared" ref="I25:I27" si="5">ROUND(H25*1.2409,2)</f>
        <v>529.74</v>
      </c>
    </row>
    <row r="26" spans="1:9" s="40" customFormat="1" ht="18" customHeight="1" x14ac:dyDescent="0.25">
      <c r="A26" s="154" t="s">
        <v>380</v>
      </c>
      <c r="B26" s="156">
        <v>1</v>
      </c>
      <c r="C26" s="156">
        <f t="shared" si="3"/>
        <v>50</v>
      </c>
      <c r="D26" s="156">
        <v>40</v>
      </c>
      <c r="E26" s="156">
        <v>10</v>
      </c>
      <c r="F26" s="157"/>
      <c r="G26" s="524">
        <v>7.1150000000000002</v>
      </c>
      <c r="H26" s="525">
        <f t="shared" si="4"/>
        <v>142.30000000000001</v>
      </c>
      <c r="I26" s="526">
        <f t="shared" si="5"/>
        <v>176.58</v>
      </c>
    </row>
    <row r="27" spans="1:9" s="40" customFormat="1" ht="18" customHeight="1" x14ac:dyDescent="0.25">
      <c r="A27" s="154" t="s">
        <v>381</v>
      </c>
      <c r="B27" s="156">
        <v>1</v>
      </c>
      <c r="C27" s="156">
        <f t="shared" si="3"/>
        <v>198</v>
      </c>
      <c r="D27" s="156">
        <v>158</v>
      </c>
      <c r="E27" s="156">
        <f>16+24</f>
        <v>40</v>
      </c>
      <c r="F27" s="157"/>
      <c r="G27" s="524">
        <v>6.4737</v>
      </c>
      <c r="H27" s="525">
        <f t="shared" si="4"/>
        <v>517.9</v>
      </c>
      <c r="I27" s="526">
        <f t="shared" si="5"/>
        <v>642.66</v>
      </c>
    </row>
    <row r="28" spans="1:9" s="40" customFormat="1" ht="49.5" customHeight="1" x14ac:dyDescent="0.25">
      <c r="A28" s="521" t="s">
        <v>24</v>
      </c>
      <c r="B28" s="522">
        <f>SUM(B29:B47)</f>
        <v>19</v>
      </c>
      <c r="C28" s="522"/>
      <c r="D28" s="522"/>
      <c r="E28" s="522">
        <f>SUM(E29:E47)</f>
        <v>555</v>
      </c>
      <c r="F28" s="523"/>
      <c r="G28" s="527"/>
      <c r="H28" s="523">
        <f>SUM(H29:H47)</f>
        <v>5108.0900000000011</v>
      </c>
      <c r="I28" s="523">
        <f>SUM(I29:I47)</f>
        <v>6338.6299999999992</v>
      </c>
    </row>
    <row r="29" spans="1:9" s="40" customFormat="1" x14ac:dyDescent="0.25">
      <c r="A29" s="154" t="s">
        <v>391</v>
      </c>
      <c r="B29" s="156">
        <v>1</v>
      </c>
      <c r="C29" s="156">
        <f t="shared" ref="C29:C47" si="6">D29+E29</f>
        <v>170</v>
      </c>
      <c r="D29" s="156">
        <v>158</v>
      </c>
      <c r="E29" s="156">
        <v>12</v>
      </c>
      <c r="F29" s="157"/>
      <c r="G29" s="524">
        <v>4.7054</v>
      </c>
      <c r="H29" s="525">
        <f>ROUND(E29*G29*2,2)</f>
        <v>112.93</v>
      </c>
      <c r="I29" s="526">
        <f>ROUND(H29*1.2409,2)</f>
        <v>140.13</v>
      </c>
    </row>
    <row r="30" spans="1:9" s="40" customFormat="1" x14ac:dyDescent="0.25">
      <c r="A30" s="154" t="s">
        <v>391</v>
      </c>
      <c r="B30" s="156">
        <v>1</v>
      </c>
      <c r="C30" s="156">
        <f t="shared" si="6"/>
        <v>206</v>
      </c>
      <c r="D30" s="156">
        <v>158</v>
      </c>
      <c r="E30" s="156">
        <v>48</v>
      </c>
      <c r="F30" s="157"/>
      <c r="G30" s="524">
        <v>4.3517000000000001</v>
      </c>
      <c r="H30" s="525">
        <f>ROUND(E30*G30*2,2)</f>
        <v>417.76</v>
      </c>
      <c r="I30" s="526">
        <f>ROUND(H30*1.2409,2)</f>
        <v>518.4</v>
      </c>
    </row>
    <row r="31" spans="1:9" s="40" customFormat="1" x14ac:dyDescent="0.25">
      <c r="A31" s="154" t="s">
        <v>382</v>
      </c>
      <c r="B31" s="156">
        <v>1</v>
      </c>
      <c r="C31" s="156">
        <f t="shared" si="6"/>
        <v>174</v>
      </c>
      <c r="D31" s="156">
        <v>158</v>
      </c>
      <c r="E31" s="156">
        <v>16</v>
      </c>
      <c r="F31" s="157"/>
      <c r="G31" s="524">
        <v>4.8253000000000004</v>
      </c>
      <c r="H31" s="525">
        <f>ROUND(E31*G31*2,2)</f>
        <v>154.41</v>
      </c>
      <c r="I31" s="526">
        <f>ROUND(H31*1.2409,2)</f>
        <v>191.61</v>
      </c>
    </row>
    <row r="32" spans="1:9" s="40" customFormat="1" x14ac:dyDescent="0.25">
      <c r="A32" s="154" t="s">
        <v>382</v>
      </c>
      <c r="B32" s="156">
        <v>1</v>
      </c>
      <c r="C32" s="156">
        <f t="shared" si="6"/>
        <v>182</v>
      </c>
      <c r="D32" s="156">
        <v>158</v>
      </c>
      <c r="E32" s="156">
        <v>24</v>
      </c>
      <c r="F32" s="157"/>
      <c r="G32" s="524">
        <v>4.3517000000000001</v>
      </c>
      <c r="H32" s="525">
        <f>ROUND(E32*G32*2,2)</f>
        <v>208.88</v>
      </c>
      <c r="I32" s="526">
        <f>ROUND(H32*1.2409,2)</f>
        <v>259.2</v>
      </c>
    </row>
    <row r="33" spans="1:9" s="40" customFormat="1" x14ac:dyDescent="0.25">
      <c r="A33" s="154" t="s">
        <v>382</v>
      </c>
      <c r="B33" s="156">
        <v>1</v>
      </c>
      <c r="C33" s="156">
        <f t="shared" si="6"/>
        <v>182</v>
      </c>
      <c r="D33" s="156">
        <v>158</v>
      </c>
      <c r="E33" s="156">
        <v>24</v>
      </c>
      <c r="F33" s="157"/>
      <c r="G33" s="524">
        <v>4.4715999999999996</v>
      </c>
      <c r="H33" s="525">
        <f t="shared" ref="H33" si="7">ROUND(E33*G33*2,2)</f>
        <v>214.64</v>
      </c>
      <c r="I33" s="526">
        <f t="shared" ref="I33" si="8">ROUND(H33*1.2409,2)</f>
        <v>266.35000000000002</v>
      </c>
    </row>
    <row r="34" spans="1:9" s="40" customFormat="1" x14ac:dyDescent="0.25">
      <c r="A34" s="154" t="s">
        <v>382</v>
      </c>
      <c r="B34" s="156">
        <v>1</v>
      </c>
      <c r="C34" s="156">
        <f t="shared" si="6"/>
        <v>198</v>
      </c>
      <c r="D34" s="156">
        <v>158</v>
      </c>
      <c r="E34" s="156">
        <f>24+16</f>
        <v>40</v>
      </c>
      <c r="F34" s="157"/>
      <c r="G34" s="524">
        <v>4.7054</v>
      </c>
      <c r="H34" s="525">
        <f>ROUND(E34*G34*2,2)</f>
        <v>376.43</v>
      </c>
      <c r="I34" s="526">
        <f>ROUND(H34*1.2409,2)</f>
        <v>467.11</v>
      </c>
    </row>
    <row r="35" spans="1:9" s="40" customFormat="1" x14ac:dyDescent="0.25">
      <c r="A35" s="154" t="s">
        <v>382</v>
      </c>
      <c r="B35" s="156">
        <v>1</v>
      </c>
      <c r="C35" s="156">
        <f t="shared" si="6"/>
        <v>182</v>
      </c>
      <c r="D35" s="156">
        <v>158</v>
      </c>
      <c r="E35" s="156">
        <v>24</v>
      </c>
      <c r="F35" s="157"/>
      <c r="G35" s="524">
        <v>4.7054</v>
      </c>
      <c r="H35" s="525">
        <f>ROUND(E35*G35*2,2)</f>
        <v>225.86</v>
      </c>
      <c r="I35" s="526">
        <f>ROUND(H35*1.2409,2)</f>
        <v>280.27</v>
      </c>
    </row>
    <row r="36" spans="1:9" s="40" customFormat="1" x14ac:dyDescent="0.25">
      <c r="A36" s="154" t="s">
        <v>382</v>
      </c>
      <c r="B36" s="156">
        <v>1</v>
      </c>
      <c r="C36" s="156">
        <f t="shared" si="6"/>
        <v>206</v>
      </c>
      <c r="D36" s="156">
        <v>158</v>
      </c>
      <c r="E36" s="156">
        <v>48</v>
      </c>
      <c r="F36" s="157"/>
      <c r="G36" s="524">
        <v>4.3517000000000001</v>
      </c>
      <c r="H36" s="525">
        <f>ROUND(E36*G36*2,2)</f>
        <v>417.76</v>
      </c>
      <c r="I36" s="526">
        <f>ROUND(H36*1.2409,2)</f>
        <v>518.4</v>
      </c>
    </row>
    <row r="37" spans="1:9" s="40" customFormat="1" x14ac:dyDescent="0.25">
      <c r="A37" s="154" t="s">
        <v>181</v>
      </c>
      <c r="B37" s="156">
        <v>1</v>
      </c>
      <c r="C37" s="156">
        <f t="shared" si="6"/>
        <v>193</v>
      </c>
      <c r="D37" s="156">
        <v>158</v>
      </c>
      <c r="E37" s="156">
        <f>11+24</f>
        <v>35</v>
      </c>
      <c r="F37" s="157"/>
      <c r="G37" s="524">
        <v>4.7054</v>
      </c>
      <c r="H37" s="525">
        <f>ROUND(E37*G37*2,2)</f>
        <v>329.38</v>
      </c>
      <c r="I37" s="526">
        <f>ROUND(H37*1.2409,2)</f>
        <v>408.73</v>
      </c>
    </row>
    <row r="38" spans="1:9" s="40" customFormat="1" x14ac:dyDescent="0.25">
      <c r="A38" s="154" t="s">
        <v>181</v>
      </c>
      <c r="B38" s="156">
        <v>1</v>
      </c>
      <c r="C38" s="156">
        <f t="shared" si="6"/>
        <v>206</v>
      </c>
      <c r="D38" s="156">
        <v>158</v>
      </c>
      <c r="E38" s="156">
        <f>11+13+24</f>
        <v>48</v>
      </c>
      <c r="F38" s="157"/>
      <c r="G38" s="524">
        <v>4.7054</v>
      </c>
      <c r="H38" s="525">
        <f t="shared" ref="H38:H42" si="9">ROUND(E38*G38*2,2)</f>
        <v>451.72</v>
      </c>
      <c r="I38" s="526">
        <f t="shared" ref="I38:I58" si="10">ROUND(H38*1.2409,2)</f>
        <v>560.54</v>
      </c>
    </row>
    <row r="39" spans="1:9" s="40" customFormat="1" x14ac:dyDescent="0.25">
      <c r="A39" s="154" t="s">
        <v>382</v>
      </c>
      <c r="B39" s="156">
        <v>1</v>
      </c>
      <c r="C39" s="156">
        <f t="shared" si="6"/>
        <v>182</v>
      </c>
      <c r="D39" s="156">
        <v>158</v>
      </c>
      <c r="E39" s="156">
        <v>24</v>
      </c>
      <c r="F39" s="157"/>
      <c r="G39" s="524">
        <v>4.7054</v>
      </c>
      <c r="H39" s="525">
        <f t="shared" si="9"/>
        <v>225.86</v>
      </c>
      <c r="I39" s="526">
        <f t="shared" si="10"/>
        <v>280.27</v>
      </c>
    </row>
    <row r="40" spans="1:9" s="40" customFormat="1" x14ac:dyDescent="0.25">
      <c r="A40" s="154" t="s">
        <v>382</v>
      </c>
      <c r="B40" s="156">
        <v>1</v>
      </c>
      <c r="C40" s="156">
        <f t="shared" si="6"/>
        <v>182</v>
      </c>
      <c r="D40" s="156">
        <v>158</v>
      </c>
      <c r="E40" s="156">
        <v>24</v>
      </c>
      <c r="F40" s="157"/>
      <c r="G40" s="524">
        <v>4.3517000000000001</v>
      </c>
      <c r="H40" s="525">
        <f t="shared" si="9"/>
        <v>208.88</v>
      </c>
      <c r="I40" s="526">
        <f t="shared" si="10"/>
        <v>259.2</v>
      </c>
    </row>
    <row r="41" spans="1:9" s="40" customFormat="1" x14ac:dyDescent="0.25">
      <c r="A41" s="154" t="s">
        <v>382</v>
      </c>
      <c r="B41" s="156">
        <v>1</v>
      </c>
      <c r="C41" s="156">
        <f t="shared" si="6"/>
        <v>198</v>
      </c>
      <c r="D41" s="156">
        <v>158</v>
      </c>
      <c r="E41" s="156">
        <f>16+24</f>
        <v>40</v>
      </c>
      <c r="F41" s="157"/>
      <c r="G41" s="524">
        <v>4.7054</v>
      </c>
      <c r="H41" s="525">
        <f t="shared" si="9"/>
        <v>376.43</v>
      </c>
      <c r="I41" s="526">
        <f t="shared" si="10"/>
        <v>467.11</v>
      </c>
    </row>
    <row r="42" spans="1:9" s="40" customFormat="1" x14ac:dyDescent="0.25">
      <c r="A42" s="154" t="s">
        <v>382</v>
      </c>
      <c r="B42" s="156">
        <v>1</v>
      </c>
      <c r="C42" s="156">
        <f t="shared" si="6"/>
        <v>166</v>
      </c>
      <c r="D42" s="156">
        <v>158</v>
      </c>
      <c r="E42" s="156">
        <v>8</v>
      </c>
      <c r="F42" s="157"/>
      <c r="G42" s="524">
        <v>4.3517000000000001</v>
      </c>
      <c r="H42" s="525">
        <f t="shared" si="9"/>
        <v>69.63</v>
      </c>
      <c r="I42" s="526">
        <f t="shared" si="10"/>
        <v>86.4</v>
      </c>
    </row>
    <row r="43" spans="1:9" s="40" customFormat="1" x14ac:dyDescent="0.25">
      <c r="A43" s="154" t="s">
        <v>382</v>
      </c>
      <c r="B43" s="156">
        <v>1</v>
      </c>
      <c r="C43" s="156">
        <f t="shared" si="6"/>
        <v>178</v>
      </c>
      <c r="D43" s="156">
        <v>158</v>
      </c>
      <c r="E43" s="156">
        <v>20</v>
      </c>
      <c r="F43" s="449"/>
      <c r="G43" s="524">
        <v>4.7054</v>
      </c>
      <c r="H43" s="525">
        <f>ROUND(E43*G43*2,2)</f>
        <v>188.22</v>
      </c>
      <c r="I43" s="526">
        <f>ROUND(H43*1.2409,2)</f>
        <v>233.56</v>
      </c>
    </row>
    <row r="44" spans="1:9" s="40" customFormat="1" x14ac:dyDescent="0.25">
      <c r="A44" s="154" t="s">
        <v>382</v>
      </c>
      <c r="B44" s="156">
        <v>1</v>
      </c>
      <c r="C44" s="156">
        <f t="shared" si="6"/>
        <v>182</v>
      </c>
      <c r="D44" s="156">
        <v>158</v>
      </c>
      <c r="E44" s="156">
        <v>24</v>
      </c>
      <c r="F44" s="157"/>
      <c r="G44" s="524">
        <v>4.7054</v>
      </c>
      <c r="H44" s="525">
        <f t="shared" ref="H44:H47" si="11">ROUND(E44*G44*2,2)</f>
        <v>225.86</v>
      </c>
      <c r="I44" s="526">
        <f t="shared" ref="I44:I47" si="12">ROUND(H44*1.2409,2)</f>
        <v>280.27</v>
      </c>
    </row>
    <row r="45" spans="1:9" s="40" customFormat="1" x14ac:dyDescent="0.25">
      <c r="A45" s="154" t="s">
        <v>383</v>
      </c>
      <c r="B45" s="156">
        <v>1</v>
      </c>
      <c r="C45" s="156">
        <f t="shared" si="6"/>
        <v>220</v>
      </c>
      <c r="D45" s="156">
        <v>158</v>
      </c>
      <c r="E45" s="156">
        <f>16+8+6+8+24</f>
        <v>62</v>
      </c>
      <c r="F45" s="157"/>
      <c r="G45" s="524">
        <v>4.7054</v>
      </c>
      <c r="H45" s="525">
        <f t="shared" si="11"/>
        <v>583.47</v>
      </c>
      <c r="I45" s="526">
        <f t="shared" si="12"/>
        <v>724.03</v>
      </c>
    </row>
    <row r="46" spans="1:9" s="40" customFormat="1" x14ac:dyDescent="0.25">
      <c r="A46" s="154" t="s">
        <v>384</v>
      </c>
      <c r="B46" s="156">
        <v>1</v>
      </c>
      <c r="C46" s="156">
        <f t="shared" si="6"/>
        <v>178</v>
      </c>
      <c r="D46" s="156">
        <v>158</v>
      </c>
      <c r="E46" s="156">
        <f>10+10</f>
        <v>20</v>
      </c>
      <c r="F46" s="157"/>
      <c r="G46" s="524">
        <v>4.7054</v>
      </c>
      <c r="H46" s="525">
        <f t="shared" si="11"/>
        <v>188.22</v>
      </c>
      <c r="I46" s="526">
        <f t="shared" si="12"/>
        <v>233.56</v>
      </c>
    </row>
    <row r="47" spans="1:9" s="40" customFormat="1" x14ac:dyDescent="0.25">
      <c r="A47" s="154" t="s">
        <v>384</v>
      </c>
      <c r="B47" s="156">
        <v>1</v>
      </c>
      <c r="C47" s="156">
        <f t="shared" si="6"/>
        <v>172</v>
      </c>
      <c r="D47" s="156">
        <v>158</v>
      </c>
      <c r="E47" s="156">
        <f>6+8</f>
        <v>14</v>
      </c>
      <c r="F47" s="157"/>
      <c r="G47" s="524">
        <v>4.7054</v>
      </c>
      <c r="H47" s="525">
        <f t="shared" si="11"/>
        <v>131.75</v>
      </c>
      <c r="I47" s="526">
        <f t="shared" si="12"/>
        <v>163.49</v>
      </c>
    </row>
    <row r="48" spans="1:9" s="40" customFormat="1" ht="50.25" customHeight="1" x14ac:dyDescent="0.25">
      <c r="A48" s="521" t="s">
        <v>25</v>
      </c>
      <c r="B48" s="522">
        <f>SUM(B49:B58)</f>
        <v>6</v>
      </c>
      <c r="C48" s="522"/>
      <c r="D48" s="522"/>
      <c r="E48" s="522">
        <f>SUM(E49:E58)</f>
        <v>253</v>
      </c>
      <c r="F48" s="523"/>
      <c r="G48" s="527"/>
      <c r="H48" s="523">
        <f>SUM(H49:H58)</f>
        <v>1447.32</v>
      </c>
      <c r="I48" s="523">
        <f>SUM(I49:I58)</f>
        <v>1795.9699999999998</v>
      </c>
    </row>
    <row r="49" spans="1:9" s="40" customFormat="1" x14ac:dyDescent="0.25">
      <c r="A49" s="154" t="s">
        <v>301</v>
      </c>
      <c r="B49" s="156">
        <v>1</v>
      </c>
      <c r="C49" s="156">
        <f t="shared" ref="C49:C64" si="13">D49+E49</f>
        <v>268</v>
      </c>
      <c r="D49" s="156">
        <v>158</v>
      </c>
      <c r="E49" s="156">
        <v>110</v>
      </c>
      <c r="F49" s="157">
        <v>430</v>
      </c>
      <c r="G49" s="524">
        <f>F49/158</f>
        <v>2.721518987341772</v>
      </c>
      <c r="H49" s="525">
        <f t="shared" ref="H49:H58" si="14">ROUND(E49*G49*2,2)</f>
        <v>598.73</v>
      </c>
      <c r="I49" s="526">
        <f t="shared" si="10"/>
        <v>742.96</v>
      </c>
    </row>
    <row r="50" spans="1:9" s="40" customFormat="1" x14ac:dyDescent="0.25">
      <c r="A50" s="154" t="s">
        <v>301</v>
      </c>
      <c r="B50" s="156">
        <v>1</v>
      </c>
      <c r="C50" s="156">
        <f t="shared" si="13"/>
        <v>223</v>
      </c>
      <c r="D50" s="156">
        <v>158</v>
      </c>
      <c r="E50" s="156">
        <f>24+24+17</f>
        <v>65</v>
      </c>
      <c r="F50" s="157"/>
      <c r="G50" s="524">
        <v>2.9670999999999998</v>
      </c>
      <c r="H50" s="525">
        <f t="shared" si="14"/>
        <v>385.72</v>
      </c>
      <c r="I50" s="526">
        <f t="shared" si="10"/>
        <v>478.64</v>
      </c>
    </row>
    <row r="51" spans="1:9" s="40" customFormat="1" x14ac:dyDescent="0.25">
      <c r="A51" s="154" t="s">
        <v>301</v>
      </c>
      <c r="B51" s="156">
        <v>1</v>
      </c>
      <c r="C51" s="156">
        <f t="shared" si="13"/>
        <v>198</v>
      </c>
      <c r="D51" s="156">
        <v>158</v>
      </c>
      <c r="E51" s="156">
        <f>24+16</f>
        <v>40</v>
      </c>
      <c r="F51" s="157"/>
      <c r="G51" s="524">
        <v>2.9670999999999998</v>
      </c>
      <c r="H51" s="525">
        <f t="shared" si="14"/>
        <v>237.37</v>
      </c>
      <c r="I51" s="526">
        <f t="shared" si="10"/>
        <v>294.55</v>
      </c>
    </row>
    <row r="52" spans="1:9" s="40" customFormat="1" x14ac:dyDescent="0.25">
      <c r="A52" s="154" t="s">
        <v>301</v>
      </c>
      <c r="B52" s="156">
        <v>1</v>
      </c>
      <c r="C52" s="156">
        <f>D52+E52</f>
        <v>168</v>
      </c>
      <c r="D52" s="156">
        <v>158</v>
      </c>
      <c r="E52" s="156">
        <v>10</v>
      </c>
      <c r="F52" s="157"/>
      <c r="G52" s="524">
        <v>2.9670999999999998</v>
      </c>
      <c r="H52" s="525">
        <f>ROUND(E52*G52*2,2)</f>
        <v>59.34</v>
      </c>
      <c r="I52" s="526">
        <f>ROUND(H52*1.2409,2)</f>
        <v>73.64</v>
      </c>
    </row>
    <row r="53" spans="1:9" s="40" customFormat="1" x14ac:dyDescent="0.25">
      <c r="A53" s="154" t="s">
        <v>301</v>
      </c>
      <c r="B53" s="156">
        <v>1</v>
      </c>
      <c r="C53" s="156">
        <f>D53+E53</f>
        <v>172</v>
      </c>
      <c r="D53" s="156">
        <v>158</v>
      </c>
      <c r="E53" s="156">
        <f>6+8</f>
        <v>14</v>
      </c>
      <c r="F53" s="157"/>
      <c r="G53" s="524">
        <v>2.9670999999999998</v>
      </c>
      <c r="H53" s="525">
        <f>ROUND(E53*G53*2,2)</f>
        <v>83.08</v>
      </c>
      <c r="I53" s="526">
        <f>ROUND(H53*1.2409,2)</f>
        <v>103.09</v>
      </c>
    </row>
    <row r="54" spans="1:9" s="40" customFormat="1" x14ac:dyDescent="0.25">
      <c r="A54" s="154" t="s">
        <v>301</v>
      </c>
      <c r="B54" s="156">
        <v>1</v>
      </c>
      <c r="C54" s="156">
        <f t="shared" si="13"/>
        <v>172</v>
      </c>
      <c r="D54" s="156">
        <v>158</v>
      </c>
      <c r="E54" s="156">
        <f>8+6</f>
        <v>14</v>
      </c>
      <c r="F54" s="157"/>
      <c r="G54" s="524">
        <v>2.9670999999999998</v>
      </c>
      <c r="H54" s="525">
        <f t="shared" ref="H54:H56" si="15">ROUND(E54*G54*2,2)</f>
        <v>83.08</v>
      </c>
      <c r="I54" s="526">
        <f t="shared" ref="I54:I56" si="16">ROUND(H54*1.2409,2)</f>
        <v>103.09</v>
      </c>
    </row>
    <row r="55" spans="1:9" s="40" customFormat="1" hidden="1" x14ac:dyDescent="0.25">
      <c r="A55" s="154" t="s">
        <v>36</v>
      </c>
      <c r="B55" s="156"/>
      <c r="C55" s="156">
        <f t="shared" si="13"/>
        <v>0</v>
      </c>
      <c r="D55" s="156"/>
      <c r="E55" s="156"/>
      <c r="F55" s="157"/>
      <c r="G55" s="524"/>
      <c r="H55" s="525">
        <f t="shared" si="15"/>
        <v>0</v>
      </c>
      <c r="I55" s="526">
        <f t="shared" si="16"/>
        <v>0</v>
      </c>
    </row>
    <row r="56" spans="1:9" s="40" customFormat="1" hidden="1" x14ac:dyDescent="0.25">
      <c r="A56" s="154" t="s">
        <v>36</v>
      </c>
      <c r="B56" s="156"/>
      <c r="C56" s="156">
        <f t="shared" si="13"/>
        <v>0</v>
      </c>
      <c r="D56" s="156"/>
      <c r="E56" s="156"/>
      <c r="F56" s="157"/>
      <c r="G56" s="524"/>
      <c r="H56" s="525">
        <f t="shared" si="15"/>
        <v>0</v>
      </c>
      <c r="I56" s="526">
        <f t="shared" si="16"/>
        <v>0</v>
      </c>
    </row>
    <row r="57" spans="1:9" s="40" customFormat="1" hidden="1" x14ac:dyDescent="0.25">
      <c r="A57" s="154" t="s">
        <v>36</v>
      </c>
      <c r="B57" s="156"/>
      <c r="C57" s="156">
        <f t="shared" si="13"/>
        <v>0</v>
      </c>
      <c r="D57" s="156"/>
      <c r="E57" s="156"/>
      <c r="F57" s="157"/>
      <c r="G57" s="524"/>
      <c r="H57" s="525">
        <f t="shared" si="14"/>
        <v>0</v>
      </c>
      <c r="I57" s="526">
        <f t="shared" si="10"/>
        <v>0</v>
      </c>
    </row>
    <row r="58" spans="1:9" s="40" customFormat="1" hidden="1" x14ac:dyDescent="0.25">
      <c r="A58" s="154" t="s">
        <v>36</v>
      </c>
      <c r="B58" s="156"/>
      <c r="C58" s="156">
        <f t="shared" si="13"/>
        <v>0</v>
      </c>
      <c r="D58" s="156"/>
      <c r="E58" s="156"/>
      <c r="F58" s="157"/>
      <c r="G58" s="524"/>
      <c r="H58" s="525">
        <f t="shared" si="14"/>
        <v>0</v>
      </c>
      <c r="I58" s="526">
        <f t="shared" si="10"/>
        <v>0</v>
      </c>
    </row>
    <row r="59" spans="1:9" s="40" customFormat="1" ht="49.5" x14ac:dyDescent="0.25">
      <c r="A59" s="521" t="s">
        <v>26</v>
      </c>
      <c r="B59" s="522">
        <f>SUM(B60:B64)</f>
        <v>5</v>
      </c>
      <c r="C59" s="522"/>
      <c r="D59" s="522"/>
      <c r="E59" s="522">
        <f>SUM(E60:E64)</f>
        <v>139.5</v>
      </c>
      <c r="F59" s="523"/>
      <c r="G59" s="527"/>
      <c r="H59" s="523">
        <f>SUM(H60:H64)</f>
        <v>861</v>
      </c>
      <c r="I59" s="523">
        <f>SUM(I60:I64)</f>
        <v>1068.4100000000001</v>
      </c>
    </row>
    <row r="60" spans="1:9" s="40" customFormat="1" x14ac:dyDescent="0.25">
      <c r="A60" s="154" t="s">
        <v>385</v>
      </c>
      <c r="B60" s="156">
        <v>1</v>
      </c>
      <c r="C60" s="156">
        <f t="shared" si="13"/>
        <v>182</v>
      </c>
      <c r="D60" s="156">
        <v>158</v>
      </c>
      <c r="E60" s="156">
        <v>24</v>
      </c>
      <c r="F60" s="157"/>
      <c r="G60" s="524">
        <v>3.4525999999999999</v>
      </c>
      <c r="H60" s="525">
        <f>ROUND(E60*G60*2,2)</f>
        <v>165.72</v>
      </c>
      <c r="I60" s="526">
        <f>ROUND(H60*1.2409,2)</f>
        <v>205.64</v>
      </c>
    </row>
    <row r="61" spans="1:9" s="40" customFormat="1" x14ac:dyDescent="0.25">
      <c r="A61" s="154" t="s">
        <v>385</v>
      </c>
      <c r="B61" s="156">
        <v>1</v>
      </c>
      <c r="C61" s="156">
        <f t="shared" si="13"/>
        <v>174</v>
      </c>
      <c r="D61" s="156">
        <v>158</v>
      </c>
      <c r="E61" s="156">
        <v>16</v>
      </c>
      <c r="F61" s="157"/>
      <c r="G61" s="524">
        <v>3.4525999999999999</v>
      </c>
      <c r="H61" s="525">
        <f>ROUND(E61*G61*2,2)</f>
        <v>110.48</v>
      </c>
      <c r="I61" s="526">
        <f>ROUND(H61*1.2409,2)</f>
        <v>137.09</v>
      </c>
    </row>
    <row r="62" spans="1:9" s="40" customFormat="1" x14ac:dyDescent="0.25">
      <c r="A62" s="154" t="s">
        <v>386</v>
      </c>
      <c r="B62" s="156">
        <v>1</v>
      </c>
      <c r="C62" s="156">
        <f t="shared" si="13"/>
        <v>213</v>
      </c>
      <c r="D62" s="156">
        <v>158</v>
      </c>
      <c r="E62" s="156">
        <v>55</v>
      </c>
      <c r="F62" s="157"/>
      <c r="G62" s="524">
        <v>2.9670999999999998</v>
      </c>
      <c r="H62" s="525">
        <f>ROUND(E62*G62*2,2)</f>
        <v>326.38</v>
      </c>
      <c r="I62" s="526">
        <f>ROUND(H62*1.2409,2)</f>
        <v>405</v>
      </c>
    </row>
    <row r="63" spans="1:9" s="40" customFormat="1" x14ac:dyDescent="0.25">
      <c r="A63" s="154" t="s">
        <v>386</v>
      </c>
      <c r="B63" s="156">
        <v>1</v>
      </c>
      <c r="C63" s="156">
        <f t="shared" si="13"/>
        <v>65</v>
      </c>
      <c r="D63" s="156">
        <v>32</v>
      </c>
      <c r="E63" s="156">
        <v>33</v>
      </c>
      <c r="F63" s="157"/>
      <c r="G63" s="524">
        <v>2.9670999999999998</v>
      </c>
      <c r="H63" s="525">
        <f>ROUND(E63*G63*2,2)</f>
        <v>195.83</v>
      </c>
      <c r="I63" s="526">
        <f>ROUND(H63*1.2409,2)</f>
        <v>243.01</v>
      </c>
    </row>
    <row r="64" spans="1:9" s="40" customFormat="1" x14ac:dyDescent="0.25">
      <c r="A64" s="154" t="s">
        <v>387</v>
      </c>
      <c r="B64" s="156">
        <v>1</v>
      </c>
      <c r="C64" s="156">
        <f t="shared" si="13"/>
        <v>169.5</v>
      </c>
      <c r="D64" s="156">
        <v>158</v>
      </c>
      <c r="E64" s="156">
        <v>11.5</v>
      </c>
      <c r="F64" s="157">
        <v>430</v>
      </c>
      <c r="G64" s="524">
        <f>F64/D64</f>
        <v>2.721518987341772</v>
      </c>
      <c r="H64" s="525">
        <f>ROUND(E64*G64*2,2)</f>
        <v>62.59</v>
      </c>
      <c r="I64" s="526">
        <f>ROUND(H64*1.2409,2)</f>
        <v>77.67</v>
      </c>
    </row>
    <row r="65" spans="1:9" s="40" customFormat="1" hidden="1" x14ac:dyDescent="0.25">
      <c r="A65" s="155"/>
      <c r="B65" s="160"/>
      <c r="C65" s="160"/>
      <c r="D65" s="160"/>
      <c r="E65" s="160"/>
      <c r="F65" s="161"/>
      <c r="G65" s="161"/>
      <c r="H65" s="161"/>
      <c r="I65" s="161"/>
    </row>
    <row r="66" spans="1:9" s="40" customFormat="1" ht="21.75" hidden="1" customHeight="1" x14ac:dyDescent="0.25">
      <c r="A66" s="162" t="s">
        <v>2</v>
      </c>
      <c r="B66" s="163">
        <v>1</v>
      </c>
      <c r="C66" s="163">
        <f>D66+E66</f>
        <v>205</v>
      </c>
      <c r="D66" s="163">
        <v>176</v>
      </c>
      <c r="E66" s="163">
        <v>29</v>
      </c>
      <c r="F66" s="158">
        <v>1200</v>
      </c>
      <c r="G66" s="158">
        <f>ROUND(F66/D66,2)</f>
        <v>6.82</v>
      </c>
      <c r="H66" s="158">
        <f>ROUND(E66*G66*2,2)</f>
        <v>395.56</v>
      </c>
      <c r="I66" s="159">
        <f>ROUND(H66*1.2409,2)</f>
        <v>490.85</v>
      </c>
    </row>
    <row r="67" spans="1:9" x14ac:dyDescent="0.25">
      <c r="F67" s="164"/>
      <c r="G67" s="164"/>
    </row>
    <row r="68" spans="1:9" x14ac:dyDescent="0.25">
      <c r="A68" s="165" t="s">
        <v>1</v>
      </c>
      <c r="B68" s="147"/>
      <c r="C68" s="147"/>
      <c r="D68" s="147"/>
      <c r="E68" s="147"/>
      <c r="F68" s="147"/>
      <c r="G68" s="147"/>
      <c r="H68" s="147"/>
      <c r="I68" s="147"/>
    </row>
    <row r="69" spans="1:9" ht="36" customHeight="1" x14ac:dyDescent="0.25">
      <c r="A69" s="636" t="s">
        <v>3</v>
      </c>
      <c r="B69" s="636"/>
      <c r="C69" s="636"/>
      <c r="D69" s="636"/>
      <c r="E69" s="636"/>
      <c r="F69" s="636"/>
      <c r="G69" s="636"/>
      <c r="H69" s="636"/>
      <c r="I69" s="636"/>
    </row>
    <row r="70" spans="1:9" ht="18" customHeight="1" x14ac:dyDescent="0.25">
      <c r="A70" s="166" t="s">
        <v>5</v>
      </c>
      <c r="D70" s="147"/>
      <c r="E70" s="147"/>
      <c r="F70" s="147"/>
      <c r="G70" s="147"/>
      <c r="H70" s="147"/>
      <c r="I70" s="147"/>
    </row>
    <row r="71" spans="1:9" ht="18" customHeight="1" x14ac:dyDescent="0.25">
      <c r="A71" s="147" t="s">
        <v>16</v>
      </c>
      <c r="B71" s="166"/>
      <c r="C71" s="166"/>
      <c r="D71" s="147"/>
      <c r="E71" s="147"/>
      <c r="F71" s="147"/>
      <c r="G71" s="147"/>
      <c r="H71" s="147"/>
      <c r="I71" s="147"/>
    </row>
    <row r="72" spans="1:9" ht="18" customHeight="1" x14ac:dyDescent="0.25">
      <c r="A72" s="147" t="s">
        <v>17</v>
      </c>
      <c r="B72" s="166"/>
      <c r="C72" s="166"/>
      <c r="D72" s="147"/>
      <c r="E72" s="147"/>
      <c r="F72" s="147"/>
      <c r="G72" s="147"/>
      <c r="H72" s="147"/>
      <c r="I72" s="147"/>
    </row>
    <row r="73" spans="1:9" ht="6.75" customHeight="1" x14ac:dyDescent="0.25">
      <c r="A73" s="147"/>
      <c r="B73" s="166"/>
      <c r="C73" s="166"/>
      <c r="D73" s="147"/>
      <c r="E73" s="147"/>
      <c r="F73" s="147"/>
      <c r="G73" s="147"/>
      <c r="H73" s="147"/>
      <c r="I73" s="147"/>
    </row>
    <row r="74" spans="1:9" ht="18" customHeight="1" x14ac:dyDescent="0.25">
      <c r="A74" s="147" t="s">
        <v>14</v>
      </c>
      <c r="B74" s="166"/>
      <c r="C74" s="166"/>
      <c r="D74" s="147"/>
      <c r="E74" s="147"/>
      <c r="F74" s="147"/>
      <c r="G74" s="147"/>
      <c r="H74" s="147"/>
      <c r="I74" s="147"/>
    </row>
    <row r="75" spans="1:9" ht="8.25" customHeight="1" x14ac:dyDescent="0.25">
      <c r="A75" s="147"/>
      <c r="B75" s="166"/>
      <c r="C75" s="166"/>
      <c r="D75" s="147"/>
      <c r="E75" s="147"/>
      <c r="F75" s="147"/>
      <c r="G75" s="147"/>
      <c r="H75" s="147"/>
      <c r="I75" s="147"/>
    </row>
    <row r="76" spans="1:9" s="448" customFormat="1" ht="33.75" customHeight="1" x14ac:dyDescent="0.25">
      <c r="A76" s="714" t="s">
        <v>20</v>
      </c>
      <c r="B76" s="714"/>
      <c r="C76" s="714"/>
      <c r="D76" s="714"/>
      <c r="E76" s="714"/>
      <c r="F76" s="714"/>
      <c r="G76" s="714"/>
      <c r="H76" s="714"/>
      <c r="I76" s="714"/>
    </row>
    <row r="77" spans="1:9" s="448" customFormat="1" ht="30.75" customHeight="1" x14ac:dyDescent="0.25">
      <c r="A77" s="715" t="s">
        <v>7</v>
      </c>
      <c r="B77" s="715"/>
      <c r="C77" s="715"/>
      <c r="D77" s="715"/>
      <c r="E77" s="715"/>
      <c r="F77" s="715"/>
      <c r="G77" s="715"/>
      <c r="H77" s="715"/>
      <c r="I77" s="715"/>
    </row>
    <row r="78" spans="1:9" s="448" customFormat="1" ht="18" customHeight="1" x14ac:dyDescent="0.25">
      <c r="A78" s="716" t="s">
        <v>9</v>
      </c>
      <c r="B78" s="716"/>
      <c r="C78" s="716"/>
      <c r="D78" s="716"/>
      <c r="E78" s="716"/>
      <c r="F78" s="716"/>
      <c r="G78" s="716"/>
      <c r="H78" s="716"/>
      <c r="I78" s="716"/>
    </row>
    <row r="79" spans="1:9" x14ac:dyDescent="0.25">
      <c r="A79" s="17"/>
      <c r="B79" s="17"/>
      <c r="C79" s="17"/>
      <c r="D79" s="17"/>
      <c r="E79" s="17"/>
      <c r="F79" s="17"/>
      <c r="G79" s="17"/>
      <c r="H79" s="17"/>
      <c r="I79" s="17"/>
    </row>
    <row r="80" spans="1:9" x14ac:dyDescent="0.25">
      <c r="A80" s="143" t="s">
        <v>46</v>
      </c>
    </row>
    <row r="81" spans="1:1" ht="18" customHeight="1" x14ac:dyDescent="0.25">
      <c r="A81" s="167" t="s">
        <v>388</v>
      </c>
    </row>
    <row r="82" spans="1:1" x14ac:dyDescent="0.25">
      <c r="A82" s="143" t="s">
        <v>389</v>
      </c>
    </row>
    <row r="83" spans="1:1" x14ac:dyDescent="0.25">
      <c r="A83" s="143" t="s">
        <v>390</v>
      </c>
    </row>
  </sheetData>
  <mergeCells count="17">
    <mergeCell ref="A69:I69"/>
    <mergeCell ref="A76:I76"/>
    <mergeCell ref="A77:I77"/>
    <mergeCell ref="G1:I1"/>
    <mergeCell ref="A78:I78"/>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59055118110236227" header="0.31496062992125984" footer="0.31496062992125984"/>
  <pageSetup paperSize="9" scale="70" orientation="landscape" r:id="rId1"/>
  <headerFooter>
    <oddFooter>&amp;CDOKUMENTS PARAKSTĪTS AR DROŠU ELEKTRONISKO PARAKSTU UN SATUR LAIKA ZĪMOGU</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57"/>
  <sheetViews>
    <sheetView zoomScale="80" zoomScaleNormal="80" workbookViewId="0">
      <selection activeCell="T20" sqref="T20"/>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3.42578125" style="2" customWidth="1"/>
    <col min="11" max="11" width="12.42578125" style="2" customWidth="1"/>
    <col min="12" max="16384" width="9.140625" style="2"/>
  </cols>
  <sheetData>
    <row r="1" spans="1:9" s="426" customFormat="1" ht="54" customHeight="1" x14ac:dyDescent="0.25">
      <c r="G1" s="600" t="s">
        <v>1626</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1493</v>
      </c>
    </row>
    <row r="6" spans="1:9" x14ac:dyDescent="0.25">
      <c r="A6" s="2" t="s">
        <v>1580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85">
        <v>1</v>
      </c>
      <c r="B11" s="185">
        <v>6</v>
      </c>
      <c r="C11" s="185" t="s">
        <v>12</v>
      </c>
      <c r="D11" s="185">
        <v>8</v>
      </c>
      <c r="E11" s="185">
        <v>9</v>
      </c>
      <c r="F11" s="185">
        <v>11</v>
      </c>
      <c r="G11" s="185">
        <v>12</v>
      </c>
      <c r="H11" s="185">
        <v>13</v>
      </c>
      <c r="I11" s="185" t="s">
        <v>13</v>
      </c>
    </row>
    <row r="12" spans="1:9" s="1" customFormat="1" ht="26.25" customHeight="1" x14ac:dyDescent="0.25">
      <c r="A12" s="3" t="s">
        <v>0</v>
      </c>
      <c r="B12" s="4">
        <f>B13+B15+B30</f>
        <v>23</v>
      </c>
      <c r="C12" s="427"/>
      <c r="D12" s="427"/>
      <c r="E12" s="427">
        <f t="shared" ref="E12:I12" si="0">E13+E15+E30</f>
        <v>973</v>
      </c>
      <c r="F12" s="427"/>
      <c r="G12" s="427"/>
      <c r="H12" s="428">
        <f t="shared" si="0"/>
        <v>8538.4600000000009</v>
      </c>
      <c r="I12" s="428">
        <f t="shared" si="0"/>
        <v>10595.349999999999</v>
      </c>
    </row>
    <row r="13" spans="1:9" ht="37.5" customHeight="1" x14ac:dyDescent="0.25">
      <c r="A13" s="370" t="s">
        <v>23</v>
      </c>
      <c r="B13" s="284">
        <f>B14</f>
        <v>1</v>
      </c>
      <c r="C13" s="284"/>
      <c r="D13" s="284"/>
      <c r="E13" s="284">
        <f t="shared" ref="E13:I13" si="1">E14</f>
        <v>54</v>
      </c>
      <c r="F13" s="284"/>
      <c r="G13" s="284"/>
      <c r="H13" s="285">
        <f t="shared" si="1"/>
        <v>815.1</v>
      </c>
      <c r="I13" s="285">
        <f t="shared" si="1"/>
        <v>1011.46</v>
      </c>
    </row>
    <row r="14" spans="1:9" ht="18.75" customHeight="1" x14ac:dyDescent="0.25">
      <c r="A14" s="19" t="s">
        <v>407</v>
      </c>
      <c r="B14" s="21">
        <v>1</v>
      </c>
      <c r="C14" s="21">
        <f>D14+E14</f>
        <v>173</v>
      </c>
      <c r="D14" s="21">
        <v>119</v>
      </c>
      <c r="E14" s="21">
        <v>54</v>
      </c>
      <c r="F14" s="6">
        <v>1200</v>
      </c>
      <c r="G14" s="429">
        <f>ROUND(F14/159,4)</f>
        <v>7.5472000000000001</v>
      </c>
      <c r="H14" s="429">
        <f>ROUND((E14*G14)*2,2)</f>
        <v>815.1</v>
      </c>
      <c r="I14" s="433">
        <f>ROUND(H14*1.2409,2)</f>
        <v>1011.46</v>
      </c>
    </row>
    <row r="15" spans="1:9" ht="49.5" customHeight="1" x14ac:dyDescent="0.25">
      <c r="A15" s="370" t="s">
        <v>24</v>
      </c>
      <c r="B15" s="284">
        <f>SUM(B16:B29)</f>
        <v>14</v>
      </c>
      <c r="C15" s="284"/>
      <c r="D15" s="284"/>
      <c r="E15" s="284">
        <f t="shared" ref="E15:I15" si="2">SUM(E16:E29)</f>
        <v>486</v>
      </c>
      <c r="F15" s="284"/>
      <c r="G15" s="284"/>
      <c r="H15" s="285">
        <f t="shared" si="2"/>
        <v>4640.4000000000005</v>
      </c>
      <c r="I15" s="285">
        <f t="shared" si="2"/>
        <v>5758.2699999999986</v>
      </c>
    </row>
    <row r="16" spans="1:9" x14ac:dyDescent="0.25">
      <c r="A16" s="19" t="s">
        <v>205</v>
      </c>
      <c r="B16" s="21">
        <v>1</v>
      </c>
      <c r="C16" s="21">
        <f>D16+E16</f>
        <v>167</v>
      </c>
      <c r="D16" s="21">
        <v>119</v>
      </c>
      <c r="E16" s="21">
        <v>48</v>
      </c>
      <c r="F16" s="6"/>
      <c r="G16" s="6">
        <v>4.8</v>
      </c>
      <c r="H16" s="433">
        <f>ROUND((E16*G16)*2,2)</f>
        <v>460.8</v>
      </c>
      <c r="I16" s="429">
        <f>ROUND(H16*1.2409,2)</f>
        <v>571.80999999999995</v>
      </c>
    </row>
    <row r="17" spans="1:9" x14ac:dyDescent="0.25">
      <c r="A17" s="19" t="s">
        <v>205</v>
      </c>
      <c r="B17" s="21">
        <v>1</v>
      </c>
      <c r="C17" s="21">
        <f t="shared" ref="C17:C38" si="3">D17+E17</f>
        <v>167</v>
      </c>
      <c r="D17" s="21">
        <v>119</v>
      </c>
      <c r="E17" s="21">
        <v>48</v>
      </c>
      <c r="F17" s="6"/>
      <c r="G17" s="6">
        <v>4.8</v>
      </c>
      <c r="H17" s="433">
        <f t="shared" ref="H17:H29" si="4">ROUND((E17*G17)*2,2)</f>
        <v>460.8</v>
      </c>
      <c r="I17" s="429">
        <f t="shared" ref="I17:I38" si="5">ROUND(H17*1.2409,2)</f>
        <v>571.80999999999995</v>
      </c>
    </row>
    <row r="18" spans="1:9" x14ac:dyDescent="0.25">
      <c r="A18" s="19" t="s">
        <v>205</v>
      </c>
      <c r="B18" s="21">
        <v>1</v>
      </c>
      <c r="C18" s="21">
        <f t="shared" si="3"/>
        <v>131</v>
      </c>
      <c r="D18" s="21">
        <v>119</v>
      </c>
      <c r="E18" s="21">
        <v>12</v>
      </c>
      <c r="F18" s="6"/>
      <c r="G18" s="6">
        <v>4.8</v>
      </c>
      <c r="H18" s="433">
        <f t="shared" si="4"/>
        <v>115.2</v>
      </c>
      <c r="I18" s="429">
        <f t="shared" si="5"/>
        <v>142.94999999999999</v>
      </c>
    </row>
    <row r="19" spans="1:9" x14ac:dyDescent="0.25">
      <c r="A19" s="19" t="s">
        <v>205</v>
      </c>
      <c r="B19" s="21">
        <v>1</v>
      </c>
      <c r="C19" s="21">
        <f t="shared" si="3"/>
        <v>131</v>
      </c>
      <c r="D19" s="21">
        <v>119</v>
      </c>
      <c r="E19" s="21">
        <v>12</v>
      </c>
      <c r="F19" s="6"/>
      <c r="G19" s="6">
        <v>4.8</v>
      </c>
      <c r="H19" s="433">
        <f t="shared" si="4"/>
        <v>115.2</v>
      </c>
      <c r="I19" s="429">
        <f t="shared" si="5"/>
        <v>142.94999999999999</v>
      </c>
    </row>
    <row r="20" spans="1:9" x14ac:dyDescent="0.25">
      <c r="A20" s="19" t="s">
        <v>205</v>
      </c>
      <c r="B20" s="21">
        <v>1</v>
      </c>
      <c r="C20" s="21">
        <f t="shared" si="3"/>
        <v>191</v>
      </c>
      <c r="D20" s="21">
        <v>119</v>
      </c>
      <c r="E20" s="21">
        <v>72</v>
      </c>
      <c r="F20" s="6"/>
      <c r="G20" s="6">
        <v>4.8</v>
      </c>
      <c r="H20" s="433">
        <f t="shared" si="4"/>
        <v>691.2</v>
      </c>
      <c r="I20" s="429">
        <f t="shared" si="5"/>
        <v>857.71</v>
      </c>
    </row>
    <row r="21" spans="1:9" x14ac:dyDescent="0.25">
      <c r="A21" s="19" t="s">
        <v>205</v>
      </c>
      <c r="B21" s="21">
        <v>1</v>
      </c>
      <c r="C21" s="21">
        <f t="shared" si="3"/>
        <v>131</v>
      </c>
      <c r="D21" s="21">
        <v>119</v>
      </c>
      <c r="E21" s="21">
        <v>12</v>
      </c>
      <c r="F21" s="6"/>
      <c r="G21" s="6">
        <v>4.8</v>
      </c>
      <c r="H21" s="433">
        <f t="shared" si="4"/>
        <v>115.2</v>
      </c>
      <c r="I21" s="429">
        <f t="shared" si="5"/>
        <v>142.94999999999999</v>
      </c>
    </row>
    <row r="22" spans="1:9" x14ac:dyDescent="0.25">
      <c r="A22" s="19" t="s">
        <v>205</v>
      </c>
      <c r="B22" s="21">
        <v>1</v>
      </c>
      <c r="C22" s="21">
        <f t="shared" si="3"/>
        <v>191</v>
      </c>
      <c r="D22" s="21">
        <v>119</v>
      </c>
      <c r="E22" s="21">
        <v>72</v>
      </c>
      <c r="F22" s="6"/>
      <c r="G22" s="6">
        <v>4.8</v>
      </c>
      <c r="H22" s="433">
        <f t="shared" si="4"/>
        <v>691.2</v>
      </c>
      <c r="I22" s="429">
        <f t="shared" si="5"/>
        <v>857.71</v>
      </c>
    </row>
    <row r="23" spans="1:9" x14ac:dyDescent="0.25">
      <c r="A23" s="19" t="s">
        <v>205</v>
      </c>
      <c r="B23" s="21">
        <v>1</v>
      </c>
      <c r="C23" s="21">
        <f t="shared" si="3"/>
        <v>167</v>
      </c>
      <c r="D23" s="21">
        <v>119</v>
      </c>
      <c r="E23" s="21">
        <v>48</v>
      </c>
      <c r="F23" s="6"/>
      <c r="G23" s="6">
        <v>4.8</v>
      </c>
      <c r="H23" s="433">
        <f t="shared" si="4"/>
        <v>460.8</v>
      </c>
      <c r="I23" s="429">
        <f t="shared" si="5"/>
        <v>571.80999999999995</v>
      </c>
    </row>
    <row r="24" spans="1:9" x14ac:dyDescent="0.25">
      <c r="A24" s="19" t="s">
        <v>205</v>
      </c>
      <c r="B24" s="21">
        <v>1</v>
      </c>
      <c r="C24" s="21">
        <f t="shared" si="3"/>
        <v>143</v>
      </c>
      <c r="D24" s="21">
        <v>119</v>
      </c>
      <c r="E24" s="21">
        <v>24</v>
      </c>
      <c r="F24" s="6"/>
      <c r="G24" s="6">
        <v>4.8</v>
      </c>
      <c r="H24" s="433">
        <f t="shared" si="4"/>
        <v>230.4</v>
      </c>
      <c r="I24" s="429">
        <f t="shared" si="5"/>
        <v>285.89999999999998</v>
      </c>
    </row>
    <row r="25" spans="1:9" x14ac:dyDescent="0.25">
      <c r="A25" s="19" t="s">
        <v>205</v>
      </c>
      <c r="B25" s="21">
        <v>1</v>
      </c>
      <c r="C25" s="21">
        <f t="shared" si="3"/>
        <v>143</v>
      </c>
      <c r="D25" s="21">
        <v>119</v>
      </c>
      <c r="E25" s="21">
        <v>24</v>
      </c>
      <c r="F25" s="6"/>
      <c r="G25" s="6">
        <v>4.8</v>
      </c>
      <c r="H25" s="433">
        <f t="shared" si="4"/>
        <v>230.4</v>
      </c>
      <c r="I25" s="429">
        <f t="shared" si="5"/>
        <v>285.89999999999998</v>
      </c>
    </row>
    <row r="26" spans="1:9" x14ac:dyDescent="0.25">
      <c r="A26" s="19" t="s">
        <v>205</v>
      </c>
      <c r="B26" s="21">
        <v>1</v>
      </c>
      <c r="C26" s="21">
        <f t="shared" si="3"/>
        <v>143</v>
      </c>
      <c r="D26" s="21">
        <v>119</v>
      </c>
      <c r="E26" s="21">
        <v>24</v>
      </c>
      <c r="F26" s="6"/>
      <c r="G26" s="6">
        <v>4.8</v>
      </c>
      <c r="H26" s="433">
        <f t="shared" si="4"/>
        <v>230.4</v>
      </c>
      <c r="I26" s="429">
        <f t="shared" si="5"/>
        <v>285.89999999999998</v>
      </c>
    </row>
    <row r="27" spans="1:9" x14ac:dyDescent="0.25">
      <c r="A27" s="19" t="s">
        <v>205</v>
      </c>
      <c r="B27" s="21">
        <v>1</v>
      </c>
      <c r="C27" s="21">
        <f t="shared" si="3"/>
        <v>179</v>
      </c>
      <c r="D27" s="21">
        <v>119</v>
      </c>
      <c r="E27" s="21">
        <v>60</v>
      </c>
      <c r="F27" s="6"/>
      <c r="G27" s="6">
        <v>4.8</v>
      </c>
      <c r="H27" s="433">
        <f t="shared" si="4"/>
        <v>576</v>
      </c>
      <c r="I27" s="429">
        <f t="shared" si="5"/>
        <v>714.76</v>
      </c>
    </row>
    <row r="28" spans="1:9" x14ac:dyDescent="0.25">
      <c r="A28" s="19" t="s">
        <v>138</v>
      </c>
      <c r="B28" s="21">
        <v>1</v>
      </c>
      <c r="C28" s="21">
        <f t="shared" si="3"/>
        <v>125</v>
      </c>
      <c r="D28" s="21">
        <v>119</v>
      </c>
      <c r="E28" s="21">
        <v>6</v>
      </c>
      <c r="F28" s="6"/>
      <c r="G28" s="6">
        <v>5.0999999999999996</v>
      </c>
      <c r="H28" s="433">
        <f t="shared" si="4"/>
        <v>61.2</v>
      </c>
      <c r="I28" s="429">
        <f t="shared" si="5"/>
        <v>75.94</v>
      </c>
    </row>
    <row r="29" spans="1:9" x14ac:dyDescent="0.25">
      <c r="A29" s="19" t="s">
        <v>205</v>
      </c>
      <c r="B29" s="21">
        <v>1</v>
      </c>
      <c r="C29" s="21">
        <f t="shared" si="3"/>
        <v>143</v>
      </c>
      <c r="D29" s="21">
        <v>119</v>
      </c>
      <c r="E29" s="21">
        <v>24</v>
      </c>
      <c r="F29" s="6"/>
      <c r="G29" s="6">
        <v>4.2</v>
      </c>
      <c r="H29" s="433">
        <f t="shared" si="4"/>
        <v>201.6</v>
      </c>
      <c r="I29" s="429">
        <f t="shared" si="5"/>
        <v>250.17</v>
      </c>
    </row>
    <row r="30" spans="1:9" ht="49.5" x14ac:dyDescent="0.25">
      <c r="A30" s="370" t="s">
        <v>25</v>
      </c>
      <c r="B30" s="284">
        <f>SUM(B31:B38)</f>
        <v>8</v>
      </c>
      <c r="C30" s="284"/>
      <c r="D30" s="284"/>
      <c r="E30" s="284">
        <f t="shared" ref="E30:I30" si="6">SUM(E31:E38)</f>
        <v>433</v>
      </c>
      <c r="F30" s="284"/>
      <c r="G30" s="284"/>
      <c r="H30" s="285">
        <f t="shared" si="6"/>
        <v>3082.96</v>
      </c>
      <c r="I30" s="285">
        <f t="shared" si="6"/>
        <v>3825.62</v>
      </c>
    </row>
    <row r="31" spans="1:9" x14ac:dyDescent="0.25">
      <c r="A31" s="19" t="s">
        <v>58</v>
      </c>
      <c r="B31" s="21">
        <v>1</v>
      </c>
      <c r="C31" s="21">
        <f t="shared" si="3"/>
        <v>167</v>
      </c>
      <c r="D31" s="21">
        <v>119</v>
      </c>
      <c r="E31" s="21">
        <v>48</v>
      </c>
      <c r="F31" s="6"/>
      <c r="G31" s="6">
        <v>3.56</v>
      </c>
      <c r="H31" s="35">
        <f t="shared" ref="H31" si="7">ROUND((E31*G31)*2,2)</f>
        <v>341.76</v>
      </c>
      <c r="I31" s="6">
        <f t="shared" si="5"/>
        <v>424.09</v>
      </c>
    </row>
    <row r="32" spans="1:9" x14ac:dyDescent="0.25">
      <c r="A32" s="19" t="s">
        <v>58</v>
      </c>
      <c r="B32" s="21">
        <v>1</v>
      </c>
      <c r="C32" s="21">
        <f t="shared" si="3"/>
        <v>143</v>
      </c>
      <c r="D32" s="21">
        <v>119</v>
      </c>
      <c r="E32" s="21">
        <v>24</v>
      </c>
      <c r="F32" s="6"/>
      <c r="G32" s="6">
        <v>3.56</v>
      </c>
      <c r="H32" s="433">
        <f t="shared" ref="H32:H38" si="8">ROUND((E32*G32)*2,2)</f>
        <v>170.88</v>
      </c>
      <c r="I32" s="429">
        <f t="shared" si="5"/>
        <v>212.04</v>
      </c>
    </row>
    <row r="33" spans="1:9" x14ac:dyDescent="0.25">
      <c r="A33" s="19" t="s">
        <v>58</v>
      </c>
      <c r="B33" s="21">
        <v>1</v>
      </c>
      <c r="C33" s="21">
        <f t="shared" si="3"/>
        <v>239</v>
      </c>
      <c r="D33" s="21">
        <v>119</v>
      </c>
      <c r="E33" s="21">
        <v>120</v>
      </c>
      <c r="F33" s="6"/>
      <c r="G33" s="6">
        <v>3.56</v>
      </c>
      <c r="H33" s="433">
        <f t="shared" si="8"/>
        <v>854.4</v>
      </c>
      <c r="I33" s="429">
        <f t="shared" si="5"/>
        <v>1060.22</v>
      </c>
    </row>
    <row r="34" spans="1:9" x14ac:dyDescent="0.25">
      <c r="A34" s="19" t="s">
        <v>58</v>
      </c>
      <c r="B34" s="21">
        <v>1</v>
      </c>
      <c r="C34" s="21">
        <f t="shared" si="3"/>
        <v>167</v>
      </c>
      <c r="D34" s="21">
        <v>119</v>
      </c>
      <c r="E34" s="21">
        <v>48</v>
      </c>
      <c r="F34" s="6"/>
      <c r="G34" s="6">
        <v>3.56</v>
      </c>
      <c r="H34" s="433">
        <f t="shared" si="8"/>
        <v>341.76</v>
      </c>
      <c r="I34" s="429">
        <f t="shared" si="5"/>
        <v>424.09</v>
      </c>
    </row>
    <row r="35" spans="1:9" x14ac:dyDescent="0.25">
      <c r="A35" s="19" t="s">
        <v>58</v>
      </c>
      <c r="B35" s="21">
        <v>1</v>
      </c>
      <c r="C35" s="21">
        <f t="shared" si="3"/>
        <v>191</v>
      </c>
      <c r="D35" s="21">
        <v>119</v>
      </c>
      <c r="E35" s="21">
        <v>72</v>
      </c>
      <c r="F35" s="6"/>
      <c r="G35" s="6">
        <v>3.56</v>
      </c>
      <c r="H35" s="433">
        <f t="shared" si="8"/>
        <v>512.64</v>
      </c>
      <c r="I35" s="429">
        <f t="shared" si="5"/>
        <v>636.13</v>
      </c>
    </row>
    <row r="36" spans="1:9" x14ac:dyDescent="0.25">
      <c r="A36" s="19" t="s">
        <v>58</v>
      </c>
      <c r="B36" s="21">
        <v>1</v>
      </c>
      <c r="C36" s="21">
        <f t="shared" si="3"/>
        <v>143</v>
      </c>
      <c r="D36" s="21">
        <v>119</v>
      </c>
      <c r="E36" s="21">
        <v>24</v>
      </c>
      <c r="F36" s="6"/>
      <c r="G36" s="6">
        <v>3.56</v>
      </c>
      <c r="H36" s="433">
        <f t="shared" si="8"/>
        <v>170.88</v>
      </c>
      <c r="I36" s="429">
        <f t="shared" si="5"/>
        <v>212.04</v>
      </c>
    </row>
    <row r="37" spans="1:9" x14ac:dyDescent="0.25">
      <c r="A37" s="19" t="s">
        <v>58</v>
      </c>
      <c r="B37" s="21">
        <v>1</v>
      </c>
      <c r="C37" s="21">
        <f t="shared" si="3"/>
        <v>192</v>
      </c>
      <c r="D37" s="21">
        <v>119</v>
      </c>
      <c r="E37" s="21">
        <v>73</v>
      </c>
      <c r="F37" s="6"/>
      <c r="G37" s="6">
        <v>3.56</v>
      </c>
      <c r="H37" s="433">
        <f t="shared" si="8"/>
        <v>519.76</v>
      </c>
      <c r="I37" s="429">
        <f t="shared" si="5"/>
        <v>644.97</v>
      </c>
    </row>
    <row r="38" spans="1:9" x14ac:dyDescent="0.25">
      <c r="A38" s="19" t="s">
        <v>58</v>
      </c>
      <c r="B38" s="21">
        <v>1</v>
      </c>
      <c r="C38" s="21">
        <f t="shared" si="3"/>
        <v>143</v>
      </c>
      <c r="D38" s="21">
        <v>119</v>
      </c>
      <c r="E38" s="21">
        <v>24</v>
      </c>
      <c r="F38" s="6"/>
      <c r="G38" s="6">
        <v>3.56</v>
      </c>
      <c r="H38" s="433">
        <f t="shared" si="8"/>
        <v>170.88</v>
      </c>
      <c r="I38" s="429">
        <f t="shared" si="5"/>
        <v>212.04</v>
      </c>
    </row>
    <row r="39" spans="1:9" x14ac:dyDescent="0.25">
      <c r="F39" s="15"/>
      <c r="G39" s="15"/>
    </row>
    <row r="41" spans="1:9" x14ac:dyDescent="0.25">
      <c r="A41" s="11" t="s">
        <v>1</v>
      </c>
      <c r="B41" s="12"/>
      <c r="C41" s="12"/>
      <c r="D41" s="12"/>
      <c r="E41" s="12"/>
      <c r="F41" s="12"/>
      <c r="G41" s="12"/>
      <c r="H41" s="12"/>
      <c r="I41" s="12"/>
    </row>
    <row r="42" spans="1:9" ht="36" customHeight="1" x14ac:dyDescent="0.25">
      <c r="A42" s="609" t="s">
        <v>3</v>
      </c>
      <c r="B42" s="609"/>
      <c r="C42" s="609"/>
      <c r="D42" s="609"/>
      <c r="E42" s="609"/>
      <c r="F42" s="609"/>
      <c r="G42" s="609"/>
      <c r="H42" s="609"/>
      <c r="I42" s="609"/>
    </row>
    <row r="43" spans="1:9" ht="18" customHeight="1" x14ac:dyDescent="0.25">
      <c r="A43" s="18" t="s">
        <v>5</v>
      </c>
      <c r="D43" s="12"/>
      <c r="E43" s="12"/>
      <c r="F43" s="12"/>
      <c r="G43" s="12"/>
      <c r="H43" s="12"/>
      <c r="I43" s="12"/>
    </row>
    <row r="44" spans="1:9" ht="18" customHeight="1" x14ac:dyDescent="0.25">
      <c r="A44" s="12" t="s">
        <v>16</v>
      </c>
      <c r="B44" s="18"/>
      <c r="C44" s="18"/>
      <c r="D44" s="12"/>
      <c r="E44" s="12"/>
      <c r="F44" s="12"/>
      <c r="G44" s="12"/>
      <c r="H44" s="12"/>
      <c r="I44" s="12"/>
    </row>
    <row r="45" spans="1:9" ht="18" customHeight="1" x14ac:dyDescent="0.25">
      <c r="A45" s="12" t="s">
        <v>17</v>
      </c>
      <c r="B45" s="18"/>
      <c r="C45" s="18"/>
      <c r="D45" s="12"/>
      <c r="E45" s="12"/>
      <c r="F45" s="12"/>
      <c r="G45" s="12"/>
      <c r="H45" s="12"/>
      <c r="I45" s="12"/>
    </row>
    <row r="46" spans="1:9" ht="18" customHeight="1" x14ac:dyDescent="0.25">
      <c r="A46" s="12"/>
      <c r="B46" s="18"/>
      <c r="C46" s="18"/>
      <c r="D46" s="12"/>
      <c r="E46" s="12"/>
      <c r="F46" s="12"/>
      <c r="G46" s="12"/>
      <c r="H46" s="12"/>
      <c r="I46" s="12"/>
    </row>
    <row r="47" spans="1:9" ht="18" customHeight="1" x14ac:dyDescent="0.3">
      <c r="A47" s="12" t="s">
        <v>14</v>
      </c>
      <c r="B47" s="18"/>
      <c r="C47" s="18"/>
      <c r="D47" s="12"/>
      <c r="E47" s="12"/>
      <c r="F47" s="12"/>
      <c r="G47" s="12"/>
      <c r="H47" s="12"/>
      <c r="I47" s="12"/>
    </row>
    <row r="48" spans="1:9" ht="18" customHeight="1" x14ac:dyDescent="0.25">
      <c r="A48" s="12"/>
      <c r="B48" s="18"/>
      <c r="C48" s="18"/>
      <c r="D48" s="12"/>
      <c r="E48" s="12"/>
      <c r="F48" s="12"/>
      <c r="G48" s="12"/>
      <c r="H48" s="12"/>
      <c r="I48" s="12"/>
    </row>
    <row r="49" spans="1:9" s="435" customFormat="1" ht="15" customHeight="1" x14ac:dyDescent="0.25">
      <c r="A49" s="434" t="s">
        <v>20</v>
      </c>
      <c r="B49" s="436"/>
      <c r="C49" s="436"/>
      <c r="D49" s="434"/>
      <c r="E49" s="434"/>
      <c r="F49" s="434"/>
      <c r="G49" s="434"/>
      <c r="H49" s="434"/>
      <c r="I49" s="434"/>
    </row>
    <row r="50" spans="1:9" s="435" customFormat="1" ht="37.5" customHeight="1" x14ac:dyDescent="0.25">
      <c r="A50" s="611" t="s">
        <v>7</v>
      </c>
      <c r="B50" s="611"/>
      <c r="C50" s="611"/>
      <c r="D50" s="611"/>
      <c r="E50" s="611"/>
      <c r="F50" s="611"/>
      <c r="G50" s="611"/>
      <c r="H50" s="611"/>
      <c r="I50" s="611"/>
    </row>
    <row r="51" spans="1:9" s="435" customFormat="1" ht="18" customHeight="1" x14ac:dyDescent="0.25">
      <c r="A51" s="602" t="s">
        <v>9</v>
      </c>
      <c r="B51" s="602"/>
      <c r="C51" s="602"/>
      <c r="D51" s="602"/>
      <c r="E51" s="602"/>
      <c r="F51" s="602"/>
      <c r="G51" s="602"/>
      <c r="H51" s="602"/>
      <c r="I51" s="602"/>
    </row>
    <row r="52" spans="1:9" x14ac:dyDescent="0.25">
      <c r="A52" s="17"/>
      <c r="B52" s="17"/>
      <c r="C52" s="17"/>
      <c r="D52" s="17"/>
      <c r="E52" s="17"/>
      <c r="F52" s="17"/>
      <c r="G52" s="17"/>
      <c r="H52" s="17"/>
      <c r="I52" s="17"/>
    </row>
    <row r="54" spans="1:9" x14ac:dyDescent="0.25">
      <c r="A54" s="2" t="s">
        <v>408</v>
      </c>
    </row>
    <row r="55" spans="1:9" ht="18" customHeight="1" x14ac:dyDescent="0.25"/>
    <row r="56" spans="1:9" x14ac:dyDescent="0.25">
      <c r="A56" s="2" t="s">
        <v>409</v>
      </c>
    </row>
    <row r="57" spans="1:9" x14ac:dyDescent="0.25">
      <c r="A57" s="2" t="s">
        <v>410</v>
      </c>
    </row>
  </sheetData>
  <mergeCells count="16">
    <mergeCell ref="G1:I1"/>
    <mergeCell ref="A42:I42"/>
    <mergeCell ref="A50:I50"/>
    <mergeCell ref="A51:I51"/>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6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64"/>
  <sheetViews>
    <sheetView zoomScale="80" zoomScaleNormal="80" workbookViewId="0">
      <selection activeCell="O10" sqref="O10"/>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4.140625" style="2" customWidth="1"/>
    <col min="10" max="11" width="15.85546875" style="2" customWidth="1"/>
    <col min="12" max="12" width="12.42578125" style="2" customWidth="1"/>
    <col min="13" max="16384" width="9.140625" style="2"/>
  </cols>
  <sheetData>
    <row r="1" spans="1:9" s="426" customFormat="1" ht="58.5" customHeight="1" x14ac:dyDescent="0.25">
      <c r="G1" s="600" t="s">
        <v>1627</v>
      </c>
      <c r="H1" s="601"/>
      <c r="I1" s="601"/>
    </row>
    <row r="2" spans="1:9" x14ac:dyDescent="0.25">
      <c r="H2" s="624"/>
      <c r="I2" s="624"/>
    </row>
    <row r="3" spans="1:9" s="1" customFormat="1" ht="39.75" customHeight="1" x14ac:dyDescent="0.25">
      <c r="A3" s="593" t="s">
        <v>18</v>
      </c>
      <c r="B3" s="593"/>
      <c r="C3" s="593"/>
      <c r="D3" s="593"/>
      <c r="E3" s="593"/>
      <c r="F3" s="593"/>
      <c r="G3" s="593"/>
      <c r="H3" s="593"/>
      <c r="I3" s="593"/>
    </row>
    <row r="4" spans="1:9" ht="12" customHeight="1" x14ac:dyDescent="0.25"/>
    <row r="5" spans="1:9" ht="18.75" x14ac:dyDescent="0.3">
      <c r="A5" s="2" t="s">
        <v>420</v>
      </c>
    </row>
    <row r="6" spans="1:9" ht="18.75" x14ac:dyDescent="0.3">
      <c r="A6" s="2" t="s">
        <v>1581</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185">
        <v>1</v>
      </c>
      <c r="B11" s="185">
        <v>6</v>
      </c>
      <c r="C11" s="185" t="s">
        <v>12</v>
      </c>
      <c r="D11" s="185">
        <v>8</v>
      </c>
      <c r="E11" s="185">
        <v>9</v>
      </c>
      <c r="F11" s="185">
        <v>11</v>
      </c>
      <c r="G11" s="185">
        <v>12</v>
      </c>
      <c r="H11" s="185">
        <v>13</v>
      </c>
      <c r="I11" s="185" t="s">
        <v>13</v>
      </c>
    </row>
    <row r="12" spans="1:9" s="1" customFormat="1" ht="27" customHeight="1" x14ac:dyDescent="0.25">
      <c r="A12" s="3" t="s">
        <v>0</v>
      </c>
      <c r="B12" s="4">
        <f>B13+B30+B45</f>
        <v>31</v>
      </c>
      <c r="C12" s="427"/>
      <c r="D12" s="427"/>
      <c r="E12" s="427">
        <f t="shared" ref="E12:I12" si="0">E13+E30+E45</f>
        <v>1318</v>
      </c>
      <c r="F12" s="427"/>
      <c r="G12" s="427"/>
      <c r="H12" s="428">
        <f t="shared" si="0"/>
        <v>10833.84</v>
      </c>
      <c r="I12" s="428">
        <f t="shared" si="0"/>
        <v>13443.699999999997</v>
      </c>
    </row>
    <row r="13" spans="1:9" ht="49.5" customHeight="1" x14ac:dyDescent="0.25">
      <c r="A13" s="370" t="s">
        <v>24</v>
      </c>
      <c r="B13" s="284">
        <f>SUM(B14:B29)</f>
        <v>16</v>
      </c>
      <c r="C13" s="284"/>
      <c r="D13" s="284"/>
      <c r="E13" s="284">
        <f>SUM(E14:E29)</f>
        <v>632</v>
      </c>
      <c r="F13" s="285"/>
      <c r="G13" s="285"/>
      <c r="H13" s="288">
        <f>SUM(H14:H29)</f>
        <v>5980.8</v>
      </c>
      <c r="I13" s="285">
        <f>SUM(I14:I29)</f>
        <v>7421.5699999999988</v>
      </c>
    </row>
    <row r="14" spans="1:9" x14ac:dyDescent="0.25">
      <c r="A14" s="19" t="s">
        <v>205</v>
      </c>
      <c r="B14" s="21">
        <v>1</v>
      </c>
      <c r="C14" s="21">
        <f>D14+E14</f>
        <v>182</v>
      </c>
      <c r="D14" s="21">
        <v>158</v>
      </c>
      <c r="E14" s="21">
        <v>24</v>
      </c>
      <c r="F14" s="6"/>
      <c r="G14" s="6">
        <v>4.8</v>
      </c>
      <c r="H14" s="35">
        <f>ROUND((E14*G14)*2,2)</f>
        <v>230.4</v>
      </c>
      <c r="I14" s="6">
        <f>ROUND(H14*1.2409,2)</f>
        <v>285.89999999999998</v>
      </c>
    </row>
    <row r="15" spans="1:9" x14ac:dyDescent="0.25">
      <c r="A15" s="19" t="s">
        <v>205</v>
      </c>
      <c r="B15" s="21">
        <v>1</v>
      </c>
      <c r="C15" s="21">
        <f t="shared" ref="C15:C46" si="1">D15+E15</f>
        <v>194</v>
      </c>
      <c r="D15" s="21">
        <v>158</v>
      </c>
      <c r="E15" s="21">
        <v>36</v>
      </c>
      <c r="F15" s="6"/>
      <c r="G15" s="6">
        <v>4.8</v>
      </c>
      <c r="H15" s="433">
        <f t="shared" ref="H15:H29" si="2">ROUND((E15*G15)*2,2)</f>
        <v>345.6</v>
      </c>
      <c r="I15" s="429">
        <f t="shared" ref="I15:I44" si="3">ROUND(H15*1.2409,2)</f>
        <v>428.86</v>
      </c>
    </row>
    <row r="16" spans="1:9" x14ac:dyDescent="0.25">
      <c r="A16" s="19" t="s">
        <v>205</v>
      </c>
      <c r="B16" s="21">
        <v>1</v>
      </c>
      <c r="C16" s="21">
        <f t="shared" si="1"/>
        <v>170</v>
      </c>
      <c r="D16" s="21">
        <v>158</v>
      </c>
      <c r="E16" s="21">
        <v>12</v>
      </c>
      <c r="F16" s="6"/>
      <c r="G16" s="6">
        <v>4.8</v>
      </c>
      <c r="H16" s="433">
        <f t="shared" si="2"/>
        <v>115.2</v>
      </c>
      <c r="I16" s="429">
        <f t="shared" si="3"/>
        <v>142.94999999999999</v>
      </c>
    </row>
    <row r="17" spans="1:9" x14ac:dyDescent="0.25">
      <c r="A17" s="19" t="s">
        <v>205</v>
      </c>
      <c r="B17" s="21">
        <v>1</v>
      </c>
      <c r="C17" s="21">
        <f t="shared" si="1"/>
        <v>210</v>
      </c>
      <c r="D17" s="21">
        <v>158</v>
      </c>
      <c r="E17" s="21">
        <v>52</v>
      </c>
      <c r="F17" s="6"/>
      <c r="G17" s="6">
        <v>4.8</v>
      </c>
      <c r="H17" s="433">
        <f t="shared" si="2"/>
        <v>499.2</v>
      </c>
      <c r="I17" s="429">
        <f t="shared" si="3"/>
        <v>619.46</v>
      </c>
    </row>
    <row r="18" spans="1:9" x14ac:dyDescent="0.25">
      <c r="A18" s="19" t="s">
        <v>205</v>
      </c>
      <c r="B18" s="21">
        <v>1</v>
      </c>
      <c r="C18" s="21">
        <f t="shared" si="1"/>
        <v>182</v>
      </c>
      <c r="D18" s="21">
        <v>158</v>
      </c>
      <c r="E18" s="21">
        <v>24</v>
      </c>
      <c r="F18" s="6"/>
      <c r="G18" s="6">
        <v>4.8</v>
      </c>
      <c r="H18" s="433">
        <f t="shared" si="2"/>
        <v>230.4</v>
      </c>
      <c r="I18" s="429">
        <f t="shared" si="3"/>
        <v>285.89999999999998</v>
      </c>
    </row>
    <row r="19" spans="1:9" x14ac:dyDescent="0.25">
      <c r="A19" s="19" t="s">
        <v>205</v>
      </c>
      <c r="B19" s="21">
        <v>1</v>
      </c>
      <c r="C19" s="21">
        <f t="shared" si="1"/>
        <v>230</v>
      </c>
      <c r="D19" s="21">
        <v>158</v>
      </c>
      <c r="E19" s="21">
        <v>72</v>
      </c>
      <c r="F19" s="6"/>
      <c r="G19" s="6">
        <v>4.8</v>
      </c>
      <c r="H19" s="433">
        <f t="shared" si="2"/>
        <v>691.2</v>
      </c>
      <c r="I19" s="429">
        <f t="shared" si="3"/>
        <v>857.71</v>
      </c>
    </row>
    <row r="20" spans="1:9" x14ac:dyDescent="0.25">
      <c r="A20" s="19" t="s">
        <v>205</v>
      </c>
      <c r="B20" s="21">
        <v>1</v>
      </c>
      <c r="C20" s="21">
        <f t="shared" si="1"/>
        <v>230</v>
      </c>
      <c r="D20" s="21">
        <v>158</v>
      </c>
      <c r="E20" s="21">
        <v>72</v>
      </c>
      <c r="F20" s="6"/>
      <c r="G20" s="6">
        <v>4.8</v>
      </c>
      <c r="H20" s="433">
        <f t="shared" si="2"/>
        <v>691.2</v>
      </c>
      <c r="I20" s="429">
        <f t="shared" si="3"/>
        <v>857.71</v>
      </c>
    </row>
    <row r="21" spans="1:9" x14ac:dyDescent="0.25">
      <c r="A21" s="19" t="s">
        <v>205</v>
      </c>
      <c r="B21" s="21">
        <v>1</v>
      </c>
      <c r="C21" s="21">
        <f t="shared" si="1"/>
        <v>218</v>
      </c>
      <c r="D21" s="21">
        <v>158</v>
      </c>
      <c r="E21" s="21">
        <v>60</v>
      </c>
      <c r="F21" s="6"/>
      <c r="G21" s="6">
        <v>4.8</v>
      </c>
      <c r="H21" s="433">
        <f t="shared" si="2"/>
        <v>576</v>
      </c>
      <c r="I21" s="429">
        <f t="shared" si="3"/>
        <v>714.76</v>
      </c>
    </row>
    <row r="22" spans="1:9" x14ac:dyDescent="0.25">
      <c r="A22" s="19" t="s">
        <v>205</v>
      </c>
      <c r="B22" s="21">
        <v>1</v>
      </c>
      <c r="C22" s="21">
        <f t="shared" si="1"/>
        <v>182</v>
      </c>
      <c r="D22" s="21">
        <v>158</v>
      </c>
      <c r="E22" s="21">
        <v>24</v>
      </c>
      <c r="F22" s="6"/>
      <c r="G22" s="6">
        <v>4.8</v>
      </c>
      <c r="H22" s="433">
        <f t="shared" si="2"/>
        <v>230.4</v>
      </c>
      <c r="I22" s="429">
        <f t="shared" si="3"/>
        <v>285.89999999999998</v>
      </c>
    </row>
    <row r="23" spans="1:9" x14ac:dyDescent="0.25">
      <c r="A23" s="19" t="s">
        <v>205</v>
      </c>
      <c r="B23" s="21">
        <v>1</v>
      </c>
      <c r="C23" s="21">
        <f t="shared" si="1"/>
        <v>182</v>
      </c>
      <c r="D23" s="21">
        <v>158</v>
      </c>
      <c r="E23" s="21">
        <v>24</v>
      </c>
      <c r="F23" s="6"/>
      <c r="G23" s="6">
        <v>4.8</v>
      </c>
      <c r="H23" s="433">
        <f t="shared" si="2"/>
        <v>230.4</v>
      </c>
      <c r="I23" s="429">
        <f t="shared" si="3"/>
        <v>285.89999999999998</v>
      </c>
    </row>
    <row r="24" spans="1:9" x14ac:dyDescent="0.25">
      <c r="A24" s="19" t="s">
        <v>205</v>
      </c>
      <c r="B24" s="21">
        <v>1</v>
      </c>
      <c r="C24" s="21">
        <f t="shared" si="1"/>
        <v>182</v>
      </c>
      <c r="D24" s="21">
        <v>158</v>
      </c>
      <c r="E24" s="21">
        <v>24</v>
      </c>
      <c r="F24" s="6"/>
      <c r="G24" s="6">
        <v>4.8</v>
      </c>
      <c r="H24" s="433">
        <f t="shared" si="2"/>
        <v>230.4</v>
      </c>
      <c r="I24" s="429">
        <f t="shared" si="3"/>
        <v>285.89999999999998</v>
      </c>
    </row>
    <row r="25" spans="1:9" x14ac:dyDescent="0.25">
      <c r="A25" s="19" t="s">
        <v>205</v>
      </c>
      <c r="B25" s="21">
        <v>1</v>
      </c>
      <c r="C25" s="21">
        <f t="shared" si="1"/>
        <v>206</v>
      </c>
      <c r="D25" s="21">
        <v>158</v>
      </c>
      <c r="E25" s="21">
        <v>48</v>
      </c>
      <c r="F25" s="6"/>
      <c r="G25" s="6">
        <v>4.8</v>
      </c>
      <c r="H25" s="433">
        <f t="shared" si="2"/>
        <v>460.8</v>
      </c>
      <c r="I25" s="429">
        <f t="shared" si="3"/>
        <v>571.80999999999995</v>
      </c>
    </row>
    <row r="26" spans="1:9" x14ac:dyDescent="0.25">
      <c r="A26" s="19" t="s">
        <v>205</v>
      </c>
      <c r="B26" s="21">
        <v>1</v>
      </c>
      <c r="C26" s="21">
        <f t="shared" si="1"/>
        <v>218</v>
      </c>
      <c r="D26" s="21">
        <v>158</v>
      </c>
      <c r="E26" s="21">
        <v>60</v>
      </c>
      <c r="F26" s="6"/>
      <c r="G26" s="6">
        <v>4.8</v>
      </c>
      <c r="H26" s="433">
        <f t="shared" si="2"/>
        <v>576</v>
      </c>
      <c r="I26" s="429">
        <f t="shared" si="3"/>
        <v>714.76</v>
      </c>
    </row>
    <row r="27" spans="1:9" x14ac:dyDescent="0.25">
      <c r="A27" s="19" t="s">
        <v>205</v>
      </c>
      <c r="B27" s="21">
        <v>1</v>
      </c>
      <c r="C27" s="21">
        <f t="shared" si="1"/>
        <v>186</v>
      </c>
      <c r="D27" s="21">
        <v>158</v>
      </c>
      <c r="E27" s="21">
        <v>28</v>
      </c>
      <c r="F27" s="6"/>
      <c r="G27" s="6">
        <v>4.8</v>
      </c>
      <c r="H27" s="433">
        <f t="shared" si="2"/>
        <v>268.8</v>
      </c>
      <c r="I27" s="429">
        <f t="shared" si="3"/>
        <v>333.55</v>
      </c>
    </row>
    <row r="28" spans="1:9" x14ac:dyDescent="0.25">
      <c r="A28" s="19" t="s">
        <v>205</v>
      </c>
      <c r="B28" s="21">
        <v>1</v>
      </c>
      <c r="C28" s="21">
        <f t="shared" si="1"/>
        <v>182</v>
      </c>
      <c r="D28" s="21">
        <v>158</v>
      </c>
      <c r="E28" s="21">
        <v>24</v>
      </c>
      <c r="F28" s="6"/>
      <c r="G28" s="6">
        <v>4.2</v>
      </c>
      <c r="H28" s="433">
        <f t="shared" si="2"/>
        <v>201.6</v>
      </c>
      <c r="I28" s="429">
        <f t="shared" si="3"/>
        <v>250.17</v>
      </c>
    </row>
    <row r="29" spans="1:9" x14ac:dyDescent="0.25">
      <c r="A29" s="19" t="s">
        <v>205</v>
      </c>
      <c r="B29" s="21">
        <v>1</v>
      </c>
      <c r="C29" s="21">
        <f t="shared" si="1"/>
        <v>206</v>
      </c>
      <c r="D29" s="21">
        <v>158</v>
      </c>
      <c r="E29" s="21">
        <v>48</v>
      </c>
      <c r="F29" s="6"/>
      <c r="G29" s="6">
        <v>4.2</v>
      </c>
      <c r="H29" s="433">
        <f t="shared" si="2"/>
        <v>403.2</v>
      </c>
      <c r="I29" s="429">
        <f t="shared" si="3"/>
        <v>500.33</v>
      </c>
    </row>
    <row r="30" spans="1:9" ht="49.5" x14ac:dyDescent="0.25">
      <c r="A30" s="370" t="s">
        <v>25</v>
      </c>
      <c r="B30" s="284">
        <f>SUM(B31:B44)</f>
        <v>14</v>
      </c>
      <c r="C30" s="284"/>
      <c r="D30" s="284"/>
      <c r="E30" s="284">
        <f>SUM(E31:E44)</f>
        <v>666</v>
      </c>
      <c r="F30" s="285"/>
      <c r="G30" s="285"/>
      <c r="H30" s="288">
        <f>SUM(H31:H44)</f>
        <v>4717.5999999999995</v>
      </c>
      <c r="I30" s="288">
        <f>SUM(I31:I44)</f>
        <v>5854.0599999999995</v>
      </c>
    </row>
    <row r="31" spans="1:9" x14ac:dyDescent="0.25">
      <c r="A31" s="19" t="s">
        <v>58</v>
      </c>
      <c r="B31" s="21">
        <v>1</v>
      </c>
      <c r="C31" s="21">
        <f t="shared" si="1"/>
        <v>206</v>
      </c>
      <c r="D31" s="21">
        <v>158</v>
      </c>
      <c r="E31" s="21">
        <v>48</v>
      </c>
      <c r="F31" s="6"/>
      <c r="G31" s="6">
        <v>3.56</v>
      </c>
      <c r="H31" s="35">
        <f t="shared" ref="H31" si="4">ROUND((E31*G31)*2,2)</f>
        <v>341.76</v>
      </c>
      <c r="I31" s="6">
        <f t="shared" si="3"/>
        <v>424.09</v>
      </c>
    </row>
    <row r="32" spans="1:9" x14ac:dyDescent="0.25">
      <c r="A32" s="19" t="s">
        <v>58</v>
      </c>
      <c r="B32" s="21">
        <v>1</v>
      </c>
      <c r="C32" s="21">
        <f t="shared" si="1"/>
        <v>206</v>
      </c>
      <c r="D32" s="21">
        <v>158</v>
      </c>
      <c r="E32" s="21">
        <v>48</v>
      </c>
      <c r="F32" s="6"/>
      <c r="G32" s="6">
        <v>3.56</v>
      </c>
      <c r="H32" s="433">
        <f t="shared" ref="H32:H44" si="5">ROUND((E32*G32)*2,2)</f>
        <v>341.76</v>
      </c>
      <c r="I32" s="429">
        <f t="shared" si="3"/>
        <v>424.09</v>
      </c>
    </row>
    <row r="33" spans="1:9" x14ac:dyDescent="0.25">
      <c r="A33" s="19" t="s">
        <v>58</v>
      </c>
      <c r="B33" s="21">
        <v>1</v>
      </c>
      <c r="C33" s="21">
        <f t="shared" si="1"/>
        <v>208</v>
      </c>
      <c r="D33" s="21">
        <v>158</v>
      </c>
      <c r="E33" s="21">
        <v>50</v>
      </c>
      <c r="F33" s="6"/>
      <c r="G33" s="6">
        <v>3.56</v>
      </c>
      <c r="H33" s="433">
        <f t="shared" si="5"/>
        <v>356</v>
      </c>
      <c r="I33" s="429">
        <f t="shared" si="3"/>
        <v>441.76</v>
      </c>
    </row>
    <row r="34" spans="1:9" x14ac:dyDescent="0.25">
      <c r="A34" s="19" t="s">
        <v>58</v>
      </c>
      <c r="B34" s="21">
        <v>1</v>
      </c>
      <c r="C34" s="21">
        <f t="shared" si="1"/>
        <v>194</v>
      </c>
      <c r="D34" s="21">
        <v>158</v>
      </c>
      <c r="E34" s="21">
        <v>36</v>
      </c>
      <c r="F34" s="6"/>
      <c r="G34" s="6">
        <v>3.56</v>
      </c>
      <c r="H34" s="433">
        <f t="shared" si="5"/>
        <v>256.32</v>
      </c>
      <c r="I34" s="429">
        <f t="shared" si="3"/>
        <v>318.07</v>
      </c>
    </row>
    <row r="35" spans="1:9" x14ac:dyDescent="0.25">
      <c r="A35" s="19" t="s">
        <v>58</v>
      </c>
      <c r="B35" s="21">
        <v>1</v>
      </c>
      <c r="C35" s="21">
        <f t="shared" si="1"/>
        <v>254</v>
      </c>
      <c r="D35" s="21">
        <v>158</v>
      </c>
      <c r="E35" s="21">
        <v>96</v>
      </c>
      <c r="F35" s="6"/>
      <c r="G35" s="6">
        <v>3.56</v>
      </c>
      <c r="H35" s="433">
        <f t="shared" si="5"/>
        <v>683.52</v>
      </c>
      <c r="I35" s="429">
        <f t="shared" si="3"/>
        <v>848.18</v>
      </c>
    </row>
    <row r="36" spans="1:9" x14ac:dyDescent="0.25">
      <c r="A36" s="19" t="s">
        <v>58</v>
      </c>
      <c r="B36" s="21">
        <v>1</v>
      </c>
      <c r="C36" s="21">
        <f t="shared" si="1"/>
        <v>230</v>
      </c>
      <c r="D36" s="21">
        <v>158</v>
      </c>
      <c r="E36" s="21">
        <v>72</v>
      </c>
      <c r="F36" s="6"/>
      <c r="G36" s="6">
        <v>3.56</v>
      </c>
      <c r="H36" s="433">
        <f t="shared" si="5"/>
        <v>512.64</v>
      </c>
      <c r="I36" s="429">
        <f t="shared" si="3"/>
        <v>636.13</v>
      </c>
    </row>
    <row r="37" spans="1:9" x14ac:dyDescent="0.25">
      <c r="A37" s="19" t="s">
        <v>58</v>
      </c>
      <c r="B37" s="21">
        <v>1</v>
      </c>
      <c r="C37" s="21">
        <f t="shared" si="1"/>
        <v>254</v>
      </c>
      <c r="D37" s="21">
        <v>158</v>
      </c>
      <c r="E37" s="21">
        <v>96</v>
      </c>
      <c r="F37" s="6"/>
      <c r="G37" s="6">
        <v>3.56</v>
      </c>
      <c r="H37" s="433">
        <f t="shared" si="5"/>
        <v>683.52</v>
      </c>
      <c r="I37" s="429">
        <f t="shared" si="3"/>
        <v>848.18</v>
      </c>
    </row>
    <row r="38" spans="1:9" x14ac:dyDescent="0.25">
      <c r="A38" s="19" t="s">
        <v>58</v>
      </c>
      <c r="B38" s="21">
        <v>1</v>
      </c>
      <c r="C38" s="21">
        <f t="shared" si="1"/>
        <v>198</v>
      </c>
      <c r="D38" s="21">
        <v>158</v>
      </c>
      <c r="E38" s="21">
        <v>40</v>
      </c>
      <c r="F38" s="6"/>
      <c r="G38" s="6">
        <v>3.56</v>
      </c>
      <c r="H38" s="433">
        <f t="shared" si="5"/>
        <v>284.8</v>
      </c>
      <c r="I38" s="429">
        <f t="shared" si="3"/>
        <v>353.41</v>
      </c>
    </row>
    <row r="39" spans="1:9" x14ac:dyDescent="0.25">
      <c r="A39" s="19" t="s">
        <v>58</v>
      </c>
      <c r="B39" s="21">
        <v>1</v>
      </c>
      <c r="C39" s="21">
        <f t="shared" si="1"/>
        <v>206</v>
      </c>
      <c r="D39" s="21">
        <v>158</v>
      </c>
      <c r="E39" s="21">
        <v>48</v>
      </c>
      <c r="F39" s="6"/>
      <c r="G39" s="6">
        <v>3.56</v>
      </c>
      <c r="H39" s="433">
        <f t="shared" si="5"/>
        <v>341.76</v>
      </c>
      <c r="I39" s="429">
        <f t="shared" si="3"/>
        <v>424.09</v>
      </c>
    </row>
    <row r="40" spans="1:9" x14ac:dyDescent="0.25">
      <c r="A40" s="19" t="s">
        <v>58</v>
      </c>
      <c r="B40" s="21">
        <v>1</v>
      </c>
      <c r="C40" s="21">
        <f t="shared" si="1"/>
        <v>180</v>
      </c>
      <c r="D40" s="21">
        <v>158</v>
      </c>
      <c r="E40" s="21">
        <v>22</v>
      </c>
      <c r="F40" s="6"/>
      <c r="G40" s="6">
        <v>3.56</v>
      </c>
      <c r="H40" s="433">
        <f t="shared" si="5"/>
        <v>156.63999999999999</v>
      </c>
      <c r="I40" s="429">
        <f t="shared" si="3"/>
        <v>194.37</v>
      </c>
    </row>
    <row r="41" spans="1:9" x14ac:dyDescent="0.25">
      <c r="A41" s="19" t="s">
        <v>58</v>
      </c>
      <c r="B41" s="21">
        <v>1</v>
      </c>
      <c r="C41" s="21">
        <f t="shared" si="1"/>
        <v>206</v>
      </c>
      <c r="D41" s="21">
        <v>158</v>
      </c>
      <c r="E41" s="21">
        <v>48</v>
      </c>
      <c r="F41" s="6"/>
      <c r="G41" s="6">
        <v>3.56</v>
      </c>
      <c r="H41" s="433">
        <f t="shared" si="5"/>
        <v>341.76</v>
      </c>
      <c r="I41" s="429">
        <f t="shared" si="3"/>
        <v>424.09</v>
      </c>
    </row>
    <row r="42" spans="1:9" x14ac:dyDescent="0.25">
      <c r="A42" s="19" t="s">
        <v>58</v>
      </c>
      <c r="B42" s="21">
        <v>1</v>
      </c>
      <c r="C42" s="21">
        <f t="shared" si="1"/>
        <v>182</v>
      </c>
      <c r="D42" s="21">
        <v>158</v>
      </c>
      <c r="E42" s="21">
        <v>24</v>
      </c>
      <c r="F42" s="6"/>
      <c r="G42" s="6">
        <v>3.56</v>
      </c>
      <c r="H42" s="433">
        <f t="shared" si="5"/>
        <v>170.88</v>
      </c>
      <c r="I42" s="429">
        <f t="shared" si="3"/>
        <v>212.04</v>
      </c>
    </row>
    <row r="43" spans="1:9" x14ac:dyDescent="0.25">
      <c r="A43" s="19" t="s">
        <v>59</v>
      </c>
      <c r="B43" s="21">
        <v>1</v>
      </c>
      <c r="C43" s="21">
        <f t="shared" si="1"/>
        <v>170</v>
      </c>
      <c r="D43" s="21">
        <v>158</v>
      </c>
      <c r="E43" s="21">
        <v>12</v>
      </c>
      <c r="F43" s="6"/>
      <c r="G43" s="6">
        <v>3.24</v>
      </c>
      <c r="H43" s="433">
        <f t="shared" si="5"/>
        <v>77.760000000000005</v>
      </c>
      <c r="I43" s="429">
        <f t="shared" si="3"/>
        <v>96.49</v>
      </c>
    </row>
    <row r="44" spans="1:9" x14ac:dyDescent="0.25">
      <c r="A44" s="19" t="s">
        <v>59</v>
      </c>
      <c r="B44" s="21">
        <v>1</v>
      </c>
      <c r="C44" s="21">
        <f t="shared" si="1"/>
        <v>184</v>
      </c>
      <c r="D44" s="21">
        <v>158</v>
      </c>
      <c r="E44" s="21">
        <v>26</v>
      </c>
      <c r="F44" s="6"/>
      <c r="G44" s="6">
        <v>3.24</v>
      </c>
      <c r="H44" s="433">
        <f t="shared" si="5"/>
        <v>168.48</v>
      </c>
      <c r="I44" s="429">
        <f t="shared" si="3"/>
        <v>209.07</v>
      </c>
    </row>
    <row r="45" spans="1:9" ht="36" customHeight="1" x14ac:dyDescent="0.25">
      <c r="A45" s="370" t="s">
        <v>26</v>
      </c>
      <c r="B45" s="284">
        <f>B46</f>
        <v>1</v>
      </c>
      <c r="C45" s="284"/>
      <c r="D45" s="284"/>
      <c r="E45" s="284">
        <f t="shared" ref="E45:I45" si="6">E46</f>
        <v>20</v>
      </c>
      <c r="F45" s="284"/>
      <c r="G45" s="284"/>
      <c r="H45" s="284">
        <f t="shared" si="6"/>
        <v>135.44</v>
      </c>
      <c r="I45" s="284">
        <f t="shared" si="6"/>
        <v>168.07</v>
      </c>
    </row>
    <row r="46" spans="1:9" x14ac:dyDescent="0.25">
      <c r="A46" s="43" t="s">
        <v>421</v>
      </c>
      <c r="B46" s="21">
        <v>1</v>
      </c>
      <c r="C46" s="21">
        <f t="shared" si="1"/>
        <v>178</v>
      </c>
      <c r="D46" s="21">
        <v>158</v>
      </c>
      <c r="E46" s="21">
        <v>20</v>
      </c>
      <c r="F46" s="6">
        <v>535</v>
      </c>
      <c r="G46" s="6">
        <f>ROUND(F46/158,4)</f>
        <v>3.3860999999999999</v>
      </c>
      <c r="H46" s="35">
        <f t="shared" ref="H46" si="7">ROUND((E46*G46)*2,2)</f>
        <v>135.44</v>
      </c>
      <c r="I46" s="6">
        <f t="shared" ref="I46" si="8">ROUND(H46*1.2409,2)</f>
        <v>168.07</v>
      </c>
    </row>
    <row r="48" spans="1:9" x14ac:dyDescent="0.25">
      <c r="A48" s="11" t="s">
        <v>1</v>
      </c>
      <c r="B48" s="12"/>
      <c r="C48" s="12"/>
      <c r="D48" s="12"/>
      <c r="E48" s="12"/>
      <c r="F48" s="12"/>
      <c r="G48" s="12"/>
      <c r="H48" s="12"/>
      <c r="I48" s="12"/>
    </row>
    <row r="49" spans="1:9" ht="36" customHeight="1" x14ac:dyDescent="0.25">
      <c r="A49" s="609" t="s">
        <v>3</v>
      </c>
      <c r="B49" s="609"/>
      <c r="C49" s="609"/>
      <c r="D49" s="609"/>
      <c r="E49" s="609"/>
      <c r="F49" s="609"/>
      <c r="G49" s="609"/>
      <c r="H49" s="609"/>
      <c r="I49" s="609"/>
    </row>
    <row r="50" spans="1:9" ht="18" customHeight="1" x14ac:dyDescent="0.25">
      <c r="A50" s="18" t="s">
        <v>5</v>
      </c>
      <c r="D50" s="12"/>
      <c r="E50" s="12"/>
      <c r="F50" s="12"/>
      <c r="G50" s="12"/>
      <c r="H50" s="12"/>
      <c r="I50" s="12"/>
    </row>
    <row r="51" spans="1:9" ht="18" customHeight="1" x14ac:dyDescent="0.25">
      <c r="A51" s="12" t="s">
        <v>16</v>
      </c>
      <c r="B51" s="18"/>
      <c r="C51" s="18"/>
      <c r="D51" s="12"/>
      <c r="E51" s="12"/>
      <c r="F51" s="12"/>
      <c r="G51" s="12"/>
      <c r="H51" s="12"/>
      <c r="I51" s="12"/>
    </row>
    <row r="52" spans="1:9" ht="18" customHeight="1" x14ac:dyDescent="0.25">
      <c r="A52" s="12" t="s">
        <v>17</v>
      </c>
      <c r="B52" s="18"/>
      <c r="C52" s="18"/>
      <c r="D52" s="12"/>
      <c r="E52" s="12"/>
      <c r="F52" s="12"/>
      <c r="G52" s="12"/>
      <c r="H52" s="12"/>
      <c r="I52" s="12"/>
    </row>
    <row r="53" spans="1:9" ht="18" customHeight="1" x14ac:dyDescent="0.25">
      <c r="A53" s="12"/>
      <c r="B53" s="18"/>
      <c r="C53" s="18"/>
      <c r="D53" s="12"/>
      <c r="E53" s="12"/>
      <c r="F53" s="12"/>
      <c r="G53" s="12"/>
      <c r="H53" s="12"/>
      <c r="I53" s="12"/>
    </row>
    <row r="54" spans="1:9" ht="18" customHeight="1" x14ac:dyDescent="0.3">
      <c r="A54" s="12" t="s">
        <v>14</v>
      </c>
      <c r="B54" s="18"/>
      <c r="C54" s="18"/>
      <c r="D54" s="12"/>
      <c r="E54" s="12"/>
      <c r="F54" s="12"/>
      <c r="G54" s="12"/>
      <c r="H54" s="12"/>
      <c r="I54" s="12"/>
    </row>
    <row r="55" spans="1:9" ht="18" customHeight="1" x14ac:dyDescent="0.25">
      <c r="A55" s="12"/>
      <c r="B55" s="18"/>
      <c r="C55" s="18"/>
      <c r="D55" s="12"/>
      <c r="E55" s="12"/>
      <c r="F55" s="12"/>
      <c r="G55" s="12"/>
      <c r="H55" s="12"/>
      <c r="I55" s="12"/>
    </row>
    <row r="56" spans="1:9" ht="18" customHeight="1" x14ac:dyDescent="0.25">
      <c r="A56" s="20" t="s">
        <v>20</v>
      </c>
      <c r="B56" s="18"/>
      <c r="C56" s="18"/>
      <c r="D56" s="12"/>
      <c r="E56" s="12"/>
      <c r="F56" s="12"/>
      <c r="G56" s="12"/>
      <c r="H56" s="12"/>
      <c r="I56" s="12"/>
    </row>
    <row r="57" spans="1:9" ht="37.5" customHeight="1" x14ac:dyDescent="0.25">
      <c r="A57" s="633" t="s">
        <v>7</v>
      </c>
      <c r="B57" s="633"/>
      <c r="C57" s="633"/>
      <c r="D57" s="633"/>
      <c r="E57" s="633"/>
      <c r="F57" s="633"/>
      <c r="G57" s="633"/>
      <c r="H57" s="633"/>
      <c r="I57" s="633"/>
    </row>
    <row r="58" spans="1:9" ht="18" customHeight="1" x14ac:dyDescent="0.25">
      <c r="A58" s="634" t="s">
        <v>9</v>
      </c>
      <c r="B58" s="634"/>
      <c r="C58" s="634"/>
      <c r="D58" s="634"/>
      <c r="E58" s="634"/>
      <c r="F58" s="634"/>
      <c r="G58" s="634"/>
      <c r="H58" s="634"/>
      <c r="I58" s="634"/>
    </row>
    <row r="59" spans="1:9" x14ac:dyDescent="0.25">
      <c r="A59" s="17"/>
      <c r="B59" s="17"/>
      <c r="C59" s="17"/>
      <c r="D59" s="17"/>
      <c r="E59" s="17"/>
      <c r="F59" s="17"/>
      <c r="G59" s="17"/>
      <c r="H59" s="17"/>
      <c r="I59" s="17"/>
    </row>
    <row r="61" spans="1:9" x14ac:dyDescent="0.25">
      <c r="A61" s="2" t="s">
        <v>408</v>
      </c>
    </row>
    <row r="62" spans="1:9" ht="18" customHeight="1" x14ac:dyDescent="0.25"/>
    <row r="63" spans="1:9" x14ac:dyDescent="0.25">
      <c r="A63" s="2" t="s">
        <v>409</v>
      </c>
    </row>
    <row r="64" spans="1:9" x14ac:dyDescent="0.25">
      <c r="A64" s="2" t="s">
        <v>410</v>
      </c>
    </row>
  </sheetData>
  <mergeCells count="16">
    <mergeCell ref="G1:I1"/>
    <mergeCell ref="A49:I49"/>
    <mergeCell ref="A57:I57"/>
    <mergeCell ref="A58:I58"/>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3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71"/>
  <sheetViews>
    <sheetView zoomScale="80" zoomScaleNormal="80" workbookViewId="0">
      <selection activeCell="U13" sqref="U13"/>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0" width="11.28515625" style="2" customWidth="1"/>
    <col min="11" max="16384" width="9.140625" style="2"/>
  </cols>
  <sheetData>
    <row r="1" spans="1:9" s="426" customFormat="1" ht="53.25" customHeight="1" x14ac:dyDescent="0.25">
      <c r="G1" s="600" t="s">
        <v>1628</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1494</v>
      </c>
    </row>
    <row r="6" spans="1:9" x14ac:dyDescent="0.25">
      <c r="A6" s="2" t="s">
        <v>1570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7" t="s">
        <v>13</v>
      </c>
    </row>
    <row r="12" spans="1:9" s="1" customFormat="1" ht="26.25" customHeight="1" x14ac:dyDescent="0.25">
      <c r="A12" s="3" t="s">
        <v>0</v>
      </c>
      <c r="B12" s="4">
        <f>B13+B20+B36+B49</f>
        <v>37</v>
      </c>
      <c r="C12" s="427"/>
      <c r="D12" s="427"/>
      <c r="E12" s="427">
        <f t="shared" ref="E12:I12" si="0">E13+E20+E36+E49</f>
        <v>1465</v>
      </c>
      <c r="F12" s="427"/>
      <c r="G12" s="427"/>
      <c r="H12" s="428">
        <f t="shared" si="0"/>
        <v>14429.22</v>
      </c>
      <c r="I12" s="428">
        <f t="shared" si="0"/>
        <v>17905.240000000002</v>
      </c>
    </row>
    <row r="13" spans="1:9" ht="37.5" customHeight="1" x14ac:dyDescent="0.25">
      <c r="A13" s="370" t="s">
        <v>23</v>
      </c>
      <c r="B13" s="284">
        <f>SUM(B14:B19)</f>
        <v>6</v>
      </c>
      <c r="C13" s="284"/>
      <c r="D13" s="284"/>
      <c r="E13" s="284">
        <f t="shared" ref="E13:I13" si="1">SUM(E14:E19)</f>
        <v>218</v>
      </c>
      <c r="F13" s="284"/>
      <c r="G13" s="284"/>
      <c r="H13" s="285">
        <f t="shared" si="1"/>
        <v>3439.3199999999997</v>
      </c>
      <c r="I13" s="285">
        <f t="shared" si="1"/>
        <v>4267.8600000000006</v>
      </c>
    </row>
    <row r="14" spans="1:9" ht="18.75" customHeight="1" x14ac:dyDescent="0.25">
      <c r="A14" s="19" t="s">
        <v>199</v>
      </c>
      <c r="B14" s="21">
        <v>1</v>
      </c>
      <c r="C14" s="21">
        <f t="shared" ref="C14:C19" si="2">D14+E14</f>
        <v>240</v>
      </c>
      <c r="D14" s="21">
        <v>158</v>
      </c>
      <c r="E14" s="21">
        <v>82</v>
      </c>
      <c r="F14" s="6">
        <v>1180</v>
      </c>
      <c r="G14" s="6">
        <f>ROUND(F14/D14,2)</f>
        <v>7.47</v>
      </c>
      <c r="H14" s="429">
        <f>ROUND(E14*G14*2,2)</f>
        <v>1225.08</v>
      </c>
      <c r="I14" s="433">
        <f t="shared" ref="I14:I19" si="3">ROUND(H14*1.2409,2)</f>
        <v>1520.2</v>
      </c>
    </row>
    <row r="15" spans="1:9" ht="18.75" customHeight="1" x14ac:dyDescent="0.25">
      <c r="A15" s="19" t="s">
        <v>200</v>
      </c>
      <c r="B15" s="21">
        <v>1</v>
      </c>
      <c r="C15" s="21">
        <f t="shared" si="2"/>
        <v>182</v>
      </c>
      <c r="D15" s="21">
        <v>158</v>
      </c>
      <c r="E15" s="21">
        <v>24</v>
      </c>
      <c r="F15" s="6">
        <v>1300</v>
      </c>
      <c r="G15" s="6">
        <f t="shared" ref="G15:G19" si="4">ROUND(F15/D15,2)</f>
        <v>8.23</v>
      </c>
      <c r="H15" s="429">
        <f t="shared" ref="H15:H19" si="5">ROUND(E15*G15*2,2)</f>
        <v>395.04</v>
      </c>
      <c r="I15" s="433">
        <f t="shared" si="3"/>
        <v>490.21</v>
      </c>
    </row>
    <row r="16" spans="1:9" ht="18.75" customHeight="1" x14ac:dyDescent="0.25">
      <c r="A16" s="19" t="s">
        <v>201</v>
      </c>
      <c r="B16" s="21">
        <v>1</v>
      </c>
      <c r="C16" s="21">
        <f t="shared" si="2"/>
        <v>174</v>
      </c>
      <c r="D16" s="21">
        <v>158</v>
      </c>
      <c r="E16" s="21">
        <v>16</v>
      </c>
      <c r="F16" s="6">
        <v>1180</v>
      </c>
      <c r="G16" s="6">
        <f t="shared" si="4"/>
        <v>7.47</v>
      </c>
      <c r="H16" s="429">
        <f t="shared" si="5"/>
        <v>239.04</v>
      </c>
      <c r="I16" s="433">
        <f t="shared" si="3"/>
        <v>296.62</v>
      </c>
    </row>
    <row r="17" spans="1:9" ht="18.75" customHeight="1" x14ac:dyDescent="0.25">
      <c r="A17" s="19" t="s">
        <v>200</v>
      </c>
      <c r="B17" s="21">
        <v>1</v>
      </c>
      <c r="C17" s="21">
        <f t="shared" si="2"/>
        <v>182</v>
      </c>
      <c r="D17" s="21">
        <v>158</v>
      </c>
      <c r="E17" s="21">
        <v>24</v>
      </c>
      <c r="F17" s="6">
        <v>1300</v>
      </c>
      <c r="G17" s="6">
        <f t="shared" si="4"/>
        <v>8.23</v>
      </c>
      <c r="H17" s="429">
        <f t="shared" si="5"/>
        <v>395.04</v>
      </c>
      <c r="I17" s="433">
        <f t="shared" si="3"/>
        <v>490.21</v>
      </c>
    </row>
    <row r="18" spans="1:9" ht="18.75" customHeight="1" x14ac:dyDescent="0.25">
      <c r="A18" s="19" t="s">
        <v>202</v>
      </c>
      <c r="B18" s="21">
        <v>1</v>
      </c>
      <c r="C18" s="21">
        <f t="shared" si="2"/>
        <v>182</v>
      </c>
      <c r="D18" s="21">
        <v>158</v>
      </c>
      <c r="E18" s="21">
        <v>24</v>
      </c>
      <c r="F18" s="6">
        <v>1300</v>
      </c>
      <c r="G18" s="6">
        <f t="shared" si="4"/>
        <v>8.23</v>
      </c>
      <c r="H18" s="429">
        <f t="shared" si="5"/>
        <v>395.04</v>
      </c>
      <c r="I18" s="433">
        <f t="shared" si="3"/>
        <v>490.21</v>
      </c>
    </row>
    <row r="19" spans="1:9" ht="18.75" customHeight="1" x14ac:dyDescent="0.25">
      <c r="A19" s="19" t="s">
        <v>203</v>
      </c>
      <c r="B19" s="21">
        <v>1</v>
      </c>
      <c r="C19" s="21">
        <f t="shared" si="2"/>
        <v>206</v>
      </c>
      <c r="D19" s="21">
        <v>158</v>
      </c>
      <c r="E19" s="21">
        <v>48</v>
      </c>
      <c r="F19" s="6">
        <v>1300</v>
      </c>
      <c r="G19" s="6">
        <f t="shared" si="4"/>
        <v>8.23</v>
      </c>
      <c r="H19" s="429">
        <f t="shared" si="5"/>
        <v>790.08</v>
      </c>
      <c r="I19" s="433">
        <f t="shared" si="3"/>
        <v>980.41</v>
      </c>
    </row>
    <row r="20" spans="1:9" ht="49.5" customHeight="1" x14ac:dyDescent="0.25">
      <c r="A20" s="370" t="s">
        <v>24</v>
      </c>
      <c r="B20" s="284">
        <f>SUM(B21:B35)</f>
        <v>15</v>
      </c>
      <c r="C20" s="284"/>
      <c r="D20" s="284"/>
      <c r="E20" s="284">
        <f t="shared" ref="E20:I20" si="6">SUM(E21:E35)</f>
        <v>653</v>
      </c>
      <c r="F20" s="284"/>
      <c r="G20" s="284"/>
      <c r="H20" s="285">
        <f t="shared" si="6"/>
        <v>6737.8599999999988</v>
      </c>
      <c r="I20" s="285">
        <f t="shared" si="6"/>
        <v>8361.01</v>
      </c>
    </row>
    <row r="21" spans="1:9" x14ac:dyDescent="0.25">
      <c r="A21" s="19" t="s">
        <v>204</v>
      </c>
      <c r="B21" s="21">
        <v>1</v>
      </c>
      <c r="C21" s="21">
        <f t="shared" ref="C21:C53" si="7">D21+E21</f>
        <v>198</v>
      </c>
      <c r="D21" s="21">
        <v>158</v>
      </c>
      <c r="E21" s="21">
        <v>40</v>
      </c>
      <c r="F21" s="6">
        <v>785</v>
      </c>
      <c r="G21" s="6">
        <f t="shared" ref="G21:G52" si="8">ROUND(F21/D21,2)</f>
        <v>4.97</v>
      </c>
      <c r="H21" s="429">
        <f t="shared" ref="H21:H52" si="9">ROUND(E21*G21*2,2)</f>
        <v>397.6</v>
      </c>
      <c r="I21" s="433">
        <f t="shared" ref="I21:I53" si="10">ROUND(H21*1.2409,2)</f>
        <v>493.38</v>
      </c>
    </row>
    <row r="22" spans="1:9" x14ac:dyDescent="0.25">
      <c r="A22" s="19" t="s">
        <v>204</v>
      </c>
      <c r="B22" s="21">
        <v>1</v>
      </c>
      <c r="C22" s="21">
        <f t="shared" si="7"/>
        <v>182</v>
      </c>
      <c r="D22" s="21">
        <v>158</v>
      </c>
      <c r="E22" s="21">
        <v>24</v>
      </c>
      <c r="F22" s="6">
        <v>785</v>
      </c>
      <c r="G22" s="6">
        <f t="shared" si="8"/>
        <v>4.97</v>
      </c>
      <c r="H22" s="429">
        <f t="shared" si="9"/>
        <v>238.56</v>
      </c>
      <c r="I22" s="433">
        <f t="shared" si="10"/>
        <v>296.02999999999997</v>
      </c>
    </row>
    <row r="23" spans="1:9" x14ac:dyDescent="0.25">
      <c r="A23" s="19" t="s">
        <v>204</v>
      </c>
      <c r="B23" s="21">
        <v>1</v>
      </c>
      <c r="C23" s="21">
        <f t="shared" si="7"/>
        <v>182</v>
      </c>
      <c r="D23" s="21">
        <v>158</v>
      </c>
      <c r="E23" s="21">
        <v>24</v>
      </c>
      <c r="F23" s="6">
        <v>805</v>
      </c>
      <c r="G23" s="6">
        <f t="shared" si="8"/>
        <v>5.09</v>
      </c>
      <c r="H23" s="429">
        <f t="shared" si="9"/>
        <v>244.32</v>
      </c>
      <c r="I23" s="433">
        <f t="shared" si="10"/>
        <v>303.18</v>
      </c>
    </row>
    <row r="24" spans="1:9" x14ac:dyDescent="0.25">
      <c r="A24" s="19" t="s">
        <v>204</v>
      </c>
      <c r="B24" s="21">
        <v>1</v>
      </c>
      <c r="C24" s="21">
        <f t="shared" si="7"/>
        <v>206</v>
      </c>
      <c r="D24" s="21">
        <v>158</v>
      </c>
      <c r="E24" s="21">
        <v>48</v>
      </c>
      <c r="F24" s="6">
        <v>785</v>
      </c>
      <c r="G24" s="6">
        <f t="shared" si="8"/>
        <v>4.97</v>
      </c>
      <c r="H24" s="429">
        <f t="shared" si="9"/>
        <v>477.12</v>
      </c>
      <c r="I24" s="433">
        <f t="shared" si="10"/>
        <v>592.05999999999995</v>
      </c>
    </row>
    <row r="25" spans="1:9" x14ac:dyDescent="0.25">
      <c r="A25" s="19" t="s">
        <v>204</v>
      </c>
      <c r="B25" s="21">
        <v>1</v>
      </c>
      <c r="C25" s="21">
        <f t="shared" si="7"/>
        <v>206</v>
      </c>
      <c r="D25" s="21">
        <v>158</v>
      </c>
      <c r="E25" s="21">
        <v>48</v>
      </c>
      <c r="F25" s="6">
        <v>805</v>
      </c>
      <c r="G25" s="6">
        <f t="shared" si="8"/>
        <v>5.09</v>
      </c>
      <c r="H25" s="433">
        <f t="shared" si="9"/>
        <v>488.64</v>
      </c>
      <c r="I25" s="429">
        <f t="shared" si="10"/>
        <v>606.35</v>
      </c>
    </row>
    <row r="26" spans="1:9" x14ac:dyDescent="0.25">
      <c r="A26" s="19" t="s">
        <v>204</v>
      </c>
      <c r="B26" s="21">
        <v>1</v>
      </c>
      <c r="C26" s="21">
        <f t="shared" si="7"/>
        <v>198</v>
      </c>
      <c r="D26" s="21">
        <v>158</v>
      </c>
      <c r="E26" s="21">
        <v>40</v>
      </c>
      <c r="F26" s="6">
        <v>805</v>
      </c>
      <c r="G26" s="6">
        <f t="shared" si="8"/>
        <v>5.09</v>
      </c>
      <c r="H26" s="433">
        <f t="shared" si="9"/>
        <v>407.2</v>
      </c>
      <c r="I26" s="429">
        <f t="shared" si="10"/>
        <v>505.29</v>
      </c>
    </row>
    <row r="27" spans="1:9" x14ac:dyDescent="0.25">
      <c r="A27" s="19" t="s">
        <v>204</v>
      </c>
      <c r="B27" s="21">
        <v>1</v>
      </c>
      <c r="C27" s="21">
        <f t="shared" si="7"/>
        <v>200</v>
      </c>
      <c r="D27" s="21">
        <v>158</v>
      </c>
      <c r="E27" s="21">
        <v>42</v>
      </c>
      <c r="F27" s="6">
        <v>805</v>
      </c>
      <c r="G27" s="6">
        <f t="shared" si="8"/>
        <v>5.09</v>
      </c>
      <c r="H27" s="433">
        <f t="shared" si="9"/>
        <v>427.56</v>
      </c>
      <c r="I27" s="429">
        <f t="shared" si="10"/>
        <v>530.55999999999995</v>
      </c>
    </row>
    <row r="28" spans="1:9" x14ac:dyDescent="0.25">
      <c r="A28" s="19" t="s">
        <v>204</v>
      </c>
      <c r="B28" s="21">
        <v>1</v>
      </c>
      <c r="C28" s="21">
        <f t="shared" si="7"/>
        <v>176</v>
      </c>
      <c r="D28" s="21">
        <v>158</v>
      </c>
      <c r="E28" s="21">
        <v>18</v>
      </c>
      <c r="F28" s="6">
        <v>785</v>
      </c>
      <c r="G28" s="6">
        <f t="shared" si="8"/>
        <v>4.97</v>
      </c>
      <c r="H28" s="433">
        <f t="shared" si="9"/>
        <v>178.92</v>
      </c>
      <c r="I28" s="429">
        <f t="shared" si="10"/>
        <v>222.02</v>
      </c>
    </row>
    <row r="29" spans="1:9" x14ac:dyDescent="0.25">
      <c r="A29" s="19" t="s">
        <v>204</v>
      </c>
      <c r="B29" s="21">
        <v>1</v>
      </c>
      <c r="C29" s="21">
        <f t="shared" si="7"/>
        <v>184</v>
      </c>
      <c r="D29" s="21">
        <v>158</v>
      </c>
      <c r="E29" s="21">
        <v>26</v>
      </c>
      <c r="F29" s="6">
        <v>785</v>
      </c>
      <c r="G29" s="6">
        <f t="shared" si="8"/>
        <v>4.97</v>
      </c>
      <c r="H29" s="433">
        <f t="shared" si="9"/>
        <v>258.44</v>
      </c>
      <c r="I29" s="429">
        <f t="shared" si="10"/>
        <v>320.7</v>
      </c>
    </row>
    <row r="30" spans="1:9" x14ac:dyDescent="0.25">
      <c r="A30" s="19" t="s">
        <v>204</v>
      </c>
      <c r="B30" s="21">
        <v>1</v>
      </c>
      <c r="C30" s="21">
        <f t="shared" si="7"/>
        <v>206</v>
      </c>
      <c r="D30" s="21">
        <v>158</v>
      </c>
      <c r="E30" s="21">
        <v>48</v>
      </c>
      <c r="F30" s="6">
        <v>785</v>
      </c>
      <c r="G30" s="6">
        <f t="shared" si="8"/>
        <v>4.97</v>
      </c>
      <c r="H30" s="433">
        <f t="shared" si="9"/>
        <v>477.12</v>
      </c>
      <c r="I30" s="429">
        <f t="shared" si="10"/>
        <v>592.05999999999995</v>
      </c>
    </row>
    <row r="31" spans="1:9" x14ac:dyDescent="0.25">
      <c r="A31" s="19" t="s">
        <v>204</v>
      </c>
      <c r="B31" s="21">
        <v>1</v>
      </c>
      <c r="C31" s="21">
        <f t="shared" si="7"/>
        <v>206</v>
      </c>
      <c r="D31" s="21">
        <v>158</v>
      </c>
      <c r="E31" s="21">
        <v>48</v>
      </c>
      <c r="F31" s="6">
        <v>805</v>
      </c>
      <c r="G31" s="6">
        <f t="shared" si="8"/>
        <v>5.09</v>
      </c>
      <c r="H31" s="433">
        <f t="shared" si="9"/>
        <v>488.64</v>
      </c>
      <c r="I31" s="429">
        <f t="shared" si="10"/>
        <v>606.35</v>
      </c>
    </row>
    <row r="32" spans="1:9" x14ac:dyDescent="0.25">
      <c r="A32" s="19" t="s">
        <v>204</v>
      </c>
      <c r="B32" s="21">
        <v>1</v>
      </c>
      <c r="C32" s="21">
        <f t="shared" si="7"/>
        <v>230</v>
      </c>
      <c r="D32" s="21">
        <v>158</v>
      </c>
      <c r="E32" s="21">
        <v>72</v>
      </c>
      <c r="F32" s="6">
        <v>785</v>
      </c>
      <c r="G32" s="6">
        <f t="shared" si="8"/>
        <v>4.97</v>
      </c>
      <c r="H32" s="433">
        <f t="shared" si="9"/>
        <v>715.68</v>
      </c>
      <c r="I32" s="429">
        <f t="shared" si="10"/>
        <v>888.09</v>
      </c>
    </row>
    <row r="33" spans="1:9" x14ac:dyDescent="0.25">
      <c r="A33" s="19" t="s">
        <v>205</v>
      </c>
      <c r="B33" s="21">
        <v>1</v>
      </c>
      <c r="C33" s="21">
        <f t="shared" si="7"/>
        <v>206</v>
      </c>
      <c r="D33" s="21">
        <v>158</v>
      </c>
      <c r="E33" s="21">
        <v>48</v>
      </c>
      <c r="F33" s="6">
        <v>785</v>
      </c>
      <c r="G33" s="6">
        <f t="shared" si="8"/>
        <v>4.97</v>
      </c>
      <c r="H33" s="433">
        <f t="shared" si="9"/>
        <v>477.12</v>
      </c>
      <c r="I33" s="429">
        <f t="shared" si="10"/>
        <v>592.05999999999995</v>
      </c>
    </row>
    <row r="34" spans="1:9" x14ac:dyDescent="0.25">
      <c r="A34" s="19" t="s">
        <v>206</v>
      </c>
      <c r="B34" s="21">
        <v>1</v>
      </c>
      <c r="C34" s="21">
        <f t="shared" si="7"/>
        <v>194</v>
      </c>
      <c r="D34" s="21">
        <v>138</v>
      </c>
      <c r="E34" s="21">
        <v>56</v>
      </c>
      <c r="F34" s="6">
        <v>805</v>
      </c>
      <c r="G34" s="6">
        <f t="shared" si="8"/>
        <v>5.83</v>
      </c>
      <c r="H34" s="433">
        <f t="shared" si="9"/>
        <v>652.96</v>
      </c>
      <c r="I34" s="429">
        <f t="shared" si="10"/>
        <v>810.26</v>
      </c>
    </row>
    <row r="35" spans="1:9" x14ac:dyDescent="0.25">
      <c r="A35" s="19" t="s">
        <v>206</v>
      </c>
      <c r="B35" s="21">
        <v>1</v>
      </c>
      <c r="C35" s="21">
        <f t="shared" si="7"/>
        <v>209</v>
      </c>
      <c r="D35" s="21">
        <v>138</v>
      </c>
      <c r="E35" s="21">
        <v>71</v>
      </c>
      <c r="F35" s="6">
        <v>785</v>
      </c>
      <c r="G35" s="6">
        <f t="shared" si="8"/>
        <v>5.69</v>
      </c>
      <c r="H35" s="433">
        <f t="shared" si="9"/>
        <v>807.98</v>
      </c>
      <c r="I35" s="429">
        <f t="shared" si="10"/>
        <v>1002.62</v>
      </c>
    </row>
    <row r="36" spans="1:9" ht="49.5" x14ac:dyDescent="0.25">
      <c r="A36" s="370" t="s">
        <v>25</v>
      </c>
      <c r="B36" s="284">
        <f>SUM(B37:B48)</f>
        <v>12</v>
      </c>
      <c r="C36" s="284"/>
      <c r="D36" s="284"/>
      <c r="E36" s="284">
        <f t="shared" ref="E36:I36" si="11">SUM(E37:E48)</f>
        <v>532</v>
      </c>
      <c r="F36" s="284"/>
      <c r="G36" s="284"/>
      <c r="H36" s="285">
        <f t="shared" si="11"/>
        <v>3883.6000000000004</v>
      </c>
      <c r="I36" s="285">
        <f t="shared" si="11"/>
        <v>4819.1699999999992</v>
      </c>
    </row>
    <row r="37" spans="1:9" x14ac:dyDescent="0.25">
      <c r="A37" s="19" t="s">
        <v>207</v>
      </c>
      <c r="B37" s="21">
        <v>1</v>
      </c>
      <c r="C37" s="21">
        <f t="shared" si="7"/>
        <v>230</v>
      </c>
      <c r="D37" s="21">
        <v>158</v>
      </c>
      <c r="E37" s="21">
        <v>72</v>
      </c>
      <c r="F37" s="6">
        <v>576</v>
      </c>
      <c r="G37" s="6">
        <f t="shared" si="8"/>
        <v>3.65</v>
      </c>
      <c r="H37" s="433">
        <f t="shared" si="9"/>
        <v>525.6</v>
      </c>
      <c r="I37" s="429">
        <f t="shared" si="10"/>
        <v>652.22</v>
      </c>
    </row>
    <row r="38" spans="1:9" x14ac:dyDescent="0.25">
      <c r="A38" s="19" t="s">
        <v>207</v>
      </c>
      <c r="B38" s="21">
        <v>1</v>
      </c>
      <c r="C38" s="21">
        <f t="shared" si="7"/>
        <v>182</v>
      </c>
      <c r="D38" s="21">
        <v>158</v>
      </c>
      <c r="E38" s="21">
        <v>24</v>
      </c>
      <c r="F38" s="6">
        <v>576</v>
      </c>
      <c r="G38" s="6">
        <f t="shared" si="8"/>
        <v>3.65</v>
      </c>
      <c r="H38" s="433">
        <f t="shared" si="9"/>
        <v>175.2</v>
      </c>
      <c r="I38" s="429">
        <f t="shared" si="10"/>
        <v>217.41</v>
      </c>
    </row>
    <row r="39" spans="1:9" x14ac:dyDescent="0.25">
      <c r="A39" s="19" t="s">
        <v>207</v>
      </c>
      <c r="B39" s="21">
        <v>1</v>
      </c>
      <c r="C39" s="21">
        <f t="shared" si="7"/>
        <v>192</v>
      </c>
      <c r="D39" s="21">
        <v>158</v>
      </c>
      <c r="E39" s="21">
        <v>34</v>
      </c>
      <c r="F39" s="6">
        <v>576</v>
      </c>
      <c r="G39" s="6">
        <f t="shared" si="8"/>
        <v>3.65</v>
      </c>
      <c r="H39" s="433">
        <f t="shared" si="9"/>
        <v>248.2</v>
      </c>
      <c r="I39" s="429">
        <f t="shared" si="10"/>
        <v>307.99</v>
      </c>
    </row>
    <row r="40" spans="1:9" x14ac:dyDescent="0.25">
      <c r="A40" s="19" t="s">
        <v>207</v>
      </c>
      <c r="B40" s="21">
        <v>1</v>
      </c>
      <c r="C40" s="21">
        <f t="shared" si="7"/>
        <v>192</v>
      </c>
      <c r="D40" s="21">
        <v>158</v>
      </c>
      <c r="E40" s="21">
        <v>34</v>
      </c>
      <c r="F40" s="6">
        <v>576</v>
      </c>
      <c r="G40" s="6">
        <f t="shared" si="8"/>
        <v>3.65</v>
      </c>
      <c r="H40" s="433">
        <f t="shared" si="9"/>
        <v>248.2</v>
      </c>
      <c r="I40" s="429">
        <f t="shared" si="10"/>
        <v>307.99</v>
      </c>
    </row>
    <row r="41" spans="1:9" x14ac:dyDescent="0.25">
      <c r="A41" s="19" t="s">
        <v>207</v>
      </c>
      <c r="B41" s="21">
        <v>1</v>
      </c>
      <c r="C41" s="21">
        <f t="shared" si="7"/>
        <v>184</v>
      </c>
      <c r="D41" s="21">
        <v>158</v>
      </c>
      <c r="E41" s="21">
        <v>26</v>
      </c>
      <c r="F41" s="6">
        <v>576</v>
      </c>
      <c r="G41" s="6">
        <f t="shared" si="8"/>
        <v>3.65</v>
      </c>
      <c r="H41" s="433">
        <f t="shared" si="9"/>
        <v>189.8</v>
      </c>
      <c r="I41" s="429">
        <f t="shared" si="10"/>
        <v>235.52</v>
      </c>
    </row>
    <row r="42" spans="1:9" x14ac:dyDescent="0.25">
      <c r="A42" s="19" t="s">
        <v>207</v>
      </c>
      <c r="B42" s="21">
        <v>1</v>
      </c>
      <c r="C42" s="21">
        <f t="shared" si="7"/>
        <v>176</v>
      </c>
      <c r="D42" s="21">
        <v>158</v>
      </c>
      <c r="E42" s="21">
        <v>18</v>
      </c>
      <c r="F42" s="6">
        <v>576</v>
      </c>
      <c r="G42" s="6">
        <f t="shared" si="8"/>
        <v>3.65</v>
      </c>
      <c r="H42" s="433">
        <f t="shared" si="9"/>
        <v>131.4</v>
      </c>
      <c r="I42" s="429">
        <f t="shared" si="10"/>
        <v>163.05000000000001</v>
      </c>
    </row>
    <row r="43" spans="1:9" x14ac:dyDescent="0.25">
      <c r="A43" s="19" t="s">
        <v>207</v>
      </c>
      <c r="B43" s="21">
        <v>1</v>
      </c>
      <c r="C43" s="21">
        <f t="shared" si="7"/>
        <v>208</v>
      </c>
      <c r="D43" s="21">
        <v>158</v>
      </c>
      <c r="E43" s="21">
        <v>50</v>
      </c>
      <c r="F43" s="6">
        <v>576</v>
      </c>
      <c r="G43" s="6">
        <f t="shared" si="8"/>
        <v>3.65</v>
      </c>
      <c r="H43" s="433">
        <f t="shared" si="9"/>
        <v>365</v>
      </c>
      <c r="I43" s="429">
        <f t="shared" si="10"/>
        <v>452.93</v>
      </c>
    </row>
    <row r="44" spans="1:9" x14ac:dyDescent="0.25">
      <c r="A44" s="19" t="s">
        <v>207</v>
      </c>
      <c r="B44" s="21">
        <v>1</v>
      </c>
      <c r="C44" s="21">
        <f t="shared" si="7"/>
        <v>216</v>
      </c>
      <c r="D44" s="21">
        <v>158</v>
      </c>
      <c r="E44" s="21">
        <v>58</v>
      </c>
      <c r="F44" s="6">
        <v>576</v>
      </c>
      <c r="G44" s="6">
        <f t="shared" si="8"/>
        <v>3.65</v>
      </c>
      <c r="H44" s="433">
        <f t="shared" si="9"/>
        <v>423.4</v>
      </c>
      <c r="I44" s="429">
        <f t="shared" si="10"/>
        <v>525.4</v>
      </c>
    </row>
    <row r="45" spans="1:9" x14ac:dyDescent="0.25">
      <c r="A45" s="19" t="s">
        <v>207</v>
      </c>
      <c r="B45" s="21">
        <v>1</v>
      </c>
      <c r="C45" s="21">
        <f t="shared" si="7"/>
        <v>216</v>
      </c>
      <c r="D45" s="21">
        <v>158</v>
      </c>
      <c r="E45" s="21">
        <v>58</v>
      </c>
      <c r="F45" s="6">
        <v>576</v>
      </c>
      <c r="G45" s="6">
        <f t="shared" si="8"/>
        <v>3.65</v>
      </c>
      <c r="H45" s="433">
        <f t="shared" si="9"/>
        <v>423.4</v>
      </c>
      <c r="I45" s="429">
        <f t="shared" si="10"/>
        <v>525.4</v>
      </c>
    </row>
    <row r="46" spans="1:9" x14ac:dyDescent="0.25">
      <c r="A46" s="19" t="s">
        <v>177</v>
      </c>
      <c r="B46" s="21">
        <v>1</v>
      </c>
      <c r="C46" s="21">
        <f t="shared" si="7"/>
        <v>216</v>
      </c>
      <c r="D46" s="21">
        <v>158</v>
      </c>
      <c r="E46" s="21">
        <v>58</v>
      </c>
      <c r="F46" s="6">
        <v>576</v>
      </c>
      <c r="G46" s="6">
        <f t="shared" si="8"/>
        <v>3.65</v>
      </c>
      <c r="H46" s="433">
        <f t="shared" si="9"/>
        <v>423.4</v>
      </c>
      <c r="I46" s="429">
        <f t="shared" si="10"/>
        <v>525.4</v>
      </c>
    </row>
    <row r="47" spans="1:9" x14ac:dyDescent="0.25">
      <c r="A47" s="19" t="s">
        <v>207</v>
      </c>
      <c r="B47" s="21">
        <v>1</v>
      </c>
      <c r="C47" s="21">
        <f t="shared" si="7"/>
        <v>200</v>
      </c>
      <c r="D47" s="21">
        <v>158</v>
      </c>
      <c r="E47" s="21">
        <v>42</v>
      </c>
      <c r="F47" s="6">
        <v>576</v>
      </c>
      <c r="G47" s="6">
        <f t="shared" si="8"/>
        <v>3.65</v>
      </c>
      <c r="H47" s="433">
        <f t="shared" si="9"/>
        <v>306.60000000000002</v>
      </c>
      <c r="I47" s="429">
        <f t="shared" si="10"/>
        <v>380.46</v>
      </c>
    </row>
    <row r="48" spans="1:9" x14ac:dyDescent="0.25">
      <c r="A48" s="19" t="s">
        <v>207</v>
      </c>
      <c r="B48" s="21">
        <v>1</v>
      </c>
      <c r="C48" s="21">
        <f t="shared" si="7"/>
        <v>216</v>
      </c>
      <c r="D48" s="21">
        <v>158</v>
      </c>
      <c r="E48" s="21">
        <v>58</v>
      </c>
      <c r="F48" s="6">
        <v>576</v>
      </c>
      <c r="G48" s="6">
        <f t="shared" si="8"/>
        <v>3.65</v>
      </c>
      <c r="H48" s="433">
        <f t="shared" si="9"/>
        <v>423.4</v>
      </c>
      <c r="I48" s="429">
        <f t="shared" si="10"/>
        <v>525.4</v>
      </c>
    </row>
    <row r="49" spans="1:9" ht="36" customHeight="1" x14ac:dyDescent="0.25">
      <c r="A49" s="370" t="s">
        <v>26</v>
      </c>
      <c r="B49" s="284">
        <f>SUM(B50:B53)</f>
        <v>4</v>
      </c>
      <c r="C49" s="284"/>
      <c r="D49" s="284"/>
      <c r="E49" s="284">
        <f t="shared" ref="E49:I49" si="12">SUM(E50:E53)</f>
        <v>62</v>
      </c>
      <c r="F49" s="284"/>
      <c r="G49" s="284"/>
      <c r="H49" s="285">
        <f t="shared" si="12"/>
        <v>368.43999999999994</v>
      </c>
      <c r="I49" s="285">
        <f t="shared" si="12"/>
        <v>457.2</v>
      </c>
    </row>
    <row r="50" spans="1:9" x14ac:dyDescent="0.25">
      <c r="A50" s="43" t="s">
        <v>208</v>
      </c>
      <c r="B50" s="21">
        <v>1</v>
      </c>
      <c r="C50" s="21">
        <f t="shared" si="7"/>
        <v>168</v>
      </c>
      <c r="D50" s="21">
        <v>158</v>
      </c>
      <c r="E50" s="21">
        <v>10</v>
      </c>
      <c r="F50" s="6">
        <v>450</v>
      </c>
      <c r="G50" s="6">
        <f t="shared" si="8"/>
        <v>2.85</v>
      </c>
      <c r="H50" s="433">
        <f t="shared" si="9"/>
        <v>57</v>
      </c>
      <c r="I50" s="429">
        <f t="shared" si="10"/>
        <v>70.73</v>
      </c>
    </row>
    <row r="51" spans="1:9" x14ac:dyDescent="0.25">
      <c r="A51" s="43" t="s">
        <v>208</v>
      </c>
      <c r="B51" s="21">
        <v>1</v>
      </c>
      <c r="C51" s="21">
        <f t="shared" si="7"/>
        <v>176</v>
      </c>
      <c r="D51" s="21">
        <v>158</v>
      </c>
      <c r="E51" s="21">
        <v>18</v>
      </c>
      <c r="F51" s="6">
        <v>450</v>
      </c>
      <c r="G51" s="6">
        <f t="shared" si="8"/>
        <v>2.85</v>
      </c>
      <c r="H51" s="433">
        <f t="shared" si="9"/>
        <v>102.6</v>
      </c>
      <c r="I51" s="429">
        <f t="shared" si="10"/>
        <v>127.32</v>
      </c>
    </row>
    <row r="52" spans="1:9" x14ac:dyDescent="0.25">
      <c r="A52" s="43" t="s">
        <v>208</v>
      </c>
      <c r="B52" s="21">
        <v>1</v>
      </c>
      <c r="C52" s="21">
        <f t="shared" si="7"/>
        <v>174</v>
      </c>
      <c r="D52" s="21">
        <v>158</v>
      </c>
      <c r="E52" s="21">
        <v>16</v>
      </c>
      <c r="F52" s="6">
        <v>524</v>
      </c>
      <c r="G52" s="6">
        <f t="shared" si="8"/>
        <v>3.32</v>
      </c>
      <c r="H52" s="433">
        <f t="shared" si="9"/>
        <v>106.24</v>
      </c>
      <c r="I52" s="429">
        <f t="shared" si="10"/>
        <v>131.83000000000001</v>
      </c>
    </row>
    <row r="53" spans="1:9" x14ac:dyDescent="0.25">
      <c r="A53" s="43" t="s">
        <v>208</v>
      </c>
      <c r="B53" s="21">
        <v>1</v>
      </c>
      <c r="C53" s="21">
        <f t="shared" si="7"/>
        <v>176</v>
      </c>
      <c r="D53" s="21">
        <v>158</v>
      </c>
      <c r="E53" s="21">
        <v>18</v>
      </c>
      <c r="F53" s="6">
        <v>450</v>
      </c>
      <c r="G53" s="6">
        <f>ROUND(F53/D53,2)</f>
        <v>2.85</v>
      </c>
      <c r="H53" s="433">
        <f>ROUND(E53*G53*2,2)</f>
        <v>102.6</v>
      </c>
      <c r="I53" s="429">
        <f t="shared" si="10"/>
        <v>127.32</v>
      </c>
    </row>
    <row r="55" spans="1:9" x14ac:dyDescent="0.25">
      <c r="A55" s="11" t="s">
        <v>1</v>
      </c>
      <c r="B55" s="12"/>
      <c r="C55" s="12"/>
      <c r="D55" s="12"/>
      <c r="E55" s="12"/>
      <c r="F55" s="12"/>
      <c r="G55" s="12"/>
      <c r="H55" s="12"/>
      <c r="I55" s="12"/>
    </row>
    <row r="56" spans="1:9" ht="36" customHeight="1" x14ac:dyDescent="0.25">
      <c r="A56" s="609" t="s">
        <v>3</v>
      </c>
      <c r="B56" s="609"/>
      <c r="C56" s="609"/>
      <c r="D56" s="609"/>
      <c r="E56" s="609"/>
      <c r="F56" s="609"/>
      <c r="G56" s="609"/>
      <c r="H56" s="609"/>
      <c r="I56" s="609"/>
    </row>
    <row r="57" spans="1:9" ht="18" customHeight="1" x14ac:dyDescent="0.25">
      <c r="A57" s="18" t="s">
        <v>5</v>
      </c>
      <c r="D57" s="12"/>
      <c r="E57" s="12"/>
      <c r="F57" s="12"/>
      <c r="G57" s="12"/>
      <c r="H57" s="12"/>
      <c r="I57" s="12"/>
    </row>
    <row r="58" spans="1:9" ht="18" customHeight="1" x14ac:dyDescent="0.25">
      <c r="A58" s="12" t="s">
        <v>16</v>
      </c>
      <c r="B58" s="18"/>
      <c r="C58" s="18"/>
      <c r="D58" s="12"/>
      <c r="E58" s="12"/>
      <c r="F58" s="12"/>
      <c r="G58" s="12"/>
      <c r="H58" s="12"/>
      <c r="I58" s="12"/>
    </row>
    <row r="59" spans="1:9" ht="18" customHeight="1" x14ac:dyDescent="0.25">
      <c r="A59" s="12" t="s">
        <v>17</v>
      </c>
      <c r="B59" s="18"/>
      <c r="C59" s="18"/>
      <c r="D59" s="12"/>
      <c r="E59" s="12"/>
      <c r="F59" s="12"/>
      <c r="G59" s="12"/>
      <c r="H59" s="12"/>
      <c r="I59" s="12"/>
    </row>
    <row r="60" spans="1:9" ht="18" customHeight="1" x14ac:dyDescent="0.25">
      <c r="A60" s="12"/>
      <c r="B60" s="18"/>
      <c r="C60" s="18"/>
      <c r="D60" s="12"/>
      <c r="E60" s="12"/>
      <c r="F60" s="12"/>
      <c r="G60" s="12"/>
      <c r="H60" s="12"/>
      <c r="I60" s="12"/>
    </row>
    <row r="61" spans="1:9" ht="18" customHeight="1" x14ac:dyDescent="0.3">
      <c r="A61" s="12" t="s">
        <v>14</v>
      </c>
      <c r="B61" s="18"/>
      <c r="C61" s="18"/>
      <c r="D61" s="12"/>
      <c r="E61" s="12"/>
      <c r="F61" s="12"/>
      <c r="G61" s="12"/>
      <c r="H61" s="12"/>
      <c r="I61" s="12"/>
    </row>
    <row r="62" spans="1:9" ht="18" customHeight="1" x14ac:dyDescent="0.25">
      <c r="A62" s="12"/>
      <c r="B62" s="18"/>
      <c r="C62" s="18"/>
      <c r="D62" s="12"/>
      <c r="E62" s="12"/>
      <c r="F62" s="12"/>
      <c r="G62" s="12"/>
      <c r="H62" s="12"/>
      <c r="I62" s="12"/>
    </row>
    <row r="63" spans="1:9" s="435" customFormat="1" ht="18" customHeight="1" x14ac:dyDescent="0.25">
      <c r="A63" s="434" t="s">
        <v>20</v>
      </c>
      <c r="B63" s="436"/>
      <c r="C63" s="436"/>
      <c r="D63" s="434"/>
      <c r="E63" s="434"/>
      <c r="F63" s="434"/>
      <c r="G63" s="434"/>
      <c r="H63" s="434"/>
      <c r="I63" s="434"/>
    </row>
    <row r="64" spans="1:9" s="435" customFormat="1" ht="37.5" customHeight="1" x14ac:dyDescent="0.25">
      <c r="A64" s="611" t="s">
        <v>7</v>
      </c>
      <c r="B64" s="611"/>
      <c r="C64" s="611"/>
      <c r="D64" s="611"/>
      <c r="E64" s="611"/>
      <c r="F64" s="611"/>
      <c r="G64" s="611"/>
      <c r="H64" s="611"/>
      <c r="I64" s="611"/>
    </row>
    <row r="65" spans="1:9" s="435" customFormat="1" ht="18" customHeight="1" x14ac:dyDescent="0.25">
      <c r="A65" s="602" t="s">
        <v>9</v>
      </c>
      <c r="B65" s="602"/>
      <c r="C65" s="602"/>
      <c r="D65" s="602"/>
      <c r="E65" s="602"/>
      <c r="F65" s="602"/>
      <c r="G65" s="602"/>
      <c r="H65" s="602"/>
      <c r="I65" s="602"/>
    </row>
    <row r="66" spans="1:9" x14ac:dyDescent="0.25">
      <c r="A66" s="17"/>
      <c r="B66" s="17"/>
      <c r="C66" s="17"/>
      <c r="D66" s="17"/>
      <c r="E66" s="17"/>
      <c r="F66" s="17"/>
      <c r="G66" s="17"/>
      <c r="H66" s="17"/>
      <c r="I66" s="17"/>
    </row>
    <row r="68" spans="1:9" x14ac:dyDescent="0.25">
      <c r="A68" s="2" t="s">
        <v>46</v>
      </c>
    </row>
    <row r="69" spans="1:9" ht="18" customHeight="1" x14ac:dyDescent="0.25"/>
    <row r="70" spans="1:9" x14ac:dyDescent="0.25">
      <c r="A70" s="2" t="s">
        <v>209</v>
      </c>
    </row>
    <row r="71" spans="1:9" x14ac:dyDescent="0.25">
      <c r="A71" s="2" t="s">
        <v>210</v>
      </c>
    </row>
  </sheetData>
  <mergeCells count="16">
    <mergeCell ref="G1:I1"/>
    <mergeCell ref="A56:I56"/>
    <mergeCell ref="A64:I64"/>
    <mergeCell ref="A65:I65"/>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47" fitToWidth="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63"/>
  <sheetViews>
    <sheetView zoomScale="80" zoomScaleNormal="80" workbookViewId="0">
      <selection activeCell="U22" sqref="U22"/>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20.140625" style="2" customWidth="1"/>
    <col min="7" max="7" width="20.140625" style="55" customWidth="1"/>
    <col min="8" max="8" width="23.42578125" style="2" customWidth="1"/>
    <col min="9" max="9" width="26.85546875" style="2" customWidth="1"/>
    <col min="10" max="16384" width="9.140625" style="2"/>
  </cols>
  <sheetData>
    <row r="1" spans="1:9" s="426" customFormat="1" ht="48.75" customHeight="1" x14ac:dyDescent="0.25">
      <c r="G1" s="687" t="s">
        <v>1629</v>
      </c>
      <c r="H1" s="688"/>
      <c r="I1" s="688"/>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1495</v>
      </c>
    </row>
    <row r="6" spans="1:9" x14ac:dyDescent="0.25">
      <c r="A6" s="2" t="s">
        <v>1577</v>
      </c>
    </row>
    <row r="8" spans="1:9" x14ac:dyDescent="0.25">
      <c r="A8" s="625"/>
      <c r="B8" s="625"/>
      <c r="C8" s="626"/>
      <c r="D8" s="626"/>
      <c r="E8" s="626"/>
      <c r="F8" s="626"/>
      <c r="G8" s="723"/>
      <c r="H8" s="627"/>
      <c r="I8" s="628"/>
    </row>
    <row r="9" spans="1:9" x14ac:dyDescent="0.25">
      <c r="A9" s="625"/>
      <c r="B9" s="625"/>
      <c r="C9" s="629"/>
      <c r="D9" s="629"/>
      <c r="E9" s="626"/>
      <c r="F9" s="626"/>
      <c r="G9" s="723"/>
      <c r="H9" s="627"/>
      <c r="I9" s="628"/>
    </row>
    <row r="10" spans="1:9" ht="98.25" customHeight="1" x14ac:dyDescent="0.25">
      <c r="A10" s="625"/>
      <c r="B10" s="625"/>
      <c r="C10" s="630"/>
      <c r="D10" s="630"/>
      <c r="E10" s="626"/>
      <c r="F10" s="626"/>
      <c r="G10" s="723"/>
      <c r="H10" s="627"/>
      <c r="I10" s="628"/>
    </row>
    <row r="11" spans="1:9" x14ac:dyDescent="0.25">
      <c r="A11" s="533">
        <v>1</v>
      </c>
      <c r="B11" s="533">
        <v>6</v>
      </c>
      <c r="C11" s="533" t="s">
        <v>12</v>
      </c>
      <c r="D11" s="533">
        <v>8</v>
      </c>
      <c r="E11" s="533">
        <v>9</v>
      </c>
      <c r="F11" s="533">
        <v>11</v>
      </c>
      <c r="G11" s="533">
        <v>12</v>
      </c>
      <c r="H11" s="533">
        <v>13</v>
      </c>
      <c r="I11" s="533" t="s">
        <v>13</v>
      </c>
    </row>
    <row r="12" spans="1:9" x14ac:dyDescent="0.25">
      <c r="A12" s="3" t="s">
        <v>0</v>
      </c>
      <c r="B12" s="427">
        <v>30</v>
      </c>
      <c r="C12" s="427"/>
      <c r="D12" s="427"/>
      <c r="E12" s="427">
        <v>1048</v>
      </c>
      <c r="F12" s="528"/>
      <c r="G12" s="528"/>
      <c r="H12" s="428">
        <f>H13+H22+H32</f>
        <v>10633.7</v>
      </c>
      <c r="I12" s="428">
        <f>I13+I22+I32</f>
        <v>13195.38</v>
      </c>
    </row>
    <row r="13" spans="1:9" ht="49.5" x14ac:dyDescent="0.25">
      <c r="A13" s="370" t="s">
        <v>24</v>
      </c>
      <c r="B13" s="284">
        <f>SUM(B14:B21)</f>
        <v>8</v>
      </c>
      <c r="C13" s="284"/>
      <c r="D13" s="284"/>
      <c r="E13" s="284">
        <f t="shared" ref="E13:I13" si="0">SUM(E14:E21)</f>
        <v>221</v>
      </c>
      <c r="F13" s="284"/>
      <c r="G13" s="284"/>
      <c r="H13" s="285">
        <f t="shared" si="0"/>
        <v>3286.7200000000003</v>
      </c>
      <c r="I13" s="285">
        <f t="shared" si="0"/>
        <v>4078.4900000000002</v>
      </c>
    </row>
    <row r="14" spans="1:9" x14ac:dyDescent="0.25">
      <c r="A14" s="19" t="s">
        <v>597</v>
      </c>
      <c r="B14" s="432">
        <v>1</v>
      </c>
      <c r="C14" s="432">
        <f>SUM(D14+E14)</f>
        <v>149</v>
      </c>
      <c r="D14" s="432">
        <v>104</v>
      </c>
      <c r="E14" s="432">
        <v>45</v>
      </c>
      <c r="F14" s="429">
        <v>1342</v>
      </c>
      <c r="G14" s="429">
        <f>F14/139</f>
        <v>9.6546762589928061</v>
      </c>
      <c r="H14" s="282">
        <f>ROUND(E14*G14*2,2)</f>
        <v>868.92</v>
      </c>
      <c r="I14" s="282">
        <f t="shared" ref="I14:I21" si="1">ROUND(H14*1.2409,2)</f>
        <v>1078.24</v>
      </c>
    </row>
    <row r="15" spans="1:9" x14ac:dyDescent="0.25">
      <c r="A15" s="19" t="s">
        <v>597</v>
      </c>
      <c r="B15" s="432">
        <v>1</v>
      </c>
      <c r="C15" s="432">
        <f t="shared" ref="C15:C21" si="2">SUM(D15+E15)</f>
        <v>129</v>
      </c>
      <c r="D15" s="432">
        <v>104</v>
      </c>
      <c r="E15" s="432">
        <v>25</v>
      </c>
      <c r="F15" s="429">
        <v>986</v>
      </c>
      <c r="G15" s="429">
        <f t="shared" ref="G15:G45" si="3">F15/139</f>
        <v>7.0935251798561154</v>
      </c>
      <c r="H15" s="282">
        <f t="shared" ref="H15:H21" si="4">ROUND(E15*G15*2,2)</f>
        <v>354.68</v>
      </c>
      <c r="I15" s="282">
        <f t="shared" si="1"/>
        <v>440.12</v>
      </c>
    </row>
    <row r="16" spans="1:9" x14ac:dyDescent="0.25">
      <c r="A16" s="19" t="s">
        <v>597</v>
      </c>
      <c r="B16" s="432">
        <v>1</v>
      </c>
      <c r="C16" s="432">
        <f t="shared" si="2"/>
        <v>152</v>
      </c>
      <c r="D16" s="432">
        <v>104</v>
      </c>
      <c r="E16" s="432">
        <v>48</v>
      </c>
      <c r="F16" s="429">
        <v>986</v>
      </c>
      <c r="G16" s="429">
        <f t="shared" si="3"/>
        <v>7.0935251798561154</v>
      </c>
      <c r="H16" s="282">
        <f t="shared" si="4"/>
        <v>680.98</v>
      </c>
      <c r="I16" s="282">
        <f t="shared" si="1"/>
        <v>845.03</v>
      </c>
    </row>
    <row r="17" spans="1:9" x14ac:dyDescent="0.25">
      <c r="A17" s="19" t="s">
        <v>597</v>
      </c>
      <c r="B17" s="432">
        <v>1</v>
      </c>
      <c r="C17" s="432">
        <f t="shared" si="2"/>
        <v>105</v>
      </c>
      <c r="D17" s="432">
        <v>104</v>
      </c>
      <c r="E17" s="432">
        <v>1</v>
      </c>
      <c r="F17" s="429">
        <v>986</v>
      </c>
      <c r="G17" s="429">
        <f t="shared" si="3"/>
        <v>7.0935251798561154</v>
      </c>
      <c r="H17" s="282">
        <f t="shared" si="4"/>
        <v>14.19</v>
      </c>
      <c r="I17" s="282">
        <f t="shared" si="1"/>
        <v>17.61</v>
      </c>
    </row>
    <row r="18" spans="1:9" x14ac:dyDescent="0.25">
      <c r="A18" s="19" t="s">
        <v>597</v>
      </c>
      <c r="B18" s="432">
        <v>1</v>
      </c>
      <c r="C18" s="432">
        <f t="shared" si="2"/>
        <v>119</v>
      </c>
      <c r="D18" s="432">
        <v>104</v>
      </c>
      <c r="E18" s="432">
        <v>15</v>
      </c>
      <c r="F18" s="429">
        <v>986</v>
      </c>
      <c r="G18" s="429">
        <f t="shared" si="3"/>
        <v>7.0935251798561154</v>
      </c>
      <c r="H18" s="282">
        <f t="shared" si="4"/>
        <v>212.81</v>
      </c>
      <c r="I18" s="282">
        <f t="shared" si="1"/>
        <v>264.08</v>
      </c>
    </row>
    <row r="19" spans="1:9" x14ac:dyDescent="0.25">
      <c r="A19" s="19" t="s">
        <v>70</v>
      </c>
      <c r="B19" s="432">
        <v>1</v>
      </c>
      <c r="C19" s="432">
        <f t="shared" si="2"/>
        <v>125</v>
      </c>
      <c r="D19" s="432">
        <v>104</v>
      </c>
      <c r="E19" s="432">
        <v>21</v>
      </c>
      <c r="F19" s="429">
        <v>876</v>
      </c>
      <c r="G19" s="429">
        <f t="shared" si="3"/>
        <v>6.3021582733812949</v>
      </c>
      <c r="H19" s="282">
        <f t="shared" si="4"/>
        <v>264.69</v>
      </c>
      <c r="I19" s="282">
        <f t="shared" si="1"/>
        <v>328.45</v>
      </c>
    </row>
    <row r="20" spans="1:9" x14ac:dyDescent="0.25">
      <c r="A20" s="19" t="s">
        <v>597</v>
      </c>
      <c r="B20" s="432">
        <v>1</v>
      </c>
      <c r="C20" s="432">
        <f t="shared" si="2"/>
        <v>141</v>
      </c>
      <c r="D20" s="432">
        <v>104</v>
      </c>
      <c r="E20" s="432">
        <v>37</v>
      </c>
      <c r="F20" s="429">
        <v>986</v>
      </c>
      <c r="G20" s="429">
        <f t="shared" si="3"/>
        <v>7.0935251798561154</v>
      </c>
      <c r="H20" s="282">
        <f t="shared" si="4"/>
        <v>524.91999999999996</v>
      </c>
      <c r="I20" s="282">
        <f t="shared" si="1"/>
        <v>651.37</v>
      </c>
    </row>
    <row r="21" spans="1:9" x14ac:dyDescent="0.25">
      <c r="A21" s="19" t="s">
        <v>30</v>
      </c>
      <c r="B21" s="432">
        <v>1</v>
      </c>
      <c r="C21" s="432">
        <f t="shared" si="2"/>
        <v>133</v>
      </c>
      <c r="D21" s="432">
        <v>104</v>
      </c>
      <c r="E21" s="432">
        <v>29</v>
      </c>
      <c r="F21" s="429">
        <v>876</v>
      </c>
      <c r="G21" s="429">
        <f t="shared" si="3"/>
        <v>6.3021582733812949</v>
      </c>
      <c r="H21" s="282">
        <f t="shared" si="4"/>
        <v>365.53</v>
      </c>
      <c r="I21" s="282">
        <f t="shared" si="1"/>
        <v>453.59</v>
      </c>
    </row>
    <row r="22" spans="1:9" ht="49.5" x14ac:dyDescent="0.25">
      <c r="A22" s="370" t="s">
        <v>25</v>
      </c>
      <c r="B22" s="284">
        <f>SUM(B23:B31)</f>
        <v>9</v>
      </c>
      <c r="C22" s="284"/>
      <c r="D22" s="284"/>
      <c r="E22" s="284">
        <f t="shared" ref="E22:I22" si="5">SUM(E23:E31)</f>
        <v>375</v>
      </c>
      <c r="F22" s="284"/>
      <c r="G22" s="284"/>
      <c r="H22" s="285">
        <f t="shared" si="5"/>
        <v>3847.12</v>
      </c>
      <c r="I22" s="285">
        <f t="shared" si="5"/>
        <v>4773.8999999999996</v>
      </c>
    </row>
    <row r="23" spans="1:9" x14ac:dyDescent="0.25">
      <c r="A23" s="19" t="s">
        <v>598</v>
      </c>
      <c r="B23" s="432">
        <v>1</v>
      </c>
      <c r="C23" s="432">
        <f t="shared" ref="C23:C31" si="6">SUM(D23+E23)</f>
        <v>115</v>
      </c>
      <c r="D23" s="432">
        <v>104</v>
      </c>
      <c r="E23" s="432">
        <v>11</v>
      </c>
      <c r="F23" s="429">
        <v>713</v>
      </c>
      <c r="G23" s="429">
        <f t="shared" si="3"/>
        <v>5.1294964028776979</v>
      </c>
      <c r="H23" s="282">
        <f t="shared" ref="H23:H31" si="7">ROUND(E23*G23*2,2)</f>
        <v>112.85</v>
      </c>
      <c r="I23" s="282">
        <f t="shared" ref="I23:I31" si="8">ROUND(H23*1.2409,2)</f>
        <v>140.04</v>
      </c>
    </row>
    <row r="24" spans="1:9" x14ac:dyDescent="0.25">
      <c r="A24" s="19" t="s">
        <v>598</v>
      </c>
      <c r="B24" s="432">
        <v>1</v>
      </c>
      <c r="C24" s="432">
        <f t="shared" si="6"/>
        <v>110</v>
      </c>
      <c r="D24" s="432">
        <v>104</v>
      </c>
      <c r="E24" s="432">
        <v>6</v>
      </c>
      <c r="F24" s="429">
        <v>713</v>
      </c>
      <c r="G24" s="429">
        <f t="shared" si="3"/>
        <v>5.1294964028776979</v>
      </c>
      <c r="H24" s="282">
        <f t="shared" si="7"/>
        <v>61.55</v>
      </c>
      <c r="I24" s="282">
        <f t="shared" si="8"/>
        <v>76.38</v>
      </c>
    </row>
    <row r="25" spans="1:9" x14ac:dyDescent="0.25">
      <c r="A25" s="19" t="s">
        <v>598</v>
      </c>
      <c r="B25" s="432">
        <v>1</v>
      </c>
      <c r="C25" s="432">
        <f t="shared" si="6"/>
        <v>164</v>
      </c>
      <c r="D25" s="432">
        <v>104</v>
      </c>
      <c r="E25" s="432">
        <v>60</v>
      </c>
      <c r="F25" s="429">
        <v>713</v>
      </c>
      <c r="G25" s="429">
        <f t="shared" si="3"/>
        <v>5.1294964028776979</v>
      </c>
      <c r="H25" s="282">
        <f t="shared" si="7"/>
        <v>615.54</v>
      </c>
      <c r="I25" s="282">
        <f t="shared" si="8"/>
        <v>763.82</v>
      </c>
    </row>
    <row r="26" spans="1:9" x14ac:dyDescent="0.25">
      <c r="A26" s="19" t="s">
        <v>598</v>
      </c>
      <c r="B26" s="432">
        <v>1</v>
      </c>
      <c r="C26" s="432">
        <f t="shared" si="6"/>
        <v>164</v>
      </c>
      <c r="D26" s="432">
        <v>104</v>
      </c>
      <c r="E26" s="432">
        <v>60</v>
      </c>
      <c r="F26" s="429">
        <v>713</v>
      </c>
      <c r="G26" s="429">
        <f t="shared" si="3"/>
        <v>5.1294964028776979</v>
      </c>
      <c r="H26" s="282">
        <f t="shared" si="7"/>
        <v>615.54</v>
      </c>
      <c r="I26" s="282">
        <f t="shared" si="8"/>
        <v>763.82</v>
      </c>
    </row>
    <row r="27" spans="1:9" x14ac:dyDescent="0.25">
      <c r="A27" s="19" t="s">
        <v>598</v>
      </c>
      <c r="B27" s="432">
        <v>1</v>
      </c>
      <c r="C27" s="432">
        <f t="shared" si="6"/>
        <v>141</v>
      </c>
      <c r="D27" s="432">
        <v>104</v>
      </c>
      <c r="E27" s="432">
        <v>37</v>
      </c>
      <c r="F27" s="429">
        <v>713</v>
      </c>
      <c r="G27" s="429">
        <f t="shared" si="3"/>
        <v>5.1294964028776979</v>
      </c>
      <c r="H27" s="282">
        <f t="shared" si="7"/>
        <v>379.58</v>
      </c>
      <c r="I27" s="282">
        <f t="shared" si="8"/>
        <v>471.02</v>
      </c>
    </row>
    <row r="28" spans="1:9" x14ac:dyDescent="0.25">
      <c r="A28" s="19" t="s">
        <v>598</v>
      </c>
      <c r="B28" s="432">
        <v>1</v>
      </c>
      <c r="C28" s="432">
        <f t="shared" si="6"/>
        <v>192</v>
      </c>
      <c r="D28" s="432">
        <v>104</v>
      </c>
      <c r="E28" s="432">
        <v>88</v>
      </c>
      <c r="F28" s="429">
        <v>713</v>
      </c>
      <c r="G28" s="429">
        <f t="shared" si="3"/>
        <v>5.1294964028776979</v>
      </c>
      <c r="H28" s="282">
        <f t="shared" si="7"/>
        <v>902.79</v>
      </c>
      <c r="I28" s="282">
        <f t="shared" si="8"/>
        <v>1120.27</v>
      </c>
    </row>
    <row r="29" spans="1:9" x14ac:dyDescent="0.25">
      <c r="A29" s="19" t="s">
        <v>598</v>
      </c>
      <c r="B29" s="432">
        <v>1</v>
      </c>
      <c r="C29" s="432">
        <f t="shared" si="6"/>
        <v>166</v>
      </c>
      <c r="D29" s="432">
        <v>104</v>
      </c>
      <c r="E29" s="432">
        <v>62</v>
      </c>
      <c r="F29" s="429">
        <v>713</v>
      </c>
      <c r="G29" s="429">
        <f t="shared" si="3"/>
        <v>5.1294964028776979</v>
      </c>
      <c r="H29" s="282">
        <f t="shared" si="7"/>
        <v>636.05999999999995</v>
      </c>
      <c r="I29" s="282">
        <f t="shared" si="8"/>
        <v>789.29</v>
      </c>
    </row>
    <row r="30" spans="1:9" x14ac:dyDescent="0.25">
      <c r="A30" s="19" t="s">
        <v>598</v>
      </c>
      <c r="B30" s="432">
        <v>1</v>
      </c>
      <c r="C30" s="432">
        <f t="shared" si="6"/>
        <v>136</v>
      </c>
      <c r="D30" s="432">
        <v>104</v>
      </c>
      <c r="E30" s="432">
        <v>32</v>
      </c>
      <c r="F30" s="429">
        <v>713</v>
      </c>
      <c r="G30" s="429">
        <f t="shared" si="3"/>
        <v>5.1294964028776979</v>
      </c>
      <c r="H30" s="282">
        <f t="shared" si="7"/>
        <v>328.29</v>
      </c>
      <c r="I30" s="282">
        <f t="shared" si="8"/>
        <v>407.38</v>
      </c>
    </row>
    <row r="31" spans="1:9" x14ac:dyDescent="0.25">
      <c r="A31" s="19" t="s">
        <v>196</v>
      </c>
      <c r="B31" s="432">
        <v>1</v>
      </c>
      <c r="C31" s="432">
        <f t="shared" si="6"/>
        <v>123</v>
      </c>
      <c r="D31" s="432">
        <v>104</v>
      </c>
      <c r="E31" s="432">
        <v>19</v>
      </c>
      <c r="F31" s="429">
        <v>713</v>
      </c>
      <c r="G31" s="429">
        <f t="shared" si="3"/>
        <v>5.1294964028776979</v>
      </c>
      <c r="H31" s="282">
        <f t="shared" si="7"/>
        <v>194.92</v>
      </c>
      <c r="I31" s="282">
        <f t="shared" si="8"/>
        <v>241.88</v>
      </c>
    </row>
    <row r="32" spans="1:9" ht="49.5" x14ac:dyDescent="0.25">
      <c r="A32" s="370" t="s">
        <v>26</v>
      </c>
      <c r="B32" s="284">
        <f>SUM(B33:B444)</f>
        <v>13</v>
      </c>
      <c r="C32" s="284"/>
      <c r="D32" s="284"/>
      <c r="E32" s="284">
        <f t="shared" ref="E32:I32" si="9">SUM(E33:E444)</f>
        <v>452</v>
      </c>
      <c r="F32" s="284"/>
      <c r="G32" s="284"/>
      <c r="H32" s="285">
        <f t="shared" si="9"/>
        <v>3499.8599999999997</v>
      </c>
      <c r="I32" s="285">
        <f t="shared" si="9"/>
        <v>4342.99</v>
      </c>
    </row>
    <row r="33" spans="1:9" x14ac:dyDescent="0.25">
      <c r="A33" s="43" t="s">
        <v>599</v>
      </c>
      <c r="B33" s="432">
        <v>1</v>
      </c>
      <c r="C33" s="432">
        <f t="shared" ref="C33:C45" si="10">SUM(D33+E33)</f>
        <v>119</v>
      </c>
      <c r="D33" s="432">
        <v>104</v>
      </c>
      <c r="E33" s="432">
        <v>15</v>
      </c>
      <c r="F33" s="429">
        <v>525</v>
      </c>
      <c r="G33" s="429">
        <f t="shared" si="3"/>
        <v>3.7769784172661871</v>
      </c>
      <c r="H33" s="282">
        <f t="shared" ref="H33:H45" si="11">ROUND(E33*G33*2,2)</f>
        <v>113.31</v>
      </c>
      <c r="I33" s="282">
        <f t="shared" ref="I33:I45" si="12">ROUND(H33*1.2409,2)</f>
        <v>140.61000000000001</v>
      </c>
    </row>
    <row r="34" spans="1:9" x14ac:dyDescent="0.25">
      <c r="A34" s="43" t="s">
        <v>599</v>
      </c>
      <c r="B34" s="432">
        <v>1</v>
      </c>
      <c r="C34" s="432">
        <f t="shared" si="10"/>
        <v>108</v>
      </c>
      <c r="D34" s="432">
        <v>104</v>
      </c>
      <c r="E34" s="432">
        <v>4</v>
      </c>
      <c r="F34" s="429">
        <v>525</v>
      </c>
      <c r="G34" s="429">
        <f t="shared" si="3"/>
        <v>3.7769784172661871</v>
      </c>
      <c r="H34" s="282">
        <f t="shared" si="11"/>
        <v>30.22</v>
      </c>
      <c r="I34" s="282">
        <f t="shared" si="12"/>
        <v>37.5</v>
      </c>
    </row>
    <row r="35" spans="1:9" x14ac:dyDescent="0.25">
      <c r="A35" s="43" t="s">
        <v>599</v>
      </c>
      <c r="B35" s="432">
        <v>1</v>
      </c>
      <c r="C35" s="432">
        <f t="shared" si="10"/>
        <v>128</v>
      </c>
      <c r="D35" s="432">
        <v>104</v>
      </c>
      <c r="E35" s="432">
        <v>24</v>
      </c>
      <c r="F35" s="429">
        <v>525</v>
      </c>
      <c r="G35" s="429">
        <f t="shared" si="3"/>
        <v>3.7769784172661871</v>
      </c>
      <c r="H35" s="282">
        <f t="shared" si="11"/>
        <v>181.29</v>
      </c>
      <c r="I35" s="282">
        <f t="shared" si="12"/>
        <v>224.96</v>
      </c>
    </row>
    <row r="36" spans="1:9" x14ac:dyDescent="0.25">
      <c r="A36" s="43" t="s">
        <v>599</v>
      </c>
      <c r="B36" s="432">
        <v>1</v>
      </c>
      <c r="C36" s="432">
        <f t="shared" si="10"/>
        <v>118</v>
      </c>
      <c r="D36" s="432">
        <v>104</v>
      </c>
      <c r="E36" s="432">
        <v>14</v>
      </c>
      <c r="F36" s="429">
        <v>525</v>
      </c>
      <c r="G36" s="429">
        <f t="shared" si="3"/>
        <v>3.7769784172661871</v>
      </c>
      <c r="H36" s="282">
        <f t="shared" si="11"/>
        <v>105.76</v>
      </c>
      <c r="I36" s="282">
        <f t="shared" si="12"/>
        <v>131.24</v>
      </c>
    </row>
    <row r="37" spans="1:9" x14ac:dyDescent="0.25">
      <c r="A37" s="43" t="s">
        <v>599</v>
      </c>
      <c r="B37" s="432">
        <v>1</v>
      </c>
      <c r="C37" s="432">
        <f t="shared" si="10"/>
        <v>174</v>
      </c>
      <c r="D37" s="432">
        <v>104</v>
      </c>
      <c r="E37" s="432">
        <v>70</v>
      </c>
      <c r="F37" s="429">
        <v>525</v>
      </c>
      <c r="G37" s="429">
        <f t="shared" si="3"/>
        <v>3.7769784172661871</v>
      </c>
      <c r="H37" s="282">
        <f t="shared" si="11"/>
        <v>528.78</v>
      </c>
      <c r="I37" s="282">
        <f t="shared" si="12"/>
        <v>656.16</v>
      </c>
    </row>
    <row r="38" spans="1:9" x14ac:dyDescent="0.25">
      <c r="A38" s="43" t="s">
        <v>599</v>
      </c>
      <c r="B38" s="432">
        <v>1</v>
      </c>
      <c r="C38" s="432">
        <f t="shared" si="10"/>
        <v>155</v>
      </c>
      <c r="D38" s="432">
        <v>104</v>
      </c>
      <c r="E38" s="432">
        <v>51</v>
      </c>
      <c r="F38" s="429">
        <v>525</v>
      </c>
      <c r="G38" s="429">
        <f t="shared" si="3"/>
        <v>3.7769784172661871</v>
      </c>
      <c r="H38" s="282">
        <f t="shared" si="11"/>
        <v>385.25</v>
      </c>
      <c r="I38" s="282">
        <f t="shared" si="12"/>
        <v>478.06</v>
      </c>
    </row>
    <row r="39" spans="1:9" x14ac:dyDescent="0.25">
      <c r="A39" s="43" t="s">
        <v>599</v>
      </c>
      <c r="B39" s="432">
        <v>1</v>
      </c>
      <c r="C39" s="432">
        <f t="shared" si="10"/>
        <v>124</v>
      </c>
      <c r="D39" s="432">
        <v>104</v>
      </c>
      <c r="E39" s="432">
        <v>20</v>
      </c>
      <c r="F39" s="429">
        <v>525</v>
      </c>
      <c r="G39" s="429">
        <f t="shared" si="3"/>
        <v>3.7769784172661871</v>
      </c>
      <c r="H39" s="282">
        <f t="shared" si="11"/>
        <v>151.08000000000001</v>
      </c>
      <c r="I39" s="282">
        <f t="shared" si="12"/>
        <v>187.48</v>
      </c>
    </row>
    <row r="40" spans="1:9" x14ac:dyDescent="0.25">
      <c r="A40" s="43" t="s">
        <v>599</v>
      </c>
      <c r="B40" s="432">
        <v>1</v>
      </c>
      <c r="C40" s="432">
        <f t="shared" si="10"/>
        <v>117</v>
      </c>
      <c r="D40" s="432">
        <v>104</v>
      </c>
      <c r="E40" s="432">
        <v>13</v>
      </c>
      <c r="F40" s="429">
        <v>525</v>
      </c>
      <c r="G40" s="429">
        <f t="shared" si="3"/>
        <v>3.7769784172661871</v>
      </c>
      <c r="H40" s="282">
        <f t="shared" si="11"/>
        <v>98.2</v>
      </c>
      <c r="I40" s="282">
        <f t="shared" si="12"/>
        <v>121.86</v>
      </c>
    </row>
    <row r="41" spans="1:9" x14ac:dyDescent="0.25">
      <c r="A41" s="43" t="s">
        <v>600</v>
      </c>
      <c r="B41" s="432">
        <v>1</v>
      </c>
      <c r="C41" s="432">
        <f t="shared" si="10"/>
        <v>148</v>
      </c>
      <c r="D41" s="432">
        <v>104</v>
      </c>
      <c r="E41" s="432">
        <v>44</v>
      </c>
      <c r="F41" s="429">
        <v>660</v>
      </c>
      <c r="G41" s="429">
        <f t="shared" si="3"/>
        <v>4.7482014388489207</v>
      </c>
      <c r="H41" s="282">
        <f t="shared" si="11"/>
        <v>417.84</v>
      </c>
      <c r="I41" s="282">
        <f t="shared" si="12"/>
        <v>518.5</v>
      </c>
    </row>
    <row r="42" spans="1:9" x14ac:dyDescent="0.25">
      <c r="A42" s="43" t="s">
        <v>599</v>
      </c>
      <c r="B42" s="432">
        <v>1</v>
      </c>
      <c r="C42" s="432">
        <f t="shared" si="10"/>
        <v>127</v>
      </c>
      <c r="D42" s="432">
        <v>104</v>
      </c>
      <c r="E42" s="432">
        <v>23</v>
      </c>
      <c r="F42" s="429">
        <v>525</v>
      </c>
      <c r="G42" s="429">
        <f t="shared" si="3"/>
        <v>3.7769784172661871</v>
      </c>
      <c r="H42" s="282">
        <f t="shared" si="11"/>
        <v>173.74</v>
      </c>
      <c r="I42" s="282">
        <f t="shared" si="12"/>
        <v>215.59</v>
      </c>
    </row>
    <row r="43" spans="1:9" x14ac:dyDescent="0.25">
      <c r="A43" s="43" t="s">
        <v>599</v>
      </c>
      <c r="B43" s="432">
        <v>1</v>
      </c>
      <c r="C43" s="432">
        <f t="shared" si="10"/>
        <v>177</v>
      </c>
      <c r="D43" s="432">
        <v>104</v>
      </c>
      <c r="E43" s="432">
        <v>73</v>
      </c>
      <c r="F43" s="429">
        <v>525</v>
      </c>
      <c r="G43" s="429">
        <f t="shared" si="3"/>
        <v>3.7769784172661871</v>
      </c>
      <c r="H43" s="282">
        <f t="shared" si="11"/>
        <v>551.44000000000005</v>
      </c>
      <c r="I43" s="282">
        <f t="shared" si="12"/>
        <v>684.28</v>
      </c>
    </row>
    <row r="44" spans="1:9" x14ac:dyDescent="0.25">
      <c r="A44" s="43" t="s">
        <v>599</v>
      </c>
      <c r="B44" s="432">
        <v>1</v>
      </c>
      <c r="C44" s="432">
        <f t="shared" si="10"/>
        <v>117</v>
      </c>
      <c r="D44" s="432">
        <v>104</v>
      </c>
      <c r="E44" s="432">
        <v>13</v>
      </c>
      <c r="F44" s="429">
        <v>525</v>
      </c>
      <c r="G44" s="429">
        <f t="shared" si="3"/>
        <v>3.7769784172661871</v>
      </c>
      <c r="H44" s="282">
        <f t="shared" si="11"/>
        <v>98.2</v>
      </c>
      <c r="I44" s="282">
        <f t="shared" si="12"/>
        <v>121.86</v>
      </c>
    </row>
    <row r="45" spans="1:9" x14ac:dyDescent="0.25">
      <c r="A45" s="43" t="s">
        <v>599</v>
      </c>
      <c r="B45" s="432">
        <v>1</v>
      </c>
      <c r="C45" s="432">
        <f t="shared" si="10"/>
        <v>192</v>
      </c>
      <c r="D45" s="432">
        <v>104</v>
      </c>
      <c r="E45" s="432">
        <v>88</v>
      </c>
      <c r="F45" s="429">
        <v>525</v>
      </c>
      <c r="G45" s="429">
        <f t="shared" si="3"/>
        <v>3.7769784172661871</v>
      </c>
      <c r="H45" s="282">
        <f t="shared" si="11"/>
        <v>664.75</v>
      </c>
      <c r="I45" s="282">
        <f t="shared" si="12"/>
        <v>824.89</v>
      </c>
    </row>
    <row r="46" spans="1:9" x14ac:dyDescent="0.25">
      <c r="A46" s="1"/>
      <c r="B46" s="426"/>
      <c r="C46" s="426"/>
      <c r="D46" s="426"/>
      <c r="E46" s="426"/>
      <c r="F46" s="426"/>
      <c r="G46" s="426"/>
      <c r="H46" s="426"/>
      <c r="I46" s="426"/>
    </row>
    <row r="47" spans="1:9" x14ac:dyDescent="0.25">
      <c r="A47" s="11" t="s">
        <v>1</v>
      </c>
      <c r="B47" s="12"/>
      <c r="C47" s="12"/>
      <c r="D47" s="12"/>
      <c r="E47" s="12"/>
      <c r="F47" s="12"/>
      <c r="G47" s="12"/>
      <c r="H47" s="12"/>
      <c r="I47" s="12"/>
    </row>
    <row r="48" spans="1:9" x14ac:dyDescent="0.25">
      <c r="A48" s="609" t="s">
        <v>3</v>
      </c>
      <c r="B48" s="609"/>
      <c r="C48" s="609"/>
      <c r="D48" s="609"/>
      <c r="E48" s="609"/>
      <c r="F48" s="609"/>
      <c r="G48" s="609"/>
      <c r="H48" s="609"/>
      <c r="I48" s="609"/>
    </row>
    <row r="49" spans="1:9" x14ac:dyDescent="0.25">
      <c r="A49" s="18" t="s">
        <v>5</v>
      </c>
      <c r="B49" s="426"/>
      <c r="C49" s="426"/>
      <c r="D49" s="12"/>
      <c r="E49" s="12"/>
      <c r="F49" s="12"/>
      <c r="G49" s="12"/>
      <c r="H49" s="12"/>
      <c r="I49" s="12"/>
    </row>
    <row r="50" spans="1:9" x14ac:dyDescent="0.25">
      <c r="A50" s="12" t="s">
        <v>16</v>
      </c>
      <c r="B50" s="18"/>
      <c r="C50" s="18"/>
      <c r="D50" s="12"/>
      <c r="E50" s="12"/>
      <c r="F50" s="12"/>
      <c r="G50" s="12"/>
      <c r="H50" s="12"/>
      <c r="I50" s="12"/>
    </row>
    <row r="51" spans="1:9" x14ac:dyDescent="0.25">
      <c r="A51" s="12" t="s">
        <v>17</v>
      </c>
      <c r="B51" s="18"/>
      <c r="C51" s="18"/>
      <c r="D51" s="12"/>
      <c r="E51" s="12"/>
      <c r="F51" s="12"/>
      <c r="G51" s="12"/>
      <c r="H51" s="12"/>
      <c r="I51" s="12"/>
    </row>
    <row r="52" spans="1:9" x14ac:dyDescent="0.25">
      <c r="A52" s="12"/>
      <c r="B52" s="18"/>
      <c r="C52" s="18"/>
      <c r="D52" s="12"/>
      <c r="E52" s="12"/>
      <c r="F52" s="12"/>
      <c r="G52" s="12"/>
      <c r="H52" s="12"/>
      <c r="I52" s="12"/>
    </row>
    <row r="53" spans="1:9" ht="22.5" x14ac:dyDescent="0.3">
      <c r="A53" s="12" t="s">
        <v>14</v>
      </c>
      <c r="B53" s="18"/>
      <c r="C53" s="18"/>
      <c r="D53" s="12"/>
      <c r="E53" s="12"/>
      <c r="F53" s="12"/>
      <c r="G53" s="12"/>
      <c r="H53" s="12"/>
      <c r="I53" s="12"/>
    </row>
    <row r="54" spans="1:9" x14ac:dyDescent="0.25">
      <c r="A54" s="12"/>
      <c r="B54" s="18"/>
      <c r="C54" s="18"/>
      <c r="D54" s="12"/>
      <c r="E54" s="12"/>
      <c r="F54" s="12"/>
      <c r="G54" s="12"/>
      <c r="H54" s="12"/>
      <c r="I54" s="12"/>
    </row>
    <row r="55" spans="1:9" s="435" customFormat="1" x14ac:dyDescent="0.25">
      <c r="A55" s="434" t="s">
        <v>20</v>
      </c>
      <c r="B55" s="532"/>
      <c r="C55" s="532"/>
      <c r="D55" s="434"/>
      <c r="E55" s="434"/>
      <c r="F55" s="434"/>
      <c r="G55" s="434"/>
      <c r="H55" s="434"/>
      <c r="I55" s="434"/>
    </row>
    <row r="56" spans="1:9" s="435" customFormat="1" x14ac:dyDescent="0.25">
      <c r="A56" s="611" t="s">
        <v>7</v>
      </c>
      <c r="B56" s="611"/>
      <c r="C56" s="611"/>
      <c r="D56" s="611"/>
      <c r="E56" s="611"/>
      <c r="F56" s="611"/>
      <c r="G56" s="611"/>
      <c r="H56" s="611"/>
      <c r="I56" s="611"/>
    </row>
    <row r="57" spans="1:9" s="435" customFormat="1" x14ac:dyDescent="0.25">
      <c r="A57" s="602" t="s">
        <v>9</v>
      </c>
      <c r="B57" s="602"/>
      <c r="C57" s="602"/>
      <c r="D57" s="602"/>
      <c r="E57" s="602"/>
      <c r="F57" s="602"/>
      <c r="G57" s="602"/>
      <c r="H57" s="602"/>
      <c r="I57" s="602"/>
    </row>
    <row r="58" spans="1:9" x14ac:dyDescent="0.25">
      <c r="A58" s="17"/>
      <c r="B58" s="17"/>
      <c r="C58" s="17"/>
      <c r="D58" s="17"/>
      <c r="E58" s="17"/>
      <c r="F58" s="17"/>
      <c r="G58" s="17"/>
      <c r="H58" s="17"/>
      <c r="I58" s="17"/>
    </row>
    <row r="59" spans="1:9" x14ac:dyDescent="0.25">
      <c r="A59" s="426"/>
      <c r="B59" s="426"/>
      <c r="C59" s="426"/>
      <c r="D59" s="426"/>
      <c r="E59" s="426"/>
      <c r="F59" s="426"/>
      <c r="G59" s="426"/>
      <c r="H59" s="426"/>
      <c r="I59" s="426"/>
    </row>
    <row r="60" spans="1:9" x14ac:dyDescent="0.25">
      <c r="A60" s="426" t="s">
        <v>601</v>
      </c>
      <c r="B60" s="426"/>
      <c r="C60" s="426"/>
      <c r="D60" s="426"/>
      <c r="E60" s="426"/>
      <c r="F60" s="426"/>
      <c r="G60" s="426"/>
      <c r="H60" s="426"/>
      <c r="I60" s="426"/>
    </row>
    <row r="61" spans="1:9" x14ac:dyDescent="0.25">
      <c r="A61" s="426"/>
      <c r="B61" s="426"/>
      <c r="C61" s="426"/>
      <c r="D61" s="426"/>
      <c r="E61" s="426"/>
      <c r="F61" s="426"/>
      <c r="G61" s="426"/>
      <c r="H61" s="426"/>
      <c r="I61" s="426"/>
    </row>
    <row r="62" spans="1:9" x14ac:dyDescent="0.25">
      <c r="A62" s="426" t="s">
        <v>602</v>
      </c>
      <c r="B62" s="426"/>
      <c r="C62" s="426"/>
      <c r="D62" s="426"/>
      <c r="E62" s="426"/>
      <c r="F62" s="426"/>
      <c r="G62" s="426"/>
      <c r="H62" s="426"/>
      <c r="I62" s="426"/>
    </row>
    <row r="63" spans="1:9" x14ac:dyDescent="0.25">
      <c r="A63" s="426" t="s">
        <v>603</v>
      </c>
      <c r="B63" s="426"/>
      <c r="C63" s="426"/>
      <c r="D63" s="426"/>
      <c r="E63" s="426"/>
      <c r="F63" s="426"/>
      <c r="G63" s="426"/>
      <c r="H63" s="426"/>
      <c r="I63" s="426"/>
    </row>
  </sheetData>
  <mergeCells count="16">
    <mergeCell ref="G1:I1"/>
    <mergeCell ref="A48:I48"/>
    <mergeCell ref="A56:I56"/>
    <mergeCell ref="A57:I57"/>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52" fitToHeight="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L64"/>
  <sheetViews>
    <sheetView zoomScale="80" zoomScaleNormal="80" workbookViewId="0">
      <selection activeCell="J8" sqref="J8"/>
    </sheetView>
  </sheetViews>
  <sheetFormatPr defaultRowHeight="16.5" x14ac:dyDescent="0.25"/>
  <cols>
    <col min="1" max="1" width="42.7109375" style="2" customWidth="1"/>
    <col min="2" max="2" width="14.5703125" style="2" customWidth="1"/>
    <col min="3" max="3" width="14.7109375" style="2" customWidth="1"/>
    <col min="4" max="4" width="18.42578125" style="2" customWidth="1"/>
    <col min="5" max="5" width="20.140625" style="2" customWidth="1"/>
    <col min="6" max="6" width="20.140625" style="55" customWidth="1"/>
    <col min="7" max="7" width="23.42578125" style="2" customWidth="1"/>
    <col min="8" max="8" width="23.140625" style="2" customWidth="1"/>
    <col min="9" max="10" width="15.85546875" style="2" customWidth="1"/>
    <col min="11" max="16384" width="9.140625" style="2"/>
  </cols>
  <sheetData>
    <row r="1" spans="1:9" s="426" customFormat="1" ht="49.5" customHeight="1" x14ac:dyDescent="0.25">
      <c r="F1" s="55"/>
      <c r="G1" s="600" t="s">
        <v>1630</v>
      </c>
      <c r="H1" s="601"/>
      <c r="I1" s="601"/>
    </row>
    <row r="2" spans="1:9" x14ac:dyDescent="0.25">
      <c r="G2" s="624"/>
      <c r="H2" s="624"/>
    </row>
    <row r="3" spans="1:9" s="1" customFormat="1" ht="39.75" customHeight="1" x14ac:dyDescent="0.25">
      <c r="A3" s="593" t="s">
        <v>1302</v>
      </c>
      <c r="B3" s="593"/>
      <c r="C3" s="593"/>
      <c r="D3" s="593"/>
      <c r="E3" s="593"/>
      <c r="F3" s="593"/>
      <c r="G3" s="593"/>
      <c r="H3" s="593"/>
    </row>
    <row r="5" spans="1:9" x14ac:dyDescent="0.25">
      <c r="A5" s="2" t="s">
        <v>1495</v>
      </c>
    </row>
    <row r="6" spans="1:9" x14ac:dyDescent="0.25">
      <c r="A6" s="2" t="s">
        <v>1570</v>
      </c>
    </row>
    <row r="7" spans="1:9" x14ac:dyDescent="0.25">
      <c r="D7" s="14"/>
      <c r="G7" s="13"/>
    </row>
    <row r="8" spans="1:9" s="426" customFormat="1" ht="45.75" customHeight="1" x14ac:dyDescent="0.25">
      <c r="A8" s="625"/>
      <c r="B8" s="625" t="s">
        <v>8</v>
      </c>
      <c r="C8" s="626" t="s">
        <v>10</v>
      </c>
      <c r="D8" s="626"/>
      <c r="E8" s="626"/>
      <c r="F8" s="626" t="s">
        <v>6</v>
      </c>
      <c r="G8" s="723" t="s">
        <v>22</v>
      </c>
      <c r="H8" s="627" t="s">
        <v>11</v>
      </c>
      <c r="I8" s="628" t="s">
        <v>4</v>
      </c>
    </row>
    <row r="9" spans="1:9" s="426" customFormat="1" ht="24" customHeight="1" x14ac:dyDescent="0.25">
      <c r="A9" s="625"/>
      <c r="B9" s="625"/>
      <c r="C9" s="629" t="s">
        <v>19</v>
      </c>
      <c r="D9" s="629" t="s">
        <v>21</v>
      </c>
      <c r="E9" s="626" t="s">
        <v>15</v>
      </c>
      <c r="F9" s="626"/>
      <c r="G9" s="723"/>
      <c r="H9" s="627"/>
      <c r="I9" s="628"/>
    </row>
    <row r="10" spans="1:9" s="426" customFormat="1" ht="115.5" customHeight="1" x14ac:dyDescent="0.25">
      <c r="A10" s="625"/>
      <c r="B10" s="625"/>
      <c r="C10" s="630"/>
      <c r="D10" s="630"/>
      <c r="E10" s="626"/>
      <c r="F10" s="626"/>
      <c r="G10" s="723"/>
      <c r="H10" s="627"/>
      <c r="I10" s="628"/>
    </row>
    <row r="11" spans="1:9" s="426" customFormat="1" ht="20.25" customHeight="1" x14ac:dyDescent="0.25">
      <c r="A11" s="533">
        <v>1</v>
      </c>
      <c r="B11" s="533">
        <v>6</v>
      </c>
      <c r="C11" s="533" t="s">
        <v>12</v>
      </c>
      <c r="D11" s="533">
        <v>8</v>
      </c>
      <c r="E11" s="533">
        <v>9</v>
      </c>
      <c r="F11" s="533">
        <v>11</v>
      </c>
      <c r="G11" s="533">
        <v>12</v>
      </c>
      <c r="H11" s="533">
        <v>13</v>
      </c>
      <c r="I11" s="533" t="s">
        <v>13</v>
      </c>
    </row>
    <row r="12" spans="1:9" s="1" customFormat="1" ht="26.25" customHeight="1" x14ac:dyDescent="0.25">
      <c r="A12" s="3" t="s">
        <v>0</v>
      </c>
      <c r="B12" s="427">
        <f>B13+B21+B33</f>
        <v>9</v>
      </c>
      <c r="C12" s="427"/>
      <c r="D12" s="427"/>
      <c r="E12" s="427">
        <f>E13+E21+E33</f>
        <v>510</v>
      </c>
      <c r="F12" s="528"/>
      <c r="G12" s="558"/>
      <c r="H12" s="428">
        <f>H13+H21+H33</f>
        <v>5772.7200000000012</v>
      </c>
      <c r="I12" s="428">
        <f>I13+I21+I33</f>
        <v>7163.3799999999992</v>
      </c>
    </row>
    <row r="13" spans="1:9" s="426" customFormat="1" ht="49.5" customHeight="1" x14ac:dyDescent="0.3">
      <c r="A13" s="370" t="s">
        <v>24</v>
      </c>
      <c r="B13" s="284">
        <v>3</v>
      </c>
      <c r="C13" s="561"/>
      <c r="D13" s="284"/>
      <c r="E13" s="284">
        <f>E14+E19+E20</f>
        <v>185</v>
      </c>
      <c r="F13" s="500"/>
      <c r="G13" s="499"/>
      <c r="H13" s="285">
        <f>H14+H19+H20</f>
        <v>2535.0800000000004</v>
      </c>
      <c r="I13" s="285">
        <f>I14+I19+I20</f>
        <v>3145.7799999999997</v>
      </c>
    </row>
    <row r="14" spans="1:9" s="426" customFormat="1" x14ac:dyDescent="0.25">
      <c r="A14" s="43" t="s">
        <v>310</v>
      </c>
      <c r="B14" s="421">
        <v>1</v>
      </c>
      <c r="C14" s="421">
        <f t="shared" ref="C14:C20" si="0">D14+E14</f>
        <v>230</v>
      </c>
      <c r="D14" s="421">
        <v>136</v>
      </c>
      <c r="E14" s="421">
        <v>94</v>
      </c>
      <c r="F14" s="282">
        <v>986</v>
      </c>
      <c r="G14" s="282">
        <f>ROUND(F14/D14,2)</f>
        <v>7.25</v>
      </c>
      <c r="H14" s="282">
        <f>ROUND(E14*G14*2,2)</f>
        <v>1363</v>
      </c>
      <c r="I14" s="282">
        <f>ROUND(H14*1.2409,2)</f>
        <v>1691.35</v>
      </c>
    </row>
    <row r="15" spans="1:9" s="426" customFormat="1" hidden="1" x14ac:dyDescent="0.25">
      <c r="A15" s="19"/>
      <c r="B15" s="421"/>
      <c r="C15" s="559"/>
      <c r="D15" s="559"/>
      <c r="E15" s="559"/>
      <c r="F15" s="560"/>
      <c r="G15" s="282" t="e">
        <f t="shared" ref="G15:G35" si="1">ROUND(F15/D15,2)</f>
        <v>#DIV/0!</v>
      </c>
      <c r="H15" s="282" t="e">
        <f t="shared" ref="H15:H20" si="2">ROUND(E15*G15*2,2)</f>
        <v>#DIV/0!</v>
      </c>
      <c r="I15" s="282" t="e">
        <f t="shared" ref="I15:I20" si="3">ROUND(H15*1.2409,2)</f>
        <v>#DIV/0!</v>
      </c>
    </row>
    <row r="16" spans="1:9" s="426" customFormat="1" hidden="1" x14ac:dyDescent="0.25">
      <c r="A16" s="19"/>
      <c r="B16" s="421"/>
      <c r="C16" s="559"/>
      <c r="D16" s="559"/>
      <c r="E16" s="559"/>
      <c r="F16" s="560"/>
      <c r="G16" s="282" t="e">
        <f t="shared" si="1"/>
        <v>#DIV/0!</v>
      </c>
      <c r="H16" s="282" t="e">
        <f t="shared" si="2"/>
        <v>#DIV/0!</v>
      </c>
      <c r="I16" s="282" t="e">
        <f t="shared" si="3"/>
        <v>#DIV/0!</v>
      </c>
    </row>
    <row r="17" spans="1:9" s="426" customFormat="1" hidden="1" x14ac:dyDescent="0.25">
      <c r="A17" s="19"/>
      <c r="B17" s="421"/>
      <c r="C17" s="559"/>
      <c r="D17" s="559"/>
      <c r="E17" s="559"/>
      <c r="F17" s="560"/>
      <c r="G17" s="282" t="e">
        <f t="shared" si="1"/>
        <v>#DIV/0!</v>
      </c>
      <c r="H17" s="282" t="e">
        <f t="shared" si="2"/>
        <v>#DIV/0!</v>
      </c>
      <c r="I17" s="282" t="e">
        <f t="shared" si="3"/>
        <v>#DIV/0!</v>
      </c>
    </row>
    <row r="18" spans="1:9" s="426" customFormat="1" hidden="1" x14ac:dyDescent="0.25">
      <c r="A18" s="19"/>
      <c r="B18" s="421"/>
      <c r="C18" s="559"/>
      <c r="D18" s="559"/>
      <c r="E18" s="559"/>
      <c r="F18" s="560"/>
      <c r="G18" s="282" t="e">
        <f t="shared" si="1"/>
        <v>#DIV/0!</v>
      </c>
      <c r="H18" s="282" t="e">
        <f t="shared" si="2"/>
        <v>#DIV/0!</v>
      </c>
      <c r="I18" s="282" t="e">
        <f t="shared" si="3"/>
        <v>#DIV/0!</v>
      </c>
    </row>
    <row r="19" spans="1:9" s="426" customFormat="1" x14ac:dyDescent="0.25">
      <c r="A19" s="43" t="s">
        <v>30</v>
      </c>
      <c r="B19" s="421">
        <v>1</v>
      </c>
      <c r="C19" s="421">
        <f t="shared" si="0"/>
        <v>222</v>
      </c>
      <c r="D19" s="421">
        <v>136</v>
      </c>
      <c r="E19" s="421">
        <v>86</v>
      </c>
      <c r="F19" s="282">
        <v>876</v>
      </c>
      <c r="G19" s="282">
        <f t="shared" si="1"/>
        <v>6.44</v>
      </c>
      <c r="H19" s="282">
        <f t="shared" si="2"/>
        <v>1107.68</v>
      </c>
      <c r="I19" s="282">
        <f t="shared" si="3"/>
        <v>1374.52</v>
      </c>
    </row>
    <row r="20" spans="1:9" s="426" customFormat="1" x14ac:dyDescent="0.25">
      <c r="A20" s="19" t="s">
        <v>30</v>
      </c>
      <c r="B20" s="421">
        <v>1</v>
      </c>
      <c r="C20" s="421">
        <f t="shared" si="0"/>
        <v>141</v>
      </c>
      <c r="D20" s="421">
        <v>136</v>
      </c>
      <c r="E20" s="421">
        <v>5</v>
      </c>
      <c r="F20" s="282">
        <v>876</v>
      </c>
      <c r="G20" s="282">
        <f t="shared" si="1"/>
        <v>6.44</v>
      </c>
      <c r="H20" s="282">
        <f t="shared" si="2"/>
        <v>64.400000000000006</v>
      </c>
      <c r="I20" s="282">
        <f t="shared" si="3"/>
        <v>79.91</v>
      </c>
    </row>
    <row r="21" spans="1:9" s="426" customFormat="1" ht="51" customHeight="1" x14ac:dyDescent="0.25">
      <c r="A21" s="370" t="s">
        <v>25</v>
      </c>
      <c r="B21" s="284">
        <v>4</v>
      </c>
      <c r="C21" s="284"/>
      <c r="D21" s="284"/>
      <c r="E21" s="284">
        <f>E22+E23+E24+E25</f>
        <v>264</v>
      </c>
      <c r="F21" s="500"/>
      <c r="G21" s="282"/>
      <c r="H21" s="285">
        <f>H22+H23+H24+H25</f>
        <v>2766.7200000000003</v>
      </c>
      <c r="I21" s="285">
        <f>I22+I23+I24+I25</f>
        <v>3433.2299999999996</v>
      </c>
    </row>
    <row r="22" spans="1:9" s="426" customFormat="1" x14ac:dyDescent="0.25">
      <c r="A22" s="19" t="s">
        <v>196</v>
      </c>
      <c r="B22" s="421">
        <v>1</v>
      </c>
      <c r="C22" s="421">
        <f t="shared" ref="C22:C25" si="4">D22+E22</f>
        <v>228</v>
      </c>
      <c r="D22" s="421">
        <v>136</v>
      </c>
      <c r="E22" s="421">
        <v>92</v>
      </c>
      <c r="F22" s="282">
        <v>713</v>
      </c>
      <c r="G22" s="282">
        <f t="shared" si="1"/>
        <v>5.24</v>
      </c>
      <c r="H22" s="282">
        <f>ROUND(E22*G22*2,2)</f>
        <v>964.16</v>
      </c>
      <c r="I22" s="282">
        <f t="shared" ref="I22:I25" si="5">ROUND(H22*1.2409,2)</f>
        <v>1196.43</v>
      </c>
    </row>
    <row r="23" spans="1:9" s="426" customFormat="1" x14ac:dyDescent="0.25">
      <c r="A23" s="19" t="s">
        <v>196</v>
      </c>
      <c r="B23" s="421">
        <v>1</v>
      </c>
      <c r="C23" s="421">
        <f t="shared" si="4"/>
        <v>200</v>
      </c>
      <c r="D23" s="421">
        <v>136</v>
      </c>
      <c r="E23" s="421">
        <v>64</v>
      </c>
      <c r="F23" s="282">
        <v>713</v>
      </c>
      <c r="G23" s="282">
        <f t="shared" si="1"/>
        <v>5.24</v>
      </c>
      <c r="H23" s="282">
        <f t="shared" ref="H23:H25" si="6">ROUND(E23*G23*2,2)</f>
        <v>670.72</v>
      </c>
      <c r="I23" s="282">
        <f t="shared" si="5"/>
        <v>832.3</v>
      </c>
    </row>
    <row r="24" spans="1:9" s="426" customFormat="1" x14ac:dyDescent="0.25">
      <c r="A24" s="19" t="s">
        <v>196</v>
      </c>
      <c r="B24" s="421">
        <v>1</v>
      </c>
      <c r="C24" s="421">
        <f t="shared" si="4"/>
        <v>200</v>
      </c>
      <c r="D24" s="421">
        <v>136</v>
      </c>
      <c r="E24" s="421">
        <v>64</v>
      </c>
      <c r="F24" s="282">
        <v>713</v>
      </c>
      <c r="G24" s="282">
        <f t="shared" si="1"/>
        <v>5.24</v>
      </c>
      <c r="H24" s="282">
        <f t="shared" si="6"/>
        <v>670.72</v>
      </c>
      <c r="I24" s="282">
        <f t="shared" si="5"/>
        <v>832.3</v>
      </c>
    </row>
    <row r="25" spans="1:9" s="426" customFormat="1" x14ac:dyDescent="0.25">
      <c r="A25" s="19" t="s">
        <v>196</v>
      </c>
      <c r="B25" s="421">
        <v>1</v>
      </c>
      <c r="C25" s="421">
        <f t="shared" si="4"/>
        <v>180</v>
      </c>
      <c r="D25" s="421">
        <v>136</v>
      </c>
      <c r="E25" s="421">
        <v>44</v>
      </c>
      <c r="F25" s="282">
        <v>713</v>
      </c>
      <c r="G25" s="282">
        <f t="shared" si="1"/>
        <v>5.24</v>
      </c>
      <c r="H25" s="282">
        <f t="shared" si="6"/>
        <v>461.12</v>
      </c>
      <c r="I25" s="282">
        <f t="shared" si="5"/>
        <v>572.20000000000005</v>
      </c>
    </row>
    <row r="26" spans="1:9" s="426" customFormat="1" hidden="1" x14ac:dyDescent="0.25">
      <c r="A26" s="19"/>
      <c r="B26" s="421"/>
      <c r="C26" s="559"/>
      <c r="D26" s="559"/>
      <c r="E26" s="559"/>
      <c r="F26" s="560"/>
      <c r="G26" s="282" t="e">
        <f t="shared" si="1"/>
        <v>#DIV/0!</v>
      </c>
      <c r="H26" s="560"/>
      <c r="I26" s="560"/>
    </row>
    <row r="27" spans="1:9" s="426" customFormat="1" hidden="1" x14ac:dyDescent="0.25">
      <c r="A27" s="19"/>
      <c r="B27" s="421"/>
      <c r="C27" s="559"/>
      <c r="D27" s="559"/>
      <c r="E27" s="559"/>
      <c r="F27" s="560"/>
      <c r="G27" s="282" t="e">
        <f t="shared" si="1"/>
        <v>#DIV/0!</v>
      </c>
      <c r="H27" s="560"/>
      <c r="I27" s="560"/>
    </row>
    <row r="28" spans="1:9" s="426" customFormat="1" hidden="1" x14ac:dyDescent="0.25">
      <c r="A28" s="19"/>
      <c r="B28" s="421"/>
      <c r="C28" s="559"/>
      <c r="D28" s="559"/>
      <c r="E28" s="559"/>
      <c r="F28" s="560"/>
      <c r="G28" s="282" t="e">
        <f t="shared" si="1"/>
        <v>#DIV/0!</v>
      </c>
      <c r="H28" s="560"/>
      <c r="I28" s="560"/>
    </row>
    <row r="29" spans="1:9" s="426" customFormat="1" hidden="1" x14ac:dyDescent="0.25">
      <c r="A29" s="19"/>
      <c r="B29" s="421"/>
      <c r="C29" s="559"/>
      <c r="D29" s="559"/>
      <c r="E29" s="559"/>
      <c r="F29" s="560"/>
      <c r="G29" s="282" t="e">
        <f t="shared" si="1"/>
        <v>#DIV/0!</v>
      </c>
      <c r="H29" s="560"/>
      <c r="I29" s="560"/>
    </row>
    <row r="30" spans="1:9" s="426" customFormat="1" hidden="1" x14ac:dyDescent="0.25">
      <c r="A30" s="19"/>
      <c r="B30" s="421"/>
      <c r="C30" s="559"/>
      <c r="D30" s="559"/>
      <c r="E30" s="559"/>
      <c r="F30" s="560"/>
      <c r="G30" s="282" t="e">
        <f t="shared" si="1"/>
        <v>#DIV/0!</v>
      </c>
      <c r="H30" s="560"/>
      <c r="I30" s="560"/>
    </row>
    <row r="31" spans="1:9" s="426" customFormat="1" hidden="1" x14ac:dyDescent="0.25">
      <c r="A31" s="19"/>
      <c r="B31" s="421"/>
      <c r="C31" s="559"/>
      <c r="D31" s="559"/>
      <c r="E31" s="559"/>
      <c r="F31" s="560"/>
      <c r="G31" s="282" t="e">
        <f t="shared" si="1"/>
        <v>#DIV/0!</v>
      </c>
      <c r="H31" s="560"/>
      <c r="I31" s="560"/>
    </row>
    <row r="32" spans="1:9" s="426" customFormat="1" hidden="1" x14ac:dyDescent="0.25">
      <c r="A32" s="19" t="s">
        <v>36</v>
      </c>
      <c r="B32" s="421"/>
      <c r="C32" s="559"/>
      <c r="D32" s="559"/>
      <c r="E32" s="559"/>
      <c r="F32" s="560"/>
      <c r="G32" s="282" t="e">
        <f t="shared" si="1"/>
        <v>#DIV/0!</v>
      </c>
      <c r="H32" s="560"/>
      <c r="I32" s="560"/>
    </row>
    <row r="33" spans="1:12" s="426" customFormat="1" ht="54.75" customHeight="1" x14ac:dyDescent="0.25">
      <c r="A33" s="370" t="s">
        <v>26</v>
      </c>
      <c r="B33" s="284">
        <v>2</v>
      </c>
      <c r="C33" s="284"/>
      <c r="D33" s="284"/>
      <c r="E33" s="284">
        <f>E34+E35</f>
        <v>61</v>
      </c>
      <c r="F33" s="500"/>
      <c r="G33" s="282"/>
      <c r="H33" s="285">
        <f>H34+H35</f>
        <v>470.92</v>
      </c>
      <c r="I33" s="285">
        <f>I34+I35</f>
        <v>584.37</v>
      </c>
    </row>
    <row r="34" spans="1:12" s="426" customFormat="1" x14ac:dyDescent="0.25">
      <c r="A34" s="43" t="s">
        <v>32</v>
      </c>
      <c r="B34" s="421">
        <v>1</v>
      </c>
      <c r="C34" s="421">
        <f t="shared" ref="C34:C35" si="7">D34+E34</f>
        <v>141</v>
      </c>
      <c r="D34" s="421">
        <v>136</v>
      </c>
      <c r="E34" s="421">
        <v>5</v>
      </c>
      <c r="F34" s="282">
        <v>525</v>
      </c>
      <c r="G34" s="282">
        <f t="shared" si="1"/>
        <v>3.86</v>
      </c>
      <c r="H34" s="282">
        <f>ROUND(E34*G34*2,2)</f>
        <v>38.6</v>
      </c>
      <c r="I34" s="282">
        <f t="shared" ref="I34:I35" si="8">ROUND(H34*1.2409,2)</f>
        <v>47.9</v>
      </c>
    </row>
    <row r="35" spans="1:12" s="426" customFormat="1" x14ac:dyDescent="0.25">
      <c r="A35" s="43" t="s">
        <v>32</v>
      </c>
      <c r="B35" s="421">
        <v>1</v>
      </c>
      <c r="C35" s="421">
        <f t="shared" si="7"/>
        <v>192</v>
      </c>
      <c r="D35" s="421">
        <v>136</v>
      </c>
      <c r="E35" s="421">
        <v>56</v>
      </c>
      <c r="F35" s="282">
        <v>525</v>
      </c>
      <c r="G35" s="282">
        <f t="shared" si="1"/>
        <v>3.86</v>
      </c>
      <c r="H35" s="282">
        <f>ROUND(E35*G35*2,2)</f>
        <v>432.32</v>
      </c>
      <c r="I35" s="282">
        <f t="shared" si="8"/>
        <v>536.47</v>
      </c>
    </row>
    <row r="36" spans="1:12" s="426" customFormat="1" hidden="1" x14ac:dyDescent="0.25">
      <c r="A36" s="43"/>
      <c r="B36" s="421"/>
      <c r="C36" s="559"/>
      <c r="D36" s="559"/>
      <c r="E36" s="559"/>
      <c r="F36" s="560"/>
      <c r="G36" s="560"/>
      <c r="H36" s="560"/>
      <c r="I36" s="560"/>
    </row>
    <row r="37" spans="1:12" s="426" customFormat="1" hidden="1" x14ac:dyDescent="0.25">
      <c r="A37" s="43"/>
      <c r="B37" s="421"/>
      <c r="C37" s="559"/>
      <c r="D37" s="559"/>
      <c r="E37" s="559"/>
      <c r="F37" s="560"/>
      <c r="G37" s="560"/>
      <c r="H37" s="560"/>
      <c r="I37" s="560"/>
    </row>
    <row r="38" spans="1:12" s="426" customFormat="1" hidden="1" x14ac:dyDescent="0.25">
      <c r="A38" s="43"/>
      <c r="B38" s="421"/>
      <c r="C38" s="559"/>
      <c r="D38" s="559"/>
      <c r="E38" s="559"/>
      <c r="F38" s="560"/>
      <c r="G38" s="560"/>
      <c r="H38" s="560"/>
      <c r="I38" s="560"/>
    </row>
    <row r="39" spans="1:12" s="426" customFormat="1" hidden="1" x14ac:dyDescent="0.25">
      <c r="A39" s="43"/>
      <c r="B39" s="421"/>
      <c r="C39" s="559"/>
      <c r="D39" s="559"/>
      <c r="E39" s="559"/>
      <c r="F39" s="560"/>
      <c r="G39" s="560"/>
      <c r="H39" s="560"/>
      <c r="I39" s="560"/>
      <c r="L39" s="189"/>
    </row>
    <row r="40" spans="1:12" s="426" customFormat="1" hidden="1" x14ac:dyDescent="0.25">
      <c r="A40" s="43"/>
      <c r="B40" s="421"/>
      <c r="C40" s="559"/>
      <c r="D40" s="559"/>
      <c r="E40" s="559"/>
      <c r="F40" s="560"/>
      <c r="G40" s="560"/>
      <c r="H40" s="560"/>
      <c r="I40" s="560"/>
    </row>
    <row r="41" spans="1:12" s="426" customFormat="1" hidden="1" x14ac:dyDescent="0.25">
      <c r="A41" s="43"/>
      <c r="B41" s="421"/>
      <c r="C41" s="559"/>
      <c r="D41" s="559"/>
      <c r="E41" s="559"/>
      <c r="F41" s="560"/>
      <c r="G41" s="560"/>
      <c r="H41" s="560"/>
      <c r="I41" s="560"/>
    </row>
    <row r="42" spans="1:12" s="426" customFormat="1" hidden="1" x14ac:dyDescent="0.25">
      <c r="A42" s="43"/>
      <c r="B42" s="421"/>
      <c r="C42" s="559"/>
      <c r="D42" s="559"/>
      <c r="E42" s="559"/>
      <c r="F42" s="560"/>
      <c r="G42" s="560"/>
      <c r="H42" s="560"/>
      <c r="I42" s="560"/>
    </row>
    <row r="43" spans="1:12" s="426" customFormat="1" hidden="1" x14ac:dyDescent="0.25">
      <c r="A43" s="43"/>
      <c r="B43" s="421"/>
      <c r="C43" s="559"/>
      <c r="D43" s="559"/>
      <c r="E43" s="559"/>
      <c r="F43" s="560"/>
      <c r="G43" s="560"/>
      <c r="H43" s="560"/>
      <c r="I43" s="560"/>
    </row>
    <row r="44" spans="1:12" s="426" customFormat="1" hidden="1" x14ac:dyDescent="0.25">
      <c r="A44" s="43"/>
      <c r="B44" s="421"/>
      <c r="C44" s="559"/>
      <c r="D44" s="559"/>
      <c r="E44" s="559"/>
      <c r="F44" s="560"/>
      <c r="G44" s="560"/>
      <c r="H44" s="560"/>
      <c r="I44" s="560"/>
    </row>
    <row r="45" spans="1:12" s="426" customFormat="1" hidden="1" x14ac:dyDescent="0.25">
      <c r="A45" s="43"/>
      <c r="B45" s="421"/>
      <c r="C45" s="559"/>
      <c r="D45" s="559"/>
      <c r="E45" s="559"/>
      <c r="F45" s="560"/>
      <c r="G45" s="560"/>
      <c r="H45" s="560"/>
      <c r="I45" s="560"/>
    </row>
    <row r="46" spans="1:12" s="426" customFormat="1" hidden="1" x14ac:dyDescent="0.25">
      <c r="A46" s="43"/>
      <c r="B46" s="421"/>
      <c r="C46" s="559"/>
      <c r="D46" s="559"/>
      <c r="E46" s="559"/>
      <c r="F46" s="560"/>
      <c r="G46" s="560"/>
      <c r="H46" s="560"/>
      <c r="I46" s="560"/>
    </row>
    <row r="47" spans="1:12" s="426" customFormat="1" x14ac:dyDescent="0.25"/>
    <row r="48" spans="1:12" s="426" customFormat="1" x14ac:dyDescent="0.25">
      <c r="A48" s="11" t="s">
        <v>1</v>
      </c>
      <c r="B48" s="12"/>
      <c r="C48" s="12"/>
      <c r="D48" s="12"/>
      <c r="E48" s="12"/>
      <c r="F48" s="12"/>
      <c r="G48" s="12"/>
      <c r="H48" s="12"/>
      <c r="I48" s="12"/>
    </row>
    <row r="49" spans="1:9" s="426" customFormat="1" ht="36" customHeight="1" x14ac:dyDescent="0.25">
      <c r="A49" s="609" t="s">
        <v>3</v>
      </c>
      <c r="B49" s="609"/>
      <c r="C49" s="609"/>
      <c r="D49" s="609"/>
      <c r="E49" s="609"/>
      <c r="F49" s="609"/>
      <c r="G49" s="609"/>
      <c r="H49" s="609"/>
      <c r="I49" s="609"/>
    </row>
    <row r="50" spans="1:9" s="426" customFormat="1" ht="18" customHeight="1" x14ac:dyDescent="0.25">
      <c r="A50" s="18" t="s">
        <v>5</v>
      </c>
      <c r="D50" s="12"/>
      <c r="E50" s="12"/>
      <c r="F50" s="12"/>
      <c r="G50" s="12"/>
      <c r="H50" s="12"/>
      <c r="I50" s="12"/>
    </row>
    <row r="51" spans="1:9" s="426" customFormat="1" ht="18" customHeight="1" x14ac:dyDescent="0.25">
      <c r="A51" s="12" t="s">
        <v>16</v>
      </c>
      <c r="B51" s="18"/>
      <c r="C51" s="18"/>
      <c r="D51" s="12"/>
      <c r="E51" s="12"/>
      <c r="F51" s="12"/>
      <c r="G51" s="12"/>
      <c r="H51" s="12"/>
      <c r="I51" s="12"/>
    </row>
    <row r="52" spans="1:9" s="426" customFormat="1" ht="18" customHeight="1" x14ac:dyDescent="0.25">
      <c r="A52" s="12" t="s">
        <v>17</v>
      </c>
      <c r="B52" s="18"/>
      <c r="C52" s="18"/>
      <c r="D52" s="12"/>
      <c r="E52" s="12"/>
      <c r="F52" s="12"/>
      <c r="G52" s="12"/>
      <c r="H52" s="12"/>
      <c r="I52" s="12"/>
    </row>
    <row r="53" spans="1:9" s="426" customFormat="1" ht="18" customHeight="1" x14ac:dyDescent="0.25">
      <c r="A53" s="12"/>
      <c r="B53" s="18"/>
      <c r="C53" s="18"/>
      <c r="D53" s="12"/>
      <c r="E53" s="12"/>
      <c r="F53" s="12"/>
      <c r="G53" s="12"/>
      <c r="H53" s="12"/>
      <c r="I53" s="12"/>
    </row>
    <row r="54" spans="1:9" s="426" customFormat="1" ht="18" customHeight="1" x14ac:dyDescent="0.3">
      <c r="A54" s="12" t="s">
        <v>14</v>
      </c>
      <c r="B54" s="18"/>
      <c r="C54" s="18"/>
      <c r="D54" s="12"/>
      <c r="E54" s="12"/>
      <c r="F54" s="12"/>
      <c r="G54" s="12"/>
      <c r="H54" s="12"/>
      <c r="I54" s="12"/>
    </row>
    <row r="55" spans="1:9" s="426" customFormat="1" ht="18" customHeight="1" x14ac:dyDescent="0.25">
      <c r="A55" s="12"/>
      <c r="B55" s="18"/>
      <c r="C55" s="18"/>
      <c r="D55" s="12"/>
      <c r="E55" s="12"/>
      <c r="F55" s="12"/>
      <c r="G55" s="12"/>
      <c r="H55" s="12"/>
      <c r="I55" s="12"/>
    </row>
    <row r="56" spans="1:9" s="435" customFormat="1" ht="18" customHeight="1" x14ac:dyDescent="0.25">
      <c r="A56" s="434" t="s">
        <v>20</v>
      </c>
      <c r="B56" s="532"/>
      <c r="C56" s="532"/>
      <c r="D56" s="434"/>
      <c r="E56" s="434"/>
      <c r="F56" s="434"/>
      <c r="G56" s="434"/>
      <c r="H56" s="434"/>
      <c r="I56" s="434"/>
    </row>
    <row r="57" spans="1:9" s="435" customFormat="1" ht="37.5" customHeight="1" x14ac:dyDescent="0.25">
      <c r="A57" s="724" t="s">
        <v>7</v>
      </c>
      <c r="B57" s="724"/>
      <c r="C57" s="724"/>
      <c r="D57" s="724"/>
      <c r="E57" s="724"/>
      <c r="F57" s="724"/>
      <c r="G57" s="724"/>
      <c r="H57" s="724"/>
      <c r="I57" s="724"/>
    </row>
    <row r="58" spans="1:9" s="435" customFormat="1" ht="18" customHeight="1" x14ac:dyDescent="0.25">
      <c r="A58" s="602" t="s">
        <v>9</v>
      </c>
      <c r="B58" s="602"/>
      <c r="C58" s="602"/>
      <c r="D58" s="602"/>
      <c r="E58" s="602"/>
      <c r="F58" s="602"/>
      <c r="G58" s="602"/>
      <c r="H58" s="602"/>
      <c r="I58" s="602"/>
    </row>
    <row r="59" spans="1:9" s="426" customFormat="1" x14ac:dyDescent="0.25">
      <c r="A59" s="17"/>
      <c r="B59" s="17"/>
      <c r="C59" s="17"/>
      <c r="D59" s="17"/>
      <c r="E59" s="17"/>
      <c r="F59" s="17"/>
      <c r="G59" s="17"/>
      <c r="H59" s="17"/>
      <c r="I59" s="17"/>
    </row>
    <row r="60" spans="1:9" s="426" customFormat="1" x14ac:dyDescent="0.25"/>
    <row r="61" spans="1:9" s="426" customFormat="1" x14ac:dyDescent="0.25">
      <c r="A61" s="426" t="s">
        <v>601</v>
      </c>
    </row>
    <row r="62" spans="1:9" s="426" customFormat="1" ht="18" customHeight="1" x14ac:dyDescent="0.25"/>
    <row r="63" spans="1:9" s="426" customFormat="1" x14ac:dyDescent="0.25">
      <c r="A63" s="426" t="s">
        <v>602</v>
      </c>
    </row>
    <row r="64" spans="1:9" s="426" customFormat="1" x14ac:dyDescent="0.25">
      <c r="A64" s="426" t="s">
        <v>603</v>
      </c>
    </row>
  </sheetData>
  <mergeCells count="16">
    <mergeCell ref="G1:I1"/>
    <mergeCell ref="A58:I58"/>
    <mergeCell ref="C8:E8"/>
    <mergeCell ref="I8:I10"/>
    <mergeCell ref="E9:E10"/>
    <mergeCell ref="A49:I49"/>
    <mergeCell ref="A57:I57"/>
    <mergeCell ref="G2:H2"/>
    <mergeCell ref="A3:H3"/>
    <mergeCell ref="A8:A10"/>
    <mergeCell ref="F8:F10"/>
    <mergeCell ref="G8:G10"/>
    <mergeCell ref="H8:H10"/>
    <mergeCell ref="C9:C10"/>
    <mergeCell ref="D9:D10"/>
    <mergeCell ref="B8:B10"/>
  </mergeCells>
  <pageMargins left="0.31496062992125984" right="0.31496062992125984" top="0.55118110236220474" bottom="0.35433070866141736" header="0.31496062992125984" footer="0.31496062992125984"/>
  <pageSetup paperSize="9" scale="52" fitToHeight="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52"/>
  <sheetViews>
    <sheetView zoomScale="80" zoomScaleNormal="80" workbookViewId="0">
      <selection activeCell="P13" sqref="P13"/>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52.5" customHeight="1" x14ac:dyDescent="0.25">
      <c r="G1" s="600" t="s">
        <v>1631</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1497</v>
      </c>
    </row>
    <row r="6" spans="1:9" x14ac:dyDescent="0.25">
      <c r="A6" s="2" t="s">
        <v>1558</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7">
        <v>1</v>
      </c>
      <c r="B11" s="7">
        <v>6</v>
      </c>
      <c r="C11" s="7" t="s">
        <v>12</v>
      </c>
      <c r="D11" s="7">
        <v>8</v>
      </c>
      <c r="E11" s="7">
        <v>9</v>
      </c>
      <c r="F11" s="7">
        <v>11</v>
      </c>
      <c r="G11" s="7">
        <v>12</v>
      </c>
      <c r="H11" s="7">
        <v>13</v>
      </c>
      <c r="I11" s="430" t="s">
        <v>13</v>
      </c>
    </row>
    <row r="12" spans="1:9" s="1" customFormat="1" ht="26.25" customHeight="1" x14ac:dyDescent="0.25">
      <c r="A12" s="3" t="s">
        <v>0</v>
      </c>
      <c r="B12" s="4">
        <f>B13+B16+B27+B30</f>
        <v>15.75</v>
      </c>
      <c r="C12" s="427"/>
      <c r="D12" s="427"/>
      <c r="E12" s="427">
        <f t="shared" ref="E12:I12" si="0">E13+E16+E27+E30</f>
        <v>239</v>
      </c>
      <c r="F12" s="427"/>
      <c r="G12" s="427"/>
      <c r="H12" s="428">
        <f t="shared" si="0"/>
        <v>2376.5800000000004</v>
      </c>
      <c r="I12" s="428">
        <f t="shared" si="0"/>
        <v>2949.11</v>
      </c>
    </row>
    <row r="13" spans="1:9" ht="37.5" customHeight="1" x14ac:dyDescent="0.25">
      <c r="A13" s="370" t="s">
        <v>23</v>
      </c>
      <c r="B13" s="284">
        <f>SUM(B14:B15)</f>
        <v>2</v>
      </c>
      <c r="C13" s="284"/>
      <c r="D13" s="284"/>
      <c r="E13" s="284">
        <f t="shared" ref="E13:I13" si="1">SUM(E14:E15)</f>
        <v>8</v>
      </c>
      <c r="F13" s="284"/>
      <c r="G13" s="284"/>
      <c r="H13" s="285">
        <f t="shared" si="1"/>
        <v>184.68</v>
      </c>
      <c r="I13" s="285">
        <f t="shared" si="1"/>
        <v>229.17000000000002</v>
      </c>
    </row>
    <row r="14" spans="1:9" ht="33" x14ac:dyDescent="0.25">
      <c r="A14" s="19" t="s">
        <v>1496</v>
      </c>
      <c r="B14" s="46">
        <v>1</v>
      </c>
      <c r="C14" s="46">
        <f>D14+E14</f>
        <v>124</v>
      </c>
      <c r="D14" s="46">
        <v>118</v>
      </c>
      <c r="E14" s="46">
        <v>6</v>
      </c>
      <c r="F14" s="47">
        <v>1850</v>
      </c>
      <c r="G14" s="410">
        <f>ROUNDDOWN(F14/158,2)</f>
        <v>11.7</v>
      </c>
      <c r="H14" s="410">
        <f>ROUND(E14*G14*2,2)</f>
        <v>140.4</v>
      </c>
      <c r="I14" s="283">
        <f>ROUND(H14*1.2409,2)</f>
        <v>174.22</v>
      </c>
    </row>
    <row r="15" spans="1:9" ht="33" x14ac:dyDescent="0.25">
      <c r="A15" s="19" t="s">
        <v>63</v>
      </c>
      <c r="B15" s="46">
        <v>1</v>
      </c>
      <c r="C15" s="46">
        <f>D15+E15</f>
        <v>120</v>
      </c>
      <c r="D15" s="46">
        <v>118</v>
      </c>
      <c r="E15" s="46">
        <v>2</v>
      </c>
      <c r="F15" s="47">
        <v>1750</v>
      </c>
      <c r="G15" s="410">
        <f>ROUNDDOWN(F15/158,2)</f>
        <v>11.07</v>
      </c>
      <c r="H15" s="410">
        <f>ROUND(E15*G15*2,2)</f>
        <v>44.28</v>
      </c>
      <c r="I15" s="283">
        <f>ROUND(H15*1.2409,2)</f>
        <v>54.95</v>
      </c>
    </row>
    <row r="16" spans="1:9" ht="49.5" customHeight="1" x14ac:dyDescent="0.25">
      <c r="A16" s="370" t="s">
        <v>24</v>
      </c>
      <c r="B16" s="417">
        <f>SUM(B17:B26)</f>
        <v>10</v>
      </c>
      <c r="C16" s="417"/>
      <c r="D16" s="417"/>
      <c r="E16" s="417">
        <f t="shared" ref="E16:I16" si="2">SUM(E17:E26)</f>
        <v>138</v>
      </c>
      <c r="F16" s="417"/>
      <c r="G16" s="417"/>
      <c r="H16" s="411">
        <f t="shared" si="2"/>
        <v>1403.3200000000002</v>
      </c>
      <c r="I16" s="411">
        <f t="shared" si="2"/>
        <v>1741.38</v>
      </c>
    </row>
    <row r="17" spans="1:9" x14ac:dyDescent="0.25">
      <c r="A17" s="19" t="s">
        <v>64</v>
      </c>
      <c r="B17" s="46">
        <v>1</v>
      </c>
      <c r="C17" s="46">
        <v>144</v>
      </c>
      <c r="D17" s="46">
        <v>118</v>
      </c>
      <c r="E17" s="46">
        <f>C17-D17</f>
        <v>26</v>
      </c>
      <c r="F17" s="47"/>
      <c r="G17" s="410">
        <v>4.92</v>
      </c>
      <c r="H17" s="410">
        <f t="shared" ref="H17:H26" si="3">ROUND(E17*G17*2,2)</f>
        <v>255.84</v>
      </c>
      <c r="I17" s="283">
        <f t="shared" ref="I17:I26" si="4">ROUND(H17*1.2409,2)</f>
        <v>317.47000000000003</v>
      </c>
    </row>
    <row r="18" spans="1:9" x14ac:dyDescent="0.25">
      <c r="A18" s="19" t="s">
        <v>64</v>
      </c>
      <c r="B18" s="46">
        <v>1</v>
      </c>
      <c r="C18" s="46">
        <f t="shared" ref="C18:C26" si="5">D18+E18</f>
        <v>128</v>
      </c>
      <c r="D18" s="46">
        <v>118</v>
      </c>
      <c r="E18" s="46">
        <v>10</v>
      </c>
      <c r="F18" s="47"/>
      <c r="G18" s="410">
        <v>5.15</v>
      </c>
      <c r="H18" s="410">
        <f t="shared" si="3"/>
        <v>103</v>
      </c>
      <c r="I18" s="283">
        <f t="shared" si="4"/>
        <v>127.81</v>
      </c>
    </row>
    <row r="19" spans="1:9" x14ac:dyDescent="0.25">
      <c r="A19" s="19" t="s">
        <v>65</v>
      </c>
      <c r="B19" s="46">
        <v>1</v>
      </c>
      <c r="C19" s="46">
        <f t="shared" si="5"/>
        <v>120</v>
      </c>
      <c r="D19" s="46">
        <v>118</v>
      </c>
      <c r="E19" s="46">
        <v>2</v>
      </c>
      <c r="F19" s="47">
        <v>1100</v>
      </c>
      <c r="G19" s="410">
        <f>ROUNDDOWN(F19/158,2)</f>
        <v>6.96</v>
      </c>
      <c r="H19" s="410">
        <f t="shared" si="3"/>
        <v>27.84</v>
      </c>
      <c r="I19" s="283">
        <f t="shared" si="4"/>
        <v>34.549999999999997</v>
      </c>
    </row>
    <row r="20" spans="1:9" x14ac:dyDescent="0.25">
      <c r="A20" s="19" t="s">
        <v>65</v>
      </c>
      <c r="B20" s="46">
        <v>1</v>
      </c>
      <c r="C20" s="46">
        <f t="shared" si="5"/>
        <v>126</v>
      </c>
      <c r="D20" s="46">
        <v>118</v>
      </c>
      <c r="E20" s="46">
        <v>8</v>
      </c>
      <c r="F20" s="47">
        <v>1120</v>
      </c>
      <c r="G20" s="410">
        <f>ROUNDDOWN(F20/158,2)</f>
        <v>7.08</v>
      </c>
      <c r="H20" s="410">
        <f t="shared" si="3"/>
        <v>113.28</v>
      </c>
      <c r="I20" s="283">
        <f t="shared" si="4"/>
        <v>140.57</v>
      </c>
    </row>
    <row r="21" spans="1:9" x14ac:dyDescent="0.25">
      <c r="A21" s="19" t="s">
        <v>64</v>
      </c>
      <c r="B21" s="46">
        <v>1</v>
      </c>
      <c r="C21" s="46">
        <f t="shared" si="5"/>
        <v>130</v>
      </c>
      <c r="D21" s="46">
        <v>118</v>
      </c>
      <c r="E21" s="46">
        <v>12</v>
      </c>
      <c r="F21" s="47"/>
      <c r="G21" s="410">
        <v>5.04</v>
      </c>
      <c r="H21" s="410">
        <f t="shared" si="3"/>
        <v>120.96</v>
      </c>
      <c r="I21" s="283">
        <f t="shared" si="4"/>
        <v>150.1</v>
      </c>
    </row>
    <row r="22" spans="1:9" x14ac:dyDescent="0.25">
      <c r="A22" s="19" t="s">
        <v>30</v>
      </c>
      <c r="B22" s="46">
        <v>1</v>
      </c>
      <c r="C22" s="46">
        <f t="shared" si="5"/>
        <v>134</v>
      </c>
      <c r="D22" s="46">
        <v>118</v>
      </c>
      <c r="E22" s="46">
        <v>16</v>
      </c>
      <c r="F22" s="47"/>
      <c r="G22" s="410">
        <v>4.92</v>
      </c>
      <c r="H22" s="410">
        <f t="shared" si="3"/>
        <v>157.44</v>
      </c>
      <c r="I22" s="283">
        <f t="shared" si="4"/>
        <v>195.37</v>
      </c>
    </row>
    <row r="23" spans="1:9" x14ac:dyDescent="0.25">
      <c r="A23" s="19" t="s">
        <v>30</v>
      </c>
      <c r="B23" s="46">
        <v>1</v>
      </c>
      <c r="C23" s="46">
        <f t="shared" si="5"/>
        <v>142</v>
      </c>
      <c r="D23" s="46">
        <v>118</v>
      </c>
      <c r="E23" s="46">
        <v>24</v>
      </c>
      <c r="F23" s="47"/>
      <c r="G23" s="410">
        <v>4.92</v>
      </c>
      <c r="H23" s="410">
        <f t="shared" si="3"/>
        <v>236.16</v>
      </c>
      <c r="I23" s="283">
        <f t="shared" si="4"/>
        <v>293.05</v>
      </c>
    </row>
    <row r="24" spans="1:9" x14ac:dyDescent="0.25">
      <c r="A24" s="19" t="s">
        <v>30</v>
      </c>
      <c r="B24" s="46">
        <v>1</v>
      </c>
      <c r="C24" s="46">
        <f t="shared" si="5"/>
        <v>126</v>
      </c>
      <c r="D24" s="46">
        <v>118</v>
      </c>
      <c r="E24" s="46">
        <v>8</v>
      </c>
      <c r="F24" s="47"/>
      <c r="G24" s="410">
        <v>4.38</v>
      </c>
      <c r="H24" s="410">
        <f t="shared" si="3"/>
        <v>70.08</v>
      </c>
      <c r="I24" s="283">
        <f t="shared" si="4"/>
        <v>86.96</v>
      </c>
    </row>
    <row r="25" spans="1:9" x14ac:dyDescent="0.25">
      <c r="A25" s="19" t="s">
        <v>30</v>
      </c>
      <c r="B25" s="46">
        <v>1</v>
      </c>
      <c r="C25" s="46">
        <f t="shared" si="5"/>
        <v>134</v>
      </c>
      <c r="D25" s="46">
        <v>118</v>
      </c>
      <c r="E25" s="46">
        <v>16</v>
      </c>
      <c r="F25" s="47"/>
      <c r="G25" s="410">
        <v>4.92</v>
      </c>
      <c r="H25" s="410">
        <f t="shared" si="3"/>
        <v>157.44</v>
      </c>
      <c r="I25" s="283">
        <f t="shared" si="4"/>
        <v>195.37</v>
      </c>
    </row>
    <row r="26" spans="1:9" x14ac:dyDescent="0.25">
      <c r="A26" s="19" t="s">
        <v>30</v>
      </c>
      <c r="B26" s="46">
        <v>1</v>
      </c>
      <c r="C26" s="46">
        <f t="shared" si="5"/>
        <v>134</v>
      </c>
      <c r="D26" s="46">
        <v>118</v>
      </c>
      <c r="E26" s="46">
        <v>16</v>
      </c>
      <c r="F26" s="47"/>
      <c r="G26" s="410">
        <v>5.04</v>
      </c>
      <c r="H26" s="410">
        <f t="shared" si="3"/>
        <v>161.28</v>
      </c>
      <c r="I26" s="283">
        <f t="shared" si="4"/>
        <v>200.13</v>
      </c>
    </row>
    <row r="27" spans="1:9" ht="64.5" customHeight="1" x14ac:dyDescent="0.25">
      <c r="A27" s="370" t="s">
        <v>66</v>
      </c>
      <c r="B27" s="417">
        <f>SUM(B28:B29)</f>
        <v>1.75</v>
      </c>
      <c r="C27" s="417"/>
      <c r="D27" s="417"/>
      <c r="E27" s="417">
        <f t="shared" ref="E27:I27" si="6">SUM(E28:E29)</f>
        <v>72</v>
      </c>
      <c r="F27" s="417"/>
      <c r="G27" s="417"/>
      <c r="H27" s="411">
        <f t="shared" si="6"/>
        <v>535.68000000000006</v>
      </c>
      <c r="I27" s="411">
        <f t="shared" si="6"/>
        <v>664.73</v>
      </c>
    </row>
    <row r="28" spans="1:9" x14ac:dyDescent="0.25">
      <c r="A28" s="19" t="s">
        <v>67</v>
      </c>
      <c r="B28" s="46">
        <v>0.75</v>
      </c>
      <c r="C28" s="46">
        <f>D28+E28</f>
        <v>166</v>
      </c>
      <c r="D28" s="46">
        <v>118</v>
      </c>
      <c r="E28" s="46">
        <v>48</v>
      </c>
      <c r="F28" s="47"/>
      <c r="G28" s="410">
        <v>3.72</v>
      </c>
      <c r="H28" s="410">
        <f>ROUND(E28*G28*2,2)</f>
        <v>357.12</v>
      </c>
      <c r="I28" s="283">
        <f>ROUND(H28*1.2409,2)</f>
        <v>443.15</v>
      </c>
    </row>
    <row r="29" spans="1:9" x14ac:dyDescent="0.25">
      <c r="A29" s="19" t="s">
        <v>31</v>
      </c>
      <c r="B29" s="46">
        <v>1</v>
      </c>
      <c r="C29" s="46">
        <f>D29+E29</f>
        <v>142</v>
      </c>
      <c r="D29" s="46">
        <v>118</v>
      </c>
      <c r="E29" s="46">
        <v>24</v>
      </c>
      <c r="F29" s="47"/>
      <c r="G29" s="410">
        <v>3.72</v>
      </c>
      <c r="H29" s="410">
        <f>ROUND(E29*G29*2,2)</f>
        <v>178.56</v>
      </c>
      <c r="I29" s="283">
        <f>ROUND(H29*1.2409,2)</f>
        <v>221.58</v>
      </c>
    </row>
    <row r="30" spans="1:9" ht="49.5" x14ac:dyDescent="0.25">
      <c r="A30" s="370" t="s">
        <v>26</v>
      </c>
      <c r="B30" s="417">
        <f>SUM(B31:B32)</f>
        <v>2</v>
      </c>
      <c r="C30" s="417"/>
      <c r="D30" s="417"/>
      <c r="E30" s="417">
        <f t="shared" ref="E30:I30" si="7">SUM(E31:E32)</f>
        <v>21</v>
      </c>
      <c r="F30" s="417"/>
      <c r="G30" s="417"/>
      <c r="H30" s="411">
        <f t="shared" si="7"/>
        <v>252.9</v>
      </c>
      <c r="I30" s="411">
        <f t="shared" si="7"/>
        <v>313.83</v>
      </c>
    </row>
    <row r="31" spans="1:9" x14ac:dyDescent="0.25">
      <c r="A31" s="43" t="s">
        <v>68</v>
      </c>
      <c r="B31" s="46">
        <v>1</v>
      </c>
      <c r="C31" s="46">
        <f>D31+E31</f>
        <v>120</v>
      </c>
      <c r="D31" s="46">
        <v>118</v>
      </c>
      <c r="E31" s="46">
        <v>2</v>
      </c>
      <c r="F31" s="47">
        <v>1450</v>
      </c>
      <c r="G31" s="410">
        <f>ROUNDDOWN(F31/158,2)</f>
        <v>9.17</v>
      </c>
      <c r="H31" s="410">
        <f>ROUND(E31*G31*2,2)</f>
        <v>36.68</v>
      </c>
      <c r="I31" s="283">
        <f>ROUND(H31*1.2409,2)</f>
        <v>45.52</v>
      </c>
    </row>
    <row r="32" spans="1:9" ht="33" x14ac:dyDescent="0.25">
      <c r="A32" s="43" t="s">
        <v>69</v>
      </c>
      <c r="B32" s="438">
        <v>1</v>
      </c>
      <c r="C32" s="46">
        <f>D32+E32</f>
        <v>137</v>
      </c>
      <c r="D32" s="46">
        <v>118</v>
      </c>
      <c r="E32" s="46">
        <v>19</v>
      </c>
      <c r="F32" s="47"/>
      <c r="G32" s="410">
        <v>5.69</v>
      </c>
      <c r="H32" s="410">
        <f>ROUND(E32*G32*2,2)</f>
        <v>216.22</v>
      </c>
      <c r="I32" s="283">
        <f>ROUND(H32*1.2409,2)</f>
        <v>268.31</v>
      </c>
    </row>
    <row r="33" spans="1:9" x14ac:dyDescent="0.25">
      <c r="B33" s="22"/>
      <c r="C33" s="22"/>
      <c r="D33" s="22"/>
      <c r="E33" s="22"/>
      <c r="F33" s="15"/>
      <c r="G33" s="15"/>
      <c r="H33" s="15"/>
      <c r="I33" s="15"/>
    </row>
    <row r="34" spans="1:9" x14ac:dyDescent="0.25">
      <c r="F34" s="15"/>
      <c r="G34" s="15"/>
    </row>
    <row r="36" spans="1:9" x14ac:dyDescent="0.25">
      <c r="A36" s="11" t="s">
        <v>1</v>
      </c>
      <c r="B36" s="12"/>
      <c r="C36" s="12"/>
      <c r="D36" s="12"/>
      <c r="E36" s="12"/>
      <c r="F36" s="12"/>
      <c r="G36" s="12"/>
      <c r="H36" s="12"/>
      <c r="I36" s="12"/>
    </row>
    <row r="37" spans="1:9" ht="36" customHeight="1" x14ac:dyDescent="0.25">
      <c r="A37" s="609" t="s">
        <v>3</v>
      </c>
      <c r="B37" s="609"/>
      <c r="C37" s="609"/>
      <c r="D37" s="609"/>
      <c r="E37" s="609"/>
      <c r="F37" s="609"/>
      <c r="G37" s="609"/>
      <c r="H37" s="609"/>
      <c r="I37" s="609"/>
    </row>
    <row r="38" spans="1:9" ht="18" customHeight="1" x14ac:dyDescent="0.25">
      <c r="A38" s="18" t="s">
        <v>5</v>
      </c>
      <c r="D38" s="12"/>
      <c r="E38" s="12"/>
      <c r="F38" s="12"/>
      <c r="G38" s="12"/>
      <c r="H38" s="12"/>
      <c r="I38" s="12"/>
    </row>
    <row r="39" spans="1:9" ht="18" customHeight="1" x14ac:dyDescent="0.25">
      <c r="A39" s="12" t="s">
        <v>16</v>
      </c>
      <c r="B39" s="18"/>
      <c r="C39" s="18"/>
      <c r="D39" s="12"/>
      <c r="E39" s="12"/>
      <c r="F39" s="12"/>
      <c r="G39" s="12"/>
      <c r="H39" s="12"/>
      <c r="I39" s="12"/>
    </row>
    <row r="40" spans="1:9" ht="18" customHeight="1" x14ac:dyDescent="0.25">
      <c r="A40" s="12" t="s">
        <v>17</v>
      </c>
      <c r="B40" s="18"/>
      <c r="C40" s="18"/>
      <c r="D40" s="12"/>
      <c r="E40" s="12"/>
      <c r="F40" s="12"/>
      <c r="G40" s="12"/>
      <c r="H40" s="12"/>
      <c r="I40" s="12"/>
    </row>
    <row r="41" spans="1:9" ht="18" customHeight="1" x14ac:dyDescent="0.25">
      <c r="A41" s="12"/>
      <c r="B41" s="18"/>
      <c r="C41" s="18"/>
      <c r="D41" s="12"/>
      <c r="E41" s="12"/>
      <c r="F41" s="12"/>
      <c r="G41" s="12"/>
      <c r="H41" s="12"/>
      <c r="I41" s="12"/>
    </row>
    <row r="42" spans="1:9" ht="18" customHeight="1" x14ac:dyDescent="0.3">
      <c r="A42" s="12" t="s">
        <v>14</v>
      </c>
      <c r="B42" s="18"/>
      <c r="C42" s="18"/>
      <c r="D42" s="12"/>
      <c r="E42" s="12"/>
      <c r="F42" s="12"/>
      <c r="G42" s="12"/>
      <c r="H42" s="12"/>
      <c r="I42" s="12"/>
    </row>
    <row r="43" spans="1:9" ht="18" customHeight="1" x14ac:dyDescent="0.25">
      <c r="A43" s="12"/>
      <c r="B43" s="18"/>
      <c r="C43" s="18"/>
      <c r="D43" s="12"/>
      <c r="E43" s="12"/>
      <c r="F43" s="12"/>
      <c r="G43" s="12"/>
      <c r="H43" s="12"/>
      <c r="I43" s="12"/>
    </row>
    <row r="44" spans="1:9" s="435" customFormat="1" ht="18" customHeight="1" x14ac:dyDescent="0.25">
      <c r="A44" s="434" t="s">
        <v>20</v>
      </c>
      <c r="B44" s="436"/>
      <c r="C44" s="436"/>
      <c r="D44" s="434"/>
      <c r="E44" s="434"/>
      <c r="F44" s="434"/>
      <c r="G44" s="434"/>
      <c r="H44" s="434"/>
      <c r="I44" s="434"/>
    </row>
    <row r="45" spans="1:9" s="435" customFormat="1" ht="37.5" customHeight="1" x14ac:dyDescent="0.25">
      <c r="A45" s="611" t="s">
        <v>7</v>
      </c>
      <c r="B45" s="611"/>
      <c r="C45" s="611"/>
      <c r="D45" s="611"/>
      <c r="E45" s="611"/>
      <c r="F45" s="611"/>
      <c r="G45" s="611"/>
      <c r="H45" s="611"/>
      <c r="I45" s="611"/>
    </row>
    <row r="46" spans="1:9" s="435" customFormat="1" ht="18" customHeight="1" x14ac:dyDescent="0.25">
      <c r="A46" s="602" t="s">
        <v>9</v>
      </c>
      <c r="B46" s="602"/>
      <c r="C46" s="602"/>
      <c r="D46" s="602"/>
      <c r="E46" s="602"/>
      <c r="F46" s="602"/>
      <c r="G46" s="602"/>
      <c r="H46" s="602"/>
      <c r="I46" s="602"/>
    </row>
    <row r="47" spans="1:9" s="435" customFormat="1" x14ac:dyDescent="0.25">
      <c r="A47" s="437"/>
      <c r="B47" s="437"/>
      <c r="C47" s="437"/>
      <c r="D47" s="437"/>
      <c r="E47" s="437"/>
      <c r="F47" s="437"/>
      <c r="G47" s="437"/>
      <c r="H47" s="437"/>
      <c r="I47" s="437"/>
    </row>
    <row r="49" spans="1:1" x14ac:dyDescent="0.25">
      <c r="A49" s="2" t="s">
        <v>46</v>
      </c>
    </row>
    <row r="50" spans="1:1" ht="18" customHeight="1" x14ac:dyDescent="0.25"/>
    <row r="51" spans="1:1" x14ac:dyDescent="0.25">
      <c r="A51" s="2" t="s">
        <v>431</v>
      </c>
    </row>
    <row r="52" spans="1:1" x14ac:dyDescent="0.25">
      <c r="A52" s="2" t="s">
        <v>432</v>
      </c>
    </row>
  </sheetData>
  <mergeCells count="16">
    <mergeCell ref="G1:I1"/>
    <mergeCell ref="A37:I37"/>
    <mergeCell ref="A45:I45"/>
    <mergeCell ref="A46:I46"/>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43"/>
  <sheetViews>
    <sheetView zoomScale="80" zoomScaleNormal="80" workbookViewId="0">
      <selection activeCell="N10" sqref="N10"/>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7" width="20.140625" style="2" customWidth="1"/>
    <col min="8" max="8" width="23.42578125" style="2" customWidth="1"/>
    <col min="9" max="9" width="26.85546875" style="2" customWidth="1"/>
    <col min="10" max="16384" width="9.140625" style="2"/>
  </cols>
  <sheetData>
    <row r="1" spans="1:9" s="426" customFormat="1" ht="49.5" customHeight="1" x14ac:dyDescent="0.25">
      <c r="G1" s="600" t="s">
        <v>1632</v>
      </c>
      <c r="H1" s="601"/>
      <c r="I1" s="601"/>
    </row>
    <row r="2" spans="1:9" x14ac:dyDescent="0.25">
      <c r="H2" s="624"/>
      <c r="I2" s="624"/>
    </row>
    <row r="3" spans="1:9" s="1" customFormat="1" ht="39" customHeight="1" x14ac:dyDescent="0.25">
      <c r="A3" s="593" t="s">
        <v>18</v>
      </c>
      <c r="B3" s="593"/>
      <c r="C3" s="593"/>
      <c r="D3" s="593"/>
      <c r="E3" s="593"/>
      <c r="F3" s="593"/>
      <c r="G3" s="593"/>
      <c r="H3" s="593"/>
      <c r="I3" s="593"/>
    </row>
    <row r="5" spans="1:9" x14ac:dyDescent="0.25">
      <c r="A5" s="2" t="s">
        <v>1498</v>
      </c>
    </row>
    <row r="6" spans="1:9" x14ac:dyDescent="0.25">
      <c r="A6" s="2" t="s">
        <v>1570</v>
      </c>
    </row>
    <row r="7" spans="1:9" x14ac:dyDescent="0.25">
      <c r="E7" s="14"/>
      <c r="H7" s="13"/>
      <c r="I7" s="2">
        <v>1159.69</v>
      </c>
    </row>
    <row r="8" spans="1:9" ht="43.5" customHeight="1" x14ac:dyDescent="0.25">
      <c r="A8" s="625"/>
      <c r="B8" s="625" t="s">
        <v>8</v>
      </c>
      <c r="C8" s="626" t="s">
        <v>10</v>
      </c>
      <c r="D8" s="626"/>
      <c r="E8" s="626"/>
      <c r="F8" s="626" t="s">
        <v>6</v>
      </c>
      <c r="G8" s="626" t="s">
        <v>22</v>
      </c>
      <c r="H8" s="627" t="s">
        <v>11</v>
      </c>
      <c r="I8" s="628" t="s">
        <v>4</v>
      </c>
    </row>
    <row r="9" spans="1:9" x14ac:dyDescent="0.25">
      <c r="A9" s="625"/>
      <c r="B9" s="625"/>
      <c r="C9" s="629" t="s">
        <v>19</v>
      </c>
      <c r="D9" s="629" t="s">
        <v>21</v>
      </c>
      <c r="E9" s="626" t="s">
        <v>15</v>
      </c>
      <c r="F9" s="626"/>
      <c r="G9" s="626"/>
      <c r="H9" s="627"/>
      <c r="I9" s="628"/>
    </row>
    <row r="10" spans="1:9" ht="98.25" customHeight="1" x14ac:dyDescent="0.25">
      <c r="A10" s="625"/>
      <c r="B10" s="625"/>
      <c r="C10" s="630"/>
      <c r="D10" s="630"/>
      <c r="E10" s="626"/>
      <c r="F10" s="626"/>
      <c r="G10" s="626"/>
      <c r="H10" s="627"/>
      <c r="I10" s="628"/>
    </row>
    <row r="11" spans="1:9" x14ac:dyDescent="0.25">
      <c r="A11" s="7">
        <v>1</v>
      </c>
      <c r="B11" s="7">
        <v>6</v>
      </c>
      <c r="C11" s="7" t="s">
        <v>12</v>
      </c>
      <c r="D11" s="7">
        <v>8</v>
      </c>
      <c r="E11" s="7">
        <v>9</v>
      </c>
      <c r="F11" s="7">
        <v>11</v>
      </c>
      <c r="G11" s="7">
        <v>12</v>
      </c>
      <c r="H11" s="7">
        <v>13</v>
      </c>
      <c r="I11" s="430" t="s">
        <v>13</v>
      </c>
    </row>
    <row r="12" spans="1:9" s="1" customFormat="1" x14ac:dyDescent="0.25">
      <c r="A12" s="3" t="s">
        <v>0</v>
      </c>
      <c r="B12" s="4">
        <f>B13+B16+B24</f>
        <v>9.75</v>
      </c>
      <c r="C12" s="427"/>
      <c r="D12" s="427"/>
      <c r="E12" s="427">
        <f t="shared" ref="E12:H12" si="0">E13+E16+E24</f>
        <v>236</v>
      </c>
      <c r="F12" s="427"/>
      <c r="G12" s="427"/>
      <c r="H12" s="428">
        <f t="shared" si="0"/>
        <v>1827.36</v>
      </c>
      <c r="I12" s="428">
        <f>I13+I16+I24</f>
        <v>2267.58</v>
      </c>
    </row>
    <row r="13" spans="1:9" ht="49.5" x14ac:dyDescent="0.25">
      <c r="A13" s="370" t="s">
        <v>24</v>
      </c>
      <c r="B13" s="417">
        <f>SUM(B14:B15)</f>
        <v>2</v>
      </c>
      <c r="C13" s="417"/>
      <c r="D13" s="417"/>
      <c r="E13" s="417">
        <f t="shared" ref="E13:I13" si="1">SUM(E14:E15)</f>
        <v>40</v>
      </c>
      <c r="F13" s="417"/>
      <c r="G13" s="417"/>
      <c r="H13" s="411">
        <f t="shared" si="1"/>
        <v>387.36</v>
      </c>
      <c r="I13" s="411">
        <f t="shared" si="1"/>
        <v>480.66999999999996</v>
      </c>
    </row>
    <row r="14" spans="1:9" x14ac:dyDescent="0.25">
      <c r="A14" s="19" t="s">
        <v>70</v>
      </c>
      <c r="B14" s="46">
        <v>1</v>
      </c>
      <c r="C14" s="46">
        <f>D14+E14</f>
        <v>112</v>
      </c>
      <c r="D14" s="46">
        <v>96</v>
      </c>
      <c r="E14" s="46">
        <v>16</v>
      </c>
      <c r="F14" s="48"/>
      <c r="G14" s="529">
        <v>4.38</v>
      </c>
      <c r="H14" s="410">
        <f>ROUND(E14*G14*2,2)</f>
        <v>140.16</v>
      </c>
      <c r="I14" s="283">
        <f t="shared" ref="I14:I15" si="2">ROUND(H14*1.2409,2)</f>
        <v>173.92</v>
      </c>
    </row>
    <row r="15" spans="1:9" x14ac:dyDescent="0.25">
      <c r="A15" s="19" t="s">
        <v>70</v>
      </c>
      <c r="B15" s="46">
        <v>1</v>
      </c>
      <c r="C15" s="46">
        <f>D15+E15</f>
        <v>180</v>
      </c>
      <c r="D15" s="46">
        <v>156</v>
      </c>
      <c r="E15" s="46">
        <v>24</v>
      </c>
      <c r="F15" s="48"/>
      <c r="G15" s="529">
        <v>5.15</v>
      </c>
      <c r="H15" s="410">
        <f t="shared" ref="H15" si="3">ROUND(E15*G15*2,2)</f>
        <v>247.2</v>
      </c>
      <c r="I15" s="283">
        <f t="shared" si="2"/>
        <v>306.75</v>
      </c>
    </row>
    <row r="16" spans="1:9" ht="49.5" x14ac:dyDescent="0.25">
      <c r="A16" s="370" t="s">
        <v>66</v>
      </c>
      <c r="B16" s="417">
        <f>SUM(B17:B23)</f>
        <v>6.75</v>
      </c>
      <c r="C16" s="417"/>
      <c r="D16" s="417"/>
      <c r="E16" s="417">
        <f t="shared" ref="E16:H16" si="4">SUM(E17:E23)</f>
        <v>160</v>
      </c>
      <c r="F16" s="417"/>
      <c r="G16" s="417"/>
      <c r="H16" s="411">
        <f t="shared" si="4"/>
        <v>1180.8</v>
      </c>
      <c r="I16" s="411">
        <f>SUM(I17:I23)</f>
        <v>1465.27</v>
      </c>
    </row>
    <row r="17" spans="1:9" x14ac:dyDescent="0.25">
      <c r="A17" s="19" t="s">
        <v>71</v>
      </c>
      <c r="B17" s="46">
        <v>0.75</v>
      </c>
      <c r="C17" s="46">
        <f t="shared" ref="C17:C23" si="5">D17+E17</f>
        <v>156</v>
      </c>
      <c r="D17" s="46">
        <v>134</v>
      </c>
      <c r="E17" s="46">
        <v>22</v>
      </c>
      <c r="F17" s="47"/>
      <c r="G17" s="410">
        <v>3.6</v>
      </c>
      <c r="H17" s="410">
        <f>ROUND(E17*G17*2,2)</f>
        <v>158.4</v>
      </c>
      <c r="I17" s="283">
        <f>ROUND(H17*1.2409,2)</f>
        <v>196.56</v>
      </c>
    </row>
    <row r="18" spans="1:9" x14ac:dyDescent="0.25">
      <c r="A18" s="19" t="s">
        <v>31</v>
      </c>
      <c r="B18" s="46">
        <v>1</v>
      </c>
      <c r="C18" s="46">
        <f t="shared" si="5"/>
        <v>104</v>
      </c>
      <c r="D18" s="46">
        <v>86</v>
      </c>
      <c r="E18" s="46">
        <v>18</v>
      </c>
      <c r="F18" s="47"/>
      <c r="G18" s="410">
        <v>3.6</v>
      </c>
      <c r="H18" s="410">
        <f>ROUND(E18*G18*2,2)</f>
        <v>129.6</v>
      </c>
      <c r="I18" s="283">
        <f>ROUND(H18*1.2409,2)</f>
        <v>160.82</v>
      </c>
    </row>
    <row r="19" spans="1:9" x14ac:dyDescent="0.25">
      <c r="A19" s="19" t="s">
        <v>71</v>
      </c>
      <c r="B19" s="46">
        <v>1</v>
      </c>
      <c r="C19" s="46">
        <f t="shared" si="5"/>
        <v>124</v>
      </c>
      <c r="D19" s="46">
        <v>108</v>
      </c>
      <c r="E19" s="49">
        <v>16</v>
      </c>
      <c r="F19" s="48"/>
      <c r="G19" s="529">
        <v>3.72</v>
      </c>
      <c r="H19" s="410">
        <f t="shared" ref="H19:H23" si="6">ROUND(E19*G19*2,2)</f>
        <v>119.04</v>
      </c>
      <c r="I19" s="283">
        <f t="shared" ref="I19:I25" si="7">ROUND(H19*1.2409,2)</f>
        <v>147.72</v>
      </c>
    </row>
    <row r="20" spans="1:9" x14ac:dyDescent="0.25">
      <c r="A20" s="19" t="s">
        <v>31</v>
      </c>
      <c r="B20" s="46">
        <v>1</v>
      </c>
      <c r="C20" s="46">
        <f t="shared" si="5"/>
        <v>144</v>
      </c>
      <c r="D20" s="46">
        <v>124</v>
      </c>
      <c r="E20" s="49">
        <v>20</v>
      </c>
      <c r="F20" s="48"/>
      <c r="G20" s="529">
        <v>3.72</v>
      </c>
      <c r="H20" s="410">
        <f t="shared" si="6"/>
        <v>148.80000000000001</v>
      </c>
      <c r="I20" s="283">
        <f t="shared" si="7"/>
        <v>184.65</v>
      </c>
    </row>
    <row r="21" spans="1:9" x14ac:dyDescent="0.25">
      <c r="A21" s="19" t="s">
        <v>31</v>
      </c>
      <c r="B21" s="46">
        <v>1</v>
      </c>
      <c r="C21" s="46">
        <f t="shared" si="5"/>
        <v>132</v>
      </c>
      <c r="D21" s="46">
        <v>108</v>
      </c>
      <c r="E21" s="49">
        <v>24</v>
      </c>
      <c r="F21" s="48"/>
      <c r="G21" s="529">
        <v>3.72</v>
      </c>
      <c r="H21" s="410">
        <f t="shared" si="6"/>
        <v>178.56</v>
      </c>
      <c r="I21" s="283">
        <f t="shared" si="7"/>
        <v>221.58</v>
      </c>
    </row>
    <row r="22" spans="1:9" x14ac:dyDescent="0.25">
      <c r="A22" s="19" t="s">
        <v>31</v>
      </c>
      <c r="B22" s="46">
        <v>1</v>
      </c>
      <c r="C22" s="46">
        <f t="shared" si="5"/>
        <v>204</v>
      </c>
      <c r="D22" s="46">
        <v>156</v>
      </c>
      <c r="E22" s="49">
        <v>48</v>
      </c>
      <c r="F22" s="48"/>
      <c r="G22" s="529">
        <v>3.72</v>
      </c>
      <c r="H22" s="529">
        <f t="shared" si="6"/>
        <v>357.12</v>
      </c>
      <c r="I22" s="283">
        <f t="shared" si="7"/>
        <v>443.15</v>
      </c>
    </row>
    <row r="23" spans="1:9" x14ac:dyDescent="0.25">
      <c r="A23" s="19" t="s">
        <v>31</v>
      </c>
      <c r="B23" s="440">
        <v>1</v>
      </c>
      <c r="C23" s="46">
        <f t="shared" si="5"/>
        <v>114</v>
      </c>
      <c r="D23" s="46">
        <v>102</v>
      </c>
      <c r="E23" s="49">
        <v>12</v>
      </c>
      <c r="F23" s="48"/>
      <c r="G23" s="529">
        <v>3.72</v>
      </c>
      <c r="H23" s="410">
        <f t="shared" si="6"/>
        <v>89.28</v>
      </c>
      <c r="I23" s="283">
        <f t="shared" si="7"/>
        <v>110.79</v>
      </c>
    </row>
    <row r="24" spans="1:9" ht="49.5" x14ac:dyDescent="0.25">
      <c r="A24" s="370" t="s">
        <v>26</v>
      </c>
      <c r="B24" s="417">
        <f>B25</f>
        <v>1</v>
      </c>
      <c r="C24" s="417"/>
      <c r="D24" s="417"/>
      <c r="E24" s="417">
        <f t="shared" ref="E24:I24" si="8">E25</f>
        <v>36</v>
      </c>
      <c r="F24" s="417"/>
      <c r="G24" s="417"/>
      <c r="H24" s="411">
        <f t="shared" si="8"/>
        <v>259.2</v>
      </c>
      <c r="I24" s="411">
        <f t="shared" si="8"/>
        <v>321.64</v>
      </c>
    </row>
    <row r="25" spans="1:9" x14ac:dyDescent="0.25">
      <c r="A25" s="19" t="s">
        <v>32</v>
      </c>
      <c r="B25" s="440">
        <v>1</v>
      </c>
      <c r="C25" s="46">
        <f>D25+E25</f>
        <v>192</v>
      </c>
      <c r="D25" s="49">
        <v>156</v>
      </c>
      <c r="E25" s="49">
        <v>36</v>
      </c>
      <c r="F25" s="48"/>
      <c r="G25" s="529">
        <v>3.6</v>
      </c>
      <c r="H25" s="410">
        <f t="shared" ref="H25" si="9">ROUND(E25*G25*2,2)</f>
        <v>259.2</v>
      </c>
      <c r="I25" s="283">
        <f t="shared" si="7"/>
        <v>321.64</v>
      </c>
    </row>
    <row r="27" spans="1:9" x14ac:dyDescent="0.25">
      <c r="A27" s="11" t="s">
        <v>1</v>
      </c>
      <c r="B27" s="12"/>
      <c r="C27" s="12"/>
      <c r="D27" s="12"/>
      <c r="E27" s="12"/>
      <c r="F27" s="12"/>
      <c r="G27" s="12"/>
      <c r="H27" s="12"/>
      <c r="I27" s="12"/>
    </row>
    <row r="28" spans="1:9" x14ac:dyDescent="0.25">
      <c r="A28" s="609" t="s">
        <v>3</v>
      </c>
      <c r="B28" s="609"/>
      <c r="C28" s="609"/>
      <c r="D28" s="609"/>
      <c r="E28" s="609"/>
      <c r="F28" s="609"/>
      <c r="G28" s="609"/>
      <c r="H28" s="609"/>
      <c r="I28" s="609"/>
    </row>
    <row r="29" spans="1:9" x14ac:dyDescent="0.25">
      <c r="A29" s="18" t="s">
        <v>5</v>
      </c>
      <c r="D29" s="12"/>
      <c r="E29" s="12"/>
      <c r="F29" s="12"/>
      <c r="G29" s="12"/>
      <c r="H29" s="12"/>
      <c r="I29" s="12"/>
    </row>
    <row r="30" spans="1:9" x14ac:dyDescent="0.25">
      <c r="A30" s="12" t="s">
        <v>16</v>
      </c>
      <c r="B30" s="18"/>
      <c r="C30" s="18"/>
      <c r="D30" s="12"/>
      <c r="E30" s="12"/>
      <c r="F30" s="12"/>
      <c r="G30" s="12"/>
      <c r="H30" s="12"/>
      <c r="I30" s="12"/>
    </row>
    <row r="31" spans="1:9" x14ac:dyDescent="0.25">
      <c r="A31" s="12" t="s">
        <v>17</v>
      </c>
      <c r="C31" s="18"/>
      <c r="D31" s="12"/>
      <c r="E31" s="12"/>
      <c r="F31" s="12"/>
      <c r="G31" s="12"/>
      <c r="H31" s="12"/>
      <c r="I31" s="12"/>
    </row>
    <row r="32" spans="1:9" x14ac:dyDescent="0.25">
      <c r="A32" s="530" t="s">
        <v>1499</v>
      </c>
      <c r="B32" s="18"/>
      <c r="C32" s="18"/>
      <c r="D32" s="12"/>
      <c r="E32" s="12"/>
      <c r="F32" s="12"/>
      <c r="G32" s="12"/>
      <c r="H32" s="12"/>
      <c r="I32" s="12"/>
    </row>
    <row r="33" spans="1:9" ht="22.5" x14ac:dyDescent="0.3">
      <c r="A33" s="12" t="s">
        <v>14</v>
      </c>
      <c r="B33" s="18"/>
      <c r="C33" s="18"/>
      <c r="D33" s="12"/>
      <c r="E33" s="12"/>
      <c r="F33" s="12"/>
      <c r="G33" s="12"/>
      <c r="H33" s="12"/>
      <c r="I33" s="12"/>
    </row>
    <row r="34" spans="1:9" x14ac:dyDescent="0.25">
      <c r="A34" s="12"/>
      <c r="B34" s="18"/>
      <c r="C34" s="18"/>
      <c r="D34" s="12"/>
      <c r="E34" s="12"/>
      <c r="F34" s="12"/>
      <c r="G34" s="12"/>
      <c r="H34" s="12"/>
      <c r="I34" s="12"/>
    </row>
    <row r="35" spans="1:9" x14ac:dyDescent="0.25">
      <c r="A35" s="20" t="s">
        <v>20</v>
      </c>
      <c r="B35" s="18"/>
      <c r="C35" s="18"/>
      <c r="D35" s="12"/>
      <c r="E35" s="12"/>
      <c r="F35" s="12"/>
      <c r="G35" s="12"/>
      <c r="H35" s="12"/>
      <c r="I35" s="12"/>
    </row>
    <row r="36" spans="1:9" x14ac:dyDescent="0.25">
      <c r="A36" s="633" t="s">
        <v>7</v>
      </c>
      <c r="B36" s="633"/>
      <c r="C36" s="633"/>
      <c r="D36" s="633"/>
      <c r="E36" s="633"/>
      <c r="F36" s="633"/>
      <c r="G36" s="633"/>
      <c r="H36" s="633"/>
      <c r="I36" s="633"/>
    </row>
    <row r="37" spans="1:9" x14ac:dyDescent="0.25">
      <c r="A37" s="634" t="s">
        <v>9</v>
      </c>
      <c r="B37" s="634"/>
      <c r="C37" s="634"/>
      <c r="D37" s="634"/>
      <c r="E37" s="634"/>
      <c r="F37" s="634"/>
      <c r="G37" s="634"/>
      <c r="H37" s="634"/>
      <c r="I37" s="634"/>
    </row>
    <row r="38" spans="1:9" x14ac:dyDescent="0.25">
      <c r="A38" s="17"/>
      <c r="B38" s="17"/>
      <c r="C38" s="17"/>
      <c r="D38" s="17"/>
      <c r="E38" s="17"/>
      <c r="F38" s="17"/>
      <c r="G38" s="17"/>
      <c r="H38" s="17"/>
      <c r="I38" s="17"/>
    </row>
    <row r="40" spans="1:9" x14ac:dyDescent="0.25">
      <c r="A40" s="2" t="s">
        <v>46</v>
      </c>
    </row>
    <row r="42" spans="1:9" x14ac:dyDescent="0.25">
      <c r="A42" s="2" t="s">
        <v>431</v>
      </c>
    </row>
    <row r="43" spans="1:9" x14ac:dyDescent="0.25">
      <c r="A43" s="2" t="s">
        <v>432</v>
      </c>
    </row>
  </sheetData>
  <mergeCells count="16">
    <mergeCell ref="G1:I1"/>
    <mergeCell ref="A28:I28"/>
    <mergeCell ref="A36:I36"/>
    <mergeCell ref="A37:I37"/>
    <mergeCell ref="H2:I2"/>
    <mergeCell ref="A3:I3"/>
    <mergeCell ref="A8:A10"/>
    <mergeCell ref="B8:B10"/>
    <mergeCell ref="C8:E8"/>
    <mergeCell ref="F8:F10"/>
    <mergeCell ref="G8:G10"/>
    <mergeCell ref="H8:H10"/>
    <mergeCell ref="I8:I10"/>
    <mergeCell ref="C9:C10"/>
    <mergeCell ref="D9:D10"/>
    <mergeCell ref="E9:E10"/>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71"/>
  <sheetViews>
    <sheetView zoomScale="80" zoomScaleNormal="80" workbookViewId="0">
      <selection activeCell="O17" sqref="O17"/>
    </sheetView>
  </sheetViews>
  <sheetFormatPr defaultRowHeight="16.5" x14ac:dyDescent="0.25"/>
  <cols>
    <col min="1" max="1" width="42.7109375" style="2" customWidth="1"/>
    <col min="2" max="2" width="15" style="2" customWidth="1"/>
    <col min="3" max="3" width="12.42578125" style="2" customWidth="1"/>
    <col min="4" max="4" width="14.7109375" style="2" customWidth="1"/>
    <col min="5" max="5" width="18.42578125" style="2" customWidth="1"/>
    <col min="6" max="6" width="15.5703125" style="2" customWidth="1"/>
    <col min="7" max="7" width="18.140625" style="2" customWidth="1"/>
    <col min="8" max="8" width="18.7109375" style="2" customWidth="1"/>
    <col min="9" max="9" width="20.7109375" style="2" customWidth="1"/>
    <col min="10" max="16384" width="9.140625" style="2"/>
  </cols>
  <sheetData>
    <row r="1" spans="1:9" s="426" customFormat="1" ht="50.25" customHeight="1" x14ac:dyDescent="0.25">
      <c r="G1" s="600" t="s">
        <v>1634</v>
      </c>
      <c r="H1" s="601"/>
      <c r="I1" s="601"/>
    </row>
    <row r="2" spans="1:9" x14ac:dyDescent="0.25">
      <c r="H2" s="624"/>
      <c r="I2" s="624"/>
    </row>
    <row r="3" spans="1:9" s="1" customFormat="1" x14ac:dyDescent="0.25">
      <c r="A3" s="593" t="s">
        <v>18</v>
      </c>
      <c r="B3" s="593"/>
      <c r="C3" s="593"/>
      <c r="D3" s="593"/>
      <c r="E3" s="593"/>
      <c r="F3" s="593"/>
      <c r="G3" s="593"/>
      <c r="H3" s="593"/>
      <c r="I3" s="593"/>
    </row>
    <row r="5" spans="1:9" x14ac:dyDescent="0.25">
      <c r="A5" s="2" t="s">
        <v>1500</v>
      </c>
    </row>
    <row r="6" spans="1:9" x14ac:dyDescent="0.25">
      <c r="A6" s="2" t="s">
        <v>1582</v>
      </c>
    </row>
    <row r="7" spans="1:9" x14ac:dyDescent="0.25">
      <c r="E7" s="14"/>
      <c r="H7" s="13"/>
    </row>
    <row r="8" spans="1:9" x14ac:dyDescent="0.25">
      <c r="A8" s="725"/>
      <c r="B8" s="625" t="s">
        <v>8</v>
      </c>
      <c r="C8" s="626" t="s">
        <v>10</v>
      </c>
      <c r="D8" s="626"/>
      <c r="E8" s="626"/>
      <c r="F8" s="626" t="s">
        <v>6</v>
      </c>
      <c r="G8" s="626" t="s">
        <v>22</v>
      </c>
      <c r="H8" s="627" t="s">
        <v>11</v>
      </c>
      <c r="I8" s="628" t="s">
        <v>4</v>
      </c>
    </row>
    <row r="9" spans="1:9" x14ac:dyDescent="0.25">
      <c r="A9" s="726"/>
      <c r="B9" s="625"/>
      <c r="C9" s="629" t="s">
        <v>19</v>
      </c>
      <c r="D9" s="629" t="s">
        <v>21</v>
      </c>
      <c r="E9" s="728" t="s">
        <v>15</v>
      </c>
      <c r="F9" s="626"/>
      <c r="G9" s="626"/>
      <c r="H9" s="627"/>
      <c r="I9" s="628"/>
    </row>
    <row r="10" spans="1:9" ht="120" customHeight="1" x14ac:dyDescent="0.25">
      <c r="A10" s="727"/>
      <c r="B10" s="625"/>
      <c r="C10" s="630"/>
      <c r="D10" s="630"/>
      <c r="E10" s="728"/>
      <c r="F10" s="626"/>
      <c r="G10" s="626"/>
      <c r="H10" s="627"/>
      <c r="I10" s="628"/>
    </row>
    <row r="11" spans="1:9" x14ac:dyDescent="0.25">
      <c r="A11" s="7">
        <v>1</v>
      </c>
      <c r="B11" s="7">
        <v>6</v>
      </c>
      <c r="C11" s="7" t="s">
        <v>12</v>
      </c>
      <c r="D11" s="7">
        <v>8</v>
      </c>
      <c r="E11" s="7">
        <v>9</v>
      </c>
      <c r="F11" s="7">
        <v>11</v>
      </c>
      <c r="G11" s="7">
        <v>12</v>
      </c>
      <c r="H11" s="7">
        <v>13</v>
      </c>
      <c r="I11" s="7" t="s">
        <v>13</v>
      </c>
    </row>
    <row r="12" spans="1:9" s="1" customFormat="1" x14ac:dyDescent="0.25">
      <c r="A12" s="3" t="s">
        <v>0</v>
      </c>
      <c r="B12" s="427">
        <f t="shared" ref="B12:E12" si="0">B13+B18+B24+B45</f>
        <v>37</v>
      </c>
      <c r="C12" s="427"/>
      <c r="D12" s="427"/>
      <c r="E12" s="427">
        <f t="shared" si="0"/>
        <v>850</v>
      </c>
      <c r="F12" s="428"/>
      <c r="G12" s="428"/>
      <c r="H12" s="5">
        <f>H13+H18+H24+H45</f>
        <v>10342.66</v>
      </c>
      <c r="I12" s="5">
        <f>I13+I18+I24+I45</f>
        <v>12834.219999999998</v>
      </c>
    </row>
    <row r="13" spans="1:9" ht="33" x14ac:dyDescent="0.25">
      <c r="A13" s="286" t="s">
        <v>23</v>
      </c>
      <c r="B13" s="287">
        <f t="shared" ref="B13:E13" si="1">SUM(B14:B17)</f>
        <v>4</v>
      </c>
      <c r="C13" s="287"/>
      <c r="D13" s="287"/>
      <c r="E13" s="287">
        <f t="shared" si="1"/>
        <v>26</v>
      </c>
      <c r="F13" s="288"/>
      <c r="G13" s="288"/>
      <c r="H13" s="288">
        <f>SUM(H14:H17)</f>
        <v>618.04</v>
      </c>
      <c r="I13" s="288">
        <f>SUM(I14:I17)</f>
        <v>766.92</v>
      </c>
    </row>
    <row r="14" spans="1:9" x14ac:dyDescent="0.25">
      <c r="A14" s="98" t="s">
        <v>321</v>
      </c>
      <c r="B14" s="99">
        <v>1</v>
      </c>
      <c r="C14" s="99">
        <f>D14+E14</f>
        <v>150</v>
      </c>
      <c r="D14" s="99">
        <v>138</v>
      </c>
      <c r="E14" s="99">
        <v>12</v>
      </c>
      <c r="F14" s="35">
        <v>1775</v>
      </c>
      <c r="G14" s="283">
        <f>ROUND(F14/D14,2)</f>
        <v>12.86</v>
      </c>
      <c r="H14" s="283">
        <f>ROUND(E14*G14*2,2)</f>
        <v>308.64</v>
      </c>
      <c r="I14" s="283">
        <f>ROUND(H14*1.2409,2)</f>
        <v>382.99</v>
      </c>
    </row>
    <row r="15" spans="1:9" x14ac:dyDescent="0.25">
      <c r="A15" s="98" t="s">
        <v>322</v>
      </c>
      <c r="B15" s="99">
        <v>1</v>
      </c>
      <c r="C15" s="99">
        <f>D15+E15</f>
        <v>143</v>
      </c>
      <c r="D15" s="99">
        <v>138</v>
      </c>
      <c r="E15" s="99">
        <v>5</v>
      </c>
      <c r="F15" s="35">
        <v>1525</v>
      </c>
      <c r="G15" s="283">
        <f>ROUND(F15/D15,2)</f>
        <v>11.05</v>
      </c>
      <c r="H15" s="283">
        <f>ROUND(E15*G15*2,2)</f>
        <v>110.5</v>
      </c>
      <c r="I15" s="283">
        <f>ROUND(H15*1.2409,2)</f>
        <v>137.12</v>
      </c>
    </row>
    <row r="16" spans="1:9" x14ac:dyDescent="0.25">
      <c r="A16" s="98" t="s">
        <v>323</v>
      </c>
      <c r="B16" s="99">
        <v>1</v>
      </c>
      <c r="C16" s="99">
        <f>D16+E16</f>
        <v>144</v>
      </c>
      <c r="D16" s="99">
        <v>138</v>
      </c>
      <c r="E16" s="99">
        <v>6</v>
      </c>
      <c r="F16" s="35">
        <v>1525</v>
      </c>
      <c r="G16" s="283">
        <f>ROUND(F16/D16,2)</f>
        <v>11.05</v>
      </c>
      <c r="H16" s="283">
        <f>ROUND(E16*G16*2,2)</f>
        <v>132.6</v>
      </c>
      <c r="I16" s="283">
        <f>ROUND(H16*1.2409,2)</f>
        <v>164.54</v>
      </c>
    </row>
    <row r="17" spans="1:9" x14ac:dyDescent="0.25">
      <c r="A17" s="98" t="s">
        <v>324</v>
      </c>
      <c r="B17" s="99">
        <v>1</v>
      </c>
      <c r="C17" s="99">
        <f>D17+E17</f>
        <v>141</v>
      </c>
      <c r="D17" s="99">
        <v>138</v>
      </c>
      <c r="E17" s="99">
        <v>3</v>
      </c>
      <c r="F17" s="35">
        <v>1525</v>
      </c>
      <c r="G17" s="283">
        <f>ROUND(F17/D17,2)</f>
        <v>11.05</v>
      </c>
      <c r="H17" s="283">
        <f>ROUND(E17*G17*2,2)</f>
        <v>66.3</v>
      </c>
      <c r="I17" s="283">
        <f>ROUND(H17*1.2409,2)</f>
        <v>82.27</v>
      </c>
    </row>
    <row r="18" spans="1:9" ht="49.5" x14ac:dyDescent="0.25">
      <c r="A18" s="286" t="s">
        <v>24</v>
      </c>
      <c r="B18" s="287">
        <f t="shared" ref="B18:E18" si="2">SUM(B19:B23)</f>
        <v>5</v>
      </c>
      <c r="C18" s="287"/>
      <c r="D18" s="287"/>
      <c r="E18" s="287">
        <f t="shared" si="2"/>
        <v>142</v>
      </c>
      <c r="F18" s="288"/>
      <c r="G18" s="288"/>
      <c r="H18" s="288">
        <f>SUM(H19:H23)</f>
        <v>2174.7600000000002</v>
      </c>
      <c r="I18" s="288">
        <f>SUM(I19:I23)</f>
        <v>2698.66</v>
      </c>
    </row>
    <row r="19" spans="1:9" x14ac:dyDescent="0.25">
      <c r="A19" s="98" t="s">
        <v>205</v>
      </c>
      <c r="B19" s="99">
        <v>1</v>
      </c>
      <c r="C19" s="99">
        <f t="shared" ref="C19:C23" si="3">D19+E19</f>
        <v>141</v>
      </c>
      <c r="D19" s="99">
        <v>138</v>
      </c>
      <c r="E19" s="99">
        <v>3</v>
      </c>
      <c r="F19" s="35">
        <v>907</v>
      </c>
      <c r="G19" s="283">
        <f t="shared" ref="G19:G23" si="4">ROUND(F19/D19,2)</f>
        <v>6.57</v>
      </c>
      <c r="H19" s="283">
        <f t="shared" ref="H19:H23" si="5">ROUND(E19*G19*2,2)</f>
        <v>39.42</v>
      </c>
      <c r="I19" s="283">
        <f t="shared" ref="I19:I23" si="6">ROUND(H19*1.2409,2)</f>
        <v>48.92</v>
      </c>
    </row>
    <row r="20" spans="1:9" x14ac:dyDescent="0.25">
      <c r="A20" s="98" t="s">
        <v>205</v>
      </c>
      <c r="B20" s="99">
        <v>1</v>
      </c>
      <c r="C20" s="99">
        <f t="shared" si="3"/>
        <v>140</v>
      </c>
      <c r="D20" s="99">
        <v>138</v>
      </c>
      <c r="E20" s="99">
        <v>2</v>
      </c>
      <c r="F20" s="100">
        <v>907</v>
      </c>
      <c r="G20" s="283">
        <f t="shared" si="4"/>
        <v>6.57</v>
      </c>
      <c r="H20" s="283">
        <f t="shared" si="5"/>
        <v>26.28</v>
      </c>
      <c r="I20" s="283">
        <f t="shared" si="6"/>
        <v>32.61</v>
      </c>
    </row>
    <row r="21" spans="1:9" x14ac:dyDescent="0.25">
      <c r="A21" s="98" t="s">
        <v>205</v>
      </c>
      <c r="B21" s="99">
        <v>1</v>
      </c>
      <c r="C21" s="99">
        <f t="shared" si="3"/>
        <v>162</v>
      </c>
      <c r="D21" s="99">
        <v>138</v>
      </c>
      <c r="E21" s="99">
        <v>24</v>
      </c>
      <c r="F21" s="100">
        <v>907</v>
      </c>
      <c r="G21" s="283">
        <f t="shared" si="4"/>
        <v>6.57</v>
      </c>
      <c r="H21" s="283">
        <f t="shared" si="5"/>
        <v>315.36</v>
      </c>
      <c r="I21" s="283">
        <f t="shared" si="6"/>
        <v>391.33</v>
      </c>
    </row>
    <row r="22" spans="1:9" x14ac:dyDescent="0.25">
      <c r="A22" s="98" t="s">
        <v>205</v>
      </c>
      <c r="B22" s="99">
        <v>1</v>
      </c>
      <c r="C22" s="99">
        <f t="shared" si="3"/>
        <v>178</v>
      </c>
      <c r="D22" s="99">
        <v>138</v>
      </c>
      <c r="E22" s="99">
        <v>40</v>
      </c>
      <c r="F22" s="100">
        <v>1168</v>
      </c>
      <c r="G22" s="283">
        <f t="shared" si="4"/>
        <v>8.4600000000000009</v>
      </c>
      <c r="H22" s="283">
        <f t="shared" si="5"/>
        <v>676.8</v>
      </c>
      <c r="I22" s="283">
        <f t="shared" si="6"/>
        <v>839.84</v>
      </c>
    </row>
    <row r="23" spans="1:9" x14ac:dyDescent="0.25">
      <c r="A23" s="98" t="s">
        <v>205</v>
      </c>
      <c r="B23" s="99">
        <v>1</v>
      </c>
      <c r="C23" s="99">
        <f t="shared" si="3"/>
        <v>211</v>
      </c>
      <c r="D23" s="99">
        <v>138</v>
      </c>
      <c r="E23" s="99">
        <v>73</v>
      </c>
      <c r="F23" s="100">
        <v>1056</v>
      </c>
      <c r="G23" s="283">
        <f t="shared" si="4"/>
        <v>7.65</v>
      </c>
      <c r="H23" s="283">
        <f t="shared" si="5"/>
        <v>1116.9000000000001</v>
      </c>
      <c r="I23" s="283">
        <f t="shared" si="6"/>
        <v>1385.96</v>
      </c>
    </row>
    <row r="24" spans="1:9" ht="49.5" x14ac:dyDescent="0.25">
      <c r="A24" s="286" t="s">
        <v>25</v>
      </c>
      <c r="B24" s="287">
        <f t="shared" ref="B24:E24" si="7">SUM(B25:B44)</f>
        <v>20</v>
      </c>
      <c r="C24" s="287"/>
      <c r="D24" s="287"/>
      <c r="E24" s="287">
        <f t="shared" si="7"/>
        <v>591</v>
      </c>
      <c r="F24" s="288"/>
      <c r="G24" s="288"/>
      <c r="H24" s="288">
        <f>SUM(H25:H44)</f>
        <v>6607.3799999999992</v>
      </c>
      <c r="I24" s="288">
        <f>SUM(I25:I44)</f>
        <v>8199.1199999999972</v>
      </c>
    </row>
    <row r="25" spans="1:9" x14ac:dyDescent="0.25">
      <c r="A25" s="98" t="s">
        <v>58</v>
      </c>
      <c r="B25" s="99">
        <v>1</v>
      </c>
      <c r="C25" s="99">
        <f>D25+E25</f>
        <v>162</v>
      </c>
      <c r="D25" s="99">
        <v>138</v>
      </c>
      <c r="E25" s="99">
        <v>24</v>
      </c>
      <c r="F25" s="35">
        <v>772</v>
      </c>
      <c r="G25" s="283">
        <f>ROUND(F25/D25,2)</f>
        <v>5.59</v>
      </c>
      <c r="H25" s="283">
        <f>ROUND(E25*G25*2,2)</f>
        <v>268.32</v>
      </c>
      <c r="I25" s="283">
        <f>ROUND(H25*1.2409,2)</f>
        <v>332.96</v>
      </c>
    </row>
    <row r="26" spans="1:9" x14ac:dyDescent="0.25">
      <c r="A26" s="98" t="s">
        <v>58</v>
      </c>
      <c r="B26" s="99">
        <v>1</v>
      </c>
      <c r="C26" s="99">
        <f t="shared" ref="C26:C44" si="8">D26+E26</f>
        <v>150</v>
      </c>
      <c r="D26" s="99">
        <v>138</v>
      </c>
      <c r="E26" s="99">
        <v>12</v>
      </c>
      <c r="F26" s="35">
        <v>772</v>
      </c>
      <c r="G26" s="283">
        <f t="shared" ref="G26:G44" si="9">ROUND(F26/D26,2)</f>
        <v>5.59</v>
      </c>
      <c r="H26" s="283">
        <f t="shared" ref="H26:H44" si="10">ROUND(E26*G26*2,2)</f>
        <v>134.16</v>
      </c>
      <c r="I26" s="283">
        <f t="shared" ref="I26:I44" si="11">ROUND(H26*1.2409,2)</f>
        <v>166.48</v>
      </c>
    </row>
    <row r="27" spans="1:9" x14ac:dyDescent="0.25">
      <c r="A27" s="98" t="s">
        <v>58</v>
      </c>
      <c r="B27" s="99">
        <v>1</v>
      </c>
      <c r="C27" s="99">
        <f t="shared" si="8"/>
        <v>183</v>
      </c>
      <c r="D27" s="99">
        <v>138</v>
      </c>
      <c r="E27" s="99">
        <v>45</v>
      </c>
      <c r="F27" s="35">
        <v>772</v>
      </c>
      <c r="G27" s="283">
        <f t="shared" si="9"/>
        <v>5.59</v>
      </c>
      <c r="H27" s="283">
        <f t="shared" si="10"/>
        <v>503.1</v>
      </c>
      <c r="I27" s="283">
        <f t="shared" si="11"/>
        <v>624.29999999999995</v>
      </c>
    </row>
    <row r="28" spans="1:9" x14ac:dyDescent="0.25">
      <c r="A28" s="98" t="s">
        <v>58</v>
      </c>
      <c r="B28" s="99">
        <v>1</v>
      </c>
      <c r="C28" s="99">
        <f t="shared" si="8"/>
        <v>186</v>
      </c>
      <c r="D28" s="99">
        <v>138</v>
      </c>
      <c r="E28" s="99">
        <v>48</v>
      </c>
      <c r="F28" s="35">
        <v>772</v>
      </c>
      <c r="G28" s="283">
        <f t="shared" si="9"/>
        <v>5.59</v>
      </c>
      <c r="H28" s="283">
        <f t="shared" si="10"/>
        <v>536.64</v>
      </c>
      <c r="I28" s="283">
        <f t="shared" si="11"/>
        <v>665.92</v>
      </c>
    </row>
    <row r="29" spans="1:9" x14ac:dyDescent="0.25">
      <c r="A29" s="98" t="s">
        <v>325</v>
      </c>
      <c r="B29" s="99">
        <v>1</v>
      </c>
      <c r="C29" s="99">
        <f t="shared" si="8"/>
        <v>181</v>
      </c>
      <c r="D29" s="99">
        <v>138</v>
      </c>
      <c r="E29" s="99">
        <v>43</v>
      </c>
      <c r="F29" s="35">
        <v>772</v>
      </c>
      <c r="G29" s="283">
        <f t="shared" si="9"/>
        <v>5.59</v>
      </c>
      <c r="H29" s="283">
        <f t="shared" si="10"/>
        <v>480.74</v>
      </c>
      <c r="I29" s="283">
        <f t="shared" si="11"/>
        <v>596.54999999999995</v>
      </c>
    </row>
    <row r="30" spans="1:9" x14ac:dyDescent="0.25">
      <c r="A30" s="98" t="s">
        <v>58</v>
      </c>
      <c r="B30" s="99">
        <v>1</v>
      </c>
      <c r="C30" s="99">
        <f t="shared" si="8"/>
        <v>166</v>
      </c>
      <c r="D30" s="99">
        <v>138</v>
      </c>
      <c r="E30" s="99">
        <v>28</v>
      </c>
      <c r="F30" s="35">
        <v>772</v>
      </c>
      <c r="G30" s="283">
        <f t="shared" si="9"/>
        <v>5.59</v>
      </c>
      <c r="H30" s="283">
        <f t="shared" si="10"/>
        <v>313.04000000000002</v>
      </c>
      <c r="I30" s="283">
        <f t="shared" si="11"/>
        <v>388.45</v>
      </c>
    </row>
    <row r="31" spans="1:9" x14ac:dyDescent="0.25">
      <c r="A31" s="98" t="s">
        <v>58</v>
      </c>
      <c r="B31" s="99">
        <v>1</v>
      </c>
      <c r="C31" s="99">
        <f t="shared" si="8"/>
        <v>157</v>
      </c>
      <c r="D31" s="99">
        <v>138</v>
      </c>
      <c r="E31" s="99">
        <v>19</v>
      </c>
      <c r="F31" s="35">
        <v>772</v>
      </c>
      <c r="G31" s="283">
        <f t="shared" si="9"/>
        <v>5.59</v>
      </c>
      <c r="H31" s="283">
        <f t="shared" si="10"/>
        <v>212.42</v>
      </c>
      <c r="I31" s="283">
        <f t="shared" si="11"/>
        <v>263.58999999999997</v>
      </c>
    </row>
    <row r="32" spans="1:9" x14ac:dyDescent="0.25">
      <c r="A32" s="98" t="s">
        <v>58</v>
      </c>
      <c r="B32" s="99">
        <v>1</v>
      </c>
      <c r="C32" s="99">
        <f t="shared" si="8"/>
        <v>146</v>
      </c>
      <c r="D32" s="99">
        <v>138</v>
      </c>
      <c r="E32" s="99">
        <v>8</v>
      </c>
      <c r="F32" s="35">
        <v>772</v>
      </c>
      <c r="G32" s="283">
        <f t="shared" si="9"/>
        <v>5.59</v>
      </c>
      <c r="H32" s="283">
        <f t="shared" si="10"/>
        <v>89.44</v>
      </c>
      <c r="I32" s="283">
        <f t="shared" si="11"/>
        <v>110.99</v>
      </c>
    </row>
    <row r="33" spans="1:9" x14ac:dyDescent="0.25">
      <c r="A33" s="98" t="s">
        <v>58</v>
      </c>
      <c r="B33" s="99">
        <v>1</v>
      </c>
      <c r="C33" s="99">
        <f t="shared" si="8"/>
        <v>156</v>
      </c>
      <c r="D33" s="99">
        <v>138</v>
      </c>
      <c r="E33" s="99">
        <v>18</v>
      </c>
      <c r="F33" s="35">
        <v>772</v>
      </c>
      <c r="G33" s="283">
        <f t="shared" si="9"/>
        <v>5.59</v>
      </c>
      <c r="H33" s="283">
        <f t="shared" si="10"/>
        <v>201.24</v>
      </c>
      <c r="I33" s="283">
        <f t="shared" si="11"/>
        <v>249.72</v>
      </c>
    </row>
    <row r="34" spans="1:9" x14ac:dyDescent="0.25">
      <c r="A34" s="98" t="s">
        <v>58</v>
      </c>
      <c r="B34" s="99">
        <v>1</v>
      </c>
      <c r="C34" s="99">
        <f t="shared" si="8"/>
        <v>162</v>
      </c>
      <c r="D34" s="99">
        <v>138</v>
      </c>
      <c r="E34" s="99">
        <v>24</v>
      </c>
      <c r="F34" s="35">
        <v>772</v>
      </c>
      <c r="G34" s="283">
        <f t="shared" si="9"/>
        <v>5.59</v>
      </c>
      <c r="H34" s="283">
        <f t="shared" si="10"/>
        <v>268.32</v>
      </c>
      <c r="I34" s="283">
        <f t="shared" si="11"/>
        <v>332.96</v>
      </c>
    </row>
    <row r="35" spans="1:9" s="69" customFormat="1" x14ac:dyDescent="0.25">
      <c r="A35" s="98" t="s">
        <v>58</v>
      </c>
      <c r="B35" s="99">
        <v>1</v>
      </c>
      <c r="C35" s="99">
        <f t="shared" si="8"/>
        <v>178</v>
      </c>
      <c r="D35" s="99">
        <v>138</v>
      </c>
      <c r="E35" s="99">
        <v>40</v>
      </c>
      <c r="F35" s="35">
        <v>772</v>
      </c>
      <c r="G35" s="283">
        <f t="shared" si="9"/>
        <v>5.59</v>
      </c>
      <c r="H35" s="283">
        <f t="shared" si="10"/>
        <v>447.2</v>
      </c>
      <c r="I35" s="283">
        <f t="shared" si="11"/>
        <v>554.92999999999995</v>
      </c>
    </row>
    <row r="36" spans="1:9" x14ac:dyDescent="0.25">
      <c r="A36" s="98" t="s">
        <v>58</v>
      </c>
      <c r="B36" s="99">
        <v>1</v>
      </c>
      <c r="C36" s="99">
        <f t="shared" si="8"/>
        <v>178</v>
      </c>
      <c r="D36" s="99">
        <v>138</v>
      </c>
      <c r="E36" s="99">
        <v>40</v>
      </c>
      <c r="F36" s="35">
        <v>772</v>
      </c>
      <c r="G36" s="283">
        <f t="shared" si="9"/>
        <v>5.59</v>
      </c>
      <c r="H36" s="283">
        <f t="shared" si="10"/>
        <v>447.2</v>
      </c>
      <c r="I36" s="283">
        <f t="shared" si="11"/>
        <v>554.92999999999995</v>
      </c>
    </row>
    <row r="37" spans="1:9" x14ac:dyDescent="0.25">
      <c r="A37" s="98" t="s">
        <v>58</v>
      </c>
      <c r="B37" s="99">
        <v>1</v>
      </c>
      <c r="C37" s="99">
        <f t="shared" si="8"/>
        <v>174</v>
      </c>
      <c r="D37" s="99">
        <v>138</v>
      </c>
      <c r="E37" s="99">
        <v>36</v>
      </c>
      <c r="F37" s="35">
        <v>772</v>
      </c>
      <c r="G37" s="283">
        <f t="shared" si="9"/>
        <v>5.59</v>
      </c>
      <c r="H37" s="283">
        <f t="shared" si="10"/>
        <v>402.48</v>
      </c>
      <c r="I37" s="283">
        <f t="shared" si="11"/>
        <v>499.44</v>
      </c>
    </row>
    <row r="38" spans="1:9" x14ac:dyDescent="0.25">
      <c r="A38" s="98" t="s">
        <v>58</v>
      </c>
      <c r="B38" s="99">
        <v>1</v>
      </c>
      <c r="C38" s="99">
        <f t="shared" si="8"/>
        <v>188</v>
      </c>
      <c r="D38" s="99">
        <v>138</v>
      </c>
      <c r="E38" s="99">
        <v>50</v>
      </c>
      <c r="F38" s="35">
        <v>772</v>
      </c>
      <c r="G38" s="283">
        <f t="shared" si="9"/>
        <v>5.59</v>
      </c>
      <c r="H38" s="283">
        <f t="shared" si="10"/>
        <v>559</v>
      </c>
      <c r="I38" s="283">
        <f t="shared" si="11"/>
        <v>693.66</v>
      </c>
    </row>
    <row r="39" spans="1:9" x14ac:dyDescent="0.25">
      <c r="A39" s="98" t="s">
        <v>58</v>
      </c>
      <c r="B39" s="99">
        <v>1</v>
      </c>
      <c r="C39" s="99">
        <f t="shared" si="8"/>
        <v>171</v>
      </c>
      <c r="D39" s="99">
        <v>138</v>
      </c>
      <c r="E39" s="99">
        <v>33</v>
      </c>
      <c r="F39" s="35">
        <v>772</v>
      </c>
      <c r="G39" s="283">
        <f t="shared" si="9"/>
        <v>5.59</v>
      </c>
      <c r="H39" s="283">
        <f t="shared" si="10"/>
        <v>368.94</v>
      </c>
      <c r="I39" s="283">
        <f t="shared" si="11"/>
        <v>457.82</v>
      </c>
    </row>
    <row r="40" spans="1:9" x14ac:dyDescent="0.25">
      <c r="A40" s="98" t="s">
        <v>58</v>
      </c>
      <c r="B40" s="99">
        <v>1</v>
      </c>
      <c r="C40" s="99">
        <f t="shared" si="8"/>
        <v>149</v>
      </c>
      <c r="D40" s="99">
        <v>138</v>
      </c>
      <c r="E40" s="99">
        <v>11</v>
      </c>
      <c r="F40" s="35">
        <v>772</v>
      </c>
      <c r="G40" s="283">
        <f t="shared" si="9"/>
        <v>5.59</v>
      </c>
      <c r="H40" s="283">
        <f t="shared" si="10"/>
        <v>122.98</v>
      </c>
      <c r="I40" s="283">
        <f t="shared" si="11"/>
        <v>152.61000000000001</v>
      </c>
    </row>
    <row r="41" spans="1:9" x14ac:dyDescent="0.25">
      <c r="A41" s="98" t="s">
        <v>58</v>
      </c>
      <c r="B41" s="99">
        <v>1</v>
      </c>
      <c r="C41" s="99">
        <f t="shared" si="8"/>
        <v>174</v>
      </c>
      <c r="D41" s="99">
        <v>138</v>
      </c>
      <c r="E41" s="99">
        <v>36</v>
      </c>
      <c r="F41" s="35">
        <v>772</v>
      </c>
      <c r="G41" s="283">
        <f t="shared" si="9"/>
        <v>5.59</v>
      </c>
      <c r="H41" s="283">
        <f t="shared" si="10"/>
        <v>402.48</v>
      </c>
      <c r="I41" s="283">
        <f t="shared" si="11"/>
        <v>499.44</v>
      </c>
    </row>
    <row r="42" spans="1:9" x14ac:dyDescent="0.25">
      <c r="A42" s="98" t="s">
        <v>58</v>
      </c>
      <c r="B42" s="99">
        <v>1</v>
      </c>
      <c r="C42" s="99">
        <f t="shared" si="8"/>
        <v>174</v>
      </c>
      <c r="D42" s="99">
        <v>138</v>
      </c>
      <c r="E42" s="99">
        <v>36</v>
      </c>
      <c r="F42" s="35">
        <v>772</v>
      </c>
      <c r="G42" s="283">
        <f t="shared" si="9"/>
        <v>5.59</v>
      </c>
      <c r="H42" s="283">
        <f t="shared" si="10"/>
        <v>402.48</v>
      </c>
      <c r="I42" s="283">
        <f t="shared" si="11"/>
        <v>499.44</v>
      </c>
    </row>
    <row r="43" spans="1:9" x14ac:dyDescent="0.25">
      <c r="A43" s="98" t="s">
        <v>58</v>
      </c>
      <c r="B43" s="99">
        <v>1</v>
      </c>
      <c r="C43" s="99">
        <f t="shared" si="8"/>
        <v>142</v>
      </c>
      <c r="D43" s="99">
        <v>138</v>
      </c>
      <c r="E43" s="99">
        <v>4</v>
      </c>
      <c r="F43" s="35">
        <v>772</v>
      </c>
      <c r="G43" s="283">
        <f t="shared" si="9"/>
        <v>5.59</v>
      </c>
      <c r="H43" s="283">
        <f t="shared" si="10"/>
        <v>44.72</v>
      </c>
      <c r="I43" s="283">
        <f t="shared" si="11"/>
        <v>55.49</v>
      </c>
    </row>
    <row r="44" spans="1:9" x14ac:dyDescent="0.25">
      <c r="A44" s="98" t="s">
        <v>58</v>
      </c>
      <c r="B44" s="99">
        <v>1</v>
      </c>
      <c r="C44" s="99">
        <f t="shared" si="8"/>
        <v>174</v>
      </c>
      <c r="D44" s="99">
        <v>138</v>
      </c>
      <c r="E44" s="99">
        <v>36</v>
      </c>
      <c r="F44" s="35">
        <v>772</v>
      </c>
      <c r="G44" s="283">
        <f t="shared" si="9"/>
        <v>5.59</v>
      </c>
      <c r="H44" s="283">
        <f t="shared" si="10"/>
        <v>402.48</v>
      </c>
      <c r="I44" s="283">
        <f t="shared" si="11"/>
        <v>499.44</v>
      </c>
    </row>
    <row r="45" spans="1:9" ht="49.5" x14ac:dyDescent="0.25">
      <c r="A45" s="286" t="s">
        <v>26</v>
      </c>
      <c r="B45" s="287">
        <f t="shared" ref="B45:E45" si="12">SUM(B46:B53)</f>
        <v>8</v>
      </c>
      <c r="C45" s="287"/>
      <c r="D45" s="287"/>
      <c r="E45" s="287">
        <f t="shared" si="12"/>
        <v>91</v>
      </c>
      <c r="F45" s="288"/>
      <c r="G45" s="288"/>
      <c r="H45" s="288">
        <f>SUM(H46:H53)</f>
        <v>942.47999999999979</v>
      </c>
      <c r="I45" s="288">
        <f>SUM(I46:I53)</f>
        <v>1169.5200000000002</v>
      </c>
    </row>
    <row r="46" spans="1:9" x14ac:dyDescent="0.25">
      <c r="A46" s="98" t="s">
        <v>59</v>
      </c>
      <c r="B46" s="99">
        <v>1</v>
      </c>
      <c r="C46" s="99">
        <f>D46+E46</f>
        <v>167</v>
      </c>
      <c r="D46" s="99">
        <v>138</v>
      </c>
      <c r="E46" s="99">
        <v>29</v>
      </c>
      <c r="F46" s="35">
        <v>567</v>
      </c>
      <c r="G46" s="283">
        <f>ROUND(F46/D46,2)</f>
        <v>4.1100000000000003</v>
      </c>
      <c r="H46" s="283">
        <f>ROUND(E46*G46*2,2)</f>
        <v>238.38</v>
      </c>
      <c r="I46" s="283">
        <f>ROUND(H46*1.2409,2)</f>
        <v>295.81</v>
      </c>
    </row>
    <row r="47" spans="1:9" x14ac:dyDescent="0.25">
      <c r="A47" s="98" t="s">
        <v>59</v>
      </c>
      <c r="B47" s="99">
        <v>1</v>
      </c>
      <c r="C47" s="99">
        <f t="shared" ref="C47:C53" si="13">D47+E47</f>
        <v>152</v>
      </c>
      <c r="D47" s="99">
        <v>138</v>
      </c>
      <c r="E47" s="99">
        <v>14</v>
      </c>
      <c r="F47" s="35">
        <v>567</v>
      </c>
      <c r="G47" s="283">
        <f t="shared" ref="G47:G53" si="14">ROUND(F47/D47,2)</f>
        <v>4.1100000000000003</v>
      </c>
      <c r="H47" s="283">
        <f t="shared" ref="H47:H53" si="15">ROUND(E47*G47*2,2)</f>
        <v>115.08</v>
      </c>
      <c r="I47" s="283">
        <f t="shared" ref="I47:I53" si="16">ROUND(H47*1.2409,2)</f>
        <v>142.80000000000001</v>
      </c>
    </row>
    <row r="48" spans="1:9" x14ac:dyDescent="0.25">
      <c r="A48" s="98" t="s">
        <v>326</v>
      </c>
      <c r="B48" s="99">
        <v>1</v>
      </c>
      <c r="C48" s="99">
        <f t="shared" si="13"/>
        <v>149</v>
      </c>
      <c r="D48" s="99">
        <v>138</v>
      </c>
      <c r="E48" s="99">
        <v>11</v>
      </c>
      <c r="F48" s="35">
        <v>578</v>
      </c>
      <c r="G48" s="283">
        <f t="shared" si="14"/>
        <v>4.1900000000000004</v>
      </c>
      <c r="H48" s="283">
        <f t="shared" si="15"/>
        <v>92.18</v>
      </c>
      <c r="I48" s="283">
        <f t="shared" si="16"/>
        <v>114.39</v>
      </c>
    </row>
    <row r="49" spans="1:9" x14ac:dyDescent="0.25">
      <c r="A49" s="98" t="s">
        <v>326</v>
      </c>
      <c r="B49" s="99">
        <v>1</v>
      </c>
      <c r="C49" s="99">
        <f t="shared" si="13"/>
        <v>146</v>
      </c>
      <c r="D49" s="99">
        <v>138</v>
      </c>
      <c r="E49" s="99">
        <v>8</v>
      </c>
      <c r="F49" s="35">
        <v>578</v>
      </c>
      <c r="G49" s="283">
        <f t="shared" si="14"/>
        <v>4.1900000000000004</v>
      </c>
      <c r="H49" s="283">
        <f t="shared" si="15"/>
        <v>67.040000000000006</v>
      </c>
      <c r="I49" s="283">
        <f t="shared" si="16"/>
        <v>83.19</v>
      </c>
    </row>
    <row r="50" spans="1:9" x14ac:dyDescent="0.25">
      <c r="A50" s="98" t="s">
        <v>326</v>
      </c>
      <c r="B50" s="99">
        <v>1</v>
      </c>
      <c r="C50" s="99">
        <f t="shared" si="13"/>
        <v>142</v>
      </c>
      <c r="D50" s="99">
        <v>138</v>
      </c>
      <c r="E50" s="99">
        <v>4</v>
      </c>
      <c r="F50" s="35">
        <v>578</v>
      </c>
      <c r="G50" s="283">
        <f t="shared" si="14"/>
        <v>4.1900000000000004</v>
      </c>
      <c r="H50" s="283">
        <f t="shared" si="15"/>
        <v>33.520000000000003</v>
      </c>
      <c r="I50" s="283">
        <f t="shared" si="16"/>
        <v>41.59</v>
      </c>
    </row>
    <row r="51" spans="1:9" x14ac:dyDescent="0.25">
      <c r="A51" s="98" t="s">
        <v>326</v>
      </c>
      <c r="B51" s="99">
        <v>1</v>
      </c>
      <c r="C51" s="99">
        <f t="shared" si="13"/>
        <v>144</v>
      </c>
      <c r="D51" s="99">
        <v>138</v>
      </c>
      <c r="E51" s="99">
        <v>6</v>
      </c>
      <c r="F51" s="35">
        <v>578</v>
      </c>
      <c r="G51" s="283">
        <f t="shared" si="14"/>
        <v>4.1900000000000004</v>
      </c>
      <c r="H51" s="283">
        <f t="shared" si="15"/>
        <v>50.28</v>
      </c>
      <c r="I51" s="283">
        <f t="shared" si="16"/>
        <v>62.39</v>
      </c>
    </row>
    <row r="52" spans="1:9" x14ac:dyDescent="0.25">
      <c r="A52" s="98" t="s">
        <v>326</v>
      </c>
      <c r="B52" s="99">
        <v>1</v>
      </c>
      <c r="C52" s="99">
        <f t="shared" si="13"/>
        <v>146</v>
      </c>
      <c r="D52" s="99">
        <v>138</v>
      </c>
      <c r="E52" s="99">
        <v>8</v>
      </c>
      <c r="F52" s="35">
        <v>578</v>
      </c>
      <c r="G52" s="283">
        <f t="shared" si="14"/>
        <v>4.1900000000000004</v>
      </c>
      <c r="H52" s="283">
        <f t="shared" si="15"/>
        <v>67.040000000000006</v>
      </c>
      <c r="I52" s="283">
        <f t="shared" si="16"/>
        <v>83.19</v>
      </c>
    </row>
    <row r="53" spans="1:9" x14ac:dyDescent="0.25">
      <c r="A53" s="98" t="s">
        <v>327</v>
      </c>
      <c r="B53" s="99">
        <v>1</v>
      </c>
      <c r="C53" s="99">
        <f t="shared" si="13"/>
        <v>149</v>
      </c>
      <c r="D53" s="99">
        <v>138</v>
      </c>
      <c r="E53" s="99">
        <v>11</v>
      </c>
      <c r="F53" s="35">
        <v>1750</v>
      </c>
      <c r="G53" s="283">
        <f t="shared" si="14"/>
        <v>12.68</v>
      </c>
      <c r="H53" s="283">
        <f t="shared" si="15"/>
        <v>278.95999999999998</v>
      </c>
      <c r="I53" s="283">
        <f t="shared" si="16"/>
        <v>346.16</v>
      </c>
    </row>
    <row r="55" spans="1:9" x14ac:dyDescent="0.25">
      <c r="A55" s="11" t="s">
        <v>1</v>
      </c>
      <c r="B55" s="12"/>
      <c r="C55" s="12"/>
      <c r="D55" s="12"/>
      <c r="E55" s="12"/>
      <c r="F55" s="12"/>
      <c r="G55" s="12"/>
      <c r="H55" s="12"/>
      <c r="I55" s="12"/>
    </row>
    <row r="56" spans="1:9" x14ac:dyDescent="0.25">
      <c r="A56" s="609" t="s">
        <v>3</v>
      </c>
      <c r="B56" s="609"/>
      <c r="C56" s="609"/>
      <c r="D56" s="609"/>
      <c r="E56" s="609"/>
      <c r="F56" s="609"/>
      <c r="G56" s="609"/>
      <c r="H56" s="609"/>
      <c r="I56" s="609"/>
    </row>
    <row r="57" spans="1:9" x14ac:dyDescent="0.25">
      <c r="A57" s="18" t="s">
        <v>5</v>
      </c>
      <c r="D57" s="12"/>
      <c r="E57" s="12"/>
      <c r="F57" s="12"/>
      <c r="G57" s="12"/>
      <c r="H57" s="12"/>
      <c r="I57" s="12"/>
    </row>
    <row r="58" spans="1:9" x14ac:dyDescent="0.25">
      <c r="A58" s="12" t="s">
        <v>16</v>
      </c>
      <c r="B58" s="18"/>
      <c r="C58" s="18"/>
      <c r="D58" s="12"/>
      <c r="E58" s="12"/>
      <c r="F58" s="12"/>
      <c r="G58" s="12"/>
      <c r="H58" s="12"/>
      <c r="I58" s="12"/>
    </row>
    <row r="59" spans="1:9" x14ac:dyDescent="0.25">
      <c r="A59" s="12" t="s">
        <v>17</v>
      </c>
      <c r="B59" s="101" t="s">
        <v>328</v>
      </c>
      <c r="C59" s="101"/>
      <c r="D59" s="102"/>
      <c r="E59" s="12"/>
      <c r="F59" s="12"/>
      <c r="G59" s="12"/>
      <c r="H59" s="12"/>
      <c r="I59" s="12"/>
    </row>
    <row r="60" spans="1:9" x14ac:dyDescent="0.25">
      <c r="A60" s="12"/>
      <c r="B60" s="18"/>
      <c r="C60" s="18"/>
      <c r="D60" s="12"/>
      <c r="E60" s="12"/>
      <c r="F60" s="12"/>
      <c r="G60" s="12"/>
      <c r="H60" s="12"/>
      <c r="I60" s="12"/>
    </row>
    <row r="61" spans="1:9" ht="22.5" x14ac:dyDescent="0.3">
      <c r="A61" s="12" t="s">
        <v>14</v>
      </c>
      <c r="B61" s="18"/>
      <c r="C61" s="18"/>
      <c r="D61" s="12"/>
      <c r="E61" s="12"/>
      <c r="F61" s="12"/>
      <c r="G61" s="12"/>
      <c r="H61" s="12"/>
      <c r="I61" s="12"/>
    </row>
    <row r="62" spans="1:9" x14ac:dyDescent="0.25">
      <c r="A62" s="12"/>
      <c r="B62" s="18"/>
      <c r="C62" s="18"/>
      <c r="D62" s="12"/>
      <c r="E62" s="12"/>
      <c r="F62" s="12"/>
      <c r="G62" s="12"/>
      <c r="H62" s="12"/>
      <c r="I62" s="12"/>
    </row>
    <row r="63" spans="1:9" x14ac:dyDescent="0.25">
      <c r="A63" s="20" t="s">
        <v>20</v>
      </c>
      <c r="B63" s="18"/>
      <c r="C63" s="18"/>
      <c r="D63" s="12"/>
      <c r="E63" s="12"/>
      <c r="F63" s="12"/>
      <c r="G63" s="12"/>
      <c r="H63" s="12"/>
      <c r="I63" s="12"/>
    </row>
    <row r="64" spans="1:9" x14ac:dyDescent="0.25">
      <c r="A64" s="633" t="s">
        <v>7</v>
      </c>
      <c r="B64" s="633"/>
      <c r="C64" s="633"/>
      <c r="D64" s="633"/>
      <c r="E64" s="633"/>
      <c r="F64" s="633"/>
      <c r="G64" s="633"/>
      <c r="H64" s="633"/>
      <c r="I64" s="633"/>
    </row>
    <row r="65" spans="1:9" x14ac:dyDescent="0.25">
      <c r="A65" s="634" t="s">
        <v>9</v>
      </c>
      <c r="B65" s="634"/>
      <c r="C65" s="634"/>
      <c r="D65" s="634"/>
      <c r="E65" s="634"/>
      <c r="F65" s="634"/>
      <c r="G65" s="634"/>
      <c r="H65" s="634"/>
      <c r="I65" s="634"/>
    </row>
    <row r="66" spans="1:9" x14ac:dyDescent="0.25">
      <c r="A66" s="17"/>
      <c r="B66" s="17"/>
      <c r="C66" s="17"/>
      <c r="D66" s="17"/>
      <c r="E66" s="17"/>
      <c r="F66" s="17"/>
      <c r="G66" s="17"/>
      <c r="H66" s="17"/>
      <c r="I66" s="17"/>
    </row>
    <row r="68" spans="1:9" x14ac:dyDescent="0.25">
      <c r="A68" s="2" t="s">
        <v>46</v>
      </c>
    </row>
    <row r="70" spans="1:9" x14ac:dyDescent="0.25">
      <c r="A70" s="2" t="s">
        <v>433</v>
      </c>
    </row>
    <row r="71" spans="1:9" x14ac:dyDescent="0.25">
      <c r="A71" s="2" t="s">
        <v>434</v>
      </c>
    </row>
  </sheetData>
  <mergeCells count="16">
    <mergeCell ref="G1:I1"/>
    <mergeCell ref="A65:I65"/>
    <mergeCell ref="H2:I2"/>
    <mergeCell ref="A3:I3"/>
    <mergeCell ref="A8:A10"/>
    <mergeCell ref="B8:B10"/>
    <mergeCell ref="C8:E8"/>
    <mergeCell ref="F8:F10"/>
    <mergeCell ref="G8:G10"/>
    <mergeCell ref="H8:H10"/>
    <mergeCell ref="I8:I10"/>
    <mergeCell ref="C9:C10"/>
    <mergeCell ref="D9:D10"/>
    <mergeCell ref="E9:E10"/>
    <mergeCell ref="A56:I56"/>
    <mergeCell ref="A64:I64"/>
  </mergeCells>
  <pageMargins left="0.70866141732283472" right="0.70866141732283472" top="0.74803149606299213" bottom="0.74803149606299213" header="0.31496062992125984" footer="0.31496062992125984"/>
  <pageSetup paperSize="9"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56"/>
  <sheetViews>
    <sheetView zoomScale="80" zoomScaleNormal="80" workbookViewId="0">
      <selection activeCell="S15" sqref="S15"/>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20.140625" style="2" customWidth="1"/>
    <col min="7" max="7" width="20.140625" style="91" customWidth="1"/>
    <col min="8" max="8" width="23.42578125" style="2" customWidth="1"/>
    <col min="9" max="9" width="25" style="2" customWidth="1"/>
    <col min="10" max="16384" width="9.140625" style="2"/>
  </cols>
  <sheetData>
    <row r="1" spans="1:9" s="426" customFormat="1" ht="56.25" customHeight="1" x14ac:dyDescent="0.25">
      <c r="G1" s="729" t="s">
        <v>1633</v>
      </c>
      <c r="H1" s="730"/>
      <c r="I1" s="730"/>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1501</v>
      </c>
    </row>
    <row r="6" spans="1:9" x14ac:dyDescent="0.25">
      <c r="A6" s="2" t="s">
        <v>1583</v>
      </c>
    </row>
    <row r="7" spans="1:9" x14ac:dyDescent="0.25">
      <c r="E7" s="14"/>
      <c r="H7" s="13"/>
    </row>
    <row r="8" spans="1:9" ht="45.75" customHeight="1" x14ac:dyDescent="0.25">
      <c r="A8" s="625"/>
      <c r="B8" s="625" t="s">
        <v>8</v>
      </c>
      <c r="C8" s="626" t="s">
        <v>10</v>
      </c>
      <c r="D8" s="626"/>
      <c r="E8" s="626"/>
      <c r="F8" s="626" t="s">
        <v>6</v>
      </c>
      <c r="G8" s="731" t="s">
        <v>22</v>
      </c>
      <c r="H8" s="627" t="s">
        <v>11</v>
      </c>
      <c r="I8" s="628" t="s">
        <v>4</v>
      </c>
    </row>
    <row r="9" spans="1:9" ht="24" customHeight="1" x14ac:dyDescent="0.25">
      <c r="A9" s="625"/>
      <c r="B9" s="625"/>
      <c r="C9" s="629" t="s">
        <v>19</v>
      </c>
      <c r="D9" s="629" t="s">
        <v>21</v>
      </c>
      <c r="E9" s="626" t="s">
        <v>15</v>
      </c>
      <c r="F9" s="626"/>
      <c r="G9" s="731"/>
      <c r="H9" s="627"/>
      <c r="I9" s="628"/>
    </row>
    <row r="10" spans="1:9" ht="69.75" customHeight="1" x14ac:dyDescent="0.25">
      <c r="A10" s="625"/>
      <c r="B10" s="625"/>
      <c r="C10" s="630"/>
      <c r="D10" s="630"/>
      <c r="E10" s="626"/>
      <c r="F10" s="626"/>
      <c r="G10" s="731"/>
      <c r="H10" s="627"/>
      <c r="I10" s="628"/>
    </row>
    <row r="11" spans="1:9" ht="20.25" customHeight="1" x14ac:dyDescent="0.25">
      <c r="A11" s="7">
        <v>1</v>
      </c>
      <c r="B11" s="7">
        <v>6</v>
      </c>
      <c r="C11" s="7" t="s">
        <v>12</v>
      </c>
      <c r="D11" s="7">
        <v>8</v>
      </c>
      <c r="E11" s="7">
        <v>9</v>
      </c>
      <c r="F11" s="7">
        <v>11</v>
      </c>
      <c r="G11" s="92">
        <v>12</v>
      </c>
      <c r="H11" s="7">
        <v>13</v>
      </c>
      <c r="I11" s="7" t="s">
        <v>13</v>
      </c>
    </row>
    <row r="12" spans="1:9" s="1" customFormat="1" ht="26.25" customHeight="1" x14ac:dyDescent="0.25">
      <c r="A12" s="3" t="s">
        <v>0</v>
      </c>
      <c r="B12" s="427">
        <f>B13+B19+B29+B37</f>
        <v>22</v>
      </c>
      <c r="C12" s="427"/>
      <c r="D12" s="427"/>
      <c r="E12" s="427">
        <f t="shared" ref="E12:I12" si="0">E13+E19+E29+E37</f>
        <v>1060</v>
      </c>
      <c r="F12" s="428"/>
      <c r="G12" s="428"/>
      <c r="H12" s="428">
        <f t="shared" si="0"/>
        <v>11005.76</v>
      </c>
      <c r="I12" s="428">
        <f t="shared" si="0"/>
        <v>13657.03</v>
      </c>
    </row>
    <row r="13" spans="1:9" ht="37.5" customHeight="1" x14ac:dyDescent="0.25">
      <c r="A13" s="370" t="s">
        <v>23</v>
      </c>
      <c r="B13" s="284">
        <f>SUM(B14:B18)</f>
        <v>5</v>
      </c>
      <c r="C13" s="284"/>
      <c r="D13" s="284"/>
      <c r="E13" s="284">
        <f t="shared" ref="E13:I13" si="1">SUM(E14:E18)</f>
        <v>197</v>
      </c>
      <c r="F13" s="284"/>
      <c r="G13" s="284"/>
      <c r="H13" s="285">
        <f t="shared" si="1"/>
        <v>3256.8</v>
      </c>
      <c r="I13" s="285">
        <f t="shared" si="1"/>
        <v>4041.3499999999995</v>
      </c>
    </row>
    <row r="14" spans="1:9" ht="18.75" customHeight="1" x14ac:dyDescent="0.25">
      <c r="A14" s="19" t="s">
        <v>297</v>
      </c>
      <c r="B14" s="21">
        <v>1</v>
      </c>
      <c r="C14" s="21">
        <f t="shared" ref="C14:C28" si="2">D14+E14</f>
        <v>314</v>
      </c>
      <c r="D14" s="21">
        <v>277</v>
      </c>
      <c r="E14" s="21">
        <v>37</v>
      </c>
      <c r="F14" s="6"/>
      <c r="G14" s="429">
        <v>8.266</v>
      </c>
      <c r="H14" s="429">
        <f>ROUND(E14*G14*2,2)</f>
        <v>611.67999999999995</v>
      </c>
      <c r="I14" s="433">
        <f>ROUND(H14*1.2409,2)</f>
        <v>759.03</v>
      </c>
    </row>
    <row r="15" spans="1:9" ht="18.75" customHeight="1" x14ac:dyDescent="0.25">
      <c r="A15" s="19" t="s">
        <v>298</v>
      </c>
      <c r="B15" s="21">
        <v>1</v>
      </c>
      <c r="C15" s="21">
        <f t="shared" si="2"/>
        <v>329</v>
      </c>
      <c r="D15" s="21">
        <v>277</v>
      </c>
      <c r="E15" s="21">
        <v>52</v>
      </c>
      <c r="F15" s="6"/>
      <c r="G15" s="429">
        <v>8.266</v>
      </c>
      <c r="H15" s="429">
        <f t="shared" ref="H15:H38" si="3">ROUND(E15*G15*2,2)</f>
        <v>859.66</v>
      </c>
      <c r="I15" s="433">
        <f t="shared" ref="I15:I38" si="4">ROUND(H15*1.2409,2)</f>
        <v>1066.75</v>
      </c>
    </row>
    <row r="16" spans="1:9" ht="18.75" customHeight="1" x14ac:dyDescent="0.25">
      <c r="A16" s="19" t="s">
        <v>299</v>
      </c>
      <c r="B16" s="21">
        <v>1</v>
      </c>
      <c r="C16" s="21">
        <f t="shared" si="2"/>
        <v>337</v>
      </c>
      <c r="D16" s="21">
        <v>277</v>
      </c>
      <c r="E16" s="21">
        <v>60</v>
      </c>
      <c r="F16" s="6"/>
      <c r="G16" s="429">
        <v>8.266</v>
      </c>
      <c r="H16" s="429">
        <f t="shared" si="3"/>
        <v>991.92</v>
      </c>
      <c r="I16" s="433">
        <f t="shared" si="4"/>
        <v>1230.8699999999999</v>
      </c>
    </row>
    <row r="17" spans="1:9" ht="18.75" customHeight="1" x14ac:dyDescent="0.25">
      <c r="A17" s="19" t="s">
        <v>299</v>
      </c>
      <c r="B17" s="21">
        <v>1</v>
      </c>
      <c r="C17" s="21">
        <f t="shared" si="2"/>
        <v>317</v>
      </c>
      <c r="D17" s="21">
        <v>277</v>
      </c>
      <c r="E17" s="21">
        <v>40</v>
      </c>
      <c r="F17" s="6"/>
      <c r="G17" s="429">
        <v>8.266</v>
      </c>
      <c r="H17" s="429">
        <f t="shared" si="3"/>
        <v>661.28</v>
      </c>
      <c r="I17" s="433">
        <f t="shared" si="4"/>
        <v>820.58</v>
      </c>
    </row>
    <row r="18" spans="1:9" ht="18.75" customHeight="1" x14ac:dyDescent="0.25">
      <c r="A18" s="19" t="s">
        <v>299</v>
      </c>
      <c r="B18" s="21">
        <v>1</v>
      </c>
      <c r="C18" s="21">
        <f t="shared" si="2"/>
        <v>285</v>
      </c>
      <c r="D18" s="21">
        <v>277</v>
      </c>
      <c r="E18" s="21">
        <v>8</v>
      </c>
      <c r="F18" s="6"/>
      <c r="G18" s="429">
        <v>8.266</v>
      </c>
      <c r="H18" s="429">
        <f t="shared" si="3"/>
        <v>132.26</v>
      </c>
      <c r="I18" s="433">
        <f t="shared" si="4"/>
        <v>164.12</v>
      </c>
    </row>
    <row r="19" spans="1:9" ht="49.5" customHeight="1" x14ac:dyDescent="0.25">
      <c r="A19" s="370" t="s">
        <v>24</v>
      </c>
      <c r="B19" s="284">
        <f>SUM(B20:B28)</f>
        <v>9</v>
      </c>
      <c r="C19" s="284"/>
      <c r="D19" s="284"/>
      <c r="E19" s="284">
        <f t="shared" ref="E19:I19" si="5">SUM(E20:E28)</f>
        <v>507</v>
      </c>
      <c r="F19" s="284"/>
      <c r="G19" s="285"/>
      <c r="H19" s="285">
        <f t="shared" si="5"/>
        <v>5116.46</v>
      </c>
      <c r="I19" s="285">
        <f t="shared" si="5"/>
        <v>6349.01</v>
      </c>
    </row>
    <row r="20" spans="1:9" x14ac:dyDescent="0.25">
      <c r="A20" s="19" t="s">
        <v>30</v>
      </c>
      <c r="B20" s="21">
        <v>1</v>
      </c>
      <c r="C20" s="21">
        <f t="shared" si="2"/>
        <v>324</v>
      </c>
      <c r="D20" s="21">
        <v>277</v>
      </c>
      <c r="E20" s="21">
        <v>47</v>
      </c>
      <c r="F20" s="6"/>
      <c r="G20" s="429">
        <v>4.3730000000000002</v>
      </c>
      <c r="H20" s="429">
        <f t="shared" si="3"/>
        <v>411.06</v>
      </c>
      <c r="I20" s="433">
        <f t="shared" si="4"/>
        <v>510.08</v>
      </c>
    </row>
    <row r="21" spans="1:9" x14ac:dyDescent="0.25">
      <c r="A21" s="19" t="s">
        <v>30</v>
      </c>
      <c r="B21" s="21">
        <v>1</v>
      </c>
      <c r="C21" s="21">
        <f t="shared" si="2"/>
        <v>383</v>
      </c>
      <c r="D21" s="21">
        <v>277</v>
      </c>
      <c r="E21" s="21">
        <v>106</v>
      </c>
      <c r="F21" s="6"/>
      <c r="G21" s="429">
        <v>5.1790000000000003</v>
      </c>
      <c r="H21" s="429">
        <f t="shared" si="3"/>
        <v>1097.95</v>
      </c>
      <c r="I21" s="433">
        <f t="shared" si="4"/>
        <v>1362.45</v>
      </c>
    </row>
    <row r="22" spans="1:9" x14ac:dyDescent="0.25">
      <c r="A22" s="19" t="s">
        <v>30</v>
      </c>
      <c r="B22" s="21">
        <v>1</v>
      </c>
      <c r="C22" s="21">
        <f t="shared" si="2"/>
        <v>349</v>
      </c>
      <c r="D22" s="21">
        <v>277</v>
      </c>
      <c r="E22" s="21">
        <v>72</v>
      </c>
      <c r="F22" s="6"/>
      <c r="G22" s="429">
        <v>5.1790000000000003</v>
      </c>
      <c r="H22" s="429">
        <f t="shared" si="3"/>
        <v>745.78</v>
      </c>
      <c r="I22" s="433">
        <f t="shared" si="4"/>
        <v>925.44</v>
      </c>
    </row>
    <row r="23" spans="1:9" x14ac:dyDescent="0.25">
      <c r="A23" s="19" t="s">
        <v>30</v>
      </c>
      <c r="B23" s="21">
        <v>1</v>
      </c>
      <c r="C23" s="21">
        <f t="shared" si="2"/>
        <v>378</v>
      </c>
      <c r="D23" s="21">
        <v>277</v>
      </c>
      <c r="E23" s="21">
        <v>101</v>
      </c>
      <c r="F23" s="6"/>
      <c r="G23" s="429">
        <v>5.0590000000000002</v>
      </c>
      <c r="H23" s="429">
        <f t="shared" si="3"/>
        <v>1021.92</v>
      </c>
      <c r="I23" s="433">
        <f t="shared" si="4"/>
        <v>1268.0999999999999</v>
      </c>
    </row>
    <row r="24" spans="1:9" x14ac:dyDescent="0.25">
      <c r="A24" s="19" t="s">
        <v>30</v>
      </c>
      <c r="B24" s="21">
        <v>1</v>
      </c>
      <c r="C24" s="21">
        <f t="shared" si="2"/>
        <v>305</v>
      </c>
      <c r="D24" s="21">
        <v>277</v>
      </c>
      <c r="E24" s="21">
        <v>28</v>
      </c>
      <c r="F24" s="6"/>
      <c r="G24" s="429">
        <v>5.0590000000000002</v>
      </c>
      <c r="H24" s="429">
        <f t="shared" si="3"/>
        <v>283.3</v>
      </c>
      <c r="I24" s="433">
        <f t="shared" si="4"/>
        <v>351.55</v>
      </c>
    </row>
    <row r="25" spans="1:9" x14ac:dyDescent="0.25">
      <c r="A25" s="19" t="s">
        <v>30</v>
      </c>
      <c r="B25" s="21">
        <v>1</v>
      </c>
      <c r="C25" s="21">
        <f t="shared" si="2"/>
        <v>312</v>
      </c>
      <c r="D25" s="21">
        <v>277</v>
      </c>
      <c r="E25" s="21">
        <v>35</v>
      </c>
      <c r="F25" s="6"/>
      <c r="G25" s="429">
        <v>5.1790000000000003</v>
      </c>
      <c r="H25" s="429">
        <f t="shared" si="3"/>
        <v>362.53</v>
      </c>
      <c r="I25" s="433">
        <f t="shared" si="4"/>
        <v>449.86</v>
      </c>
    </row>
    <row r="26" spans="1:9" x14ac:dyDescent="0.25">
      <c r="A26" s="19" t="s">
        <v>30</v>
      </c>
      <c r="B26" s="21">
        <v>1</v>
      </c>
      <c r="C26" s="21">
        <f t="shared" si="2"/>
        <v>339</v>
      </c>
      <c r="D26" s="21">
        <v>277</v>
      </c>
      <c r="E26" s="21">
        <v>62</v>
      </c>
      <c r="F26" s="6"/>
      <c r="G26" s="429">
        <v>5.0590000000000002</v>
      </c>
      <c r="H26" s="429">
        <f t="shared" si="3"/>
        <v>627.32000000000005</v>
      </c>
      <c r="I26" s="433">
        <f t="shared" si="4"/>
        <v>778.44</v>
      </c>
    </row>
    <row r="27" spans="1:9" x14ac:dyDescent="0.25">
      <c r="A27" s="19" t="s">
        <v>30</v>
      </c>
      <c r="B27" s="21">
        <v>1</v>
      </c>
      <c r="C27" s="21">
        <f t="shared" si="2"/>
        <v>310</v>
      </c>
      <c r="D27" s="21">
        <v>277</v>
      </c>
      <c r="E27" s="21">
        <v>33</v>
      </c>
      <c r="F27" s="6"/>
      <c r="G27" s="429">
        <v>5.0590000000000002</v>
      </c>
      <c r="H27" s="429">
        <f t="shared" si="3"/>
        <v>333.89</v>
      </c>
      <c r="I27" s="433">
        <f t="shared" si="4"/>
        <v>414.32</v>
      </c>
    </row>
    <row r="28" spans="1:9" x14ac:dyDescent="0.25">
      <c r="A28" s="19" t="s">
        <v>30</v>
      </c>
      <c r="B28" s="21">
        <v>1</v>
      </c>
      <c r="C28" s="21">
        <f t="shared" si="2"/>
        <v>300</v>
      </c>
      <c r="D28" s="21">
        <v>277</v>
      </c>
      <c r="E28" s="21">
        <v>23</v>
      </c>
      <c r="F28" s="6"/>
      <c r="G28" s="429">
        <v>5.0590000000000002</v>
      </c>
      <c r="H28" s="429">
        <f t="shared" si="3"/>
        <v>232.71</v>
      </c>
      <c r="I28" s="433">
        <f t="shared" si="4"/>
        <v>288.77</v>
      </c>
    </row>
    <row r="29" spans="1:9" ht="47.25" customHeight="1" x14ac:dyDescent="0.25">
      <c r="A29" s="370" t="s">
        <v>25</v>
      </c>
      <c r="B29" s="284">
        <f>SUM(B30:B36)</f>
        <v>7</v>
      </c>
      <c r="C29" s="284"/>
      <c r="D29" s="284"/>
      <c r="E29" s="284">
        <f t="shared" ref="E29:I29" si="6">SUM(E30:E36)</f>
        <v>257</v>
      </c>
      <c r="F29" s="284"/>
      <c r="G29" s="285"/>
      <c r="H29" s="285">
        <f t="shared" si="6"/>
        <v>1945.84</v>
      </c>
      <c r="I29" s="285">
        <f t="shared" si="6"/>
        <v>2414.59</v>
      </c>
    </row>
    <row r="30" spans="1:9" x14ac:dyDescent="0.25">
      <c r="A30" s="19" t="s">
        <v>300</v>
      </c>
      <c r="B30" s="21">
        <v>1</v>
      </c>
      <c r="C30" s="21">
        <f t="shared" ref="C30:C38" si="7">D30+E30</f>
        <v>280</v>
      </c>
      <c r="D30" s="21">
        <v>277</v>
      </c>
      <c r="E30" s="21">
        <v>3</v>
      </c>
      <c r="F30" s="6"/>
      <c r="G30" s="429">
        <v>3.86</v>
      </c>
      <c r="H30" s="429">
        <f t="shared" si="3"/>
        <v>23.16</v>
      </c>
      <c r="I30" s="433">
        <f t="shared" si="4"/>
        <v>28.74</v>
      </c>
    </row>
    <row r="31" spans="1:9" x14ac:dyDescent="0.25">
      <c r="A31" s="19" t="s">
        <v>300</v>
      </c>
      <c r="B31" s="21">
        <v>1</v>
      </c>
      <c r="C31" s="21">
        <f t="shared" si="7"/>
        <v>345</v>
      </c>
      <c r="D31" s="21">
        <v>277</v>
      </c>
      <c r="E31" s="21">
        <v>68</v>
      </c>
      <c r="F31" s="6"/>
      <c r="G31" s="429">
        <v>3.86</v>
      </c>
      <c r="H31" s="429">
        <f t="shared" si="3"/>
        <v>524.96</v>
      </c>
      <c r="I31" s="433">
        <f t="shared" si="4"/>
        <v>651.41999999999996</v>
      </c>
    </row>
    <row r="32" spans="1:9" x14ac:dyDescent="0.25">
      <c r="A32" s="19" t="s">
        <v>300</v>
      </c>
      <c r="B32" s="21">
        <v>1</v>
      </c>
      <c r="C32" s="21">
        <f t="shared" si="7"/>
        <v>303</v>
      </c>
      <c r="D32" s="21">
        <v>277</v>
      </c>
      <c r="E32" s="21">
        <v>26</v>
      </c>
      <c r="F32" s="6"/>
      <c r="G32" s="429">
        <v>3.7290000000000001</v>
      </c>
      <c r="H32" s="429">
        <f t="shared" si="3"/>
        <v>193.91</v>
      </c>
      <c r="I32" s="433">
        <f t="shared" si="4"/>
        <v>240.62</v>
      </c>
    </row>
    <row r="33" spans="1:9" x14ac:dyDescent="0.25">
      <c r="A33" s="19" t="s">
        <v>300</v>
      </c>
      <c r="B33" s="21">
        <v>1</v>
      </c>
      <c r="C33" s="21">
        <f t="shared" si="7"/>
        <v>291</v>
      </c>
      <c r="D33" s="21">
        <v>277</v>
      </c>
      <c r="E33" s="21">
        <v>14</v>
      </c>
      <c r="F33" s="6"/>
      <c r="G33" s="429">
        <v>3.86</v>
      </c>
      <c r="H33" s="429">
        <f t="shared" si="3"/>
        <v>108.08</v>
      </c>
      <c r="I33" s="433">
        <f t="shared" si="4"/>
        <v>134.12</v>
      </c>
    </row>
    <row r="34" spans="1:9" x14ac:dyDescent="0.25">
      <c r="A34" s="19" t="s">
        <v>300</v>
      </c>
      <c r="B34" s="21">
        <v>1</v>
      </c>
      <c r="C34" s="21">
        <f t="shared" si="7"/>
        <v>329</v>
      </c>
      <c r="D34" s="21">
        <v>277</v>
      </c>
      <c r="E34" s="21">
        <v>52</v>
      </c>
      <c r="F34" s="6"/>
      <c r="G34" s="429">
        <v>3.7949999999999999</v>
      </c>
      <c r="H34" s="429">
        <f t="shared" si="3"/>
        <v>394.68</v>
      </c>
      <c r="I34" s="433">
        <f t="shared" si="4"/>
        <v>489.76</v>
      </c>
    </row>
    <row r="35" spans="1:9" x14ac:dyDescent="0.25">
      <c r="A35" s="19" t="s">
        <v>300</v>
      </c>
      <c r="B35" s="21">
        <v>1</v>
      </c>
      <c r="C35" s="21">
        <f t="shared" si="7"/>
        <v>313</v>
      </c>
      <c r="D35" s="21">
        <v>277</v>
      </c>
      <c r="E35" s="21">
        <v>36</v>
      </c>
      <c r="F35" s="6"/>
      <c r="G35" s="429">
        <v>3.7290000000000001</v>
      </c>
      <c r="H35" s="429">
        <f t="shared" si="3"/>
        <v>268.49</v>
      </c>
      <c r="I35" s="433">
        <f t="shared" si="4"/>
        <v>333.17</v>
      </c>
    </row>
    <row r="36" spans="1:9" x14ac:dyDescent="0.25">
      <c r="A36" s="19" t="s">
        <v>300</v>
      </c>
      <c r="B36" s="21">
        <v>1</v>
      </c>
      <c r="C36" s="21">
        <f t="shared" si="7"/>
        <v>335</v>
      </c>
      <c r="D36" s="21">
        <v>277</v>
      </c>
      <c r="E36" s="21">
        <v>58</v>
      </c>
      <c r="F36" s="6"/>
      <c r="G36" s="429">
        <v>3.7290000000000001</v>
      </c>
      <c r="H36" s="429">
        <f t="shared" si="3"/>
        <v>432.56</v>
      </c>
      <c r="I36" s="433">
        <f t="shared" si="4"/>
        <v>536.76</v>
      </c>
    </row>
    <row r="37" spans="1:9" ht="36" customHeight="1" x14ac:dyDescent="0.25">
      <c r="A37" s="370" t="s">
        <v>26</v>
      </c>
      <c r="B37" s="284">
        <f>B38</f>
        <v>1</v>
      </c>
      <c r="C37" s="284"/>
      <c r="D37" s="284"/>
      <c r="E37" s="284">
        <f t="shared" ref="E37:I37" si="8">E38</f>
        <v>99</v>
      </c>
      <c r="F37" s="284"/>
      <c r="G37" s="285"/>
      <c r="H37" s="285">
        <f t="shared" si="8"/>
        <v>686.66</v>
      </c>
      <c r="I37" s="285">
        <f t="shared" si="8"/>
        <v>852.08</v>
      </c>
    </row>
    <row r="38" spans="1:9" x14ac:dyDescent="0.25">
      <c r="A38" s="43" t="s">
        <v>301</v>
      </c>
      <c r="B38" s="21">
        <v>1</v>
      </c>
      <c r="C38" s="21">
        <f t="shared" si="7"/>
        <v>376</v>
      </c>
      <c r="D38" s="21">
        <v>277</v>
      </c>
      <c r="E38" s="21">
        <v>99</v>
      </c>
      <c r="F38" s="6"/>
      <c r="G38" s="429">
        <v>3.468</v>
      </c>
      <c r="H38" s="429">
        <f t="shared" si="3"/>
        <v>686.66</v>
      </c>
      <c r="I38" s="433">
        <f t="shared" si="4"/>
        <v>852.08</v>
      </c>
    </row>
    <row r="39" spans="1:9" x14ac:dyDescent="0.25">
      <c r="F39" s="15"/>
    </row>
    <row r="41" spans="1:9" x14ac:dyDescent="0.25">
      <c r="A41" s="11" t="s">
        <v>1</v>
      </c>
      <c r="B41" s="12"/>
      <c r="C41" s="12"/>
      <c r="D41" s="12"/>
      <c r="E41" s="12"/>
      <c r="F41" s="12"/>
      <c r="G41" s="93"/>
      <c r="H41" s="12"/>
      <c r="I41" s="12"/>
    </row>
    <row r="42" spans="1:9" ht="36" customHeight="1" x14ac:dyDescent="0.25">
      <c r="A42" s="609" t="s">
        <v>3</v>
      </c>
      <c r="B42" s="609"/>
      <c r="C42" s="609"/>
      <c r="D42" s="609"/>
      <c r="E42" s="609"/>
      <c r="F42" s="609"/>
      <c r="G42" s="609"/>
      <c r="H42" s="609"/>
      <c r="I42" s="609"/>
    </row>
    <row r="43" spans="1:9" ht="18" customHeight="1" x14ac:dyDescent="0.25">
      <c r="A43" s="18" t="s">
        <v>5</v>
      </c>
      <c r="D43" s="12"/>
      <c r="E43" s="12"/>
      <c r="F43" s="12"/>
      <c r="G43" s="93"/>
      <c r="H43" s="12"/>
      <c r="I43" s="12"/>
    </row>
    <row r="44" spans="1:9" ht="18" customHeight="1" x14ac:dyDescent="0.25">
      <c r="A44" s="12" t="s">
        <v>16</v>
      </c>
      <c r="B44" s="18"/>
      <c r="C44" s="18"/>
      <c r="D44" s="12"/>
      <c r="E44" s="12"/>
      <c r="F44" s="12"/>
      <c r="G44" s="93"/>
      <c r="H44" s="12"/>
      <c r="I44" s="12"/>
    </row>
    <row r="45" spans="1:9" ht="18" customHeight="1" x14ac:dyDescent="0.25">
      <c r="A45" s="12" t="s">
        <v>17</v>
      </c>
      <c r="B45" s="18"/>
      <c r="C45" s="18"/>
      <c r="D45" s="12"/>
      <c r="E45" s="12"/>
      <c r="F45" s="12"/>
      <c r="G45" s="93"/>
      <c r="H45" s="12"/>
      <c r="I45" s="12"/>
    </row>
    <row r="46" spans="1:9" ht="18" customHeight="1" x14ac:dyDescent="0.25">
      <c r="A46" s="12"/>
      <c r="B46" s="18"/>
      <c r="C46" s="18"/>
      <c r="D46" s="12"/>
      <c r="E46" s="12"/>
      <c r="F46" s="12"/>
      <c r="G46" s="93"/>
      <c r="H46" s="12"/>
      <c r="I46" s="12"/>
    </row>
    <row r="47" spans="1:9" ht="18" customHeight="1" x14ac:dyDescent="0.3">
      <c r="A47" s="12" t="s">
        <v>14</v>
      </c>
      <c r="B47" s="18"/>
      <c r="C47" s="18"/>
      <c r="D47" s="12"/>
      <c r="E47" s="12"/>
      <c r="F47" s="12"/>
      <c r="G47" s="93"/>
      <c r="H47" s="12"/>
      <c r="I47" s="12"/>
    </row>
    <row r="48" spans="1:9" s="435" customFormat="1" ht="45.75" customHeight="1" x14ac:dyDescent="0.25">
      <c r="A48" s="616" t="s">
        <v>20</v>
      </c>
      <c r="B48" s="616"/>
      <c r="C48" s="616"/>
      <c r="D48" s="616"/>
      <c r="E48" s="616"/>
      <c r="F48" s="616"/>
      <c r="G48" s="616"/>
      <c r="H48" s="616"/>
      <c r="I48" s="616"/>
    </row>
    <row r="49" spans="1:9" s="435" customFormat="1" ht="37.5" customHeight="1" x14ac:dyDescent="0.25">
      <c r="A49" s="611" t="s">
        <v>7</v>
      </c>
      <c r="B49" s="611"/>
      <c r="C49" s="611"/>
      <c r="D49" s="611"/>
      <c r="E49" s="611"/>
      <c r="F49" s="611"/>
      <c r="G49" s="611"/>
      <c r="H49" s="611"/>
      <c r="I49" s="611"/>
    </row>
    <row r="50" spans="1:9" s="435" customFormat="1" ht="18" customHeight="1" x14ac:dyDescent="0.25">
      <c r="A50" s="602" t="s">
        <v>9</v>
      </c>
      <c r="B50" s="602"/>
      <c r="C50" s="602"/>
      <c r="D50" s="602"/>
      <c r="E50" s="602"/>
      <c r="F50" s="602"/>
      <c r="G50" s="602"/>
      <c r="H50" s="602"/>
      <c r="I50" s="602"/>
    </row>
    <row r="51" spans="1:9" x14ac:dyDescent="0.25">
      <c r="A51" s="17"/>
      <c r="B51" s="17"/>
      <c r="C51" s="17"/>
      <c r="D51" s="17"/>
      <c r="E51" s="17"/>
      <c r="F51" s="17"/>
      <c r="G51" s="94"/>
      <c r="H51" s="17"/>
      <c r="I51" s="17"/>
    </row>
    <row r="53" spans="1:9" x14ac:dyDescent="0.25">
      <c r="A53" s="2" t="s">
        <v>302</v>
      </c>
    </row>
    <row r="54" spans="1:9" ht="18" customHeight="1" x14ac:dyDescent="0.25">
      <c r="A54" s="2" t="s">
        <v>303</v>
      </c>
    </row>
    <row r="55" spans="1:9" x14ac:dyDescent="0.25">
      <c r="A55" s="2" t="s">
        <v>304</v>
      </c>
    </row>
    <row r="56" spans="1:9" x14ac:dyDescent="0.25">
      <c r="A56" s="2" t="s">
        <v>305</v>
      </c>
    </row>
  </sheetData>
  <mergeCells count="17">
    <mergeCell ref="A42:I42"/>
    <mergeCell ref="A48:I48"/>
    <mergeCell ref="A49:I49"/>
    <mergeCell ref="G1:I1"/>
    <mergeCell ref="A50:I50"/>
    <mergeCell ref="H2:I2"/>
    <mergeCell ref="A3:I3"/>
    <mergeCell ref="A8:A10"/>
    <mergeCell ref="B8:B10"/>
    <mergeCell ref="C8:E8"/>
    <mergeCell ref="F8:F10"/>
    <mergeCell ref="G8:G10"/>
    <mergeCell ref="H8:H10"/>
    <mergeCell ref="I8:I10"/>
    <mergeCell ref="C9:C10"/>
    <mergeCell ref="D9:D10"/>
    <mergeCell ref="E9:E10"/>
  </mergeCells>
  <pageMargins left="0.31496062992125984" right="0.31496062992125984" top="0.55118110236220474" bottom="0.35433070866141736"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89"/>
  <sheetViews>
    <sheetView zoomScale="80" zoomScaleNormal="80" workbookViewId="0">
      <selection activeCell="O8" sqref="O8"/>
    </sheetView>
  </sheetViews>
  <sheetFormatPr defaultRowHeight="16.5" x14ac:dyDescent="0.25"/>
  <cols>
    <col min="1" max="1" width="42.7109375" style="2" customWidth="1"/>
    <col min="2" max="2" width="15.28515625" style="2" customWidth="1"/>
    <col min="3" max="3" width="14.5703125" style="2" customWidth="1"/>
    <col min="4" max="4" width="14.7109375" style="2" customWidth="1"/>
    <col min="5" max="5" width="18.42578125" style="2" customWidth="1"/>
    <col min="6" max="6" width="12.42578125" style="2" customWidth="1"/>
    <col min="7" max="7" width="16.42578125" style="2" customWidth="1"/>
    <col min="8" max="8" width="20.140625" style="2" customWidth="1"/>
    <col min="9" max="9" width="19.85546875" style="2" customWidth="1"/>
    <col min="10" max="16384" width="9.140625" style="2"/>
  </cols>
  <sheetData>
    <row r="1" spans="1:9" s="426" customFormat="1" ht="51" customHeight="1" x14ac:dyDescent="0.25">
      <c r="G1" s="631" t="s">
        <v>1588</v>
      </c>
      <c r="H1" s="601"/>
      <c r="I1" s="601"/>
    </row>
    <row r="2" spans="1:9" x14ac:dyDescent="0.25">
      <c r="H2" s="624"/>
      <c r="I2" s="624"/>
    </row>
    <row r="3" spans="1:9" s="1" customFormat="1" ht="33.75" customHeight="1" x14ac:dyDescent="0.25">
      <c r="A3" s="593" t="s">
        <v>72</v>
      </c>
      <c r="B3" s="593"/>
      <c r="C3" s="593"/>
      <c r="D3" s="593"/>
      <c r="E3" s="593"/>
      <c r="F3" s="593"/>
      <c r="G3" s="593"/>
      <c r="H3" s="593"/>
      <c r="I3" s="593"/>
    </row>
    <row r="5" spans="1:9" x14ac:dyDescent="0.25">
      <c r="A5" s="2" t="s">
        <v>1448</v>
      </c>
    </row>
    <row r="6" spans="1:9" x14ac:dyDescent="0.25">
      <c r="A6" s="2" t="s">
        <v>1559</v>
      </c>
    </row>
    <row r="7" spans="1:9" x14ac:dyDescent="0.25">
      <c r="E7" s="14"/>
      <c r="H7" s="13"/>
    </row>
    <row r="8" spans="1:9" ht="45.75" customHeight="1" x14ac:dyDescent="0.25">
      <c r="A8" s="625"/>
      <c r="B8" s="625" t="s">
        <v>8</v>
      </c>
      <c r="C8" s="626" t="s">
        <v>10</v>
      </c>
      <c r="D8" s="626"/>
      <c r="E8" s="626"/>
      <c r="F8" s="626" t="s">
        <v>6</v>
      </c>
      <c r="G8" s="626" t="s">
        <v>22</v>
      </c>
      <c r="H8" s="627" t="s">
        <v>73</v>
      </c>
      <c r="I8" s="628" t="s">
        <v>74</v>
      </c>
    </row>
    <row r="9" spans="1:9" ht="24" customHeight="1" x14ac:dyDescent="0.25">
      <c r="A9" s="625"/>
      <c r="B9" s="625"/>
      <c r="C9" s="629" t="s">
        <v>19</v>
      </c>
      <c r="D9" s="629" t="s">
        <v>21</v>
      </c>
      <c r="E9" s="626" t="s">
        <v>436</v>
      </c>
      <c r="F9" s="626"/>
      <c r="G9" s="626"/>
      <c r="H9" s="627"/>
      <c r="I9" s="628"/>
    </row>
    <row r="10" spans="1:9" ht="101.25" customHeight="1" x14ac:dyDescent="0.25">
      <c r="A10" s="625"/>
      <c r="B10" s="625"/>
      <c r="C10" s="630"/>
      <c r="D10" s="630"/>
      <c r="E10" s="626"/>
      <c r="F10" s="626"/>
      <c r="G10" s="626"/>
      <c r="H10" s="627"/>
      <c r="I10" s="628"/>
    </row>
    <row r="11" spans="1:9" ht="20.25" customHeight="1" x14ac:dyDescent="0.25">
      <c r="A11" s="190">
        <v>1</v>
      </c>
      <c r="B11" s="190">
        <v>6</v>
      </c>
      <c r="C11" s="190" t="s">
        <v>12</v>
      </c>
      <c r="D11" s="190">
        <v>8</v>
      </c>
      <c r="E11" s="190">
        <v>9</v>
      </c>
      <c r="F11" s="190">
        <v>11</v>
      </c>
      <c r="G11" s="190">
        <v>12</v>
      </c>
      <c r="H11" s="190">
        <v>13</v>
      </c>
      <c r="I11" s="190" t="s">
        <v>13</v>
      </c>
    </row>
    <row r="12" spans="1:9" s="1" customFormat="1" ht="22.5" customHeight="1" x14ac:dyDescent="0.25">
      <c r="A12" s="3" t="s">
        <v>0</v>
      </c>
      <c r="B12" s="4">
        <f>B13+B268+B597+B685</f>
        <v>856</v>
      </c>
      <c r="C12" s="4"/>
      <c r="D12" s="4"/>
      <c r="E12" s="4">
        <f>E13+E268+E597+E685</f>
        <v>26211.35</v>
      </c>
      <c r="F12" s="5"/>
      <c r="G12" s="5"/>
      <c r="H12" s="5">
        <f>H13+H268+H597+H685</f>
        <v>319661.1700000001</v>
      </c>
      <c r="I12" s="5">
        <f>I13+I268+I597+I685</f>
        <v>396667.37000000011</v>
      </c>
    </row>
    <row r="13" spans="1:9" ht="35.25" customHeight="1" x14ac:dyDescent="0.25">
      <c r="A13" s="279" t="s">
        <v>437</v>
      </c>
      <c r="B13" s="50">
        <f>COUNTA(A14:A267)</f>
        <v>254</v>
      </c>
      <c r="C13" s="50"/>
      <c r="D13" s="50"/>
      <c r="E13" s="51">
        <f>SUM(E14:E267)</f>
        <v>8505.6</v>
      </c>
      <c r="F13" s="51"/>
      <c r="G13" s="51"/>
      <c r="H13" s="51">
        <f>SUM(H14:H267)</f>
        <v>139665.94000000006</v>
      </c>
      <c r="I13" s="51">
        <f>SUM(I14:I267)</f>
        <v>173311.39000000016</v>
      </c>
    </row>
    <row r="14" spans="1:9" ht="33" x14ac:dyDescent="0.25">
      <c r="A14" s="19" t="s">
        <v>438</v>
      </c>
      <c r="B14" s="21"/>
      <c r="C14" s="21">
        <f>D14+E14</f>
        <v>186</v>
      </c>
      <c r="D14" s="21">
        <v>158</v>
      </c>
      <c r="E14" s="21">
        <v>28</v>
      </c>
      <c r="F14" s="6"/>
      <c r="G14" s="6">
        <v>9.5609999999999999</v>
      </c>
      <c r="H14" s="6">
        <f>ROUND(G14*E14*2,2)</f>
        <v>535.41999999999996</v>
      </c>
      <c r="I14" s="35">
        <f>ROUND(H14*1.2409,2)</f>
        <v>664.4</v>
      </c>
    </row>
    <row r="15" spans="1:9" ht="33" x14ac:dyDescent="0.25">
      <c r="A15" s="19" t="s">
        <v>439</v>
      </c>
      <c r="B15" s="21"/>
      <c r="C15" s="21">
        <f t="shared" ref="C15:C78" si="0">D15+E15</f>
        <v>238</v>
      </c>
      <c r="D15" s="21">
        <v>158</v>
      </c>
      <c r="E15" s="21">
        <v>80</v>
      </c>
      <c r="F15" s="6"/>
      <c r="G15" s="6">
        <v>10.019</v>
      </c>
      <c r="H15" s="6">
        <f t="shared" ref="H15:H78" si="1">ROUND(G15*E15*2,2)</f>
        <v>1603.04</v>
      </c>
      <c r="I15" s="35">
        <f t="shared" ref="I15:I78" si="2">ROUND(H15*1.2409,2)</f>
        <v>1989.21</v>
      </c>
    </row>
    <row r="16" spans="1:9" ht="33" x14ac:dyDescent="0.25">
      <c r="A16" s="19" t="s">
        <v>439</v>
      </c>
      <c r="B16" s="21"/>
      <c r="C16" s="21">
        <f t="shared" si="0"/>
        <v>172</v>
      </c>
      <c r="D16" s="21">
        <v>158</v>
      </c>
      <c r="E16" s="21">
        <v>14</v>
      </c>
      <c r="F16" s="6"/>
      <c r="G16" s="6">
        <v>10.019</v>
      </c>
      <c r="H16" s="6">
        <f t="shared" si="1"/>
        <v>280.52999999999997</v>
      </c>
      <c r="I16" s="35">
        <f t="shared" si="2"/>
        <v>348.11</v>
      </c>
    </row>
    <row r="17" spans="1:9" x14ac:dyDescent="0.25">
      <c r="A17" s="19" t="s">
        <v>440</v>
      </c>
      <c r="B17" s="21"/>
      <c r="C17" s="21">
        <f t="shared" si="0"/>
        <v>210</v>
      </c>
      <c r="D17" s="21">
        <v>158</v>
      </c>
      <c r="E17" s="21">
        <v>52</v>
      </c>
      <c r="F17" s="6"/>
      <c r="G17" s="6">
        <v>9.2629999999999999</v>
      </c>
      <c r="H17" s="6">
        <f t="shared" si="1"/>
        <v>963.35</v>
      </c>
      <c r="I17" s="35">
        <f t="shared" si="2"/>
        <v>1195.42</v>
      </c>
    </row>
    <row r="18" spans="1:9" x14ac:dyDescent="0.25">
      <c r="A18" s="19" t="s">
        <v>440</v>
      </c>
      <c r="B18" s="21"/>
      <c r="C18" s="21">
        <f t="shared" si="0"/>
        <v>183</v>
      </c>
      <c r="D18" s="21">
        <v>158</v>
      </c>
      <c r="E18" s="21">
        <v>25</v>
      </c>
      <c r="F18" s="6"/>
      <c r="G18" s="6">
        <v>9.2629999999999999</v>
      </c>
      <c r="H18" s="6">
        <f t="shared" si="1"/>
        <v>463.15</v>
      </c>
      <c r="I18" s="35">
        <f t="shared" si="2"/>
        <v>574.72</v>
      </c>
    </row>
    <row r="19" spans="1:9" x14ac:dyDescent="0.25">
      <c r="A19" s="19" t="s">
        <v>440</v>
      </c>
      <c r="B19" s="21"/>
      <c r="C19" s="21">
        <f t="shared" si="0"/>
        <v>230</v>
      </c>
      <c r="D19" s="21">
        <v>158</v>
      </c>
      <c r="E19" s="21">
        <v>72</v>
      </c>
      <c r="F19" s="6"/>
      <c r="G19" s="6">
        <v>9.2629999999999999</v>
      </c>
      <c r="H19" s="6">
        <f t="shared" si="1"/>
        <v>1333.87</v>
      </c>
      <c r="I19" s="35">
        <f t="shared" si="2"/>
        <v>1655.2</v>
      </c>
    </row>
    <row r="20" spans="1:9" x14ac:dyDescent="0.25">
      <c r="A20" s="19" t="s">
        <v>440</v>
      </c>
      <c r="B20" s="21"/>
      <c r="C20" s="21">
        <f t="shared" si="0"/>
        <v>175</v>
      </c>
      <c r="D20" s="21">
        <v>158</v>
      </c>
      <c r="E20" s="21">
        <v>17</v>
      </c>
      <c r="F20" s="6"/>
      <c r="G20" s="6">
        <v>9.2629999999999999</v>
      </c>
      <c r="H20" s="6">
        <f t="shared" si="1"/>
        <v>314.94</v>
      </c>
      <c r="I20" s="35">
        <f t="shared" si="2"/>
        <v>390.81</v>
      </c>
    </row>
    <row r="21" spans="1:9" x14ac:dyDescent="0.25">
      <c r="A21" s="19" t="s">
        <v>440</v>
      </c>
      <c r="B21" s="21"/>
      <c r="C21" s="21">
        <f t="shared" si="0"/>
        <v>196</v>
      </c>
      <c r="D21" s="21">
        <v>158</v>
      </c>
      <c r="E21" s="21">
        <v>38</v>
      </c>
      <c r="F21" s="6"/>
      <c r="G21" s="6">
        <v>9.2629999999999999</v>
      </c>
      <c r="H21" s="6">
        <f t="shared" si="1"/>
        <v>703.99</v>
      </c>
      <c r="I21" s="35">
        <f t="shared" si="2"/>
        <v>873.58</v>
      </c>
    </row>
    <row r="22" spans="1:9" x14ac:dyDescent="0.25">
      <c r="A22" s="19" t="s">
        <v>440</v>
      </c>
      <c r="B22" s="21"/>
      <c r="C22" s="21">
        <f t="shared" si="0"/>
        <v>238.5</v>
      </c>
      <c r="D22" s="21">
        <v>158</v>
      </c>
      <c r="E22" s="21">
        <v>80.5</v>
      </c>
      <c r="F22" s="6"/>
      <c r="G22" s="6">
        <v>9.2629999999999999</v>
      </c>
      <c r="H22" s="6">
        <f t="shared" si="1"/>
        <v>1491.34</v>
      </c>
      <c r="I22" s="35">
        <f t="shared" si="2"/>
        <v>1850.6</v>
      </c>
    </row>
    <row r="23" spans="1:9" x14ac:dyDescent="0.25">
      <c r="A23" s="19" t="s">
        <v>440</v>
      </c>
      <c r="B23" s="21"/>
      <c r="C23" s="21">
        <f t="shared" si="0"/>
        <v>182.4</v>
      </c>
      <c r="D23" s="21">
        <v>158</v>
      </c>
      <c r="E23" s="21">
        <v>24.400000000000006</v>
      </c>
      <c r="F23" s="6"/>
      <c r="G23" s="6">
        <v>9.2629999999999999</v>
      </c>
      <c r="H23" s="6">
        <f t="shared" si="1"/>
        <v>452.03</v>
      </c>
      <c r="I23" s="35">
        <f t="shared" si="2"/>
        <v>560.91999999999996</v>
      </c>
    </row>
    <row r="24" spans="1:9" x14ac:dyDescent="0.25">
      <c r="A24" s="19" t="s">
        <v>440</v>
      </c>
      <c r="B24" s="21"/>
      <c r="C24" s="21">
        <f t="shared" si="0"/>
        <v>205</v>
      </c>
      <c r="D24" s="21">
        <v>158</v>
      </c>
      <c r="E24" s="21">
        <v>47</v>
      </c>
      <c r="F24" s="6"/>
      <c r="G24" s="6">
        <v>9.2629999999999999</v>
      </c>
      <c r="H24" s="6">
        <f t="shared" si="1"/>
        <v>870.72</v>
      </c>
      <c r="I24" s="35">
        <f t="shared" si="2"/>
        <v>1080.48</v>
      </c>
    </row>
    <row r="25" spans="1:9" x14ac:dyDescent="0.25">
      <c r="A25" s="19" t="s">
        <v>440</v>
      </c>
      <c r="B25" s="21"/>
      <c r="C25" s="21">
        <f t="shared" si="0"/>
        <v>195</v>
      </c>
      <c r="D25" s="21">
        <v>158</v>
      </c>
      <c r="E25" s="21">
        <v>37</v>
      </c>
      <c r="F25" s="6"/>
      <c r="G25" s="6">
        <v>9.2629999999999999</v>
      </c>
      <c r="H25" s="6">
        <f t="shared" si="1"/>
        <v>685.46</v>
      </c>
      <c r="I25" s="35">
        <f t="shared" si="2"/>
        <v>850.59</v>
      </c>
    </row>
    <row r="26" spans="1:9" x14ac:dyDescent="0.25">
      <c r="A26" s="19" t="s">
        <v>440</v>
      </c>
      <c r="B26" s="21"/>
      <c r="C26" s="21">
        <f t="shared" si="0"/>
        <v>175</v>
      </c>
      <c r="D26" s="21">
        <v>158</v>
      </c>
      <c r="E26" s="21">
        <v>17</v>
      </c>
      <c r="F26" s="6"/>
      <c r="G26" s="6">
        <v>9.2629999999999999</v>
      </c>
      <c r="H26" s="6">
        <f t="shared" si="1"/>
        <v>314.94</v>
      </c>
      <c r="I26" s="35">
        <f t="shared" si="2"/>
        <v>390.81</v>
      </c>
    </row>
    <row r="27" spans="1:9" x14ac:dyDescent="0.25">
      <c r="A27" s="19" t="s">
        <v>440</v>
      </c>
      <c r="B27" s="21"/>
      <c r="C27" s="21">
        <f t="shared" si="0"/>
        <v>197</v>
      </c>
      <c r="D27" s="21">
        <v>158</v>
      </c>
      <c r="E27" s="21">
        <v>39</v>
      </c>
      <c r="F27" s="6"/>
      <c r="G27" s="6">
        <v>9.2629999999999999</v>
      </c>
      <c r="H27" s="6">
        <f t="shared" si="1"/>
        <v>722.51</v>
      </c>
      <c r="I27" s="35">
        <f t="shared" si="2"/>
        <v>896.56</v>
      </c>
    </row>
    <row r="28" spans="1:9" x14ac:dyDescent="0.25">
      <c r="A28" s="19" t="s">
        <v>440</v>
      </c>
      <c r="B28" s="21"/>
      <c r="C28" s="21">
        <f t="shared" si="0"/>
        <v>238</v>
      </c>
      <c r="D28" s="21">
        <v>158</v>
      </c>
      <c r="E28" s="21">
        <v>80</v>
      </c>
      <c r="F28" s="6"/>
      <c r="G28" s="6">
        <v>9.2629999999999999</v>
      </c>
      <c r="H28" s="6">
        <f t="shared" si="1"/>
        <v>1482.08</v>
      </c>
      <c r="I28" s="35">
        <f t="shared" si="2"/>
        <v>1839.11</v>
      </c>
    </row>
    <row r="29" spans="1:9" x14ac:dyDescent="0.25">
      <c r="A29" s="19" t="s">
        <v>440</v>
      </c>
      <c r="B29" s="21"/>
      <c r="C29" s="21">
        <f t="shared" si="0"/>
        <v>163</v>
      </c>
      <c r="D29" s="21">
        <v>158</v>
      </c>
      <c r="E29" s="21">
        <v>5</v>
      </c>
      <c r="F29" s="6"/>
      <c r="G29" s="6">
        <v>9.1739999999999995</v>
      </c>
      <c r="H29" s="6">
        <f t="shared" si="1"/>
        <v>91.74</v>
      </c>
      <c r="I29" s="35">
        <f t="shared" si="2"/>
        <v>113.84</v>
      </c>
    </row>
    <row r="30" spans="1:9" x14ac:dyDescent="0.25">
      <c r="A30" s="19" t="s">
        <v>440</v>
      </c>
      <c r="B30" s="21"/>
      <c r="C30" s="21">
        <f t="shared" si="0"/>
        <v>190</v>
      </c>
      <c r="D30" s="21">
        <v>158</v>
      </c>
      <c r="E30" s="21">
        <v>32</v>
      </c>
      <c r="F30" s="6"/>
      <c r="G30" s="6">
        <v>9.1739999999999995</v>
      </c>
      <c r="H30" s="6">
        <f t="shared" si="1"/>
        <v>587.14</v>
      </c>
      <c r="I30" s="35">
        <f t="shared" si="2"/>
        <v>728.58</v>
      </c>
    </row>
    <row r="31" spans="1:9" x14ac:dyDescent="0.25">
      <c r="A31" s="19" t="s">
        <v>440</v>
      </c>
      <c r="B31" s="21"/>
      <c r="C31" s="21">
        <f t="shared" si="0"/>
        <v>230</v>
      </c>
      <c r="D31" s="21">
        <v>158</v>
      </c>
      <c r="E31" s="21">
        <v>72</v>
      </c>
      <c r="F31" s="6"/>
      <c r="G31" s="6">
        <v>9.2629999999999999</v>
      </c>
      <c r="H31" s="6">
        <f t="shared" si="1"/>
        <v>1333.87</v>
      </c>
      <c r="I31" s="35">
        <f t="shared" si="2"/>
        <v>1655.2</v>
      </c>
    </row>
    <row r="32" spans="1:9" x14ac:dyDescent="0.25">
      <c r="A32" s="19" t="s">
        <v>440</v>
      </c>
      <c r="B32" s="21"/>
      <c r="C32" s="21">
        <f t="shared" si="0"/>
        <v>191</v>
      </c>
      <c r="D32" s="21">
        <v>158</v>
      </c>
      <c r="E32" s="21">
        <v>33</v>
      </c>
      <c r="F32" s="6"/>
      <c r="G32" s="6">
        <v>9.2629999999999999</v>
      </c>
      <c r="H32" s="6">
        <f t="shared" si="1"/>
        <v>611.36</v>
      </c>
      <c r="I32" s="35">
        <f t="shared" si="2"/>
        <v>758.64</v>
      </c>
    </row>
    <row r="33" spans="1:9" x14ac:dyDescent="0.25">
      <c r="A33" s="19" t="s">
        <v>440</v>
      </c>
      <c r="B33" s="21"/>
      <c r="C33" s="21">
        <f t="shared" si="0"/>
        <v>209.5</v>
      </c>
      <c r="D33" s="21">
        <v>158</v>
      </c>
      <c r="E33" s="21">
        <v>51.5</v>
      </c>
      <c r="F33" s="6"/>
      <c r="G33" s="6">
        <v>9.2629999999999999</v>
      </c>
      <c r="H33" s="6">
        <f t="shared" si="1"/>
        <v>954.09</v>
      </c>
      <c r="I33" s="35">
        <f t="shared" si="2"/>
        <v>1183.93</v>
      </c>
    </row>
    <row r="34" spans="1:9" x14ac:dyDescent="0.25">
      <c r="A34" s="19" t="s">
        <v>440</v>
      </c>
      <c r="B34" s="21"/>
      <c r="C34" s="21">
        <f t="shared" si="0"/>
        <v>208</v>
      </c>
      <c r="D34" s="21">
        <v>158</v>
      </c>
      <c r="E34" s="21">
        <v>50</v>
      </c>
      <c r="F34" s="6"/>
      <c r="G34" s="6">
        <v>9.1739999999999995</v>
      </c>
      <c r="H34" s="6">
        <f t="shared" si="1"/>
        <v>917.4</v>
      </c>
      <c r="I34" s="35">
        <f t="shared" si="2"/>
        <v>1138.4000000000001</v>
      </c>
    </row>
    <row r="35" spans="1:9" x14ac:dyDescent="0.25">
      <c r="A35" s="19" t="s">
        <v>440</v>
      </c>
      <c r="B35" s="21"/>
      <c r="C35" s="21">
        <f t="shared" si="0"/>
        <v>195.5</v>
      </c>
      <c r="D35" s="21">
        <v>158</v>
      </c>
      <c r="E35" s="21">
        <v>37.5</v>
      </c>
      <c r="F35" s="6"/>
      <c r="G35" s="6">
        <v>9.2629999999999999</v>
      </c>
      <c r="H35" s="6">
        <f t="shared" si="1"/>
        <v>694.73</v>
      </c>
      <c r="I35" s="35">
        <f t="shared" si="2"/>
        <v>862.09</v>
      </c>
    </row>
    <row r="36" spans="1:9" x14ac:dyDescent="0.25">
      <c r="A36" s="19" t="s">
        <v>440</v>
      </c>
      <c r="B36" s="21"/>
      <c r="C36" s="21">
        <f t="shared" si="0"/>
        <v>215</v>
      </c>
      <c r="D36" s="21">
        <v>158</v>
      </c>
      <c r="E36" s="21">
        <v>57</v>
      </c>
      <c r="F36" s="6"/>
      <c r="G36" s="6">
        <v>9.1739999999999995</v>
      </c>
      <c r="H36" s="6">
        <f t="shared" si="1"/>
        <v>1045.8399999999999</v>
      </c>
      <c r="I36" s="35">
        <f t="shared" si="2"/>
        <v>1297.78</v>
      </c>
    </row>
    <row r="37" spans="1:9" x14ac:dyDescent="0.25">
      <c r="A37" s="19" t="s">
        <v>440</v>
      </c>
      <c r="B37" s="21"/>
      <c r="C37" s="21">
        <f t="shared" si="0"/>
        <v>201</v>
      </c>
      <c r="D37" s="21">
        <v>158</v>
      </c>
      <c r="E37" s="21">
        <v>43</v>
      </c>
      <c r="F37" s="6"/>
      <c r="G37" s="6">
        <v>9.2629999999999999</v>
      </c>
      <c r="H37" s="6">
        <f t="shared" si="1"/>
        <v>796.62</v>
      </c>
      <c r="I37" s="35">
        <f t="shared" si="2"/>
        <v>988.53</v>
      </c>
    </row>
    <row r="38" spans="1:9" x14ac:dyDescent="0.25">
      <c r="A38" s="19" t="s">
        <v>440</v>
      </c>
      <c r="B38" s="21"/>
      <c r="C38" s="21">
        <f t="shared" si="0"/>
        <v>185</v>
      </c>
      <c r="D38" s="21">
        <v>158</v>
      </c>
      <c r="E38" s="21">
        <v>27</v>
      </c>
      <c r="F38" s="6"/>
      <c r="G38" s="6">
        <v>9.0839999999999996</v>
      </c>
      <c r="H38" s="6">
        <f t="shared" si="1"/>
        <v>490.54</v>
      </c>
      <c r="I38" s="35">
        <f t="shared" si="2"/>
        <v>608.71</v>
      </c>
    </row>
    <row r="39" spans="1:9" x14ac:dyDescent="0.25">
      <c r="A39" s="19" t="s">
        <v>440</v>
      </c>
      <c r="B39" s="21"/>
      <c r="C39" s="21">
        <f t="shared" si="0"/>
        <v>182</v>
      </c>
      <c r="D39" s="21">
        <v>158</v>
      </c>
      <c r="E39" s="21">
        <v>24</v>
      </c>
      <c r="F39" s="6"/>
      <c r="G39" s="6">
        <v>9.0839999999999996</v>
      </c>
      <c r="H39" s="6">
        <f t="shared" si="1"/>
        <v>436.03</v>
      </c>
      <c r="I39" s="35">
        <f t="shared" si="2"/>
        <v>541.07000000000005</v>
      </c>
    </row>
    <row r="40" spans="1:9" x14ac:dyDescent="0.25">
      <c r="A40" s="19" t="s">
        <v>440</v>
      </c>
      <c r="B40" s="21"/>
      <c r="C40" s="21">
        <f t="shared" si="0"/>
        <v>164</v>
      </c>
      <c r="D40" s="21">
        <v>158</v>
      </c>
      <c r="E40" s="21">
        <v>6</v>
      </c>
      <c r="F40" s="6"/>
      <c r="G40" s="6">
        <v>9.0839999999999996</v>
      </c>
      <c r="H40" s="6">
        <f t="shared" si="1"/>
        <v>109.01</v>
      </c>
      <c r="I40" s="35">
        <f t="shared" si="2"/>
        <v>135.27000000000001</v>
      </c>
    </row>
    <row r="41" spans="1:9" x14ac:dyDescent="0.25">
      <c r="A41" s="19" t="s">
        <v>440</v>
      </c>
      <c r="B41" s="21"/>
      <c r="C41" s="21">
        <f t="shared" si="0"/>
        <v>190</v>
      </c>
      <c r="D41" s="21">
        <v>158</v>
      </c>
      <c r="E41" s="21">
        <v>32</v>
      </c>
      <c r="F41" s="6"/>
      <c r="G41" s="6">
        <v>9.0839999999999996</v>
      </c>
      <c r="H41" s="6">
        <f t="shared" si="1"/>
        <v>581.38</v>
      </c>
      <c r="I41" s="35">
        <f t="shared" si="2"/>
        <v>721.43</v>
      </c>
    </row>
    <row r="42" spans="1:9" x14ac:dyDescent="0.25">
      <c r="A42" s="19" t="s">
        <v>440</v>
      </c>
      <c r="B42" s="21"/>
      <c r="C42" s="21">
        <f t="shared" si="0"/>
        <v>172</v>
      </c>
      <c r="D42" s="21">
        <v>158</v>
      </c>
      <c r="E42" s="21">
        <v>14</v>
      </c>
      <c r="F42" s="6"/>
      <c r="G42" s="6">
        <v>8.9499999999999993</v>
      </c>
      <c r="H42" s="6">
        <f t="shared" si="1"/>
        <v>250.6</v>
      </c>
      <c r="I42" s="35">
        <f t="shared" si="2"/>
        <v>310.97000000000003</v>
      </c>
    </row>
    <row r="43" spans="1:9" x14ac:dyDescent="0.25">
      <c r="A43" s="19" t="s">
        <v>440</v>
      </c>
      <c r="B43" s="21"/>
      <c r="C43" s="21">
        <f t="shared" si="0"/>
        <v>174</v>
      </c>
      <c r="D43" s="21">
        <v>158</v>
      </c>
      <c r="E43" s="21">
        <v>16</v>
      </c>
      <c r="F43" s="6"/>
      <c r="G43" s="6">
        <v>8.9499999999999993</v>
      </c>
      <c r="H43" s="6">
        <f t="shared" si="1"/>
        <v>286.39999999999998</v>
      </c>
      <c r="I43" s="35">
        <f t="shared" si="2"/>
        <v>355.39</v>
      </c>
    </row>
    <row r="44" spans="1:9" x14ac:dyDescent="0.25">
      <c r="A44" s="19" t="s">
        <v>440</v>
      </c>
      <c r="B44" s="21"/>
      <c r="C44" s="21">
        <f t="shared" si="0"/>
        <v>225</v>
      </c>
      <c r="D44" s="21">
        <v>158</v>
      </c>
      <c r="E44" s="21">
        <v>67</v>
      </c>
      <c r="F44" s="6"/>
      <c r="G44" s="6">
        <v>8.9499999999999993</v>
      </c>
      <c r="H44" s="6">
        <f t="shared" si="1"/>
        <v>1199.3</v>
      </c>
      <c r="I44" s="35">
        <f t="shared" si="2"/>
        <v>1488.21</v>
      </c>
    </row>
    <row r="45" spans="1:9" x14ac:dyDescent="0.25">
      <c r="A45" s="19" t="s">
        <v>440</v>
      </c>
      <c r="B45" s="21"/>
      <c r="C45" s="21">
        <f t="shared" si="0"/>
        <v>187</v>
      </c>
      <c r="D45" s="21">
        <v>158</v>
      </c>
      <c r="E45" s="21">
        <v>29</v>
      </c>
      <c r="F45" s="6"/>
      <c r="G45" s="6">
        <v>8.9499999999999993</v>
      </c>
      <c r="H45" s="6">
        <f t="shared" si="1"/>
        <v>519.1</v>
      </c>
      <c r="I45" s="35">
        <f t="shared" si="2"/>
        <v>644.15</v>
      </c>
    </row>
    <row r="46" spans="1:9" x14ac:dyDescent="0.25">
      <c r="A46" s="19" t="s">
        <v>440</v>
      </c>
      <c r="B46" s="21"/>
      <c r="C46" s="21">
        <f t="shared" si="0"/>
        <v>218.5</v>
      </c>
      <c r="D46" s="21">
        <v>158</v>
      </c>
      <c r="E46" s="21">
        <v>60.5</v>
      </c>
      <c r="F46" s="6"/>
      <c r="G46" s="6">
        <v>8.9499999999999993</v>
      </c>
      <c r="H46" s="6">
        <f t="shared" si="1"/>
        <v>1082.95</v>
      </c>
      <c r="I46" s="35">
        <f t="shared" si="2"/>
        <v>1343.83</v>
      </c>
    </row>
    <row r="47" spans="1:9" x14ac:dyDescent="0.25">
      <c r="A47" s="19" t="s">
        <v>440</v>
      </c>
      <c r="B47" s="21"/>
      <c r="C47" s="21">
        <f t="shared" si="0"/>
        <v>208</v>
      </c>
      <c r="D47" s="21">
        <v>158</v>
      </c>
      <c r="E47" s="21">
        <v>50</v>
      </c>
      <c r="F47" s="6"/>
      <c r="G47" s="6">
        <v>8.9499999999999993</v>
      </c>
      <c r="H47" s="6">
        <f t="shared" si="1"/>
        <v>895</v>
      </c>
      <c r="I47" s="35">
        <f t="shared" si="2"/>
        <v>1110.6099999999999</v>
      </c>
    </row>
    <row r="48" spans="1:9" x14ac:dyDescent="0.25">
      <c r="A48" s="19" t="s">
        <v>440</v>
      </c>
      <c r="B48" s="21"/>
      <c r="C48" s="21">
        <f t="shared" si="0"/>
        <v>165</v>
      </c>
      <c r="D48" s="21">
        <v>158</v>
      </c>
      <c r="E48" s="21">
        <v>7</v>
      </c>
      <c r="F48" s="6"/>
      <c r="G48" s="6">
        <v>8.9499999999999993</v>
      </c>
      <c r="H48" s="6">
        <f t="shared" si="1"/>
        <v>125.3</v>
      </c>
      <c r="I48" s="35">
        <f t="shared" si="2"/>
        <v>155.47999999999999</v>
      </c>
    </row>
    <row r="49" spans="1:9" x14ac:dyDescent="0.25">
      <c r="A49" s="19" t="s">
        <v>440</v>
      </c>
      <c r="B49" s="21"/>
      <c r="C49" s="21">
        <f t="shared" si="0"/>
        <v>184</v>
      </c>
      <c r="D49" s="21">
        <v>158</v>
      </c>
      <c r="E49" s="21">
        <v>26</v>
      </c>
      <c r="F49" s="6"/>
      <c r="G49" s="6">
        <v>8.9499999999999993</v>
      </c>
      <c r="H49" s="6">
        <f t="shared" si="1"/>
        <v>465.4</v>
      </c>
      <c r="I49" s="35">
        <f t="shared" si="2"/>
        <v>577.51</v>
      </c>
    </row>
    <row r="50" spans="1:9" x14ac:dyDescent="0.25">
      <c r="A50" s="19" t="s">
        <v>441</v>
      </c>
      <c r="B50" s="21"/>
      <c r="C50" s="21">
        <f t="shared" si="0"/>
        <v>223</v>
      </c>
      <c r="D50" s="21">
        <v>158</v>
      </c>
      <c r="E50" s="21">
        <v>65</v>
      </c>
      <c r="F50" s="6"/>
      <c r="G50" s="6">
        <v>8.0570000000000004</v>
      </c>
      <c r="H50" s="6">
        <f t="shared" si="1"/>
        <v>1047.4100000000001</v>
      </c>
      <c r="I50" s="35">
        <f t="shared" si="2"/>
        <v>1299.73</v>
      </c>
    </row>
    <row r="51" spans="1:9" x14ac:dyDescent="0.25">
      <c r="A51" s="19" t="s">
        <v>442</v>
      </c>
      <c r="B51" s="21"/>
      <c r="C51" s="21">
        <f t="shared" si="0"/>
        <v>170</v>
      </c>
      <c r="D51" s="21">
        <v>158</v>
      </c>
      <c r="E51" s="21">
        <v>12</v>
      </c>
      <c r="F51" s="6"/>
      <c r="G51" s="6">
        <v>8.798</v>
      </c>
      <c r="H51" s="6">
        <f t="shared" si="1"/>
        <v>211.15</v>
      </c>
      <c r="I51" s="35">
        <f t="shared" si="2"/>
        <v>262.02</v>
      </c>
    </row>
    <row r="52" spans="1:9" x14ac:dyDescent="0.25">
      <c r="A52" s="19" t="s">
        <v>442</v>
      </c>
      <c r="B52" s="21"/>
      <c r="C52" s="21">
        <f t="shared" si="0"/>
        <v>170</v>
      </c>
      <c r="D52" s="21">
        <v>158</v>
      </c>
      <c r="E52" s="21">
        <v>12</v>
      </c>
      <c r="F52" s="6"/>
      <c r="G52" s="6">
        <v>8.798</v>
      </c>
      <c r="H52" s="6">
        <f t="shared" si="1"/>
        <v>211.15</v>
      </c>
      <c r="I52" s="35">
        <f t="shared" si="2"/>
        <v>262.02</v>
      </c>
    </row>
    <row r="53" spans="1:9" x14ac:dyDescent="0.25">
      <c r="A53" s="19" t="s">
        <v>442</v>
      </c>
      <c r="B53" s="21"/>
      <c r="C53" s="21">
        <f t="shared" si="0"/>
        <v>174</v>
      </c>
      <c r="D53" s="21">
        <v>158</v>
      </c>
      <c r="E53" s="21">
        <v>16</v>
      </c>
      <c r="F53" s="6"/>
      <c r="G53" s="6">
        <v>8.798</v>
      </c>
      <c r="H53" s="6">
        <f t="shared" si="1"/>
        <v>281.54000000000002</v>
      </c>
      <c r="I53" s="35">
        <f t="shared" si="2"/>
        <v>349.36</v>
      </c>
    </row>
    <row r="54" spans="1:9" x14ac:dyDescent="0.25">
      <c r="A54" s="19" t="s">
        <v>442</v>
      </c>
      <c r="B54" s="21"/>
      <c r="C54" s="21">
        <f t="shared" si="0"/>
        <v>184</v>
      </c>
      <c r="D54" s="21">
        <v>158</v>
      </c>
      <c r="E54" s="21">
        <v>26</v>
      </c>
      <c r="F54" s="6"/>
      <c r="G54" s="6">
        <v>8.7129999999999992</v>
      </c>
      <c r="H54" s="6">
        <f t="shared" si="1"/>
        <v>453.08</v>
      </c>
      <c r="I54" s="35">
        <f t="shared" si="2"/>
        <v>562.23</v>
      </c>
    </row>
    <row r="55" spans="1:9" x14ac:dyDescent="0.25">
      <c r="A55" s="19" t="s">
        <v>442</v>
      </c>
      <c r="B55" s="21"/>
      <c r="C55" s="21">
        <f t="shared" si="0"/>
        <v>162</v>
      </c>
      <c r="D55" s="21">
        <v>158</v>
      </c>
      <c r="E55" s="21">
        <v>4</v>
      </c>
      <c r="F55" s="6"/>
      <c r="G55" s="6">
        <v>8.5</v>
      </c>
      <c r="H55" s="6">
        <f t="shared" si="1"/>
        <v>68</v>
      </c>
      <c r="I55" s="35">
        <f t="shared" si="2"/>
        <v>84.38</v>
      </c>
    </row>
    <row r="56" spans="1:9" x14ac:dyDescent="0.25">
      <c r="A56" s="19" t="s">
        <v>75</v>
      </c>
      <c r="B56" s="21"/>
      <c r="C56" s="21">
        <f t="shared" si="0"/>
        <v>196</v>
      </c>
      <c r="D56" s="21">
        <v>158</v>
      </c>
      <c r="E56" s="21">
        <v>38</v>
      </c>
      <c r="F56" s="6"/>
      <c r="G56" s="6">
        <v>7.9779999999999998</v>
      </c>
      <c r="H56" s="6">
        <f t="shared" si="1"/>
        <v>606.33000000000004</v>
      </c>
      <c r="I56" s="35">
        <f t="shared" si="2"/>
        <v>752.39</v>
      </c>
    </row>
    <row r="57" spans="1:9" x14ac:dyDescent="0.25">
      <c r="A57" s="19" t="s">
        <v>297</v>
      </c>
      <c r="B57" s="21"/>
      <c r="C57" s="21">
        <f t="shared" si="0"/>
        <v>163</v>
      </c>
      <c r="D57" s="21">
        <v>158</v>
      </c>
      <c r="E57" s="21">
        <v>5</v>
      </c>
      <c r="F57" s="6"/>
      <c r="G57" s="6">
        <v>8.1349999999999998</v>
      </c>
      <c r="H57" s="6">
        <f t="shared" si="1"/>
        <v>81.349999999999994</v>
      </c>
      <c r="I57" s="35">
        <f t="shared" si="2"/>
        <v>100.95</v>
      </c>
    </row>
    <row r="58" spans="1:9" x14ac:dyDescent="0.25">
      <c r="A58" s="19" t="s">
        <v>297</v>
      </c>
      <c r="B58" s="21"/>
      <c r="C58" s="21">
        <f t="shared" si="0"/>
        <v>197</v>
      </c>
      <c r="D58" s="21">
        <v>158</v>
      </c>
      <c r="E58" s="21">
        <v>39</v>
      </c>
      <c r="F58" s="6"/>
      <c r="G58" s="6">
        <v>7.9779999999999998</v>
      </c>
      <c r="H58" s="6">
        <f t="shared" si="1"/>
        <v>622.28</v>
      </c>
      <c r="I58" s="35">
        <f t="shared" si="2"/>
        <v>772.19</v>
      </c>
    </row>
    <row r="59" spans="1:9" x14ac:dyDescent="0.25">
      <c r="A59" s="19" t="s">
        <v>297</v>
      </c>
      <c r="B59" s="21"/>
      <c r="C59" s="21">
        <f t="shared" si="0"/>
        <v>236</v>
      </c>
      <c r="D59" s="21">
        <v>158</v>
      </c>
      <c r="E59" s="21">
        <v>78</v>
      </c>
      <c r="F59" s="6"/>
      <c r="G59" s="6">
        <v>7.86</v>
      </c>
      <c r="H59" s="6">
        <f t="shared" si="1"/>
        <v>1226.1600000000001</v>
      </c>
      <c r="I59" s="35">
        <f t="shared" si="2"/>
        <v>1521.54</v>
      </c>
    </row>
    <row r="60" spans="1:9" x14ac:dyDescent="0.25">
      <c r="A60" s="19" t="s">
        <v>443</v>
      </c>
      <c r="B60" s="21"/>
      <c r="C60" s="21">
        <f t="shared" si="0"/>
        <v>175</v>
      </c>
      <c r="D60" s="21">
        <v>158</v>
      </c>
      <c r="E60" s="21">
        <v>17</v>
      </c>
      <c r="F60" s="6"/>
      <c r="G60" s="6">
        <v>7.86</v>
      </c>
      <c r="H60" s="6">
        <f t="shared" si="1"/>
        <v>267.24</v>
      </c>
      <c r="I60" s="35">
        <f t="shared" si="2"/>
        <v>331.62</v>
      </c>
    </row>
    <row r="61" spans="1:9" x14ac:dyDescent="0.25">
      <c r="A61" s="19" t="s">
        <v>444</v>
      </c>
      <c r="B61" s="21"/>
      <c r="C61" s="21">
        <f t="shared" si="0"/>
        <v>177</v>
      </c>
      <c r="D61" s="21">
        <v>158</v>
      </c>
      <c r="E61" s="21">
        <v>19</v>
      </c>
      <c r="F61" s="6"/>
      <c r="G61" s="6">
        <v>8.1349999999999998</v>
      </c>
      <c r="H61" s="6">
        <f t="shared" si="1"/>
        <v>309.13</v>
      </c>
      <c r="I61" s="35">
        <f t="shared" si="2"/>
        <v>383.6</v>
      </c>
    </row>
    <row r="62" spans="1:9" x14ac:dyDescent="0.25">
      <c r="A62" s="19" t="s">
        <v>444</v>
      </c>
      <c r="B62" s="21"/>
      <c r="C62" s="21">
        <f t="shared" si="0"/>
        <v>166</v>
      </c>
      <c r="D62" s="21">
        <v>158</v>
      </c>
      <c r="E62" s="21">
        <v>8</v>
      </c>
      <c r="F62" s="6"/>
      <c r="G62" s="6">
        <v>8.1349999999999998</v>
      </c>
      <c r="H62" s="6">
        <f t="shared" si="1"/>
        <v>130.16</v>
      </c>
      <c r="I62" s="35">
        <f t="shared" si="2"/>
        <v>161.52000000000001</v>
      </c>
    </row>
    <row r="63" spans="1:9" x14ac:dyDescent="0.25">
      <c r="A63" s="19" t="s">
        <v>444</v>
      </c>
      <c r="B63" s="21"/>
      <c r="C63" s="21">
        <f t="shared" si="0"/>
        <v>166</v>
      </c>
      <c r="D63" s="21">
        <v>158</v>
      </c>
      <c r="E63" s="21">
        <v>8</v>
      </c>
      <c r="F63" s="6"/>
      <c r="G63" s="6">
        <v>8.1349999999999998</v>
      </c>
      <c r="H63" s="6">
        <f t="shared" si="1"/>
        <v>130.16</v>
      </c>
      <c r="I63" s="35">
        <f t="shared" si="2"/>
        <v>161.52000000000001</v>
      </c>
    </row>
    <row r="64" spans="1:9" x14ac:dyDescent="0.25">
      <c r="A64" s="19" t="s">
        <v>444</v>
      </c>
      <c r="B64" s="21"/>
      <c r="C64" s="21">
        <f t="shared" si="0"/>
        <v>162</v>
      </c>
      <c r="D64" s="21">
        <v>158</v>
      </c>
      <c r="E64" s="21">
        <v>4</v>
      </c>
      <c r="F64" s="6"/>
      <c r="G64" s="6">
        <v>8.1349999999999998</v>
      </c>
      <c r="H64" s="6">
        <f t="shared" si="1"/>
        <v>65.08</v>
      </c>
      <c r="I64" s="35">
        <f t="shared" si="2"/>
        <v>80.760000000000005</v>
      </c>
    </row>
    <row r="65" spans="1:9" x14ac:dyDescent="0.25">
      <c r="A65" s="19" t="s">
        <v>444</v>
      </c>
      <c r="B65" s="21"/>
      <c r="C65" s="21">
        <f t="shared" si="0"/>
        <v>178</v>
      </c>
      <c r="D65" s="21">
        <v>158</v>
      </c>
      <c r="E65" s="21">
        <v>20</v>
      </c>
      <c r="F65" s="6"/>
      <c r="G65" s="6">
        <v>8.1349999999999998</v>
      </c>
      <c r="H65" s="6">
        <f t="shared" si="1"/>
        <v>325.39999999999998</v>
      </c>
      <c r="I65" s="35">
        <f t="shared" si="2"/>
        <v>403.79</v>
      </c>
    </row>
    <row r="66" spans="1:9" x14ac:dyDescent="0.25">
      <c r="A66" s="19" t="s">
        <v>444</v>
      </c>
      <c r="B66" s="21"/>
      <c r="C66" s="21">
        <f t="shared" si="0"/>
        <v>178</v>
      </c>
      <c r="D66" s="21">
        <v>158</v>
      </c>
      <c r="E66" s="21">
        <v>20</v>
      </c>
      <c r="F66" s="6"/>
      <c r="G66" s="6">
        <v>8.1349999999999998</v>
      </c>
      <c r="H66" s="6">
        <f t="shared" si="1"/>
        <v>325.39999999999998</v>
      </c>
      <c r="I66" s="35">
        <f t="shared" si="2"/>
        <v>403.79</v>
      </c>
    </row>
    <row r="67" spans="1:9" x14ac:dyDescent="0.25">
      <c r="A67" s="19" t="s">
        <v>444</v>
      </c>
      <c r="B67" s="21"/>
      <c r="C67" s="21">
        <f t="shared" si="0"/>
        <v>166</v>
      </c>
      <c r="D67" s="21">
        <v>158</v>
      </c>
      <c r="E67" s="21">
        <v>8</v>
      </c>
      <c r="F67" s="6"/>
      <c r="G67" s="6">
        <v>8.7129999999999992</v>
      </c>
      <c r="H67" s="6">
        <f t="shared" si="1"/>
        <v>139.41</v>
      </c>
      <c r="I67" s="35">
        <f t="shared" si="2"/>
        <v>172.99</v>
      </c>
    </row>
    <row r="68" spans="1:9" x14ac:dyDescent="0.25">
      <c r="A68" s="19" t="s">
        <v>444</v>
      </c>
      <c r="B68" s="21"/>
      <c r="C68" s="21">
        <f t="shared" si="0"/>
        <v>194</v>
      </c>
      <c r="D68" s="21">
        <v>158</v>
      </c>
      <c r="E68" s="21">
        <v>36</v>
      </c>
      <c r="F68" s="6"/>
      <c r="G68" s="6">
        <v>9.0839999999999996</v>
      </c>
      <c r="H68" s="6">
        <f t="shared" si="1"/>
        <v>654.04999999999995</v>
      </c>
      <c r="I68" s="35">
        <f t="shared" si="2"/>
        <v>811.61</v>
      </c>
    </row>
    <row r="69" spans="1:9" x14ac:dyDescent="0.25">
      <c r="A69" s="19" t="s">
        <v>444</v>
      </c>
      <c r="B69" s="21"/>
      <c r="C69" s="21">
        <f t="shared" si="0"/>
        <v>188</v>
      </c>
      <c r="D69" s="21">
        <v>158</v>
      </c>
      <c r="E69" s="21">
        <v>30</v>
      </c>
      <c r="F69" s="6"/>
      <c r="G69" s="6">
        <v>8.6280000000000001</v>
      </c>
      <c r="H69" s="6">
        <f t="shared" si="1"/>
        <v>517.67999999999995</v>
      </c>
      <c r="I69" s="35">
        <f t="shared" si="2"/>
        <v>642.39</v>
      </c>
    </row>
    <row r="70" spans="1:9" x14ac:dyDescent="0.25">
      <c r="A70" s="19" t="s">
        <v>444</v>
      </c>
      <c r="B70" s="21"/>
      <c r="C70" s="21">
        <f t="shared" si="0"/>
        <v>201</v>
      </c>
      <c r="D70" s="21">
        <v>158</v>
      </c>
      <c r="E70" s="21">
        <v>43</v>
      </c>
      <c r="F70" s="6"/>
      <c r="G70" s="6">
        <v>7.9779999999999998</v>
      </c>
      <c r="H70" s="6">
        <f t="shared" si="1"/>
        <v>686.11</v>
      </c>
      <c r="I70" s="35">
        <f t="shared" si="2"/>
        <v>851.39</v>
      </c>
    </row>
    <row r="71" spans="1:9" x14ac:dyDescent="0.25">
      <c r="A71" s="19" t="s">
        <v>444</v>
      </c>
      <c r="B71" s="21"/>
      <c r="C71" s="21">
        <f t="shared" si="0"/>
        <v>207</v>
      </c>
      <c r="D71" s="21">
        <v>158</v>
      </c>
      <c r="E71" s="21">
        <v>49</v>
      </c>
      <c r="F71" s="6"/>
      <c r="G71" s="6">
        <v>9.0839999999999996</v>
      </c>
      <c r="H71" s="6">
        <f t="shared" si="1"/>
        <v>890.23</v>
      </c>
      <c r="I71" s="35">
        <f t="shared" si="2"/>
        <v>1104.69</v>
      </c>
    </row>
    <row r="72" spans="1:9" x14ac:dyDescent="0.25">
      <c r="A72" s="19" t="s">
        <v>444</v>
      </c>
      <c r="B72" s="21"/>
      <c r="C72" s="21">
        <f t="shared" si="0"/>
        <v>201</v>
      </c>
      <c r="D72" s="21">
        <v>158</v>
      </c>
      <c r="E72" s="21">
        <v>43</v>
      </c>
      <c r="F72" s="6"/>
      <c r="G72" s="6">
        <v>8.9499999999999993</v>
      </c>
      <c r="H72" s="6">
        <f t="shared" si="1"/>
        <v>769.7</v>
      </c>
      <c r="I72" s="35">
        <f t="shared" si="2"/>
        <v>955.12</v>
      </c>
    </row>
    <row r="73" spans="1:9" x14ac:dyDescent="0.25">
      <c r="A73" s="19" t="s">
        <v>444</v>
      </c>
      <c r="B73" s="21"/>
      <c r="C73" s="21">
        <f t="shared" si="0"/>
        <v>159</v>
      </c>
      <c r="D73" s="21">
        <v>158</v>
      </c>
      <c r="E73" s="21">
        <v>1</v>
      </c>
      <c r="F73" s="6"/>
      <c r="G73" s="6">
        <v>7.9779999999999998</v>
      </c>
      <c r="H73" s="6">
        <f t="shared" si="1"/>
        <v>15.96</v>
      </c>
      <c r="I73" s="35">
        <f t="shared" si="2"/>
        <v>19.8</v>
      </c>
    </row>
    <row r="74" spans="1:9" x14ac:dyDescent="0.25">
      <c r="A74" s="19" t="s">
        <v>444</v>
      </c>
      <c r="B74" s="21"/>
      <c r="C74" s="21">
        <f t="shared" si="0"/>
        <v>169</v>
      </c>
      <c r="D74" s="21">
        <v>158</v>
      </c>
      <c r="E74" s="21">
        <v>11</v>
      </c>
      <c r="F74" s="6"/>
      <c r="G74" s="6">
        <v>9.0839999999999996</v>
      </c>
      <c r="H74" s="6">
        <f t="shared" si="1"/>
        <v>199.85</v>
      </c>
      <c r="I74" s="35">
        <f t="shared" si="2"/>
        <v>247.99</v>
      </c>
    </row>
    <row r="75" spans="1:9" x14ac:dyDescent="0.25">
      <c r="A75" s="19" t="s">
        <v>444</v>
      </c>
      <c r="B75" s="21"/>
      <c r="C75" s="21">
        <f t="shared" si="0"/>
        <v>162</v>
      </c>
      <c r="D75" s="21">
        <v>158</v>
      </c>
      <c r="E75" s="21">
        <v>4</v>
      </c>
      <c r="F75" s="6"/>
      <c r="G75" s="6">
        <v>9.0839999999999996</v>
      </c>
      <c r="H75" s="6">
        <f t="shared" si="1"/>
        <v>72.67</v>
      </c>
      <c r="I75" s="35">
        <f t="shared" si="2"/>
        <v>90.18</v>
      </c>
    </row>
    <row r="76" spans="1:9" x14ac:dyDescent="0.25">
      <c r="A76" s="19" t="s">
        <v>444</v>
      </c>
      <c r="B76" s="21"/>
      <c r="C76" s="21">
        <f t="shared" si="0"/>
        <v>177</v>
      </c>
      <c r="D76" s="21">
        <v>158</v>
      </c>
      <c r="E76" s="21">
        <v>19</v>
      </c>
      <c r="F76" s="6"/>
      <c r="G76" s="6">
        <v>8.5</v>
      </c>
      <c r="H76" s="6">
        <f t="shared" si="1"/>
        <v>323</v>
      </c>
      <c r="I76" s="35">
        <f t="shared" si="2"/>
        <v>400.81</v>
      </c>
    </row>
    <row r="77" spans="1:9" x14ac:dyDescent="0.25">
      <c r="A77" s="19" t="s">
        <v>444</v>
      </c>
      <c r="B77" s="21"/>
      <c r="C77" s="21">
        <f t="shared" si="0"/>
        <v>176</v>
      </c>
      <c r="D77" s="21">
        <v>158</v>
      </c>
      <c r="E77" s="21">
        <v>18</v>
      </c>
      <c r="F77" s="6"/>
      <c r="G77" s="6">
        <v>7.86</v>
      </c>
      <c r="H77" s="6">
        <f t="shared" si="1"/>
        <v>282.95999999999998</v>
      </c>
      <c r="I77" s="35">
        <f t="shared" si="2"/>
        <v>351.13</v>
      </c>
    </row>
    <row r="78" spans="1:9" x14ac:dyDescent="0.25">
      <c r="A78" s="19" t="s">
        <v>444</v>
      </c>
      <c r="B78" s="21"/>
      <c r="C78" s="21">
        <f t="shared" si="0"/>
        <v>180</v>
      </c>
      <c r="D78" s="21">
        <v>158</v>
      </c>
      <c r="E78" s="21">
        <v>22</v>
      </c>
      <c r="F78" s="6"/>
      <c r="G78" s="6">
        <v>7.86</v>
      </c>
      <c r="H78" s="6">
        <f t="shared" si="1"/>
        <v>345.84</v>
      </c>
      <c r="I78" s="35">
        <f t="shared" si="2"/>
        <v>429.15</v>
      </c>
    </row>
    <row r="79" spans="1:9" x14ac:dyDescent="0.25">
      <c r="A79" s="19" t="s">
        <v>444</v>
      </c>
      <c r="B79" s="21"/>
      <c r="C79" s="21">
        <f t="shared" ref="C79:C142" si="3">D79+E79</f>
        <v>190</v>
      </c>
      <c r="D79" s="21">
        <v>158</v>
      </c>
      <c r="E79" s="21">
        <v>32</v>
      </c>
      <c r="F79" s="6"/>
      <c r="G79" s="6">
        <v>8.5</v>
      </c>
      <c r="H79" s="6">
        <f t="shared" ref="H79:H142" si="4">ROUND(G79*E79*2,2)</f>
        <v>544</v>
      </c>
      <c r="I79" s="35">
        <f t="shared" ref="I79:I142" si="5">ROUND(H79*1.2409,2)</f>
        <v>675.05</v>
      </c>
    </row>
    <row r="80" spans="1:9" x14ac:dyDescent="0.25">
      <c r="A80" s="19" t="s">
        <v>444</v>
      </c>
      <c r="B80" s="21"/>
      <c r="C80" s="21">
        <f t="shared" si="3"/>
        <v>178</v>
      </c>
      <c r="D80" s="21">
        <v>158</v>
      </c>
      <c r="E80" s="21">
        <v>20</v>
      </c>
      <c r="F80" s="6"/>
      <c r="G80" s="6">
        <v>8.5</v>
      </c>
      <c r="H80" s="6">
        <f t="shared" si="4"/>
        <v>340</v>
      </c>
      <c r="I80" s="35">
        <f t="shared" si="5"/>
        <v>421.91</v>
      </c>
    </row>
    <row r="81" spans="1:9" x14ac:dyDescent="0.25">
      <c r="A81" s="19" t="s">
        <v>444</v>
      </c>
      <c r="B81" s="21"/>
      <c r="C81" s="21">
        <f t="shared" si="3"/>
        <v>190</v>
      </c>
      <c r="D81" s="21">
        <v>158</v>
      </c>
      <c r="E81" s="21">
        <v>32</v>
      </c>
      <c r="F81" s="6"/>
      <c r="G81" s="6">
        <v>7.86</v>
      </c>
      <c r="H81" s="6">
        <f t="shared" si="4"/>
        <v>503.04</v>
      </c>
      <c r="I81" s="35">
        <f t="shared" si="5"/>
        <v>624.22</v>
      </c>
    </row>
    <row r="82" spans="1:9" x14ac:dyDescent="0.25">
      <c r="A82" s="19" t="s">
        <v>444</v>
      </c>
      <c r="B82" s="21"/>
      <c r="C82" s="21">
        <f t="shared" si="3"/>
        <v>166</v>
      </c>
      <c r="D82" s="21">
        <v>158</v>
      </c>
      <c r="E82" s="21">
        <v>8</v>
      </c>
      <c r="F82" s="6"/>
      <c r="G82" s="6">
        <v>8.5</v>
      </c>
      <c r="H82" s="6">
        <f t="shared" si="4"/>
        <v>136</v>
      </c>
      <c r="I82" s="35">
        <f t="shared" si="5"/>
        <v>168.76</v>
      </c>
    </row>
    <row r="83" spans="1:9" x14ac:dyDescent="0.25">
      <c r="A83" s="19" t="s">
        <v>444</v>
      </c>
      <c r="B83" s="21"/>
      <c r="C83" s="21">
        <f t="shared" si="3"/>
        <v>180</v>
      </c>
      <c r="D83" s="21">
        <v>158</v>
      </c>
      <c r="E83" s="21">
        <v>22</v>
      </c>
      <c r="F83" s="6"/>
      <c r="G83" s="6">
        <v>8.9499999999999993</v>
      </c>
      <c r="H83" s="6">
        <f t="shared" si="4"/>
        <v>393.8</v>
      </c>
      <c r="I83" s="35">
        <f t="shared" si="5"/>
        <v>488.67</v>
      </c>
    </row>
    <row r="84" spans="1:9" x14ac:dyDescent="0.25">
      <c r="A84" s="19" t="s">
        <v>445</v>
      </c>
      <c r="B84" s="21"/>
      <c r="C84" s="21">
        <f t="shared" si="3"/>
        <v>166</v>
      </c>
      <c r="D84" s="21">
        <v>158</v>
      </c>
      <c r="E84" s="21">
        <v>8</v>
      </c>
      <c r="F84" s="6"/>
      <c r="G84" s="6">
        <v>11.385</v>
      </c>
      <c r="H84" s="6">
        <f t="shared" si="4"/>
        <v>182.16</v>
      </c>
      <c r="I84" s="35">
        <f t="shared" si="5"/>
        <v>226.04</v>
      </c>
    </row>
    <row r="85" spans="1:9" x14ac:dyDescent="0.25">
      <c r="A85" s="19" t="s">
        <v>445</v>
      </c>
      <c r="B85" s="21"/>
      <c r="C85" s="21">
        <f t="shared" si="3"/>
        <v>178</v>
      </c>
      <c r="D85" s="21">
        <v>158</v>
      </c>
      <c r="E85" s="21">
        <v>20</v>
      </c>
      <c r="F85" s="6"/>
      <c r="G85" s="6">
        <v>11.385</v>
      </c>
      <c r="H85" s="6">
        <f t="shared" si="4"/>
        <v>455.4</v>
      </c>
      <c r="I85" s="35">
        <f t="shared" si="5"/>
        <v>565.11</v>
      </c>
    </row>
    <row r="86" spans="1:9" x14ac:dyDescent="0.25">
      <c r="A86" s="19" t="s">
        <v>445</v>
      </c>
      <c r="B86" s="21"/>
      <c r="C86" s="21">
        <f t="shared" si="3"/>
        <v>207.2</v>
      </c>
      <c r="D86" s="21">
        <v>158</v>
      </c>
      <c r="E86" s="21">
        <v>49.199999999999989</v>
      </c>
      <c r="F86" s="6"/>
      <c r="G86" s="6">
        <v>11.385</v>
      </c>
      <c r="H86" s="6">
        <f t="shared" si="4"/>
        <v>1120.28</v>
      </c>
      <c r="I86" s="35">
        <f t="shared" si="5"/>
        <v>1390.16</v>
      </c>
    </row>
    <row r="87" spans="1:9" x14ac:dyDescent="0.25">
      <c r="A87" s="19" t="s">
        <v>445</v>
      </c>
      <c r="B87" s="21"/>
      <c r="C87" s="21">
        <f t="shared" si="3"/>
        <v>174</v>
      </c>
      <c r="D87" s="21">
        <v>158</v>
      </c>
      <c r="E87" s="21">
        <v>16</v>
      </c>
      <c r="F87" s="6"/>
      <c r="G87" s="6">
        <v>11</v>
      </c>
      <c r="H87" s="6">
        <f t="shared" si="4"/>
        <v>352</v>
      </c>
      <c r="I87" s="35">
        <f t="shared" si="5"/>
        <v>436.8</v>
      </c>
    </row>
    <row r="88" spans="1:9" x14ac:dyDescent="0.25">
      <c r="A88" s="19" t="s">
        <v>445</v>
      </c>
      <c r="B88" s="21"/>
      <c r="C88" s="21">
        <f t="shared" si="3"/>
        <v>188</v>
      </c>
      <c r="D88" s="21">
        <v>158</v>
      </c>
      <c r="E88" s="21">
        <v>30</v>
      </c>
      <c r="F88" s="6"/>
      <c r="G88" s="6">
        <v>11</v>
      </c>
      <c r="H88" s="6">
        <f t="shared" si="4"/>
        <v>660</v>
      </c>
      <c r="I88" s="35">
        <f t="shared" si="5"/>
        <v>818.99</v>
      </c>
    </row>
    <row r="89" spans="1:9" x14ac:dyDescent="0.25">
      <c r="A89" s="19" t="s">
        <v>446</v>
      </c>
      <c r="B89" s="21"/>
      <c r="C89" s="21">
        <f t="shared" si="3"/>
        <v>206</v>
      </c>
      <c r="D89" s="21">
        <v>158</v>
      </c>
      <c r="E89" s="21">
        <v>48</v>
      </c>
      <c r="F89" s="6"/>
      <c r="G89" s="6">
        <v>8.0570000000000004</v>
      </c>
      <c r="H89" s="6">
        <f t="shared" si="4"/>
        <v>773.47</v>
      </c>
      <c r="I89" s="35">
        <f t="shared" si="5"/>
        <v>959.8</v>
      </c>
    </row>
    <row r="90" spans="1:9" x14ac:dyDescent="0.25">
      <c r="A90" s="19" t="s">
        <v>446</v>
      </c>
      <c r="B90" s="21"/>
      <c r="C90" s="21">
        <f t="shared" si="3"/>
        <v>168</v>
      </c>
      <c r="D90" s="21">
        <v>158</v>
      </c>
      <c r="E90" s="21">
        <v>10</v>
      </c>
      <c r="F90" s="6"/>
      <c r="G90" s="6">
        <v>8.1349999999999998</v>
      </c>
      <c r="H90" s="6">
        <f t="shared" si="4"/>
        <v>162.69999999999999</v>
      </c>
      <c r="I90" s="35">
        <f t="shared" si="5"/>
        <v>201.89</v>
      </c>
    </row>
    <row r="91" spans="1:9" x14ac:dyDescent="0.25">
      <c r="A91" s="19" t="s">
        <v>446</v>
      </c>
      <c r="B91" s="21"/>
      <c r="C91" s="21">
        <f t="shared" si="3"/>
        <v>183</v>
      </c>
      <c r="D91" s="21">
        <v>158</v>
      </c>
      <c r="E91" s="21">
        <v>25</v>
      </c>
      <c r="F91" s="6"/>
      <c r="G91" s="6">
        <v>7.86</v>
      </c>
      <c r="H91" s="6">
        <f t="shared" si="4"/>
        <v>393</v>
      </c>
      <c r="I91" s="35">
        <f t="shared" si="5"/>
        <v>487.67</v>
      </c>
    </row>
    <row r="92" spans="1:9" x14ac:dyDescent="0.25">
      <c r="A92" s="19" t="s">
        <v>446</v>
      </c>
      <c r="B92" s="21"/>
      <c r="C92" s="21">
        <f t="shared" si="3"/>
        <v>228</v>
      </c>
      <c r="D92" s="21">
        <v>158</v>
      </c>
      <c r="E92" s="21">
        <v>70</v>
      </c>
      <c r="F92" s="6"/>
      <c r="G92" s="6">
        <v>7.86</v>
      </c>
      <c r="H92" s="6">
        <f t="shared" si="4"/>
        <v>1100.4000000000001</v>
      </c>
      <c r="I92" s="35">
        <f t="shared" si="5"/>
        <v>1365.49</v>
      </c>
    </row>
    <row r="93" spans="1:9" x14ac:dyDescent="0.25">
      <c r="A93" s="19" t="s">
        <v>447</v>
      </c>
      <c r="B93" s="21"/>
      <c r="C93" s="21">
        <f t="shared" si="3"/>
        <v>198</v>
      </c>
      <c r="D93" s="21">
        <v>158</v>
      </c>
      <c r="E93" s="21">
        <v>40</v>
      </c>
      <c r="F93" s="6"/>
      <c r="G93" s="6">
        <v>14.023999999999999</v>
      </c>
      <c r="H93" s="6">
        <f t="shared" si="4"/>
        <v>1121.92</v>
      </c>
      <c r="I93" s="35">
        <f t="shared" si="5"/>
        <v>1392.19</v>
      </c>
    </row>
    <row r="94" spans="1:9" x14ac:dyDescent="0.25">
      <c r="A94" s="19" t="s">
        <v>447</v>
      </c>
      <c r="B94" s="21"/>
      <c r="C94" s="21">
        <f t="shared" si="3"/>
        <v>182</v>
      </c>
      <c r="D94" s="21">
        <v>158</v>
      </c>
      <c r="E94" s="21">
        <v>24</v>
      </c>
      <c r="F94" s="6"/>
      <c r="G94" s="6">
        <v>13.888999999999999</v>
      </c>
      <c r="H94" s="6">
        <f t="shared" si="4"/>
        <v>666.67</v>
      </c>
      <c r="I94" s="35">
        <f t="shared" si="5"/>
        <v>827.27</v>
      </c>
    </row>
    <row r="95" spans="1:9" x14ac:dyDescent="0.25">
      <c r="A95" s="19" t="s">
        <v>447</v>
      </c>
      <c r="B95" s="21"/>
      <c r="C95" s="21">
        <f t="shared" si="3"/>
        <v>172</v>
      </c>
      <c r="D95" s="21">
        <v>158</v>
      </c>
      <c r="E95" s="21">
        <v>14</v>
      </c>
      <c r="F95" s="6"/>
      <c r="G95" s="6">
        <v>13.753</v>
      </c>
      <c r="H95" s="6">
        <f t="shared" si="4"/>
        <v>385.08</v>
      </c>
      <c r="I95" s="35">
        <f t="shared" si="5"/>
        <v>477.85</v>
      </c>
    </row>
    <row r="96" spans="1:9" x14ac:dyDescent="0.25">
      <c r="A96" s="19" t="s">
        <v>448</v>
      </c>
      <c r="B96" s="21"/>
      <c r="C96" s="21">
        <f t="shared" si="3"/>
        <v>190</v>
      </c>
      <c r="D96" s="21">
        <v>158</v>
      </c>
      <c r="E96" s="21">
        <v>32</v>
      </c>
      <c r="F96" s="6"/>
      <c r="G96" s="6">
        <v>8.1349999999999998</v>
      </c>
      <c r="H96" s="6">
        <f t="shared" si="4"/>
        <v>520.64</v>
      </c>
      <c r="I96" s="35">
        <f t="shared" si="5"/>
        <v>646.05999999999995</v>
      </c>
    </row>
    <row r="97" spans="1:9" x14ac:dyDescent="0.25">
      <c r="A97" s="19" t="s">
        <v>448</v>
      </c>
      <c r="B97" s="21"/>
      <c r="C97" s="21">
        <f t="shared" si="3"/>
        <v>183</v>
      </c>
      <c r="D97" s="21">
        <v>158</v>
      </c>
      <c r="E97" s="21">
        <v>25</v>
      </c>
      <c r="F97" s="6"/>
      <c r="G97" s="6">
        <v>8.1349999999999998</v>
      </c>
      <c r="H97" s="6">
        <f t="shared" si="4"/>
        <v>406.75</v>
      </c>
      <c r="I97" s="35">
        <f t="shared" si="5"/>
        <v>504.74</v>
      </c>
    </row>
    <row r="98" spans="1:9" x14ac:dyDescent="0.25">
      <c r="A98" s="19" t="s">
        <v>448</v>
      </c>
      <c r="B98" s="21"/>
      <c r="C98" s="21">
        <f t="shared" si="3"/>
        <v>167</v>
      </c>
      <c r="D98" s="21">
        <v>158</v>
      </c>
      <c r="E98" s="21">
        <v>9</v>
      </c>
      <c r="F98" s="6"/>
      <c r="G98" s="6">
        <v>7.86</v>
      </c>
      <c r="H98" s="6">
        <f t="shared" si="4"/>
        <v>141.47999999999999</v>
      </c>
      <c r="I98" s="35">
        <f t="shared" si="5"/>
        <v>175.56</v>
      </c>
    </row>
    <row r="99" spans="1:9" x14ac:dyDescent="0.25">
      <c r="A99" s="19" t="s">
        <v>448</v>
      </c>
      <c r="B99" s="21"/>
      <c r="C99" s="21">
        <f t="shared" si="3"/>
        <v>194</v>
      </c>
      <c r="D99" s="21">
        <v>158</v>
      </c>
      <c r="E99" s="21">
        <v>36</v>
      </c>
      <c r="F99" s="6"/>
      <c r="G99" s="6">
        <v>7.86</v>
      </c>
      <c r="H99" s="6">
        <f t="shared" si="4"/>
        <v>565.91999999999996</v>
      </c>
      <c r="I99" s="35">
        <f t="shared" si="5"/>
        <v>702.25</v>
      </c>
    </row>
    <row r="100" spans="1:9" x14ac:dyDescent="0.25">
      <c r="A100" s="19" t="s">
        <v>448</v>
      </c>
      <c r="B100" s="21"/>
      <c r="C100" s="21">
        <f t="shared" si="3"/>
        <v>164</v>
      </c>
      <c r="D100" s="21">
        <v>158</v>
      </c>
      <c r="E100" s="21">
        <v>6</v>
      </c>
      <c r="F100" s="6"/>
      <c r="G100" s="6">
        <v>7.86</v>
      </c>
      <c r="H100" s="6">
        <f t="shared" si="4"/>
        <v>94.32</v>
      </c>
      <c r="I100" s="35">
        <f t="shared" si="5"/>
        <v>117.04</v>
      </c>
    </row>
    <row r="101" spans="1:9" x14ac:dyDescent="0.25">
      <c r="A101" s="19" t="s">
        <v>448</v>
      </c>
      <c r="B101" s="21"/>
      <c r="C101" s="21">
        <f t="shared" si="3"/>
        <v>175</v>
      </c>
      <c r="D101" s="21">
        <v>158</v>
      </c>
      <c r="E101" s="21">
        <v>17</v>
      </c>
      <c r="F101" s="6"/>
      <c r="G101" s="6">
        <v>7.86</v>
      </c>
      <c r="H101" s="6">
        <f t="shared" si="4"/>
        <v>267.24</v>
      </c>
      <c r="I101" s="35">
        <f t="shared" si="5"/>
        <v>331.62</v>
      </c>
    </row>
    <row r="102" spans="1:9" x14ac:dyDescent="0.25">
      <c r="A102" s="19" t="s">
        <v>448</v>
      </c>
      <c r="B102" s="21"/>
      <c r="C102" s="21">
        <f t="shared" si="3"/>
        <v>167</v>
      </c>
      <c r="D102" s="21">
        <v>158</v>
      </c>
      <c r="E102" s="21">
        <v>9</v>
      </c>
      <c r="F102" s="6"/>
      <c r="G102" s="6">
        <v>7.86</v>
      </c>
      <c r="H102" s="6">
        <f t="shared" si="4"/>
        <v>141.47999999999999</v>
      </c>
      <c r="I102" s="35">
        <f t="shared" si="5"/>
        <v>175.56</v>
      </c>
    </row>
    <row r="103" spans="1:9" x14ac:dyDescent="0.25">
      <c r="A103" s="19" t="s">
        <v>448</v>
      </c>
      <c r="B103" s="21"/>
      <c r="C103" s="21">
        <f t="shared" si="3"/>
        <v>208</v>
      </c>
      <c r="D103" s="21">
        <v>158</v>
      </c>
      <c r="E103" s="21">
        <v>50</v>
      </c>
      <c r="F103" s="6"/>
      <c r="G103" s="6">
        <v>7.86</v>
      </c>
      <c r="H103" s="6">
        <f t="shared" si="4"/>
        <v>786</v>
      </c>
      <c r="I103" s="35">
        <f t="shared" si="5"/>
        <v>975.35</v>
      </c>
    </row>
    <row r="104" spans="1:9" x14ac:dyDescent="0.25">
      <c r="A104" s="19" t="s">
        <v>448</v>
      </c>
      <c r="B104" s="21"/>
      <c r="C104" s="21">
        <f t="shared" si="3"/>
        <v>198</v>
      </c>
      <c r="D104" s="21">
        <v>158</v>
      </c>
      <c r="E104" s="21">
        <v>40</v>
      </c>
      <c r="F104" s="6"/>
      <c r="G104" s="6">
        <v>7.86</v>
      </c>
      <c r="H104" s="6">
        <f t="shared" si="4"/>
        <v>628.79999999999995</v>
      </c>
      <c r="I104" s="35">
        <f t="shared" si="5"/>
        <v>780.28</v>
      </c>
    </row>
    <row r="105" spans="1:9" x14ac:dyDescent="0.25">
      <c r="A105" s="19" t="s">
        <v>448</v>
      </c>
      <c r="B105" s="21"/>
      <c r="C105" s="21">
        <f t="shared" si="3"/>
        <v>224</v>
      </c>
      <c r="D105" s="21">
        <v>158</v>
      </c>
      <c r="E105" s="21">
        <v>66</v>
      </c>
      <c r="F105" s="6"/>
      <c r="G105" s="6">
        <v>7.86</v>
      </c>
      <c r="H105" s="6">
        <f t="shared" si="4"/>
        <v>1037.52</v>
      </c>
      <c r="I105" s="35">
        <f t="shared" si="5"/>
        <v>1287.46</v>
      </c>
    </row>
    <row r="106" spans="1:9" x14ac:dyDescent="0.25">
      <c r="A106" s="19" t="s">
        <v>449</v>
      </c>
      <c r="B106" s="21"/>
      <c r="C106" s="21">
        <f t="shared" si="3"/>
        <v>192</v>
      </c>
      <c r="D106" s="21">
        <v>158</v>
      </c>
      <c r="E106" s="21">
        <v>34</v>
      </c>
      <c r="F106" s="6"/>
      <c r="G106" s="6">
        <v>8.2080000000000002</v>
      </c>
      <c r="H106" s="6">
        <f t="shared" si="4"/>
        <v>558.14</v>
      </c>
      <c r="I106" s="35">
        <f t="shared" si="5"/>
        <v>692.6</v>
      </c>
    </row>
    <row r="107" spans="1:9" x14ac:dyDescent="0.25">
      <c r="A107" s="19" t="s">
        <v>449</v>
      </c>
      <c r="B107" s="21"/>
      <c r="C107" s="21">
        <f t="shared" si="3"/>
        <v>176</v>
      </c>
      <c r="D107" s="21">
        <v>158</v>
      </c>
      <c r="E107" s="21">
        <v>18</v>
      </c>
      <c r="F107" s="6"/>
      <c r="G107" s="6">
        <v>8.2080000000000002</v>
      </c>
      <c r="H107" s="6">
        <f t="shared" si="4"/>
        <v>295.49</v>
      </c>
      <c r="I107" s="35">
        <f t="shared" si="5"/>
        <v>366.67</v>
      </c>
    </row>
    <row r="108" spans="1:9" x14ac:dyDescent="0.25">
      <c r="A108" s="19" t="s">
        <v>450</v>
      </c>
      <c r="B108" s="21"/>
      <c r="C108" s="21">
        <f t="shared" si="3"/>
        <v>166</v>
      </c>
      <c r="D108" s="21">
        <v>158</v>
      </c>
      <c r="E108" s="21">
        <v>8</v>
      </c>
      <c r="F108" s="6"/>
      <c r="G108" s="6">
        <v>8.9420000000000002</v>
      </c>
      <c r="H108" s="6">
        <f t="shared" si="4"/>
        <v>143.07</v>
      </c>
      <c r="I108" s="35">
        <f t="shared" si="5"/>
        <v>177.54</v>
      </c>
    </row>
    <row r="109" spans="1:9" x14ac:dyDescent="0.25">
      <c r="A109" s="19" t="s">
        <v>450</v>
      </c>
      <c r="B109" s="21"/>
      <c r="C109" s="21">
        <f t="shared" si="3"/>
        <v>192</v>
      </c>
      <c r="D109" s="21">
        <v>158</v>
      </c>
      <c r="E109" s="21">
        <v>34</v>
      </c>
      <c r="F109" s="6"/>
      <c r="G109" s="6">
        <v>8.9420000000000002</v>
      </c>
      <c r="H109" s="6">
        <f t="shared" si="4"/>
        <v>608.05999999999995</v>
      </c>
      <c r="I109" s="35">
        <f t="shared" si="5"/>
        <v>754.54</v>
      </c>
    </row>
    <row r="110" spans="1:9" x14ac:dyDescent="0.25">
      <c r="A110" s="19" t="s">
        <v>450</v>
      </c>
      <c r="B110" s="21"/>
      <c r="C110" s="21">
        <f t="shared" si="3"/>
        <v>160</v>
      </c>
      <c r="D110" s="21">
        <v>158</v>
      </c>
      <c r="E110" s="21">
        <v>2</v>
      </c>
      <c r="F110" s="6"/>
      <c r="G110" s="6">
        <v>8.9420000000000002</v>
      </c>
      <c r="H110" s="6">
        <f t="shared" si="4"/>
        <v>35.770000000000003</v>
      </c>
      <c r="I110" s="35">
        <f t="shared" si="5"/>
        <v>44.39</v>
      </c>
    </row>
    <row r="111" spans="1:9" x14ac:dyDescent="0.25">
      <c r="A111" s="19" t="s">
        <v>451</v>
      </c>
      <c r="B111" s="21"/>
      <c r="C111" s="21">
        <f t="shared" si="3"/>
        <v>182</v>
      </c>
      <c r="D111" s="21">
        <v>158</v>
      </c>
      <c r="E111" s="21">
        <v>24</v>
      </c>
      <c r="F111" s="6"/>
      <c r="G111" s="6">
        <v>8.798</v>
      </c>
      <c r="H111" s="6">
        <f t="shared" si="4"/>
        <v>422.3</v>
      </c>
      <c r="I111" s="35">
        <f t="shared" si="5"/>
        <v>524.03</v>
      </c>
    </row>
    <row r="112" spans="1:9" x14ac:dyDescent="0.25">
      <c r="A112" s="19" t="s">
        <v>451</v>
      </c>
      <c r="B112" s="21"/>
      <c r="C112" s="21">
        <f t="shared" si="3"/>
        <v>200</v>
      </c>
      <c r="D112" s="21">
        <v>158</v>
      </c>
      <c r="E112" s="21">
        <v>42</v>
      </c>
      <c r="F112" s="6"/>
      <c r="G112" s="6">
        <v>8.6280000000000001</v>
      </c>
      <c r="H112" s="6">
        <f t="shared" si="4"/>
        <v>724.75</v>
      </c>
      <c r="I112" s="35">
        <f t="shared" si="5"/>
        <v>899.34</v>
      </c>
    </row>
    <row r="113" spans="1:9" x14ac:dyDescent="0.25">
      <c r="A113" s="19" t="s">
        <v>451</v>
      </c>
      <c r="B113" s="21"/>
      <c r="C113" s="21">
        <f t="shared" si="3"/>
        <v>239</v>
      </c>
      <c r="D113" s="21">
        <v>158</v>
      </c>
      <c r="E113" s="21">
        <v>81</v>
      </c>
      <c r="F113" s="6"/>
      <c r="G113" s="6">
        <v>8.798</v>
      </c>
      <c r="H113" s="6">
        <f t="shared" si="4"/>
        <v>1425.28</v>
      </c>
      <c r="I113" s="35">
        <f t="shared" si="5"/>
        <v>1768.63</v>
      </c>
    </row>
    <row r="114" spans="1:9" x14ac:dyDescent="0.25">
      <c r="A114" s="19" t="s">
        <v>451</v>
      </c>
      <c r="B114" s="21"/>
      <c r="C114" s="21">
        <f t="shared" si="3"/>
        <v>214</v>
      </c>
      <c r="D114" s="21">
        <v>158</v>
      </c>
      <c r="E114" s="21">
        <v>56</v>
      </c>
      <c r="F114" s="6"/>
      <c r="G114" s="6">
        <v>8.7129999999999992</v>
      </c>
      <c r="H114" s="6">
        <f t="shared" si="4"/>
        <v>975.86</v>
      </c>
      <c r="I114" s="35">
        <f t="shared" si="5"/>
        <v>1210.94</v>
      </c>
    </row>
    <row r="115" spans="1:9" x14ac:dyDescent="0.25">
      <c r="A115" s="19" t="s">
        <v>451</v>
      </c>
      <c r="B115" s="21"/>
      <c r="C115" s="21">
        <f t="shared" si="3"/>
        <v>199</v>
      </c>
      <c r="D115" s="21">
        <v>158</v>
      </c>
      <c r="E115" s="21">
        <v>41</v>
      </c>
      <c r="F115" s="6"/>
      <c r="G115" s="6">
        <v>8.6280000000000001</v>
      </c>
      <c r="H115" s="6">
        <f t="shared" si="4"/>
        <v>707.5</v>
      </c>
      <c r="I115" s="35">
        <f t="shared" si="5"/>
        <v>877.94</v>
      </c>
    </row>
    <row r="116" spans="1:9" x14ac:dyDescent="0.25">
      <c r="A116" s="19" t="s">
        <v>451</v>
      </c>
      <c r="B116" s="21"/>
      <c r="C116" s="21">
        <f t="shared" si="3"/>
        <v>200</v>
      </c>
      <c r="D116" s="21">
        <v>158</v>
      </c>
      <c r="E116" s="21">
        <v>42</v>
      </c>
      <c r="F116" s="6"/>
      <c r="G116" s="6">
        <v>8.5</v>
      </c>
      <c r="H116" s="6">
        <f t="shared" si="4"/>
        <v>714</v>
      </c>
      <c r="I116" s="35">
        <f t="shared" si="5"/>
        <v>886</v>
      </c>
    </row>
    <row r="117" spans="1:9" x14ac:dyDescent="0.25">
      <c r="A117" s="19" t="s">
        <v>451</v>
      </c>
      <c r="B117" s="21"/>
      <c r="C117" s="21">
        <f t="shared" si="3"/>
        <v>207</v>
      </c>
      <c r="D117" s="21">
        <v>158</v>
      </c>
      <c r="E117" s="21">
        <v>49</v>
      </c>
      <c r="F117" s="6"/>
      <c r="G117" s="6">
        <v>8.5</v>
      </c>
      <c r="H117" s="6">
        <f t="shared" si="4"/>
        <v>833</v>
      </c>
      <c r="I117" s="35">
        <f t="shared" si="5"/>
        <v>1033.67</v>
      </c>
    </row>
    <row r="118" spans="1:9" x14ac:dyDescent="0.25">
      <c r="A118" s="19" t="s">
        <v>451</v>
      </c>
      <c r="B118" s="21"/>
      <c r="C118" s="21">
        <f t="shared" si="3"/>
        <v>191</v>
      </c>
      <c r="D118" s="21">
        <v>158</v>
      </c>
      <c r="E118" s="21">
        <v>33</v>
      </c>
      <c r="F118" s="6"/>
      <c r="G118" s="6">
        <v>8.5</v>
      </c>
      <c r="H118" s="6">
        <f t="shared" si="4"/>
        <v>561</v>
      </c>
      <c r="I118" s="35">
        <f t="shared" si="5"/>
        <v>696.14</v>
      </c>
    </row>
    <row r="119" spans="1:9" x14ac:dyDescent="0.25">
      <c r="A119" s="19" t="s">
        <v>451</v>
      </c>
      <c r="B119" s="21"/>
      <c r="C119" s="21">
        <f t="shared" si="3"/>
        <v>232</v>
      </c>
      <c r="D119" s="21">
        <v>158</v>
      </c>
      <c r="E119" s="21">
        <v>74</v>
      </c>
      <c r="F119" s="6"/>
      <c r="G119" s="6">
        <v>8.5</v>
      </c>
      <c r="H119" s="6">
        <f t="shared" si="4"/>
        <v>1258</v>
      </c>
      <c r="I119" s="35">
        <f t="shared" si="5"/>
        <v>1561.05</v>
      </c>
    </row>
    <row r="120" spans="1:9" x14ac:dyDescent="0.25">
      <c r="A120" s="19" t="s">
        <v>452</v>
      </c>
      <c r="B120" s="21"/>
      <c r="C120" s="21">
        <f t="shared" si="3"/>
        <v>170</v>
      </c>
      <c r="D120" s="21">
        <v>158</v>
      </c>
      <c r="E120" s="21">
        <v>12</v>
      </c>
      <c r="F120" s="6"/>
      <c r="G120" s="6">
        <v>8.1349999999999998</v>
      </c>
      <c r="H120" s="6">
        <f t="shared" si="4"/>
        <v>195.24</v>
      </c>
      <c r="I120" s="35">
        <f t="shared" si="5"/>
        <v>242.27</v>
      </c>
    </row>
    <row r="121" spans="1:9" x14ac:dyDescent="0.25">
      <c r="A121" s="19" t="s">
        <v>452</v>
      </c>
      <c r="B121" s="21"/>
      <c r="C121" s="21">
        <f t="shared" si="3"/>
        <v>182</v>
      </c>
      <c r="D121" s="21">
        <v>158</v>
      </c>
      <c r="E121" s="21">
        <v>24</v>
      </c>
      <c r="F121" s="6"/>
      <c r="G121" s="6">
        <v>7.9779999999999998</v>
      </c>
      <c r="H121" s="6">
        <f t="shared" si="4"/>
        <v>382.94</v>
      </c>
      <c r="I121" s="35">
        <f t="shared" si="5"/>
        <v>475.19</v>
      </c>
    </row>
    <row r="122" spans="1:9" x14ac:dyDescent="0.25">
      <c r="A122" s="19" t="s">
        <v>452</v>
      </c>
      <c r="B122" s="21"/>
      <c r="C122" s="21">
        <f t="shared" si="3"/>
        <v>200</v>
      </c>
      <c r="D122" s="21">
        <v>158</v>
      </c>
      <c r="E122" s="21">
        <v>42</v>
      </c>
      <c r="F122" s="6"/>
      <c r="G122" s="6">
        <v>7.86</v>
      </c>
      <c r="H122" s="6">
        <f t="shared" si="4"/>
        <v>660.24</v>
      </c>
      <c r="I122" s="35">
        <f t="shared" si="5"/>
        <v>819.29</v>
      </c>
    </row>
    <row r="123" spans="1:9" x14ac:dyDescent="0.25">
      <c r="A123" s="19" t="s">
        <v>452</v>
      </c>
      <c r="B123" s="21"/>
      <c r="C123" s="21">
        <f t="shared" si="3"/>
        <v>222</v>
      </c>
      <c r="D123" s="21">
        <v>158</v>
      </c>
      <c r="E123" s="21">
        <v>64</v>
      </c>
      <c r="F123" s="6"/>
      <c r="G123" s="6">
        <v>7.86</v>
      </c>
      <c r="H123" s="6">
        <f t="shared" si="4"/>
        <v>1006.08</v>
      </c>
      <c r="I123" s="35">
        <f t="shared" si="5"/>
        <v>1248.44</v>
      </c>
    </row>
    <row r="124" spans="1:9" x14ac:dyDescent="0.25">
      <c r="A124" s="19" t="s">
        <v>452</v>
      </c>
      <c r="B124" s="21"/>
      <c r="C124" s="21">
        <f t="shared" si="3"/>
        <v>215</v>
      </c>
      <c r="D124" s="21">
        <v>158</v>
      </c>
      <c r="E124" s="21">
        <v>57</v>
      </c>
      <c r="F124" s="6"/>
      <c r="G124" s="6">
        <v>7.86</v>
      </c>
      <c r="H124" s="6">
        <f t="shared" si="4"/>
        <v>896.04</v>
      </c>
      <c r="I124" s="35">
        <f t="shared" si="5"/>
        <v>1111.9000000000001</v>
      </c>
    </row>
    <row r="125" spans="1:9" x14ac:dyDescent="0.25">
      <c r="A125" s="19" t="s">
        <v>452</v>
      </c>
      <c r="B125" s="21"/>
      <c r="C125" s="21">
        <f t="shared" si="3"/>
        <v>270</v>
      </c>
      <c r="D125" s="21">
        <v>158</v>
      </c>
      <c r="E125" s="21">
        <v>112</v>
      </c>
      <c r="F125" s="6"/>
      <c r="G125" s="6">
        <v>7.86</v>
      </c>
      <c r="H125" s="6">
        <f t="shared" si="4"/>
        <v>1760.64</v>
      </c>
      <c r="I125" s="35">
        <f t="shared" si="5"/>
        <v>2184.7800000000002</v>
      </c>
    </row>
    <row r="126" spans="1:9" x14ac:dyDescent="0.25">
      <c r="A126" s="19" t="s">
        <v>453</v>
      </c>
      <c r="B126" s="21"/>
      <c r="C126" s="21">
        <f t="shared" si="3"/>
        <v>172</v>
      </c>
      <c r="D126" s="21">
        <v>158</v>
      </c>
      <c r="E126" s="21">
        <v>14</v>
      </c>
      <c r="F126" s="6"/>
      <c r="G126" s="6">
        <v>8.798</v>
      </c>
      <c r="H126" s="6">
        <f t="shared" si="4"/>
        <v>246.34</v>
      </c>
      <c r="I126" s="35">
        <f t="shared" si="5"/>
        <v>305.68</v>
      </c>
    </row>
    <row r="127" spans="1:9" x14ac:dyDescent="0.25">
      <c r="A127" s="19" t="s">
        <v>453</v>
      </c>
      <c r="B127" s="21"/>
      <c r="C127" s="21">
        <f t="shared" si="3"/>
        <v>178</v>
      </c>
      <c r="D127" s="21">
        <v>158</v>
      </c>
      <c r="E127" s="21">
        <v>20</v>
      </c>
      <c r="F127" s="6"/>
      <c r="G127" s="6">
        <v>8.798</v>
      </c>
      <c r="H127" s="6">
        <f t="shared" si="4"/>
        <v>351.92</v>
      </c>
      <c r="I127" s="35">
        <f t="shared" si="5"/>
        <v>436.7</v>
      </c>
    </row>
    <row r="128" spans="1:9" x14ac:dyDescent="0.25">
      <c r="A128" s="19" t="s">
        <v>454</v>
      </c>
      <c r="B128" s="21"/>
      <c r="C128" s="21">
        <f t="shared" si="3"/>
        <v>182</v>
      </c>
      <c r="D128" s="21">
        <v>158</v>
      </c>
      <c r="E128" s="21">
        <v>24</v>
      </c>
      <c r="F128" s="6"/>
      <c r="G128" s="6">
        <v>8.798</v>
      </c>
      <c r="H128" s="6">
        <f t="shared" si="4"/>
        <v>422.3</v>
      </c>
      <c r="I128" s="35">
        <f t="shared" si="5"/>
        <v>524.03</v>
      </c>
    </row>
    <row r="129" spans="1:9" x14ac:dyDescent="0.25">
      <c r="A129" s="19" t="s">
        <v>454</v>
      </c>
      <c r="B129" s="21"/>
      <c r="C129" s="21">
        <f t="shared" si="3"/>
        <v>262</v>
      </c>
      <c r="D129" s="21">
        <v>158</v>
      </c>
      <c r="E129" s="21">
        <v>104</v>
      </c>
      <c r="F129" s="6"/>
      <c r="G129" s="6">
        <v>8.9420000000000002</v>
      </c>
      <c r="H129" s="6">
        <f t="shared" si="4"/>
        <v>1859.94</v>
      </c>
      <c r="I129" s="35">
        <f t="shared" si="5"/>
        <v>2308</v>
      </c>
    </row>
    <row r="130" spans="1:9" x14ac:dyDescent="0.25">
      <c r="A130" s="19" t="s">
        <v>454</v>
      </c>
      <c r="B130" s="21"/>
      <c r="C130" s="21">
        <f t="shared" si="3"/>
        <v>187</v>
      </c>
      <c r="D130" s="21">
        <v>158</v>
      </c>
      <c r="E130" s="21">
        <v>29</v>
      </c>
      <c r="F130" s="6"/>
      <c r="G130" s="6">
        <v>8.9420000000000002</v>
      </c>
      <c r="H130" s="6">
        <f t="shared" si="4"/>
        <v>518.64</v>
      </c>
      <c r="I130" s="35">
        <f t="shared" si="5"/>
        <v>643.58000000000004</v>
      </c>
    </row>
    <row r="131" spans="1:9" x14ac:dyDescent="0.25">
      <c r="A131" s="19" t="s">
        <v>454</v>
      </c>
      <c r="B131" s="21"/>
      <c r="C131" s="21">
        <f t="shared" si="3"/>
        <v>238</v>
      </c>
      <c r="D131" s="21">
        <v>158</v>
      </c>
      <c r="E131" s="21">
        <v>80</v>
      </c>
      <c r="F131" s="6"/>
      <c r="G131" s="6">
        <v>8.64</v>
      </c>
      <c r="H131" s="6">
        <f t="shared" si="4"/>
        <v>1382.4</v>
      </c>
      <c r="I131" s="35">
        <f t="shared" si="5"/>
        <v>1715.42</v>
      </c>
    </row>
    <row r="132" spans="1:9" x14ac:dyDescent="0.25">
      <c r="A132" s="19" t="s">
        <v>454</v>
      </c>
      <c r="B132" s="21"/>
      <c r="C132" s="21">
        <f t="shared" si="3"/>
        <v>219</v>
      </c>
      <c r="D132" s="21">
        <v>158</v>
      </c>
      <c r="E132" s="21">
        <v>61</v>
      </c>
      <c r="F132" s="6"/>
      <c r="G132" s="6">
        <v>6.83</v>
      </c>
      <c r="H132" s="6">
        <f t="shared" si="4"/>
        <v>833.26</v>
      </c>
      <c r="I132" s="35">
        <f t="shared" si="5"/>
        <v>1033.99</v>
      </c>
    </row>
    <row r="133" spans="1:9" x14ac:dyDescent="0.25">
      <c r="A133" s="19" t="s">
        <v>455</v>
      </c>
      <c r="B133" s="21"/>
      <c r="C133" s="21">
        <f t="shared" si="3"/>
        <v>174</v>
      </c>
      <c r="D133" s="21">
        <v>158</v>
      </c>
      <c r="E133" s="21">
        <v>16</v>
      </c>
      <c r="F133" s="6"/>
      <c r="G133" s="6">
        <v>7.52</v>
      </c>
      <c r="H133" s="6">
        <f t="shared" si="4"/>
        <v>240.64</v>
      </c>
      <c r="I133" s="35">
        <f t="shared" si="5"/>
        <v>298.61</v>
      </c>
    </row>
    <row r="134" spans="1:9" x14ac:dyDescent="0.25">
      <c r="A134" s="19" t="s">
        <v>455</v>
      </c>
      <c r="B134" s="21"/>
      <c r="C134" s="21">
        <f t="shared" si="3"/>
        <v>215</v>
      </c>
      <c r="D134" s="21">
        <v>158</v>
      </c>
      <c r="E134" s="21">
        <v>57</v>
      </c>
      <c r="F134" s="6"/>
      <c r="G134" s="6">
        <v>7.52</v>
      </c>
      <c r="H134" s="6">
        <f t="shared" si="4"/>
        <v>857.28</v>
      </c>
      <c r="I134" s="35">
        <f t="shared" si="5"/>
        <v>1063.8</v>
      </c>
    </row>
    <row r="135" spans="1:9" x14ac:dyDescent="0.25">
      <c r="A135" s="19" t="s">
        <v>455</v>
      </c>
      <c r="B135" s="21"/>
      <c r="C135" s="21">
        <f t="shared" si="3"/>
        <v>208</v>
      </c>
      <c r="D135" s="21">
        <v>158</v>
      </c>
      <c r="E135" s="21">
        <v>50</v>
      </c>
      <c r="F135" s="6"/>
      <c r="G135" s="6">
        <v>7.52</v>
      </c>
      <c r="H135" s="6">
        <f t="shared" si="4"/>
        <v>752</v>
      </c>
      <c r="I135" s="35">
        <f t="shared" si="5"/>
        <v>933.16</v>
      </c>
    </row>
    <row r="136" spans="1:9" x14ac:dyDescent="0.25">
      <c r="A136" s="19" t="s">
        <v>455</v>
      </c>
      <c r="B136" s="21"/>
      <c r="C136" s="21">
        <f t="shared" si="3"/>
        <v>193</v>
      </c>
      <c r="D136" s="21">
        <v>158</v>
      </c>
      <c r="E136" s="21">
        <v>35</v>
      </c>
      <c r="F136" s="6"/>
      <c r="G136" s="6">
        <v>7.52</v>
      </c>
      <c r="H136" s="6">
        <f t="shared" si="4"/>
        <v>526.4</v>
      </c>
      <c r="I136" s="35">
        <f t="shared" si="5"/>
        <v>653.21</v>
      </c>
    </row>
    <row r="137" spans="1:9" x14ac:dyDescent="0.25">
      <c r="A137" s="19" t="s">
        <v>456</v>
      </c>
      <c r="B137" s="21"/>
      <c r="C137" s="21">
        <f t="shared" si="3"/>
        <v>163</v>
      </c>
      <c r="D137" s="21">
        <v>158</v>
      </c>
      <c r="E137" s="21">
        <v>5</v>
      </c>
      <c r="F137" s="6"/>
      <c r="G137" s="6">
        <v>8.64</v>
      </c>
      <c r="H137" s="6">
        <f t="shared" si="4"/>
        <v>86.4</v>
      </c>
      <c r="I137" s="35">
        <f t="shared" si="5"/>
        <v>107.21</v>
      </c>
    </row>
    <row r="138" spans="1:9" x14ac:dyDescent="0.25">
      <c r="A138" s="19" t="s">
        <v>456</v>
      </c>
      <c r="B138" s="21"/>
      <c r="C138" s="21">
        <f t="shared" si="3"/>
        <v>178</v>
      </c>
      <c r="D138" s="21">
        <v>158</v>
      </c>
      <c r="E138" s="21">
        <v>20</v>
      </c>
      <c r="F138" s="6"/>
      <c r="G138" s="6">
        <v>8.64</v>
      </c>
      <c r="H138" s="6">
        <f t="shared" si="4"/>
        <v>345.6</v>
      </c>
      <c r="I138" s="35">
        <f t="shared" si="5"/>
        <v>428.86</v>
      </c>
    </row>
    <row r="139" spans="1:9" x14ac:dyDescent="0.25">
      <c r="A139" s="19" t="s">
        <v>480</v>
      </c>
      <c r="B139" s="21"/>
      <c r="C139" s="21">
        <f t="shared" si="3"/>
        <v>171</v>
      </c>
      <c r="D139" s="21">
        <v>158</v>
      </c>
      <c r="E139" s="21">
        <v>13</v>
      </c>
      <c r="F139" s="35">
        <v>4264.2</v>
      </c>
      <c r="G139" s="35">
        <f>ROUND(F139/158,3)</f>
        <v>26.989000000000001</v>
      </c>
      <c r="H139" s="35">
        <f t="shared" si="4"/>
        <v>701.71</v>
      </c>
      <c r="I139" s="35">
        <f t="shared" si="5"/>
        <v>870.75</v>
      </c>
    </row>
    <row r="140" spans="1:9" x14ac:dyDescent="0.25">
      <c r="A140" s="19" t="s">
        <v>481</v>
      </c>
      <c r="B140" s="21"/>
      <c r="C140" s="21">
        <f t="shared" si="3"/>
        <v>168</v>
      </c>
      <c r="D140" s="21">
        <v>158</v>
      </c>
      <c r="E140" s="21">
        <v>10</v>
      </c>
      <c r="F140" s="35">
        <v>2530</v>
      </c>
      <c r="G140" s="35">
        <f>ROUND(F140/158,3)</f>
        <v>16.013000000000002</v>
      </c>
      <c r="H140" s="35">
        <f>ROUND(G140*E140*2,2)</f>
        <v>320.26</v>
      </c>
      <c r="I140" s="35">
        <f t="shared" si="5"/>
        <v>397.41</v>
      </c>
    </row>
    <row r="141" spans="1:9" x14ac:dyDescent="0.25">
      <c r="A141" s="19" t="s">
        <v>75</v>
      </c>
      <c r="B141" s="21"/>
      <c r="C141" s="21">
        <f t="shared" si="3"/>
        <v>190</v>
      </c>
      <c r="D141" s="21">
        <v>158</v>
      </c>
      <c r="E141" s="21">
        <v>32</v>
      </c>
      <c r="F141" s="35">
        <v>1451.45</v>
      </c>
      <c r="G141" s="35">
        <f>ROUND(F141/158,3)</f>
        <v>9.1859999999999999</v>
      </c>
      <c r="H141" s="35">
        <f>ROUND(G141*E141*2,2)</f>
        <v>587.9</v>
      </c>
      <c r="I141" s="35">
        <f t="shared" si="5"/>
        <v>729.53</v>
      </c>
    </row>
    <row r="142" spans="1:9" x14ac:dyDescent="0.25">
      <c r="A142" s="19" t="s">
        <v>457</v>
      </c>
      <c r="B142" s="21"/>
      <c r="C142" s="21">
        <f t="shared" si="3"/>
        <v>167</v>
      </c>
      <c r="D142" s="21">
        <v>158</v>
      </c>
      <c r="E142" s="21">
        <v>9</v>
      </c>
      <c r="F142" s="6"/>
      <c r="G142" s="6">
        <v>4.3490000000000002</v>
      </c>
      <c r="H142" s="6">
        <f t="shared" si="4"/>
        <v>78.28</v>
      </c>
      <c r="I142" s="35">
        <f t="shared" si="5"/>
        <v>97.14</v>
      </c>
    </row>
    <row r="143" spans="1:9" x14ac:dyDescent="0.25">
      <c r="A143" s="19" t="s">
        <v>393</v>
      </c>
      <c r="B143" s="21"/>
      <c r="C143" s="21">
        <f t="shared" ref="C143:C209" si="6">D143+E143</f>
        <v>224</v>
      </c>
      <c r="D143" s="21">
        <v>158</v>
      </c>
      <c r="E143" s="21">
        <v>66</v>
      </c>
      <c r="F143" s="6"/>
      <c r="G143" s="6">
        <v>7.8380000000000001</v>
      </c>
      <c r="H143" s="6">
        <f t="shared" ref="H143:H209" si="7">ROUND(G143*E143*2,2)</f>
        <v>1034.6199999999999</v>
      </c>
      <c r="I143" s="35">
        <f t="shared" ref="I143:I206" si="8">ROUND(H143*1.2409,2)</f>
        <v>1283.8599999999999</v>
      </c>
    </row>
    <row r="144" spans="1:9" x14ac:dyDescent="0.25">
      <c r="A144" s="19" t="s">
        <v>393</v>
      </c>
      <c r="B144" s="21"/>
      <c r="C144" s="21">
        <f t="shared" si="6"/>
        <v>222</v>
      </c>
      <c r="D144" s="21">
        <v>158</v>
      </c>
      <c r="E144" s="21">
        <v>64</v>
      </c>
      <c r="F144" s="6"/>
      <c r="G144" s="6">
        <v>7.8380000000000001</v>
      </c>
      <c r="H144" s="6">
        <f t="shared" si="7"/>
        <v>1003.26</v>
      </c>
      <c r="I144" s="35">
        <f t="shared" si="8"/>
        <v>1244.95</v>
      </c>
    </row>
    <row r="145" spans="1:9" x14ac:dyDescent="0.25">
      <c r="A145" s="19" t="s">
        <v>393</v>
      </c>
      <c r="B145" s="21"/>
      <c r="C145" s="21">
        <f t="shared" si="6"/>
        <v>193</v>
      </c>
      <c r="D145" s="21">
        <v>158</v>
      </c>
      <c r="E145" s="21">
        <v>35</v>
      </c>
      <c r="F145" s="6"/>
      <c r="G145" s="6">
        <v>7.8380000000000001</v>
      </c>
      <c r="H145" s="6">
        <f t="shared" si="7"/>
        <v>548.66</v>
      </c>
      <c r="I145" s="35">
        <f t="shared" si="8"/>
        <v>680.83</v>
      </c>
    </row>
    <row r="146" spans="1:9" x14ac:dyDescent="0.25">
      <c r="A146" s="19" t="s">
        <v>393</v>
      </c>
      <c r="B146" s="21"/>
      <c r="C146" s="21">
        <f t="shared" si="6"/>
        <v>169</v>
      </c>
      <c r="D146" s="21">
        <v>158</v>
      </c>
      <c r="E146" s="21">
        <v>11</v>
      </c>
      <c r="F146" s="6"/>
      <c r="G146" s="6">
        <v>7.125</v>
      </c>
      <c r="H146" s="6">
        <f t="shared" si="7"/>
        <v>156.75</v>
      </c>
      <c r="I146" s="35">
        <f t="shared" si="8"/>
        <v>194.51</v>
      </c>
    </row>
    <row r="147" spans="1:9" x14ac:dyDescent="0.25">
      <c r="A147" s="19" t="s">
        <v>393</v>
      </c>
      <c r="B147" s="21"/>
      <c r="C147" s="21">
        <f t="shared" si="6"/>
        <v>222</v>
      </c>
      <c r="D147" s="21">
        <v>158</v>
      </c>
      <c r="E147" s="21">
        <v>64</v>
      </c>
      <c r="F147" s="6"/>
      <c r="G147" s="6">
        <v>7.8380000000000001</v>
      </c>
      <c r="H147" s="6">
        <f t="shared" si="7"/>
        <v>1003.26</v>
      </c>
      <c r="I147" s="35">
        <f t="shared" si="8"/>
        <v>1244.95</v>
      </c>
    </row>
    <row r="148" spans="1:9" x14ac:dyDescent="0.25">
      <c r="A148" s="19" t="s">
        <v>393</v>
      </c>
      <c r="B148" s="21"/>
      <c r="C148" s="21">
        <f t="shared" si="6"/>
        <v>169</v>
      </c>
      <c r="D148" s="21">
        <v>158</v>
      </c>
      <c r="E148" s="21">
        <v>11</v>
      </c>
      <c r="F148" s="6"/>
      <c r="G148" s="6">
        <v>7.8380000000000001</v>
      </c>
      <c r="H148" s="6">
        <f t="shared" si="7"/>
        <v>172.44</v>
      </c>
      <c r="I148" s="35">
        <f t="shared" si="8"/>
        <v>213.98</v>
      </c>
    </row>
    <row r="149" spans="1:9" x14ac:dyDescent="0.25">
      <c r="A149" s="19" t="s">
        <v>393</v>
      </c>
      <c r="B149" s="21"/>
      <c r="C149" s="21">
        <f t="shared" si="6"/>
        <v>187</v>
      </c>
      <c r="D149" s="21">
        <v>158</v>
      </c>
      <c r="E149" s="21">
        <v>29</v>
      </c>
      <c r="F149" s="6"/>
      <c r="G149" s="6">
        <v>7.8380000000000001</v>
      </c>
      <c r="H149" s="6">
        <f t="shared" si="7"/>
        <v>454.6</v>
      </c>
      <c r="I149" s="35">
        <f t="shared" si="8"/>
        <v>564.11</v>
      </c>
    </row>
    <row r="150" spans="1:9" x14ac:dyDescent="0.25">
      <c r="A150" s="19" t="s">
        <v>393</v>
      </c>
      <c r="B150" s="21"/>
      <c r="C150" s="21">
        <f t="shared" si="6"/>
        <v>208</v>
      </c>
      <c r="D150" s="21">
        <v>158</v>
      </c>
      <c r="E150" s="21">
        <v>50</v>
      </c>
      <c r="F150" s="6"/>
      <c r="G150" s="6">
        <v>7.8380000000000001</v>
      </c>
      <c r="H150" s="6">
        <f t="shared" si="7"/>
        <v>783.8</v>
      </c>
      <c r="I150" s="35">
        <f t="shared" si="8"/>
        <v>972.62</v>
      </c>
    </row>
    <row r="151" spans="1:9" x14ac:dyDescent="0.25">
      <c r="A151" s="19" t="s">
        <v>393</v>
      </c>
      <c r="B151" s="21"/>
      <c r="C151" s="21">
        <f t="shared" si="6"/>
        <v>193</v>
      </c>
      <c r="D151" s="21">
        <v>158</v>
      </c>
      <c r="E151" s="21">
        <v>35</v>
      </c>
      <c r="F151" s="6"/>
      <c r="G151" s="6">
        <v>7.8380000000000001</v>
      </c>
      <c r="H151" s="6">
        <f t="shared" si="7"/>
        <v>548.66</v>
      </c>
      <c r="I151" s="35">
        <f t="shared" si="8"/>
        <v>680.83</v>
      </c>
    </row>
    <row r="152" spans="1:9" x14ac:dyDescent="0.25">
      <c r="A152" s="19" t="s">
        <v>393</v>
      </c>
      <c r="B152" s="21"/>
      <c r="C152" s="21">
        <f t="shared" si="6"/>
        <v>238</v>
      </c>
      <c r="D152" s="21">
        <v>158</v>
      </c>
      <c r="E152" s="21">
        <v>80</v>
      </c>
      <c r="F152" s="6"/>
      <c r="G152" s="6">
        <v>7.8380000000000001</v>
      </c>
      <c r="H152" s="6">
        <f t="shared" si="7"/>
        <v>1254.08</v>
      </c>
      <c r="I152" s="35">
        <f t="shared" si="8"/>
        <v>1556.19</v>
      </c>
    </row>
    <row r="153" spans="1:9" x14ac:dyDescent="0.25">
      <c r="A153" s="19" t="s">
        <v>393</v>
      </c>
      <c r="B153" s="21"/>
      <c r="C153" s="21">
        <f t="shared" si="6"/>
        <v>201</v>
      </c>
      <c r="D153" s="21">
        <v>158</v>
      </c>
      <c r="E153" s="21">
        <v>43</v>
      </c>
      <c r="F153" s="6"/>
      <c r="G153" s="6">
        <v>7.8380000000000001</v>
      </c>
      <c r="H153" s="6">
        <f t="shared" si="7"/>
        <v>674.07</v>
      </c>
      <c r="I153" s="35">
        <f t="shared" si="8"/>
        <v>836.45</v>
      </c>
    </row>
    <row r="154" spans="1:9" x14ac:dyDescent="0.25">
      <c r="A154" s="19" t="s">
        <v>393</v>
      </c>
      <c r="B154" s="21"/>
      <c r="C154" s="21">
        <f t="shared" si="6"/>
        <v>169</v>
      </c>
      <c r="D154" s="21">
        <v>158</v>
      </c>
      <c r="E154" s="21">
        <v>11</v>
      </c>
      <c r="F154" s="6"/>
      <c r="G154" s="6">
        <v>7.125</v>
      </c>
      <c r="H154" s="6">
        <f t="shared" si="7"/>
        <v>156.75</v>
      </c>
      <c r="I154" s="35">
        <f t="shared" si="8"/>
        <v>194.51</v>
      </c>
    </row>
    <row r="155" spans="1:9" x14ac:dyDescent="0.25">
      <c r="A155" s="19" t="s">
        <v>393</v>
      </c>
      <c r="B155" s="21"/>
      <c r="C155" s="21">
        <f t="shared" si="6"/>
        <v>223</v>
      </c>
      <c r="D155" s="21">
        <v>158</v>
      </c>
      <c r="E155" s="21">
        <v>65</v>
      </c>
      <c r="F155" s="6"/>
      <c r="G155" s="6">
        <v>7.8380000000000001</v>
      </c>
      <c r="H155" s="6">
        <f t="shared" si="7"/>
        <v>1018.94</v>
      </c>
      <c r="I155" s="35">
        <f t="shared" si="8"/>
        <v>1264.4000000000001</v>
      </c>
    </row>
    <row r="156" spans="1:9" x14ac:dyDescent="0.25">
      <c r="A156" s="19" t="s">
        <v>393</v>
      </c>
      <c r="B156" s="21"/>
      <c r="C156" s="21">
        <f t="shared" si="6"/>
        <v>169</v>
      </c>
      <c r="D156" s="21">
        <v>158</v>
      </c>
      <c r="E156" s="21">
        <v>11</v>
      </c>
      <c r="F156" s="6"/>
      <c r="G156" s="6">
        <v>7.8380000000000001</v>
      </c>
      <c r="H156" s="6">
        <f t="shared" si="7"/>
        <v>172.44</v>
      </c>
      <c r="I156" s="35">
        <f t="shared" si="8"/>
        <v>213.98</v>
      </c>
    </row>
    <row r="157" spans="1:9" x14ac:dyDescent="0.25">
      <c r="A157" s="19" t="s">
        <v>393</v>
      </c>
      <c r="B157" s="21"/>
      <c r="C157" s="21">
        <f t="shared" si="6"/>
        <v>169</v>
      </c>
      <c r="D157" s="21">
        <v>158</v>
      </c>
      <c r="E157" s="21">
        <v>11</v>
      </c>
      <c r="F157" s="6"/>
      <c r="G157" s="6">
        <v>7.8380000000000001</v>
      </c>
      <c r="H157" s="6">
        <f t="shared" si="7"/>
        <v>172.44</v>
      </c>
      <c r="I157" s="35">
        <f t="shared" si="8"/>
        <v>213.98</v>
      </c>
    </row>
    <row r="158" spans="1:9" x14ac:dyDescent="0.25">
      <c r="A158" s="19" t="s">
        <v>393</v>
      </c>
      <c r="B158" s="21"/>
      <c r="C158" s="21">
        <f t="shared" si="6"/>
        <v>169</v>
      </c>
      <c r="D158" s="21">
        <v>158</v>
      </c>
      <c r="E158" s="21">
        <v>11</v>
      </c>
      <c r="F158" s="6"/>
      <c r="G158" s="6">
        <v>7.125</v>
      </c>
      <c r="H158" s="6">
        <f t="shared" si="7"/>
        <v>156.75</v>
      </c>
      <c r="I158" s="35">
        <f t="shared" si="8"/>
        <v>194.51</v>
      </c>
    </row>
    <row r="159" spans="1:9" x14ac:dyDescent="0.25">
      <c r="A159" s="19" t="s">
        <v>393</v>
      </c>
      <c r="B159" s="21"/>
      <c r="C159" s="21">
        <f t="shared" si="6"/>
        <v>169</v>
      </c>
      <c r="D159" s="21">
        <v>158</v>
      </c>
      <c r="E159" s="21">
        <v>11</v>
      </c>
      <c r="F159" s="6"/>
      <c r="G159" s="6">
        <v>7.125</v>
      </c>
      <c r="H159" s="6">
        <f t="shared" si="7"/>
        <v>156.75</v>
      </c>
      <c r="I159" s="35">
        <f t="shared" si="8"/>
        <v>194.51</v>
      </c>
    </row>
    <row r="160" spans="1:9" x14ac:dyDescent="0.25">
      <c r="A160" s="19" t="s">
        <v>393</v>
      </c>
      <c r="B160" s="21"/>
      <c r="C160" s="21">
        <f t="shared" si="6"/>
        <v>169</v>
      </c>
      <c r="D160" s="21">
        <v>158</v>
      </c>
      <c r="E160" s="21">
        <v>11</v>
      </c>
      <c r="F160" s="6"/>
      <c r="G160" s="6">
        <v>7.8380000000000001</v>
      </c>
      <c r="H160" s="6">
        <f t="shared" si="7"/>
        <v>172.44</v>
      </c>
      <c r="I160" s="35">
        <f t="shared" si="8"/>
        <v>213.98</v>
      </c>
    </row>
    <row r="161" spans="1:9" x14ac:dyDescent="0.25">
      <c r="A161" s="19" t="s">
        <v>393</v>
      </c>
      <c r="B161" s="21"/>
      <c r="C161" s="21">
        <f t="shared" si="6"/>
        <v>211</v>
      </c>
      <c r="D161" s="21">
        <v>158</v>
      </c>
      <c r="E161" s="21">
        <v>53</v>
      </c>
      <c r="F161" s="6"/>
      <c r="G161" s="6">
        <v>7.8380000000000001</v>
      </c>
      <c r="H161" s="6">
        <f t="shared" si="7"/>
        <v>830.83</v>
      </c>
      <c r="I161" s="35">
        <f t="shared" si="8"/>
        <v>1030.98</v>
      </c>
    </row>
    <row r="162" spans="1:9" x14ac:dyDescent="0.25">
      <c r="A162" s="19" t="s">
        <v>393</v>
      </c>
      <c r="B162" s="21"/>
      <c r="C162" s="21">
        <f t="shared" si="6"/>
        <v>233</v>
      </c>
      <c r="D162" s="21">
        <v>158</v>
      </c>
      <c r="E162" s="21">
        <v>75</v>
      </c>
      <c r="F162" s="6"/>
      <c r="G162" s="6">
        <v>7.8380000000000001</v>
      </c>
      <c r="H162" s="6">
        <f t="shared" si="7"/>
        <v>1175.7</v>
      </c>
      <c r="I162" s="35">
        <f t="shared" si="8"/>
        <v>1458.93</v>
      </c>
    </row>
    <row r="163" spans="1:9" x14ac:dyDescent="0.25">
      <c r="A163" s="19" t="s">
        <v>393</v>
      </c>
      <c r="B163" s="21"/>
      <c r="C163" s="21">
        <f t="shared" si="6"/>
        <v>193</v>
      </c>
      <c r="D163" s="21">
        <v>158</v>
      </c>
      <c r="E163" s="21">
        <v>35</v>
      </c>
      <c r="F163" s="6"/>
      <c r="G163" s="6">
        <v>7.8380000000000001</v>
      </c>
      <c r="H163" s="6">
        <f t="shared" si="7"/>
        <v>548.66</v>
      </c>
      <c r="I163" s="35">
        <f t="shared" si="8"/>
        <v>680.83</v>
      </c>
    </row>
    <row r="164" spans="1:9" x14ac:dyDescent="0.25">
      <c r="A164" s="19" t="s">
        <v>393</v>
      </c>
      <c r="B164" s="21"/>
      <c r="C164" s="21">
        <f t="shared" si="6"/>
        <v>169</v>
      </c>
      <c r="D164" s="21">
        <v>158</v>
      </c>
      <c r="E164" s="21">
        <v>11</v>
      </c>
      <c r="F164" s="6"/>
      <c r="G164" s="6">
        <v>7.8380000000000001</v>
      </c>
      <c r="H164" s="6">
        <f t="shared" si="7"/>
        <v>172.44</v>
      </c>
      <c r="I164" s="35">
        <f t="shared" si="8"/>
        <v>213.98</v>
      </c>
    </row>
    <row r="165" spans="1:9" x14ac:dyDescent="0.25">
      <c r="A165" s="19" t="s">
        <v>393</v>
      </c>
      <c r="B165" s="21"/>
      <c r="C165" s="21">
        <f t="shared" si="6"/>
        <v>169</v>
      </c>
      <c r="D165" s="21">
        <v>158</v>
      </c>
      <c r="E165" s="21">
        <v>11</v>
      </c>
      <c r="F165" s="6"/>
      <c r="G165" s="6">
        <v>7.8380000000000001</v>
      </c>
      <c r="H165" s="6">
        <f t="shared" si="7"/>
        <v>172.44</v>
      </c>
      <c r="I165" s="35">
        <f t="shared" si="8"/>
        <v>213.98</v>
      </c>
    </row>
    <row r="166" spans="1:9" x14ac:dyDescent="0.25">
      <c r="A166" s="19" t="s">
        <v>393</v>
      </c>
      <c r="B166" s="21"/>
      <c r="C166" s="21">
        <f t="shared" si="6"/>
        <v>169</v>
      </c>
      <c r="D166" s="21">
        <v>158</v>
      </c>
      <c r="E166" s="21">
        <v>11</v>
      </c>
      <c r="F166" s="6"/>
      <c r="G166" s="6">
        <v>7.125</v>
      </c>
      <c r="H166" s="6">
        <f t="shared" si="7"/>
        <v>156.75</v>
      </c>
      <c r="I166" s="35">
        <f t="shared" si="8"/>
        <v>194.51</v>
      </c>
    </row>
    <row r="167" spans="1:9" x14ac:dyDescent="0.25">
      <c r="A167" s="19" t="s">
        <v>393</v>
      </c>
      <c r="B167" s="21"/>
      <c r="C167" s="21">
        <f t="shared" si="6"/>
        <v>169</v>
      </c>
      <c r="D167" s="21">
        <v>158</v>
      </c>
      <c r="E167" s="21">
        <v>11</v>
      </c>
      <c r="F167" s="6"/>
      <c r="G167" s="6">
        <v>7.125</v>
      </c>
      <c r="H167" s="6">
        <f t="shared" si="7"/>
        <v>156.75</v>
      </c>
      <c r="I167" s="35">
        <f t="shared" si="8"/>
        <v>194.51</v>
      </c>
    </row>
    <row r="168" spans="1:9" x14ac:dyDescent="0.25">
      <c r="A168" s="19" t="s">
        <v>393</v>
      </c>
      <c r="B168" s="21"/>
      <c r="C168" s="21">
        <f t="shared" si="6"/>
        <v>239</v>
      </c>
      <c r="D168" s="21">
        <v>158</v>
      </c>
      <c r="E168" s="21">
        <v>81</v>
      </c>
      <c r="F168" s="6"/>
      <c r="G168" s="6">
        <v>7.125</v>
      </c>
      <c r="H168" s="6">
        <f t="shared" si="7"/>
        <v>1154.25</v>
      </c>
      <c r="I168" s="35">
        <f t="shared" si="8"/>
        <v>1432.31</v>
      </c>
    </row>
    <row r="169" spans="1:9" x14ac:dyDescent="0.25">
      <c r="A169" s="19" t="s">
        <v>393</v>
      </c>
      <c r="B169" s="21"/>
      <c r="C169" s="21">
        <f t="shared" si="6"/>
        <v>169</v>
      </c>
      <c r="D169" s="21">
        <v>158</v>
      </c>
      <c r="E169" s="21">
        <v>11</v>
      </c>
      <c r="F169" s="6"/>
      <c r="G169" s="6">
        <v>7.8380000000000001</v>
      </c>
      <c r="H169" s="6">
        <f t="shared" si="7"/>
        <v>172.44</v>
      </c>
      <c r="I169" s="35">
        <f t="shared" si="8"/>
        <v>213.98</v>
      </c>
    </row>
    <row r="170" spans="1:9" x14ac:dyDescent="0.25">
      <c r="A170" s="19" t="s">
        <v>393</v>
      </c>
      <c r="B170" s="21"/>
      <c r="C170" s="21">
        <f t="shared" si="6"/>
        <v>216</v>
      </c>
      <c r="D170" s="21">
        <v>158</v>
      </c>
      <c r="E170" s="21">
        <v>58</v>
      </c>
      <c r="F170" s="6"/>
      <c r="G170" s="6">
        <v>7.8380000000000001</v>
      </c>
      <c r="H170" s="6">
        <f t="shared" si="7"/>
        <v>909.21</v>
      </c>
      <c r="I170" s="35">
        <f t="shared" si="8"/>
        <v>1128.24</v>
      </c>
    </row>
    <row r="171" spans="1:9" x14ac:dyDescent="0.25">
      <c r="A171" s="19" t="s">
        <v>393</v>
      </c>
      <c r="B171" s="21"/>
      <c r="C171" s="21">
        <f t="shared" si="6"/>
        <v>220</v>
      </c>
      <c r="D171" s="21">
        <v>158</v>
      </c>
      <c r="E171" s="21">
        <v>62</v>
      </c>
      <c r="F171" s="6"/>
      <c r="G171" s="6">
        <v>7.125</v>
      </c>
      <c r="H171" s="6">
        <f t="shared" si="7"/>
        <v>883.5</v>
      </c>
      <c r="I171" s="35">
        <f t="shared" si="8"/>
        <v>1096.3399999999999</v>
      </c>
    </row>
    <row r="172" spans="1:9" x14ac:dyDescent="0.25">
      <c r="A172" s="19" t="s">
        <v>393</v>
      </c>
      <c r="B172" s="21"/>
      <c r="C172" s="21">
        <f t="shared" si="6"/>
        <v>182</v>
      </c>
      <c r="D172" s="21">
        <v>158</v>
      </c>
      <c r="E172" s="21">
        <v>24</v>
      </c>
      <c r="F172" s="6"/>
      <c r="G172" s="6">
        <v>7.8380000000000001</v>
      </c>
      <c r="H172" s="6">
        <f t="shared" si="7"/>
        <v>376.22</v>
      </c>
      <c r="I172" s="35">
        <f t="shared" si="8"/>
        <v>466.85</v>
      </c>
    </row>
    <row r="173" spans="1:9" x14ac:dyDescent="0.25">
      <c r="A173" s="19" t="s">
        <v>393</v>
      </c>
      <c r="B173" s="21"/>
      <c r="C173" s="21">
        <f t="shared" si="6"/>
        <v>169</v>
      </c>
      <c r="D173" s="21">
        <v>158</v>
      </c>
      <c r="E173" s="21">
        <v>11</v>
      </c>
      <c r="F173" s="6"/>
      <c r="G173" s="6">
        <v>7.8380000000000001</v>
      </c>
      <c r="H173" s="6">
        <f t="shared" si="7"/>
        <v>172.44</v>
      </c>
      <c r="I173" s="35">
        <f t="shared" si="8"/>
        <v>213.98</v>
      </c>
    </row>
    <row r="174" spans="1:9" x14ac:dyDescent="0.25">
      <c r="A174" s="19" t="s">
        <v>393</v>
      </c>
      <c r="B174" s="21"/>
      <c r="C174" s="21">
        <f t="shared" si="6"/>
        <v>199</v>
      </c>
      <c r="D174" s="21">
        <v>158</v>
      </c>
      <c r="E174" s="21">
        <v>41</v>
      </c>
      <c r="F174" s="6"/>
      <c r="G174" s="6">
        <v>7.125</v>
      </c>
      <c r="H174" s="6">
        <f t="shared" si="7"/>
        <v>584.25</v>
      </c>
      <c r="I174" s="35">
        <f t="shared" si="8"/>
        <v>725</v>
      </c>
    </row>
    <row r="175" spans="1:9" x14ac:dyDescent="0.25">
      <c r="A175" s="19" t="s">
        <v>393</v>
      </c>
      <c r="B175" s="21"/>
      <c r="C175" s="21">
        <f t="shared" si="6"/>
        <v>192</v>
      </c>
      <c r="D175" s="21">
        <v>158</v>
      </c>
      <c r="E175" s="21">
        <v>34</v>
      </c>
      <c r="F175" s="6"/>
      <c r="G175" s="6">
        <v>7.8380000000000001</v>
      </c>
      <c r="H175" s="6">
        <f t="shared" si="7"/>
        <v>532.98</v>
      </c>
      <c r="I175" s="35">
        <f t="shared" si="8"/>
        <v>661.37</v>
      </c>
    </row>
    <row r="176" spans="1:9" x14ac:dyDescent="0.25">
      <c r="A176" s="19" t="s">
        <v>393</v>
      </c>
      <c r="B176" s="21"/>
      <c r="C176" s="21">
        <f t="shared" si="6"/>
        <v>169</v>
      </c>
      <c r="D176" s="21">
        <v>158</v>
      </c>
      <c r="E176" s="21">
        <v>11</v>
      </c>
      <c r="F176" s="6"/>
      <c r="G176" s="6">
        <v>7.125</v>
      </c>
      <c r="H176" s="6">
        <f t="shared" si="7"/>
        <v>156.75</v>
      </c>
      <c r="I176" s="35">
        <f t="shared" si="8"/>
        <v>194.51</v>
      </c>
    </row>
    <row r="177" spans="1:9" x14ac:dyDescent="0.25">
      <c r="A177" s="19" t="s">
        <v>393</v>
      </c>
      <c r="B177" s="21"/>
      <c r="C177" s="21">
        <f t="shared" si="6"/>
        <v>219</v>
      </c>
      <c r="D177" s="21">
        <v>158</v>
      </c>
      <c r="E177" s="21">
        <v>61</v>
      </c>
      <c r="F177" s="6"/>
      <c r="G177" s="6">
        <v>7.8380000000000001</v>
      </c>
      <c r="H177" s="6">
        <f t="shared" si="7"/>
        <v>956.24</v>
      </c>
      <c r="I177" s="35">
        <f t="shared" si="8"/>
        <v>1186.5999999999999</v>
      </c>
    </row>
    <row r="178" spans="1:9" x14ac:dyDescent="0.25">
      <c r="A178" s="19" t="s">
        <v>393</v>
      </c>
      <c r="B178" s="21"/>
      <c r="C178" s="21">
        <f t="shared" si="6"/>
        <v>190</v>
      </c>
      <c r="D178" s="21">
        <v>158</v>
      </c>
      <c r="E178" s="21">
        <v>32</v>
      </c>
      <c r="F178" s="6"/>
      <c r="G178" s="6">
        <v>7.8380000000000001</v>
      </c>
      <c r="H178" s="6">
        <f t="shared" si="7"/>
        <v>501.63</v>
      </c>
      <c r="I178" s="35">
        <f t="shared" si="8"/>
        <v>622.47</v>
      </c>
    </row>
    <row r="179" spans="1:9" x14ac:dyDescent="0.25">
      <c r="A179" s="19" t="s">
        <v>393</v>
      </c>
      <c r="B179" s="21"/>
      <c r="C179" s="21">
        <f t="shared" si="6"/>
        <v>174</v>
      </c>
      <c r="D179" s="21">
        <v>158</v>
      </c>
      <c r="E179" s="21">
        <v>16</v>
      </c>
      <c r="F179" s="6"/>
      <c r="G179" s="6">
        <v>7.8380000000000001</v>
      </c>
      <c r="H179" s="6">
        <f t="shared" si="7"/>
        <v>250.82</v>
      </c>
      <c r="I179" s="35">
        <f t="shared" si="8"/>
        <v>311.24</v>
      </c>
    </row>
    <row r="180" spans="1:9" x14ac:dyDescent="0.25">
      <c r="A180" s="19" t="s">
        <v>393</v>
      </c>
      <c r="B180" s="21"/>
      <c r="C180" s="21">
        <f t="shared" si="6"/>
        <v>192</v>
      </c>
      <c r="D180" s="21">
        <v>158</v>
      </c>
      <c r="E180" s="21">
        <v>34</v>
      </c>
      <c r="F180" s="6"/>
      <c r="G180" s="6">
        <v>7.8380000000000001</v>
      </c>
      <c r="H180" s="6">
        <f t="shared" si="7"/>
        <v>532.98</v>
      </c>
      <c r="I180" s="35">
        <f t="shared" si="8"/>
        <v>661.37</v>
      </c>
    </row>
    <row r="181" spans="1:9" x14ac:dyDescent="0.25">
      <c r="A181" s="19" t="s">
        <v>393</v>
      </c>
      <c r="B181" s="21"/>
      <c r="C181" s="21">
        <f t="shared" si="6"/>
        <v>169</v>
      </c>
      <c r="D181" s="21">
        <v>158</v>
      </c>
      <c r="E181" s="21">
        <v>11</v>
      </c>
      <c r="F181" s="6"/>
      <c r="G181" s="6">
        <v>7.8380000000000001</v>
      </c>
      <c r="H181" s="6">
        <f t="shared" si="7"/>
        <v>172.44</v>
      </c>
      <c r="I181" s="35">
        <f t="shared" si="8"/>
        <v>213.98</v>
      </c>
    </row>
    <row r="182" spans="1:9" x14ac:dyDescent="0.25">
      <c r="A182" s="19" t="s">
        <v>393</v>
      </c>
      <c r="B182" s="21"/>
      <c r="C182" s="21">
        <f t="shared" si="6"/>
        <v>189</v>
      </c>
      <c r="D182" s="21">
        <v>158</v>
      </c>
      <c r="E182" s="21">
        <v>31</v>
      </c>
      <c r="F182" s="6"/>
      <c r="G182" s="6">
        <v>7.8380000000000001</v>
      </c>
      <c r="H182" s="6">
        <f t="shared" si="7"/>
        <v>485.96</v>
      </c>
      <c r="I182" s="35">
        <f t="shared" si="8"/>
        <v>603.03</v>
      </c>
    </row>
    <row r="183" spans="1:9" x14ac:dyDescent="0.25">
      <c r="A183" s="19" t="s">
        <v>393</v>
      </c>
      <c r="B183" s="21"/>
      <c r="C183" s="21">
        <f t="shared" si="6"/>
        <v>188</v>
      </c>
      <c r="D183" s="21">
        <v>158</v>
      </c>
      <c r="E183" s="21">
        <v>30</v>
      </c>
      <c r="F183" s="6"/>
      <c r="G183" s="6">
        <v>7.8380000000000001</v>
      </c>
      <c r="H183" s="6">
        <f t="shared" si="7"/>
        <v>470.28</v>
      </c>
      <c r="I183" s="35">
        <f t="shared" si="8"/>
        <v>583.57000000000005</v>
      </c>
    </row>
    <row r="184" spans="1:9" x14ac:dyDescent="0.25">
      <c r="A184" s="19" t="s">
        <v>393</v>
      </c>
      <c r="B184" s="21"/>
      <c r="C184" s="21">
        <f t="shared" si="6"/>
        <v>169</v>
      </c>
      <c r="D184" s="21">
        <v>158</v>
      </c>
      <c r="E184" s="21">
        <v>11</v>
      </c>
      <c r="F184" s="6"/>
      <c r="G184" s="6">
        <v>7.8380000000000001</v>
      </c>
      <c r="H184" s="6">
        <f t="shared" si="7"/>
        <v>172.44</v>
      </c>
      <c r="I184" s="35">
        <f t="shared" si="8"/>
        <v>213.98</v>
      </c>
    </row>
    <row r="185" spans="1:9" x14ac:dyDescent="0.25">
      <c r="A185" s="19" t="s">
        <v>393</v>
      </c>
      <c r="B185" s="21"/>
      <c r="C185" s="21">
        <f t="shared" si="6"/>
        <v>169</v>
      </c>
      <c r="D185" s="21">
        <v>158</v>
      </c>
      <c r="E185" s="21">
        <v>11</v>
      </c>
      <c r="F185" s="6"/>
      <c r="G185" s="6">
        <v>7.8380000000000001</v>
      </c>
      <c r="H185" s="6">
        <f t="shared" si="7"/>
        <v>172.44</v>
      </c>
      <c r="I185" s="35">
        <f t="shared" si="8"/>
        <v>213.98</v>
      </c>
    </row>
    <row r="186" spans="1:9" x14ac:dyDescent="0.25">
      <c r="A186" s="19" t="s">
        <v>393</v>
      </c>
      <c r="B186" s="21"/>
      <c r="C186" s="21">
        <f t="shared" si="6"/>
        <v>238</v>
      </c>
      <c r="D186" s="21">
        <v>158</v>
      </c>
      <c r="E186" s="21">
        <v>80</v>
      </c>
      <c r="F186" s="6"/>
      <c r="G186" s="6">
        <v>7.8380000000000001</v>
      </c>
      <c r="H186" s="6">
        <f t="shared" si="7"/>
        <v>1254.08</v>
      </c>
      <c r="I186" s="35">
        <f t="shared" si="8"/>
        <v>1556.19</v>
      </c>
    </row>
    <row r="187" spans="1:9" x14ac:dyDescent="0.25">
      <c r="A187" s="19" t="s">
        <v>393</v>
      </c>
      <c r="B187" s="21"/>
      <c r="C187" s="21">
        <f t="shared" si="6"/>
        <v>225</v>
      </c>
      <c r="D187" s="21">
        <v>158</v>
      </c>
      <c r="E187" s="21">
        <v>67</v>
      </c>
      <c r="F187" s="6"/>
      <c r="G187" s="6">
        <v>7.125</v>
      </c>
      <c r="H187" s="6">
        <f t="shared" si="7"/>
        <v>954.75</v>
      </c>
      <c r="I187" s="35">
        <f t="shared" si="8"/>
        <v>1184.75</v>
      </c>
    </row>
    <row r="188" spans="1:9" x14ac:dyDescent="0.25">
      <c r="A188" s="19" t="s">
        <v>393</v>
      </c>
      <c r="B188" s="21"/>
      <c r="C188" s="21">
        <f t="shared" si="6"/>
        <v>196</v>
      </c>
      <c r="D188" s="21">
        <v>158</v>
      </c>
      <c r="E188" s="21">
        <v>38</v>
      </c>
      <c r="F188" s="6"/>
      <c r="G188" s="6">
        <v>7.8380000000000001</v>
      </c>
      <c r="H188" s="6">
        <f t="shared" si="7"/>
        <v>595.69000000000005</v>
      </c>
      <c r="I188" s="35">
        <f t="shared" si="8"/>
        <v>739.19</v>
      </c>
    </row>
    <row r="189" spans="1:9" x14ac:dyDescent="0.25">
      <c r="A189" s="19" t="s">
        <v>393</v>
      </c>
      <c r="B189" s="21"/>
      <c r="C189" s="21">
        <f t="shared" si="6"/>
        <v>176</v>
      </c>
      <c r="D189" s="21">
        <v>158</v>
      </c>
      <c r="E189" s="21">
        <v>18</v>
      </c>
      <c r="F189" s="6"/>
      <c r="G189" s="6">
        <v>7.8380000000000001</v>
      </c>
      <c r="H189" s="6">
        <f t="shared" si="7"/>
        <v>282.17</v>
      </c>
      <c r="I189" s="35">
        <f t="shared" si="8"/>
        <v>350.14</v>
      </c>
    </row>
    <row r="190" spans="1:9" x14ac:dyDescent="0.25">
      <c r="A190" s="19" t="s">
        <v>393</v>
      </c>
      <c r="B190" s="21"/>
      <c r="C190" s="21">
        <f t="shared" si="6"/>
        <v>169</v>
      </c>
      <c r="D190" s="21">
        <v>158</v>
      </c>
      <c r="E190" s="21">
        <v>11</v>
      </c>
      <c r="F190" s="6"/>
      <c r="G190" s="6">
        <v>7.125</v>
      </c>
      <c r="H190" s="6">
        <f t="shared" si="7"/>
        <v>156.75</v>
      </c>
      <c r="I190" s="35">
        <f t="shared" si="8"/>
        <v>194.51</v>
      </c>
    </row>
    <row r="191" spans="1:9" x14ac:dyDescent="0.25">
      <c r="A191" s="19" t="s">
        <v>393</v>
      </c>
      <c r="B191" s="21"/>
      <c r="C191" s="21">
        <f t="shared" si="6"/>
        <v>222</v>
      </c>
      <c r="D191" s="21">
        <v>158</v>
      </c>
      <c r="E191" s="21">
        <v>64</v>
      </c>
      <c r="F191" s="6"/>
      <c r="G191" s="6">
        <v>7.8380000000000001</v>
      </c>
      <c r="H191" s="6">
        <f t="shared" si="7"/>
        <v>1003.26</v>
      </c>
      <c r="I191" s="35">
        <f t="shared" si="8"/>
        <v>1244.95</v>
      </c>
    </row>
    <row r="192" spans="1:9" x14ac:dyDescent="0.25">
      <c r="A192" s="19" t="s">
        <v>393</v>
      </c>
      <c r="B192" s="21"/>
      <c r="C192" s="21">
        <f t="shared" si="6"/>
        <v>193</v>
      </c>
      <c r="D192" s="21">
        <v>158</v>
      </c>
      <c r="E192" s="21">
        <v>35</v>
      </c>
      <c r="F192" s="6"/>
      <c r="G192" s="6">
        <v>7.8380000000000001</v>
      </c>
      <c r="H192" s="6">
        <f t="shared" si="7"/>
        <v>548.66</v>
      </c>
      <c r="I192" s="35">
        <f t="shared" si="8"/>
        <v>680.83</v>
      </c>
    </row>
    <row r="193" spans="1:9" x14ac:dyDescent="0.25">
      <c r="A193" s="19" t="s">
        <v>393</v>
      </c>
      <c r="B193" s="21"/>
      <c r="C193" s="21">
        <f t="shared" si="6"/>
        <v>211</v>
      </c>
      <c r="D193" s="21">
        <v>158</v>
      </c>
      <c r="E193" s="21">
        <v>53</v>
      </c>
      <c r="F193" s="6"/>
      <c r="G193" s="6">
        <v>7.8380000000000001</v>
      </c>
      <c r="H193" s="6">
        <f t="shared" si="7"/>
        <v>830.83</v>
      </c>
      <c r="I193" s="35">
        <f t="shared" si="8"/>
        <v>1030.98</v>
      </c>
    </row>
    <row r="194" spans="1:9" x14ac:dyDescent="0.25">
      <c r="A194" s="19" t="s">
        <v>393</v>
      </c>
      <c r="B194" s="21"/>
      <c r="C194" s="21">
        <f t="shared" si="6"/>
        <v>169</v>
      </c>
      <c r="D194" s="21">
        <v>158</v>
      </c>
      <c r="E194" s="21">
        <v>11</v>
      </c>
      <c r="F194" s="6"/>
      <c r="G194" s="6">
        <v>7.8380000000000001</v>
      </c>
      <c r="H194" s="6">
        <f t="shared" si="7"/>
        <v>172.44</v>
      </c>
      <c r="I194" s="35">
        <f t="shared" si="8"/>
        <v>213.98</v>
      </c>
    </row>
    <row r="195" spans="1:9" x14ac:dyDescent="0.25">
      <c r="A195" s="19" t="s">
        <v>393</v>
      </c>
      <c r="B195" s="21"/>
      <c r="C195" s="21">
        <f t="shared" si="6"/>
        <v>169</v>
      </c>
      <c r="D195" s="21">
        <v>158</v>
      </c>
      <c r="E195" s="21">
        <v>11</v>
      </c>
      <c r="F195" s="6"/>
      <c r="G195" s="6">
        <v>7.8380000000000001</v>
      </c>
      <c r="H195" s="6">
        <f t="shared" si="7"/>
        <v>172.44</v>
      </c>
      <c r="I195" s="35">
        <f t="shared" si="8"/>
        <v>213.98</v>
      </c>
    </row>
    <row r="196" spans="1:9" x14ac:dyDescent="0.25">
      <c r="A196" s="19" t="s">
        <v>393</v>
      </c>
      <c r="B196" s="21"/>
      <c r="C196" s="21">
        <f t="shared" si="6"/>
        <v>169</v>
      </c>
      <c r="D196" s="21">
        <v>158</v>
      </c>
      <c r="E196" s="21">
        <v>11</v>
      </c>
      <c r="F196" s="6"/>
      <c r="G196" s="6">
        <v>7.8380000000000001</v>
      </c>
      <c r="H196" s="6">
        <f t="shared" si="7"/>
        <v>172.44</v>
      </c>
      <c r="I196" s="35">
        <f t="shared" si="8"/>
        <v>213.98</v>
      </c>
    </row>
    <row r="197" spans="1:9" x14ac:dyDescent="0.25">
      <c r="A197" s="19" t="s">
        <v>393</v>
      </c>
      <c r="B197" s="21"/>
      <c r="C197" s="21">
        <f t="shared" si="6"/>
        <v>218</v>
      </c>
      <c r="D197" s="21">
        <v>158</v>
      </c>
      <c r="E197" s="21">
        <v>60</v>
      </c>
      <c r="F197" s="6"/>
      <c r="G197" s="6">
        <v>7.8380000000000001</v>
      </c>
      <c r="H197" s="6">
        <f t="shared" si="7"/>
        <v>940.56</v>
      </c>
      <c r="I197" s="35">
        <f t="shared" si="8"/>
        <v>1167.1400000000001</v>
      </c>
    </row>
    <row r="198" spans="1:9" x14ac:dyDescent="0.25">
      <c r="A198" s="19" t="s">
        <v>393</v>
      </c>
      <c r="B198" s="21"/>
      <c r="C198" s="21">
        <f t="shared" si="6"/>
        <v>233</v>
      </c>
      <c r="D198" s="21">
        <v>158</v>
      </c>
      <c r="E198" s="21">
        <v>75</v>
      </c>
      <c r="F198" s="6"/>
      <c r="G198" s="6">
        <v>7.8380000000000001</v>
      </c>
      <c r="H198" s="6">
        <f t="shared" si="7"/>
        <v>1175.7</v>
      </c>
      <c r="I198" s="35">
        <f t="shared" si="8"/>
        <v>1458.93</v>
      </c>
    </row>
    <row r="199" spans="1:9" x14ac:dyDescent="0.25">
      <c r="A199" s="19" t="s">
        <v>393</v>
      </c>
      <c r="B199" s="21"/>
      <c r="C199" s="21">
        <f t="shared" si="6"/>
        <v>217</v>
      </c>
      <c r="D199" s="21">
        <v>158</v>
      </c>
      <c r="E199" s="21">
        <v>59</v>
      </c>
      <c r="F199" s="6"/>
      <c r="G199" s="6">
        <v>7.8380000000000001</v>
      </c>
      <c r="H199" s="6">
        <f t="shared" si="7"/>
        <v>924.88</v>
      </c>
      <c r="I199" s="35">
        <f t="shared" si="8"/>
        <v>1147.68</v>
      </c>
    </row>
    <row r="200" spans="1:9" x14ac:dyDescent="0.25">
      <c r="A200" s="19" t="s">
        <v>393</v>
      </c>
      <c r="B200" s="21"/>
      <c r="C200" s="21">
        <f t="shared" si="6"/>
        <v>225</v>
      </c>
      <c r="D200" s="21">
        <v>158</v>
      </c>
      <c r="E200" s="21">
        <v>67</v>
      </c>
      <c r="F200" s="6"/>
      <c r="G200" s="6">
        <v>7.8380000000000001</v>
      </c>
      <c r="H200" s="6">
        <f t="shared" si="7"/>
        <v>1050.29</v>
      </c>
      <c r="I200" s="35">
        <f t="shared" si="8"/>
        <v>1303.3</v>
      </c>
    </row>
    <row r="201" spans="1:9" x14ac:dyDescent="0.25">
      <c r="A201" s="19" t="s">
        <v>393</v>
      </c>
      <c r="B201" s="21"/>
      <c r="C201" s="21">
        <f t="shared" si="6"/>
        <v>185</v>
      </c>
      <c r="D201" s="21">
        <v>158</v>
      </c>
      <c r="E201" s="21">
        <v>27</v>
      </c>
      <c r="F201" s="6"/>
      <c r="G201" s="6">
        <v>7.8380000000000001</v>
      </c>
      <c r="H201" s="6">
        <f t="shared" si="7"/>
        <v>423.25</v>
      </c>
      <c r="I201" s="35">
        <f t="shared" si="8"/>
        <v>525.21</v>
      </c>
    </row>
    <row r="202" spans="1:9" x14ac:dyDescent="0.25">
      <c r="A202" s="19" t="s">
        <v>393</v>
      </c>
      <c r="B202" s="21"/>
      <c r="C202" s="21">
        <f t="shared" si="6"/>
        <v>169</v>
      </c>
      <c r="D202" s="21">
        <v>158</v>
      </c>
      <c r="E202" s="21">
        <v>11</v>
      </c>
      <c r="F202" s="6"/>
      <c r="G202" s="6">
        <v>7.8380000000000001</v>
      </c>
      <c r="H202" s="6">
        <f t="shared" si="7"/>
        <v>172.44</v>
      </c>
      <c r="I202" s="35">
        <f t="shared" si="8"/>
        <v>213.98</v>
      </c>
    </row>
    <row r="203" spans="1:9" x14ac:dyDescent="0.25">
      <c r="A203" s="19" t="s">
        <v>393</v>
      </c>
      <c r="B203" s="21"/>
      <c r="C203" s="21">
        <f t="shared" si="6"/>
        <v>201</v>
      </c>
      <c r="D203" s="21">
        <v>158</v>
      </c>
      <c r="E203" s="21">
        <v>43</v>
      </c>
      <c r="F203" s="6"/>
      <c r="G203" s="6">
        <v>7.8380000000000001</v>
      </c>
      <c r="H203" s="6">
        <f t="shared" si="7"/>
        <v>674.07</v>
      </c>
      <c r="I203" s="35">
        <f t="shared" si="8"/>
        <v>836.45</v>
      </c>
    </row>
    <row r="204" spans="1:9" x14ac:dyDescent="0.25">
      <c r="A204" s="19" t="s">
        <v>393</v>
      </c>
      <c r="B204" s="21"/>
      <c r="C204" s="21">
        <f t="shared" si="6"/>
        <v>212</v>
      </c>
      <c r="D204" s="21">
        <v>158</v>
      </c>
      <c r="E204" s="21">
        <v>54</v>
      </c>
      <c r="F204" s="6"/>
      <c r="G204" s="6">
        <v>7.8380000000000001</v>
      </c>
      <c r="H204" s="6">
        <f t="shared" si="7"/>
        <v>846.5</v>
      </c>
      <c r="I204" s="35">
        <f t="shared" si="8"/>
        <v>1050.42</v>
      </c>
    </row>
    <row r="205" spans="1:9" x14ac:dyDescent="0.25">
      <c r="A205" s="19" t="s">
        <v>393</v>
      </c>
      <c r="B205" s="21"/>
      <c r="C205" s="21">
        <f t="shared" si="6"/>
        <v>166</v>
      </c>
      <c r="D205" s="21">
        <v>158</v>
      </c>
      <c r="E205" s="21">
        <v>8</v>
      </c>
      <c r="F205" s="6"/>
      <c r="G205" s="6">
        <v>7.125</v>
      </c>
      <c r="H205" s="6">
        <f t="shared" si="7"/>
        <v>114</v>
      </c>
      <c r="I205" s="35">
        <f t="shared" si="8"/>
        <v>141.46</v>
      </c>
    </row>
    <row r="206" spans="1:9" x14ac:dyDescent="0.25">
      <c r="A206" s="19" t="s">
        <v>393</v>
      </c>
      <c r="B206" s="21"/>
      <c r="C206" s="21">
        <f t="shared" si="6"/>
        <v>218</v>
      </c>
      <c r="D206" s="21">
        <v>158</v>
      </c>
      <c r="E206" s="21">
        <v>60</v>
      </c>
      <c r="F206" s="6"/>
      <c r="G206" s="6">
        <v>7.8380000000000001</v>
      </c>
      <c r="H206" s="6">
        <f t="shared" si="7"/>
        <v>940.56</v>
      </c>
      <c r="I206" s="35">
        <f t="shared" si="8"/>
        <v>1167.1400000000001</v>
      </c>
    </row>
    <row r="207" spans="1:9" x14ac:dyDescent="0.25">
      <c r="A207" s="19" t="s">
        <v>393</v>
      </c>
      <c r="B207" s="21"/>
      <c r="C207" s="21">
        <f t="shared" si="6"/>
        <v>219</v>
      </c>
      <c r="D207" s="21">
        <v>158</v>
      </c>
      <c r="E207" s="21">
        <v>61</v>
      </c>
      <c r="F207" s="6"/>
      <c r="G207" s="6">
        <v>7.8380000000000001</v>
      </c>
      <c r="H207" s="6">
        <f t="shared" si="7"/>
        <v>956.24</v>
      </c>
      <c r="I207" s="35">
        <f t="shared" ref="I207:I267" si="9">ROUND(H207*1.2409,2)</f>
        <v>1186.5999999999999</v>
      </c>
    </row>
    <row r="208" spans="1:9" x14ac:dyDescent="0.25">
      <c r="A208" s="19" t="s">
        <v>393</v>
      </c>
      <c r="B208" s="21"/>
      <c r="C208" s="21">
        <f t="shared" si="6"/>
        <v>229</v>
      </c>
      <c r="D208" s="21">
        <v>158</v>
      </c>
      <c r="E208" s="21">
        <v>71</v>
      </c>
      <c r="F208" s="6"/>
      <c r="G208" s="6">
        <v>7.8380000000000001</v>
      </c>
      <c r="H208" s="6">
        <f t="shared" si="7"/>
        <v>1113</v>
      </c>
      <c r="I208" s="35">
        <f t="shared" si="9"/>
        <v>1381.12</v>
      </c>
    </row>
    <row r="209" spans="1:9" x14ac:dyDescent="0.25">
      <c r="A209" s="19" t="s">
        <v>393</v>
      </c>
      <c r="B209" s="21"/>
      <c r="C209" s="21">
        <f t="shared" si="6"/>
        <v>219</v>
      </c>
      <c r="D209" s="21">
        <v>158</v>
      </c>
      <c r="E209" s="21">
        <v>61</v>
      </c>
      <c r="F209" s="6"/>
      <c r="G209" s="6">
        <v>7.8380000000000001</v>
      </c>
      <c r="H209" s="6">
        <f t="shared" si="7"/>
        <v>956.24</v>
      </c>
      <c r="I209" s="35">
        <f t="shared" si="9"/>
        <v>1186.5999999999999</v>
      </c>
    </row>
    <row r="210" spans="1:9" x14ac:dyDescent="0.25">
      <c r="A210" s="19" t="s">
        <v>393</v>
      </c>
      <c r="B210" s="21"/>
      <c r="C210" s="21">
        <f t="shared" ref="C210:C267" si="10">D210+E210</f>
        <v>169</v>
      </c>
      <c r="D210" s="21">
        <v>158</v>
      </c>
      <c r="E210" s="21">
        <v>11</v>
      </c>
      <c r="F210" s="6"/>
      <c r="G210" s="6">
        <v>7.8380000000000001</v>
      </c>
      <c r="H210" s="6">
        <f t="shared" ref="H210:H267" si="11">ROUND(G210*E210*2,2)</f>
        <v>172.44</v>
      </c>
      <c r="I210" s="35">
        <f t="shared" si="9"/>
        <v>213.98</v>
      </c>
    </row>
    <row r="211" spans="1:9" x14ac:dyDescent="0.25">
      <c r="A211" s="19" t="s">
        <v>393</v>
      </c>
      <c r="B211" s="21"/>
      <c r="C211" s="21">
        <f t="shared" si="10"/>
        <v>229</v>
      </c>
      <c r="D211" s="21">
        <v>158</v>
      </c>
      <c r="E211" s="21">
        <v>71</v>
      </c>
      <c r="F211" s="6"/>
      <c r="G211" s="6">
        <v>7.8380000000000001</v>
      </c>
      <c r="H211" s="6">
        <f t="shared" si="11"/>
        <v>1113</v>
      </c>
      <c r="I211" s="35">
        <f t="shared" si="9"/>
        <v>1381.12</v>
      </c>
    </row>
    <row r="212" spans="1:9" x14ac:dyDescent="0.25">
      <c r="A212" s="19" t="s">
        <v>393</v>
      </c>
      <c r="B212" s="21"/>
      <c r="C212" s="21">
        <f t="shared" si="10"/>
        <v>193</v>
      </c>
      <c r="D212" s="21">
        <v>158</v>
      </c>
      <c r="E212" s="21">
        <v>35</v>
      </c>
      <c r="F212" s="6"/>
      <c r="G212" s="6">
        <v>7.8380000000000001</v>
      </c>
      <c r="H212" s="6">
        <f t="shared" si="11"/>
        <v>548.66</v>
      </c>
      <c r="I212" s="35">
        <f t="shared" si="9"/>
        <v>680.83</v>
      </c>
    </row>
    <row r="213" spans="1:9" x14ac:dyDescent="0.25">
      <c r="A213" s="19" t="s">
        <v>393</v>
      </c>
      <c r="B213" s="21"/>
      <c r="C213" s="21">
        <f t="shared" si="10"/>
        <v>169</v>
      </c>
      <c r="D213" s="21">
        <v>158</v>
      </c>
      <c r="E213" s="21">
        <v>11</v>
      </c>
      <c r="F213" s="6"/>
      <c r="G213" s="6">
        <v>7.125</v>
      </c>
      <c r="H213" s="6">
        <f t="shared" si="11"/>
        <v>156.75</v>
      </c>
      <c r="I213" s="35">
        <f t="shared" si="9"/>
        <v>194.51</v>
      </c>
    </row>
    <row r="214" spans="1:9" x14ac:dyDescent="0.25">
      <c r="A214" s="19" t="s">
        <v>393</v>
      </c>
      <c r="B214" s="21"/>
      <c r="C214" s="21">
        <f t="shared" si="10"/>
        <v>169</v>
      </c>
      <c r="D214" s="21">
        <v>158</v>
      </c>
      <c r="E214" s="21">
        <v>11</v>
      </c>
      <c r="F214" s="6"/>
      <c r="G214" s="6">
        <v>7.8380000000000001</v>
      </c>
      <c r="H214" s="6">
        <f t="shared" si="11"/>
        <v>172.44</v>
      </c>
      <c r="I214" s="35">
        <f t="shared" si="9"/>
        <v>213.98</v>
      </c>
    </row>
    <row r="215" spans="1:9" x14ac:dyDescent="0.25">
      <c r="A215" s="19" t="s">
        <v>393</v>
      </c>
      <c r="B215" s="21"/>
      <c r="C215" s="21">
        <f t="shared" si="10"/>
        <v>222</v>
      </c>
      <c r="D215" s="21">
        <v>158</v>
      </c>
      <c r="E215" s="21">
        <v>64</v>
      </c>
      <c r="F215" s="6"/>
      <c r="G215" s="6">
        <v>7.8380000000000001</v>
      </c>
      <c r="H215" s="6">
        <f t="shared" si="11"/>
        <v>1003.26</v>
      </c>
      <c r="I215" s="35">
        <f t="shared" si="9"/>
        <v>1244.95</v>
      </c>
    </row>
    <row r="216" spans="1:9" x14ac:dyDescent="0.25">
      <c r="A216" s="19" t="s">
        <v>393</v>
      </c>
      <c r="B216" s="21"/>
      <c r="C216" s="21">
        <f t="shared" si="10"/>
        <v>190</v>
      </c>
      <c r="D216" s="21">
        <v>158</v>
      </c>
      <c r="E216" s="21">
        <v>32</v>
      </c>
      <c r="F216" s="6"/>
      <c r="G216" s="6">
        <v>7.8380000000000001</v>
      </c>
      <c r="H216" s="6">
        <f t="shared" si="11"/>
        <v>501.63</v>
      </c>
      <c r="I216" s="35">
        <f t="shared" si="9"/>
        <v>622.47</v>
      </c>
    </row>
    <row r="217" spans="1:9" x14ac:dyDescent="0.25">
      <c r="A217" s="19" t="s">
        <v>393</v>
      </c>
      <c r="B217" s="21"/>
      <c r="C217" s="21">
        <f t="shared" si="10"/>
        <v>193</v>
      </c>
      <c r="D217" s="21">
        <v>158</v>
      </c>
      <c r="E217" s="21">
        <v>35</v>
      </c>
      <c r="F217" s="6"/>
      <c r="G217" s="6">
        <v>7.8380000000000001</v>
      </c>
      <c r="H217" s="6">
        <f t="shared" si="11"/>
        <v>548.66</v>
      </c>
      <c r="I217" s="35">
        <f t="shared" si="9"/>
        <v>680.83</v>
      </c>
    </row>
    <row r="218" spans="1:9" x14ac:dyDescent="0.25">
      <c r="A218" s="19" t="s">
        <v>393</v>
      </c>
      <c r="B218" s="21"/>
      <c r="C218" s="21">
        <f t="shared" si="10"/>
        <v>192</v>
      </c>
      <c r="D218" s="21">
        <v>158</v>
      </c>
      <c r="E218" s="21">
        <v>34</v>
      </c>
      <c r="F218" s="6"/>
      <c r="G218" s="6">
        <v>7.8380000000000001</v>
      </c>
      <c r="H218" s="6">
        <f t="shared" si="11"/>
        <v>532.98</v>
      </c>
      <c r="I218" s="35">
        <f t="shared" si="9"/>
        <v>661.37</v>
      </c>
    </row>
    <row r="219" spans="1:9" x14ac:dyDescent="0.25">
      <c r="A219" s="19" t="s">
        <v>393</v>
      </c>
      <c r="B219" s="21"/>
      <c r="C219" s="21">
        <f t="shared" si="10"/>
        <v>233</v>
      </c>
      <c r="D219" s="21">
        <v>158</v>
      </c>
      <c r="E219" s="21">
        <v>75</v>
      </c>
      <c r="F219" s="6"/>
      <c r="G219" s="6">
        <v>7.8380000000000001</v>
      </c>
      <c r="H219" s="6">
        <f t="shared" si="11"/>
        <v>1175.7</v>
      </c>
      <c r="I219" s="35">
        <f t="shared" si="9"/>
        <v>1458.93</v>
      </c>
    </row>
    <row r="220" spans="1:9" x14ac:dyDescent="0.25">
      <c r="A220" s="19" t="s">
        <v>393</v>
      </c>
      <c r="B220" s="21"/>
      <c r="C220" s="21">
        <f t="shared" si="10"/>
        <v>169</v>
      </c>
      <c r="D220" s="21">
        <v>158</v>
      </c>
      <c r="E220" s="21">
        <v>11</v>
      </c>
      <c r="F220" s="6"/>
      <c r="G220" s="6">
        <v>7.125</v>
      </c>
      <c r="H220" s="6">
        <f t="shared" si="11"/>
        <v>156.75</v>
      </c>
      <c r="I220" s="35">
        <f t="shared" si="9"/>
        <v>194.51</v>
      </c>
    </row>
    <row r="221" spans="1:9" x14ac:dyDescent="0.25">
      <c r="A221" s="19" t="s">
        <v>393</v>
      </c>
      <c r="B221" s="21"/>
      <c r="C221" s="21">
        <f t="shared" si="10"/>
        <v>169</v>
      </c>
      <c r="D221" s="21">
        <v>158</v>
      </c>
      <c r="E221" s="21">
        <v>11</v>
      </c>
      <c r="F221" s="6"/>
      <c r="G221" s="6">
        <v>7.8380000000000001</v>
      </c>
      <c r="H221" s="6">
        <f t="shared" si="11"/>
        <v>172.44</v>
      </c>
      <c r="I221" s="35">
        <f t="shared" si="9"/>
        <v>213.98</v>
      </c>
    </row>
    <row r="222" spans="1:9" x14ac:dyDescent="0.25">
      <c r="A222" s="19" t="s">
        <v>393</v>
      </c>
      <c r="B222" s="21"/>
      <c r="C222" s="21">
        <f t="shared" si="10"/>
        <v>177</v>
      </c>
      <c r="D222" s="21">
        <v>158</v>
      </c>
      <c r="E222" s="21">
        <v>19</v>
      </c>
      <c r="F222" s="6"/>
      <c r="G222" s="6">
        <v>7.8380000000000001</v>
      </c>
      <c r="H222" s="6">
        <f t="shared" si="11"/>
        <v>297.83999999999997</v>
      </c>
      <c r="I222" s="35">
        <f t="shared" si="9"/>
        <v>369.59</v>
      </c>
    </row>
    <row r="223" spans="1:9" x14ac:dyDescent="0.25">
      <c r="A223" s="19" t="s">
        <v>393</v>
      </c>
      <c r="B223" s="21"/>
      <c r="C223" s="21">
        <f t="shared" si="10"/>
        <v>217</v>
      </c>
      <c r="D223" s="21">
        <v>158</v>
      </c>
      <c r="E223" s="21">
        <v>59</v>
      </c>
      <c r="F223" s="6"/>
      <c r="G223" s="6">
        <v>7.8380000000000001</v>
      </c>
      <c r="H223" s="6">
        <f t="shared" si="11"/>
        <v>924.88</v>
      </c>
      <c r="I223" s="35">
        <f t="shared" si="9"/>
        <v>1147.68</v>
      </c>
    </row>
    <row r="224" spans="1:9" x14ac:dyDescent="0.25">
      <c r="A224" s="19" t="s">
        <v>393</v>
      </c>
      <c r="B224" s="21"/>
      <c r="C224" s="21">
        <f t="shared" si="10"/>
        <v>192</v>
      </c>
      <c r="D224" s="21">
        <v>158</v>
      </c>
      <c r="E224" s="21">
        <v>34</v>
      </c>
      <c r="F224" s="6"/>
      <c r="G224" s="6">
        <v>7.8380000000000001</v>
      </c>
      <c r="H224" s="6">
        <f t="shared" si="11"/>
        <v>532.98</v>
      </c>
      <c r="I224" s="35">
        <f t="shared" si="9"/>
        <v>661.37</v>
      </c>
    </row>
    <row r="225" spans="1:9" x14ac:dyDescent="0.25">
      <c r="A225" s="19" t="s">
        <v>393</v>
      </c>
      <c r="B225" s="21"/>
      <c r="C225" s="21">
        <f t="shared" si="10"/>
        <v>193</v>
      </c>
      <c r="D225" s="21">
        <v>158</v>
      </c>
      <c r="E225" s="21">
        <v>35</v>
      </c>
      <c r="F225" s="6"/>
      <c r="G225" s="6">
        <v>7.125</v>
      </c>
      <c r="H225" s="6">
        <f t="shared" si="11"/>
        <v>498.75</v>
      </c>
      <c r="I225" s="35">
        <f t="shared" si="9"/>
        <v>618.9</v>
      </c>
    </row>
    <row r="226" spans="1:9" x14ac:dyDescent="0.25">
      <c r="A226" s="19" t="s">
        <v>393</v>
      </c>
      <c r="B226" s="21"/>
      <c r="C226" s="21">
        <f t="shared" si="10"/>
        <v>169</v>
      </c>
      <c r="D226" s="21">
        <v>158</v>
      </c>
      <c r="E226" s="21">
        <v>11</v>
      </c>
      <c r="F226" s="6"/>
      <c r="G226" s="6">
        <v>7.125</v>
      </c>
      <c r="H226" s="6">
        <f t="shared" si="11"/>
        <v>156.75</v>
      </c>
      <c r="I226" s="35">
        <f t="shared" si="9"/>
        <v>194.51</v>
      </c>
    </row>
    <row r="227" spans="1:9" x14ac:dyDescent="0.25">
      <c r="A227" s="19" t="s">
        <v>393</v>
      </c>
      <c r="B227" s="21"/>
      <c r="C227" s="21">
        <f t="shared" si="10"/>
        <v>238</v>
      </c>
      <c r="D227" s="21">
        <v>158</v>
      </c>
      <c r="E227" s="21">
        <v>80</v>
      </c>
      <c r="F227" s="6"/>
      <c r="G227" s="6">
        <v>7.8380000000000001</v>
      </c>
      <c r="H227" s="6">
        <f t="shared" si="11"/>
        <v>1254.08</v>
      </c>
      <c r="I227" s="35">
        <f t="shared" si="9"/>
        <v>1556.19</v>
      </c>
    </row>
    <row r="228" spans="1:9" x14ac:dyDescent="0.25">
      <c r="A228" s="19" t="s">
        <v>393</v>
      </c>
      <c r="B228" s="21"/>
      <c r="C228" s="21">
        <f t="shared" si="10"/>
        <v>190</v>
      </c>
      <c r="D228" s="21">
        <v>158</v>
      </c>
      <c r="E228" s="21">
        <v>32</v>
      </c>
      <c r="F228" s="6"/>
      <c r="G228" s="6">
        <v>7.125</v>
      </c>
      <c r="H228" s="6">
        <f t="shared" si="11"/>
        <v>456</v>
      </c>
      <c r="I228" s="35">
        <f t="shared" si="9"/>
        <v>565.85</v>
      </c>
    </row>
    <row r="229" spans="1:9" x14ac:dyDescent="0.25">
      <c r="A229" s="19" t="s">
        <v>393</v>
      </c>
      <c r="B229" s="21"/>
      <c r="C229" s="21">
        <f t="shared" si="10"/>
        <v>176</v>
      </c>
      <c r="D229" s="21">
        <v>158</v>
      </c>
      <c r="E229" s="21">
        <v>18</v>
      </c>
      <c r="F229" s="6"/>
      <c r="G229" s="6">
        <v>7.125</v>
      </c>
      <c r="H229" s="6">
        <f t="shared" si="11"/>
        <v>256.5</v>
      </c>
      <c r="I229" s="35">
        <f t="shared" si="9"/>
        <v>318.29000000000002</v>
      </c>
    </row>
    <row r="230" spans="1:9" x14ac:dyDescent="0.25">
      <c r="A230" s="19" t="s">
        <v>393</v>
      </c>
      <c r="B230" s="21"/>
      <c r="C230" s="21">
        <f t="shared" si="10"/>
        <v>221</v>
      </c>
      <c r="D230" s="21">
        <v>158</v>
      </c>
      <c r="E230" s="21">
        <v>63</v>
      </c>
      <c r="F230" s="6"/>
      <c r="G230" s="6">
        <v>7.125</v>
      </c>
      <c r="H230" s="6">
        <f t="shared" si="11"/>
        <v>897.75</v>
      </c>
      <c r="I230" s="35">
        <f t="shared" si="9"/>
        <v>1114.02</v>
      </c>
    </row>
    <row r="231" spans="1:9" x14ac:dyDescent="0.25">
      <c r="A231" s="19" t="s">
        <v>393</v>
      </c>
      <c r="B231" s="21"/>
      <c r="C231" s="21">
        <f t="shared" si="10"/>
        <v>222</v>
      </c>
      <c r="D231" s="21">
        <v>158</v>
      </c>
      <c r="E231" s="21">
        <v>64</v>
      </c>
      <c r="F231" s="6"/>
      <c r="G231" s="6">
        <v>7.125</v>
      </c>
      <c r="H231" s="6">
        <f t="shared" si="11"/>
        <v>912</v>
      </c>
      <c r="I231" s="35">
        <f t="shared" si="9"/>
        <v>1131.7</v>
      </c>
    </row>
    <row r="232" spans="1:9" x14ac:dyDescent="0.25">
      <c r="A232" s="19" t="s">
        <v>393</v>
      </c>
      <c r="B232" s="21"/>
      <c r="C232" s="21">
        <f t="shared" si="10"/>
        <v>169</v>
      </c>
      <c r="D232" s="21">
        <v>158</v>
      </c>
      <c r="E232" s="21">
        <v>11</v>
      </c>
      <c r="F232" s="6"/>
      <c r="G232" s="6">
        <v>7.125</v>
      </c>
      <c r="H232" s="6">
        <f t="shared" si="11"/>
        <v>156.75</v>
      </c>
      <c r="I232" s="35">
        <f t="shared" si="9"/>
        <v>194.51</v>
      </c>
    </row>
    <row r="233" spans="1:9" x14ac:dyDescent="0.25">
      <c r="A233" s="19" t="s">
        <v>393</v>
      </c>
      <c r="B233" s="21"/>
      <c r="C233" s="21">
        <f t="shared" si="10"/>
        <v>185</v>
      </c>
      <c r="D233" s="21">
        <v>158</v>
      </c>
      <c r="E233" s="21">
        <v>27</v>
      </c>
      <c r="F233" s="6"/>
      <c r="G233" s="6">
        <v>7.125</v>
      </c>
      <c r="H233" s="6">
        <f t="shared" si="11"/>
        <v>384.75</v>
      </c>
      <c r="I233" s="35">
        <f t="shared" si="9"/>
        <v>477.44</v>
      </c>
    </row>
    <row r="234" spans="1:9" x14ac:dyDescent="0.25">
      <c r="A234" s="19" t="s">
        <v>393</v>
      </c>
      <c r="B234" s="21"/>
      <c r="C234" s="21">
        <f t="shared" si="10"/>
        <v>219</v>
      </c>
      <c r="D234" s="21">
        <v>158</v>
      </c>
      <c r="E234" s="21">
        <v>61</v>
      </c>
      <c r="F234" s="6"/>
      <c r="G234" s="6">
        <v>7.125</v>
      </c>
      <c r="H234" s="6">
        <f t="shared" si="11"/>
        <v>869.25</v>
      </c>
      <c r="I234" s="35">
        <f t="shared" si="9"/>
        <v>1078.6500000000001</v>
      </c>
    </row>
    <row r="235" spans="1:9" x14ac:dyDescent="0.25">
      <c r="A235" s="19" t="s">
        <v>393</v>
      </c>
      <c r="B235" s="21"/>
      <c r="C235" s="21">
        <f t="shared" si="10"/>
        <v>169</v>
      </c>
      <c r="D235" s="21">
        <v>158</v>
      </c>
      <c r="E235" s="21">
        <v>11</v>
      </c>
      <c r="F235" s="6"/>
      <c r="G235" s="6">
        <v>7.8380000000000001</v>
      </c>
      <c r="H235" s="6">
        <f t="shared" si="11"/>
        <v>172.44</v>
      </c>
      <c r="I235" s="35">
        <f t="shared" si="9"/>
        <v>213.98</v>
      </c>
    </row>
    <row r="236" spans="1:9" x14ac:dyDescent="0.25">
      <c r="A236" s="19" t="s">
        <v>393</v>
      </c>
      <c r="B236" s="21"/>
      <c r="C236" s="21">
        <f t="shared" si="10"/>
        <v>169</v>
      </c>
      <c r="D236" s="21">
        <v>158</v>
      </c>
      <c r="E236" s="21">
        <v>11</v>
      </c>
      <c r="F236" s="6"/>
      <c r="G236" s="6">
        <v>7.125</v>
      </c>
      <c r="H236" s="6">
        <f t="shared" si="11"/>
        <v>156.75</v>
      </c>
      <c r="I236" s="35">
        <f t="shared" si="9"/>
        <v>194.51</v>
      </c>
    </row>
    <row r="237" spans="1:9" x14ac:dyDescent="0.25">
      <c r="A237" s="19" t="s">
        <v>393</v>
      </c>
      <c r="B237" s="21"/>
      <c r="C237" s="21">
        <f t="shared" si="10"/>
        <v>238</v>
      </c>
      <c r="D237" s="21">
        <v>158</v>
      </c>
      <c r="E237" s="21">
        <v>80</v>
      </c>
      <c r="F237" s="6"/>
      <c r="G237" s="6">
        <v>7.125</v>
      </c>
      <c r="H237" s="6">
        <f t="shared" si="11"/>
        <v>1140</v>
      </c>
      <c r="I237" s="35">
        <f t="shared" si="9"/>
        <v>1414.63</v>
      </c>
    </row>
    <row r="238" spans="1:9" x14ac:dyDescent="0.25">
      <c r="A238" s="19" t="s">
        <v>393</v>
      </c>
      <c r="B238" s="21"/>
      <c r="C238" s="21">
        <f t="shared" si="10"/>
        <v>238</v>
      </c>
      <c r="D238" s="21">
        <v>158</v>
      </c>
      <c r="E238" s="21">
        <v>80</v>
      </c>
      <c r="F238" s="6"/>
      <c r="G238" s="6">
        <v>7.125</v>
      </c>
      <c r="H238" s="6">
        <f t="shared" si="11"/>
        <v>1140</v>
      </c>
      <c r="I238" s="35">
        <f t="shared" si="9"/>
        <v>1414.63</v>
      </c>
    </row>
    <row r="239" spans="1:9" x14ac:dyDescent="0.25">
      <c r="A239" s="19" t="s">
        <v>393</v>
      </c>
      <c r="B239" s="21"/>
      <c r="C239" s="21">
        <f t="shared" si="10"/>
        <v>169</v>
      </c>
      <c r="D239" s="21">
        <v>158</v>
      </c>
      <c r="E239" s="21">
        <v>11</v>
      </c>
      <c r="F239" s="6"/>
      <c r="G239" s="6">
        <v>7.125</v>
      </c>
      <c r="H239" s="6">
        <f t="shared" si="11"/>
        <v>156.75</v>
      </c>
      <c r="I239" s="35">
        <f t="shared" si="9"/>
        <v>194.51</v>
      </c>
    </row>
    <row r="240" spans="1:9" x14ac:dyDescent="0.25">
      <c r="A240" s="19" t="s">
        <v>393</v>
      </c>
      <c r="B240" s="21"/>
      <c r="C240" s="21">
        <f t="shared" si="10"/>
        <v>169</v>
      </c>
      <c r="D240" s="21">
        <v>158</v>
      </c>
      <c r="E240" s="21">
        <v>11</v>
      </c>
      <c r="F240" s="6"/>
      <c r="G240" s="6">
        <v>7.125</v>
      </c>
      <c r="H240" s="6">
        <f t="shared" si="11"/>
        <v>156.75</v>
      </c>
      <c r="I240" s="35">
        <f t="shared" si="9"/>
        <v>194.51</v>
      </c>
    </row>
    <row r="241" spans="1:9" x14ac:dyDescent="0.25">
      <c r="A241" s="19" t="s">
        <v>393</v>
      </c>
      <c r="B241" s="21"/>
      <c r="C241" s="21">
        <f t="shared" si="10"/>
        <v>236</v>
      </c>
      <c r="D241" s="21">
        <v>158</v>
      </c>
      <c r="E241" s="21">
        <v>78</v>
      </c>
      <c r="F241" s="6"/>
      <c r="G241" s="6">
        <v>7.125</v>
      </c>
      <c r="H241" s="6">
        <f t="shared" si="11"/>
        <v>1111.5</v>
      </c>
      <c r="I241" s="35">
        <f t="shared" si="9"/>
        <v>1379.26</v>
      </c>
    </row>
    <row r="242" spans="1:9" x14ac:dyDescent="0.25">
      <c r="A242" s="19" t="s">
        <v>393</v>
      </c>
      <c r="B242" s="21"/>
      <c r="C242" s="21">
        <f t="shared" si="10"/>
        <v>193</v>
      </c>
      <c r="D242" s="21">
        <v>158</v>
      </c>
      <c r="E242" s="21">
        <v>35</v>
      </c>
      <c r="F242" s="6"/>
      <c r="G242" s="6">
        <v>7.125</v>
      </c>
      <c r="H242" s="6">
        <f t="shared" si="11"/>
        <v>498.75</v>
      </c>
      <c r="I242" s="35">
        <f t="shared" si="9"/>
        <v>618.9</v>
      </c>
    </row>
    <row r="243" spans="1:9" x14ac:dyDescent="0.25">
      <c r="A243" s="19" t="s">
        <v>393</v>
      </c>
      <c r="B243" s="21"/>
      <c r="C243" s="21">
        <f t="shared" si="10"/>
        <v>169</v>
      </c>
      <c r="D243" s="21">
        <v>158</v>
      </c>
      <c r="E243" s="21">
        <v>11</v>
      </c>
      <c r="F243" s="6"/>
      <c r="G243" s="6">
        <v>7.125</v>
      </c>
      <c r="H243" s="6">
        <f t="shared" si="11"/>
        <v>156.75</v>
      </c>
      <c r="I243" s="35">
        <f t="shared" si="9"/>
        <v>194.51</v>
      </c>
    </row>
    <row r="244" spans="1:9" x14ac:dyDescent="0.25">
      <c r="A244" s="19" t="s">
        <v>393</v>
      </c>
      <c r="B244" s="21"/>
      <c r="C244" s="21">
        <f t="shared" si="10"/>
        <v>224</v>
      </c>
      <c r="D244" s="21">
        <v>158</v>
      </c>
      <c r="E244" s="21">
        <v>66</v>
      </c>
      <c r="F244" s="6"/>
      <c r="G244" s="6">
        <v>7.125</v>
      </c>
      <c r="H244" s="6">
        <f t="shared" si="11"/>
        <v>940.5</v>
      </c>
      <c r="I244" s="35">
        <f t="shared" si="9"/>
        <v>1167.07</v>
      </c>
    </row>
    <row r="245" spans="1:9" x14ac:dyDescent="0.25">
      <c r="A245" s="19" t="s">
        <v>393</v>
      </c>
      <c r="B245" s="21"/>
      <c r="C245" s="21">
        <f t="shared" si="10"/>
        <v>169</v>
      </c>
      <c r="D245" s="21">
        <v>158</v>
      </c>
      <c r="E245" s="21">
        <v>11</v>
      </c>
      <c r="F245" s="6"/>
      <c r="G245" s="6">
        <v>7.125</v>
      </c>
      <c r="H245" s="6">
        <f t="shared" si="11"/>
        <v>156.75</v>
      </c>
      <c r="I245" s="35">
        <f t="shared" si="9"/>
        <v>194.51</v>
      </c>
    </row>
    <row r="246" spans="1:9" x14ac:dyDescent="0.25">
      <c r="A246" s="19" t="s">
        <v>393</v>
      </c>
      <c r="B246" s="21"/>
      <c r="C246" s="21">
        <f t="shared" si="10"/>
        <v>169</v>
      </c>
      <c r="D246" s="21">
        <v>158</v>
      </c>
      <c r="E246" s="21">
        <v>11</v>
      </c>
      <c r="F246" s="6"/>
      <c r="G246" s="6">
        <v>7.125</v>
      </c>
      <c r="H246" s="6">
        <f t="shared" si="11"/>
        <v>156.75</v>
      </c>
      <c r="I246" s="35">
        <f t="shared" si="9"/>
        <v>194.51</v>
      </c>
    </row>
    <row r="247" spans="1:9" x14ac:dyDescent="0.25">
      <c r="A247" s="19" t="s">
        <v>393</v>
      </c>
      <c r="B247" s="21"/>
      <c r="C247" s="21">
        <f t="shared" si="10"/>
        <v>169</v>
      </c>
      <c r="D247" s="21">
        <v>158</v>
      </c>
      <c r="E247" s="21">
        <v>11</v>
      </c>
      <c r="F247" s="6"/>
      <c r="G247" s="6">
        <v>7.125</v>
      </c>
      <c r="H247" s="6">
        <f t="shared" si="11"/>
        <v>156.75</v>
      </c>
      <c r="I247" s="35">
        <f t="shared" si="9"/>
        <v>194.51</v>
      </c>
    </row>
    <row r="248" spans="1:9" x14ac:dyDescent="0.25">
      <c r="A248" s="19" t="s">
        <v>393</v>
      </c>
      <c r="B248" s="21"/>
      <c r="C248" s="21">
        <f t="shared" si="10"/>
        <v>185</v>
      </c>
      <c r="D248" s="21">
        <v>158</v>
      </c>
      <c r="E248" s="21">
        <v>27</v>
      </c>
      <c r="F248" s="6"/>
      <c r="G248" s="6">
        <v>7.125</v>
      </c>
      <c r="H248" s="6">
        <f t="shared" si="11"/>
        <v>384.75</v>
      </c>
      <c r="I248" s="35">
        <f t="shared" si="9"/>
        <v>477.44</v>
      </c>
    </row>
    <row r="249" spans="1:9" x14ac:dyDescent="0.25">
      <c r="A249" s="19" t="s">
        <v>393</v>
      </c>
      <c r="B249" s="21"/>
      <c r="C249" s="21">
        <f t="shared" si="10"/>
        <v>209</v>
      </c>
      <c r="D249" s="21">
        <v>158</v>
      </c>
      <c r="E249" s="21">
        <v>51</v>
      </c>
      <c r="F249" s="6"/>
      <c r="G249" s="6">
        <v>7.125</v>
      </c>
      <c r="H249" s="6">
        <f t="shared" si="11"/>
        <v>726.75</v>
      </c>
      <c r="I249" s="35">
        <f t="shared" si="9"/>
        <v>901.82</v>
      </c>
    </row>
    <row r="250" spans="1:9" x14ac:dyDescent="0.25">
      <c r="A250" s="19" t="s">
        <v>393</v>
      </c>
      <c r="B250" s="21"/>
      <c r="C250" s="21">
        <f t="shared" si="10"/>
        <v>211</v>
      </c>
      <c r="D250" s="21">
        <v>158</v>
      </c>
      <c r="E250" s="21">
        <v>53</v>
      </c>
      <c r="F250" s="6"/>
      <c r="G250" s="6">
        <v>7.125</v>
      </c>
      <c r="H250" s="6">
        <f t="shared" si="11"/>
        <v>755.25</v>
      </c>
      <c r="I250" s="35">
        <f t="shared" si="9"/>
        <v>937.19</v>
      </c>
    </row>
    <row r="251" spans="1:9" x14ac:dyDescent="0.25">
      <c r="A251" s="19" t="s">
        <v>393</v>
      </c>
      <c r="B251" s="21"/>
      <c r="C251" s="21">
        <f t="shared" si="10"/>
        <v>177</v>
      </c>
      <c r="D251" s="21">
        <v>158</v>
      </c>
      <c r="E251" s="21">
        <v>19</v>
      </c>
      <c r="F251" s="6"/>
      <c r="G251" s="6">
        <v>7.125</v>
      </c>
      <c r="H251" s="6">
        <f t="shared" si="11"/>
        <v>270.75</v>
      </c>
      <c r="I251" s="35">
        <f t="shared" si="9"/>
        <v>335.97</v>
      </c>
    </row>
    <row r="252" spans="1:9" x14ac:dyDescent="0.25">
      <c r="A252" s="19" t="s">
        <v>393</v>
      </c>
      <c r="B252" s="21"/>
      <c r="C252" s="21">
        <f t="shared" si="10"/>
        <v>170</v>
      </c>
      <c r="D252" s="21">
        <v>158</v>
      </c>
      <c r="E252" s="21">
        <v>12</v>
      </c>
      <c r="F252" s="6"/>
      <c r="G252" s="6">
        <v>7.125</v>
      </c>
      <c r="H252" s="6">
        <f t="shared" si="11"/>
        <v>171</v>
      </c>
      <c r="I252" s="35">
        <f t="shared" si="9"/>
        <v>212.19</v>
      </c>
    </row>
    <row r="253" spans="1:9" x14ac:dyDescent="0.25">
      <c r="A253" s="19" t="s">
        <v>393</v>
      </c>
      <c r="B253" s="21"/>
      <c r="C253" s="21">
        <f t="shared" si="10"/>
        <v>169</v>
      </c>
      <c r="D253" s="21">
        <v>158</v>
      </c>
      <c r="E253" s="21">
        <v>11</v>
      </c>
      <c r="F253" s="6"/>
      <c r="G253" s="6">
        <v>7.125</v>
      </c>
      <c r="H253" s="6">
        <f t="shared" si="11"/>
        <v>156.75</v>
      </c>
      <c r="I253" s="35">
        <f t="shared" si="9"/>
        <v>194.51</v>
      </c>
    </row>
    <row r="254" spans="1:9" x14ac:dyDescent="0.25">
      <c r="A254" s="19" t="s">
        <v>393</v>
      </c>
      <c r="B254" s="21"/>
      <c r="C254" s="21">
        <f t="shared" si="10"/>
        <v>169</v>
      </c>
      <c r="D254" s="21">
        <v>158</v>
      </c>
      <c r="E254" s="21">
        <v>11</v>
      </c>
      <c r="F254" s="6"/>
      <c r="G254" s="6">
        <v>7.125</v>
      </c>
      <c r="H254" s="6">
        <f t="shared" si="11"/>
        <v>156.75</v>
      </c>
      <c r="I254" s="35">
        <f t="shared" si="9"/>
        <v>194.51</v>
      </c>
    </row>
    <row r="255" spans="1:9" x14ac:dyDescent="0.25">
      <c r="A255" s="19" t="s">
        <v>393</v>
      </c>
      <c r="B255" s="21"/>
      <c r="C255" s="21">
        <f t="shared" si="10"/>
        <v>169</v>
      </c>
      <c r="D255" s="21">
        <v>158</v>
      </c>
      <c r="E255" s="21">
        <v>11</v>
      </c>
      <c r="F255" s="6"/>
      <c r="G255" s="6">
        <v>7.125</v>
      </c>
      <c r="H255" s="6">
        <f t="shared" si="11"/>
        <v>156.75</v>
      </c>
      <c r="I255" s="35">
        <f t="shared" si="9"/>
        <v>194.51</v>
      </c>
    </row>
    <row r="256" spans="1:9" x14ac:dyDescent="0.25">
      <c r="A256" s="19" t="s">
        <v>393</v>
      </c>
      <c r="B256" s="21"/>
      <c r="C256" s="21">
        <f t="shared" si="10"/>
        <v>169</v>
      </c>
      <c r="D256" s="21">
        <v>158</v>
      </c>
      <c r="E256" s="21">
        <v>11</v>
      </c>
      <c r="F256" s="6"/>
      <c r="G256" s="6">
        <v>7.125</v>
      </c>
      <c r="H256" s="6">
        <f t="shared" si="11"/>
        <v>156.75</v>
      </c>
      <c r="I256" s="35">
        <f t="shared" si="9"/>
        <v>194.51</v>
      </c>
    </row>
    <row r="257" spans="1:9" x14ac:dyDescent="0.25">
      <c r="A257" s="19" t="s">
        <v>393</v>
      </c>
      <c r="B257" s="21"/>
      <c r="C257" s="21">
        <f t="shared" si="10"/>
        <v>169</v>
      </c>
      <c r="D257" s="21">
        <v>158</v>
      </c>
      <c r="E257" s="21">
        <v>11</v>
      </c>
      <c r="F257" s="6"/>
      <c r="G257" s="6">
        <v>7.125</v>
      </c>
      <c r="H257" s="6">
        <f t="shared" si="11"/>
        <v>156.75</v>
      </c>
      <c r="I257" s="35">
        <f t="shared" si="9"/>
        <v>194.51</v>
      </c>
    </row>
    <row r="258" spans="1:9" x14ac:dyDescent="0.25">
      <c r="A258" s="19" t="s">
        <v>393</v>
      </c>
      <c r="B258" s="21"/>
      <c r="C258" s="21">
        <f t="shared" si="10"/>
        <v>169</v>
      </c>
      <c r="D258" s="21">
        <v>158</v>
      </c>
      <c r="E258" s="21">
        <v>11</v>
      </c>
      <c r="F258" s="6"/>
      <c r="G258" s="6">
        <v>7.125</v>
      </c>
      <c r="H258" s="6">
        <f t="shared" si="11"/>
        <v>156.75</v>
      </c>
      <c r="I258" s="35">
        <f t="shared" si="9"/>
        <v>194.51</v>
      </c>
    </row>
    <row r="259" spans="1:9" x14ac:dyDescent="0.25">
      <c r="A259" s="19" t="s">
        <v>393</v>
      </c>
      <c r="B259" s="21"/>
      <c r="C259" s="21">
        <f t="shared" si="10"/>
        <v>224</v>
      </c>
      <c r="D259" s="21">
        <v>158</v>
      </c>
      <c r="E259" s="21">
        <v>66</v>
      </c>
      <c r="F259" s="6"/>
      <c r="G259" s="6">
        <v>7.8380000000000001</v>
      </c>
      <c r="H259" s="6">
        <f t="shared" si="11"/>
        <v>1034.6199999999999</v>
      </c>
      <c r="I259" s="35">
        <f t="shared" si="9"/>
        <v>1283.8599999999999</v>
      </c>
    </row>
    <row r="260" spans="1:9" x14ac:dyDescent="0.25">
      <c r="A260" s="19" t="s">
        <v>393</v>
      </c>
      <c r="B260" s="21"/>
      <c r="C260" s="21">
        <f t="shared" si="10"/>
        <v>169</v>
      </c>
      <c r="D260" s="21">
        <v>158</v>
      </c>
      <c r="E260" s="21">
        <v>11</v>
      </c>
      <c r="F260" s="6"/>
      <c r="G260" s="6">
        <v>7.125</v>
      </c>
      <c r="H260" s="6">
        <f t="shared" si="11"/>
        <v>156.75</v>
      </c>
      <c r="I260" s="35">
        <f t="shared" si="9"/>
        <v>194.51</v>
      </c>
    </row>
    <row r="261" spans="1:9" x14ac:dyDescent="0.25">
      <c r="A261" s="19" t="s">
        <v>393</v>
      </c>
      <c r="B261" s="21"/>
      <c r="C261" s="21">
        <f t="shared" si="10"/>
        <v>169</v>
      </c>
      <c r="D261" s="21">
        <v>158</v>
      </c>
      <c r="E261" s="21">
        <v>11</v>
      </c>
      <c r="F261" s="6"/>
      <c r="G261" s="6">
        <v>7.125</v>
      </c>
      <c r="H261" s="6">
        <f t="shared" si="11"/>
        <v>156.75</v>
      </c>
      <c r="I261" s="35">
        <f t="shared" si="9"/>
        <v>194.51</v>
      </c>
    </row>
    <row r="262" spans="1:9" x14ac:dyDescent="0.25">
      <c r="A262" s="19" t="s">
        <v>393</v>
      </c>
      <c r="B262" s="21"/>
      <c r="C262" s="21">
        <f t="shared" si="10"/>
        <v>169</v>
      </c>
      <c r="D262" s="21">
        <v>158</v>
      </c>
      <c r="E262" s="21">
        <v>11</v>
      </c>
      <c r="F262" s="6"/>
      <c r="G262" s="6">
        <v>7.125</v>
      </c>
      <c r="H262" s="6">
        <f t="shared" si="11"/>
        <v>156.75</v>
      </c>
      <c r="I262" s="35">
        <f t="shared" si="9"/>
        <v>194.51</v>
      </c>
    </row>
    <row r="263" spans="1:9" x14ac:dyDescent="0.25">
      <c r="A263" s="19" t="s">
        <v>393</v>
      </c>
      <c r="B263" s="21"/>
      <c r="C263" s="21">
        <f t="shared" si="10"/>
        <v>169</v>
      </c>
      <c r="D263" s="21">
        <v>158</v>
      </c>
      <c r="E263" s="21">
        <v>11</v>
      </c>
      <c r="F263" s="6"/>
      <c r="G263" s="6">
        <v>7.125</v>
      </c>
      <c r="H263" s="6">
        <f t="shared" si="11"/>
        <v>156.75</v>
      </c>
      <c r="I263" s="35">
        <f t="shared" si="9"/>
        <v>194.51</v>
      </c>
    </row>
    <row r="264" spans="1:9" x14ac:dyDescent="0.25">
      <c r="A264" s="19" t="s">
        <v>393</v>
      </c>
      <c r="B264" s="21"/>
      <c r="C264" s="21">
        <f t="shared" si="10"/>
        <v>187</v>
      </c>
      <c r="D264" s="21">
        <v>158</v>
      </c>
      <c r="E264" s="21">
        <v>29</v>
      </c>
      <c r="F264" s="6"/>
      <c r="G264" s="6">
        <v>7.125</v>
      </c>
      <c r="H264" s="6">
        <f t="shared" si="11"/>
        <v>413.25</v>
      </c>
      <c r="I264" s="35">
        <f t="shared" si="9"/>
        <v>512.79999999999995</v>
      </c>
    </row>
    <row r="265" spans="1:9" x14ac:dyDescent="0.25">
      <c r="A265" s="19" t="s">
        <v>393</v>
      </c>
      <c r="B265" s="21"/>
      <c r="C265" s="21">
        <f t="shared" si="10"/>
        <v>169</v>
      </c>
      <c r="D265" s="21">
        <v>158</v>
      </c>
      <c r="E265" s="21">
        <v>11</v>
      </c>
      <c r="F265" s="6"/>
      <c r="G265" s="6">
        <v>7.125</v>
      </c>
      <c r="H265" s="6">
        <f t="shared" si="11"/>
        <v>156.75</v>
      </c>
      <c r="I265" s="35">
        <f t="shared" si="9"/>
        <v>194.51</v>
      </c>
    </row>
    <row r="266" spans="1:9" x14ac:dyDescent="0.25">
      <c r="A266" s="19" t="s">
        <v>393</v>
      </c>
      <c r="B266" s="21"/>
      <c r="C266" s="21">
        <f t="shared" si="10"/>
        <v>238</v>
      </c>
      <c r="D266" s="21">
        <v>158</v>
      </c>
      <c r="E266" s="21">
        <v>80</v>
      </c>
      <c r="F266" s="6"/>
      <c r="G266" s="6">
        <v>7.125</v>
      </c>
      <c r="H266" s="6">
        <f t="shared" si="11"/>
        <v>1140</v>
      </c>
      <c r="I266" s="35">
        <f t="shared" si="9"/>
        <v>1414.63</v>
      </c>
    </row>
    <row r="267" spans="1:9" x14ac:dyDescent="0.25">
      <c r="A267" s="19" t="s">
        <v>482</v>
      </c>
      <c r="B267" s="21"/>
      <c r="C267" s="21">
        <f t="shared" si="10"/>
        <v>160</v>
      </c>
      <c r="D267" s="21">
        <v>158</v>
      </c>
      <c r="E267" s="21">
        <v>2</v>
      </c>
      <c r="F267" s="6"/>
      <c r="G267" s="6">
        <v>11.178000000000001</v>
      </c>
      <c r="H267" s="6">
        <f t="shared" si="11"/>
        <v>44.71</v>
      </c>
      <c r="I267" s="35">
        <f t="shared" si="9"/>
        <v>55.48</v>
      </c>
    </row>
    <row r="268" spans="1:9" ht="49.5" x14ac:dyDescent="0.25">
      <c r="A268" s="279" t="s">
        <v>24</v>
      </c>
      <c r="B268" s="50">
        <f>COUNTA(A269:A596)</f>
        <v>328</v>
      </c>
      <c r="C268" s="50"/>
      <c r="D268" s="50"/>
      <c r="E268" s="51">
        <f>SUM(E269:E596)</f>
        <v>10853.75</v>
      </c>
      <c r="F268" s="51"/>
      <c r="G268" s="51"/>
      <c r="H268" s="51">
        <f>SUM(H269:H596)</f>
        <v>125266.42000000006</v>
      </c>
      <c r="I268" s="51">
        <f>SUM(I269:I596)</f>
        <v>155443.02999999997</v>
      </c>
    </row>
    <row r="269" spans="1:9" x14ac:dyDescent="0.25">
      <c r="A269" s="19" t="s">
        <v>458</v>
      </c>
      <c r="B269" s="21"/>
      <c r="C269" s="21">
        <f>D269+E269</f>
        <v>190</v>
      </c>
      <c r="D269" s="21">
        <v>158</v>
      </c>
      <c r="E269" s="21">
        <v>32</v>
      </c>
      <c r="F269" s="6"/>
      <c r="G269" s="6">
        <v>5.9409999999999998</v>
      </c>
      <c r="H269" s="6">
        <f>ROUND(G269*E269*2,2)</f>
        <v>380.22</v>
      </c>
      <c r="I269" s="35">
        <f>ROUND(H269*1.2409,2)</f>
        <v>471.81</v>
      </c>
    </row>
    <row r="270" spans="1:9" x14ac:dyDescent="0.25">
      <c r="A270" s="19" t="s">
        <v>458</v>
      </c>
      <c r="B270" s="21"/>
      <c r="C270" s="21">
        <f t="shared" ref="C270:C350" si="12">D270+E270</f>
        <v>190</v>
      </c>
      <c r="D270" s="21">
        <v>158</v>
      </c>
      <c r="E270" s="21">
        <v>32</v>
      </c>
      <c r="F270" s="6"/>
      <c r="G270" s="6">
        <v>5.74</v>
      </c>
      <c r="H270" s="6">
        <f t="shared" ref="H270:H333" si="13">ROUND(G270*E270*2,2)</f>
        <v>367.36</v>
      </c>
      <c r="I270" s="35">
        <f t="shared" ref="I270:I333" si="14">ROUND(H270*1.2409,2)</f>
        <v>455.86</v>
      </c>
    </row>
    <row r="271" spans="1:9" x14ac:dyDescent="0.25">
      <c r="A271" s="19" t="s">
        <v>458</v>
      </c>
      <c r="B271" s="21"/>
      <c r="C271" s="21">
        <f t="shared" si="12"/>
        <v>184</v>
      </c>
      <c r="D271" s="21">
        <v>158</v>
      </c>
      <c r="E271" s="21">
        <v>26</v>
      </c>
      <c r="F271" s="6"/>
      <c r="G271" s="6">
        <v>5.74</v>
      </c>
      <c r="H271" s="6">
        <f t="shared" si="13"/>
        <v>298.48</v>
      </c>
      <c r="I271" s="35">
        <f t="shared" si="14"/>
        <v>370.38</v>
      </c>
    </row>
    <row r="272" spans="1:9" x14ac:dyDescent="0.25">
      <c r="A272" s="19" t="s">
        <v>458</v>
      </c>
      <c r="B272" s="21"/>
      <c r="C272" s="21">
        <f t="shared" si="12"/>
        <v>179</v>
      </c>
      <c r="D272" s="21">
        <v>158</v>
      </c>
      <c r="E272" s="21">
        <v>21</v>
      </c>
      <c r="F272" s="6"/>
      <c r="G272" s="6">
        <v>5.7750000000000004</v>
      </c>
      <c r="H272" s="6">
        <f t="shared" si="13"/>
        <v>242.55</v>
      </c>
      <c r="I272" s="35">
        <f t="shared" si="14"/>
        <v>300.98</v>
      </c>
    </row>
    <row r="273" spans="1:9" x14ac:dyDescent="0.25">
      <c r="A273" s="19" t="s">
        <v>459</v>
      </c>
      <c r="B273" s="21"/>
      <c r="C273" s="21">
        <f t="shared" si="12"/>
        <v>161</v>
      </c>
      <c r="D273" s="21">
        <v>158</v>
      </c>
      <c r="E273" s="21">
        <v>3</v>
      </c>
      <c r="F273" s="6"/>
      <c r="G273" s="6">
        <v>5.548</v>
      </c>
      <c r="H273" s="6">
        <f t="shared" si="13"/>
        <v>33.29</v>
      </c>
      <c r="I273" s="35">
        <f t="shared" si="14"/>
        <v>41.31</v>
      </c>
    </row>
    <row r="274" spans="1:9" x14ac:dyDescent="0.25">
      <c r="A274" s="19" t="s">
        <v>459</v>
      </c>
      <c r="B274" s="21"/>
      <c r="C274" s="21">
        <f t="shared" si="12"/>
        <v>160</v>
      </c>
      <c r="D274" s="21">
        <v>158</v>
      </c>
      <c r="E274" s="21">
        <v>2</v>
      </c>
      <c r="F274" s="6"/>
      <c r="G274" s="6">
        <v>5.548</v>
      </c>
      <c r="H274" s="6">
        <f t="shared" si="13"/>
        <v>22.19</v>
      </c>
      <c r="I274" s="35">
        <f t="shared" si="14"/>
        <v>27.54</v>
      </c>
    </row>
    <row r="275" spans="1:9" x14ac:dyDescent="0.25">
      <c r="A275" s="19" t="s">
        <v>459</v>
      </c>
      <c r="B275" s="21"/>
      <c r="C275" s="21">
        <f t="shared" si="12"/>
        <v>235</v>
      </c>
      <c r="D275" s="21">
        <v>158</v>
      </c>
      <c r="E275" s="21">
        <v>77</v>
      </c>
      <c r="F275" s="6"/>
      <c r="G275" s="6">
        <v>5.9409999999999998</v>
      </c>
      <c r="H275" s="6">
        <f t="shared" si="13"/>
        <v>914.91</v>
      </c>
      <c r="I275" s="35">
        <f t="shared" si="14"/>
        <v>1135.31</v>
      </c>
    </row>
    <row r="276" spans="1:9" x14ac:dyDescent="0.25">
      <c r="A276" s="19" t="s">
        <v>459</v>
      </c>
      <c r="B276" s="21"/>
      <c r="C276" s="21">
        <f t="shared" si="12"/>
        <v>205</v>
      </c>
      <c r="D276" s="21">
        <v>158</v>
      </c>
      <c r="E276" s="21">
        <v>47</v>
      </c>
      <c r="F276" s="6"/>
      <c r="G276" s="6">
        <v>5.7750000000000004</v>
      </c>
      <c r="H276" s="6">
        <f t="shared" si="13"/>
        <v>542.85</v>
      </c>
      <c r="I276" s="35">
        <f t="shared" si="14"/>
        <v>673.62</v>
      </c>
    </row>
    <row r="277" spans="1:9" x14ac:dyDescent="0.25">
      <c r="A277" s="19" t="s">
        <v>459</v>
      </c>
      <c r="B277" s="21"/>
      <c r="C277" s="21">
        <f t="shared" si="12"/>
        <v>166</v>
      </c>
      <c r="D277" s="21">
        <v>158</v>
      </c>
      <c r="E277" s="21">
        <v>8</v>
      </c>
      <c r="F277" s="6"/>
      <c r="G277" s="6">
        <v>5.7750000000000004</v>
      </c>
      <c r="H277" s="6">
        <f t="shared" si="13"/>
        <v>92.4</v>
      </c>
      <c r="I277" s="35">
        <f t="shared" si="14"/>
        <v>114.66</v>
      </c>
    </row>
    <row r="278" spans="1:9" ht="33" x14ac:dyDescent="0.25">
      <c r="A278" s="19" t="s">
        <v>460</v>
      </c>
      <c r="B278" s="21"/>
      <c r="C278" s="21">
        <f t="shared" si="12"/>
        <v>198</v>
      </c>
      <c r="D278" s="21">
        <v>158</v>
      </c>
      <c r="E278" s="21">
        <v>40</v>
      </c>
      <c r="F278" s="6"/>
      <c r="G278" s="6">
        <v>5.9409999999999998</v>
      </c>
      <c r="H278" s="6">
        <f t="shared" si="13"/>
        <v>475.28</v>
      </c>
      <c r="I278" s="35">
        <f t="shared" si="14"/>
        <v>589.77</v>
      </c>
    </row>
    <row r="279" spans="1:9" ht="33" x14ac:dyDescent="0.25">
      <c r="A279" s="19" t="s">
        <v>460</v>
      </c>
      <c r="B279" s="21"/>
      <c r="C279" s="21">
        <f t="shared" si="12"/>
        <v>240</v>
      </c>
      <c r="D279" s="21">
        <v>158</v>
      </c>
      <c r="E279" s="21">
        <v>82</v>
      </c>
      <c r="F279" s="6"/>
      <c r="G279" s="6">
        <v>5.9409999999999998</v>
      </c>
      <c r="H279" s="6">
        <f t="shared" si="13"/>
        <v>974.32</v>
      </c>
      <c r="I279" s="35">
        <f t="shared" si="14"/>
        <v>1209.03</v>
      </c>
    </row>
    <row r="280" spans="1:9" ht="33" x14ac:dyDescent="0.25">
      <c r="A280" s="19" t="s">
        <v>460</v>
      </c>
      <c r="B280" s="21"/>
      <c r="C280" s="21">
        <f t="shared" si="12"/>
        <v>225</v>
      </c>
      <c r="D280" s="21">
        <v>158</v>
      </c>
      <c r="E280" s="21">
        <v>67</v>
      </c>
      <c r="F280" s="6"/>
      <c r="G280" s="6">
        <v>5.9409999999999998</v>
      </c>
      <c r="H280" s="6">
        <f t="shared" si="13"/>
        <v>796.09</v>
      </c>
      <c r="I280" s="35">
        <f t="shared" si="14"/>
        <v>987.87</v>
      </c>
    </row>
    <row r="281" spans="1:9" ht="33" x14ac:dyDescent="0.25">
      <c r="A281" s="19" t="s">
        <v>460</v>
      </c>
      <c r="B281" s="21"/>
      <c r="C281" s="21">
        <f t="shared" si="12"/>
        <v>182</v>
      </c>
      <c r="D281" s="21">
        <v>158</v>
      </c>
      <c r="E281" s="21">
        <v>24</v>
      </c>
      <c r="F281" s="6"/>
      <c r="G281" s="6">
        <v>5.9409999999999998</v>
      </c>
      <c r="H281" s="6">
        <f t="shared" si="13"/>
        <v>285.17</v>
      </c>
      <c r="I281" s="35">
        <f t="shared" si="14"/>
        <v>353.87</v>
      </c>
    </row>
    <row r="282" spans="1:9" ht="33" x14ac:dyDescent="0.25">
      <c r="A282" s="19" t="s">
        <v>460</v>
      </c>
      <c r="B282" s="21"/>
      <c r="C282" s="21">
        <f t="shared" si="12"/>
        <v>199</v>
      </c>
      <c r="D282" s="21">
        <v>158</v>
      </c>
      <c r="E282" s="21">
        <v>41</v>
      </c>
      <c r="F282" s="6"/>
      <c r="G282" s="6">
        <v>5.7750000000000004</v>
      </c>
      <c r="H282" s="6">
        <f t="shared" si="13"/>
        <v>473.55</v>
      </c>
      <c r="I282" s="35">
        <f t="shared" si="14"/>
        <v>587.63</v>
      </c>
    </row>
    <row r="283" spans="1:9" ht="33" x14ac:dyDescent="0.25">
      <c r="A283" s="19" t="s">
        <v>460</v>
      </c>
      <c r="B283" s="21"/>
      <c r="C283" s="21">
        <f t="shared" si="12"/>
        <v>190</v>
      </c>
      <c r="D283" s="21">
        <v>158</v>
      </c>
      <c r="E283" s="21">
        <v>32</v>
      </c>
      <c r="F283" s="6"/>
      <c r="G283" s="6">
        <v>5.9409999999999998</v>
      </c>
      <c r="H283" s="6">
        <f t="shared" si="13"/>
        <v>380.22</v>
      </c>
      <c r="I283" s="35">
        <f t="shared" si="14"/>
        <v>471.81</v>
      </c>
    </row>
    <row r="284" spans="1:9" ht="33" x14ac:dyDescent="0.25">
      <c r="A284" s="19" t="s">
        <v>460</v>
      </c>
      <c r="B284" s="21"/>
      <c r="C284" s="21">
        <f t="shared" si="12"/>
        <v>222</v>
      </c>
      <c r="D284" s="21">
        <v>158</v>
      </c>
      <c r="E284" s="21">
        <v>64</v>
      </c>
      <c r="F284" s="6"/>
      <c r="G284" s="6">
        <v>5.9409999999999998</v>
      </c>
      <c r="H284" s="6">
        <f t="shared" si="13"/>
        <v>760.45</v>
      </c>
      <c r="I284" s="35">
        <f t="shared" si="14"/>
        <v>943.64</v>
      </c>
    </row>
    <row r="285" spans="1:9" ht="33" x14ac:dyDescent="0.25">
      <c r="A285" s="19" t="s">
        <v>460</v>
      </c>
      <c r="B285" s="21"/>
      <c r="C285" s="21">
        <f t="shared" si="12"/>
        <v>185</v>
      </c>
      <c r="D285" s="21">
        <v>158</v>
      </c>
      <c r="E285" s="21">
        <v>27</v>
      </c>
      <c r="F285" s="6"/>
      <c r="G285" s="6">
        <v>5.7750000000000004</v>
      </c>
      <c r="H285" s="6">
        <f t="shared" si="13"/>
        <v>311.85000000000002</v>
      </c>
      <c r="I285" s="35">
        <f t="shared" si="14"/>
        <v>386.97</v>
      </c>
    </row>
    <row r="286" spans="1:9" ht="33" x14ac:dyDescent="0.25">
      <c r="A286" s="19" t="s">
        <v>460</v>
      </c>
      <c r="B286" s="21"/>
      <c r="C286" s="21">
        <f t="shared" si="12"/>
        <v>225</v>
      </c>
      <c r="D286" s="21">
        <v>158</v>
      </c>
      <c r="E286" s="21">
        <v>67</v>
      </c>
      <c r="F286" s="6"/>
      <c r="G286" s="6">
        <v>5.8840000000000003</v>
      </c>
      <c r="H286" s="6">
        <f t="shared" si="13"/>
        <v>788.46</v>
      </c>
      <c r="I286" s="35">
        <f t="shared" si="14"/>
        <v>978.4</v>
      </c>
    </row>
    <row r="287" spans="1:9" ht="33" x14ac:dyDescent="0.25">
      <c r="A287" s="19" t="s">
        <v>460</v>
      </c>
      <c r="B287" s="21"/>
      <c r="C287" s="21">
        <f t="shared" si="12"/>
        <v>215</v>
      </c>
      <c r="D287" s="21">
        <v>158</v>
      </c>
      <c r="E287" s="21">
        <v>57</v>
      </c>
      <c r="F287" s="6"/>
      <c r="G287" s="6">
        <v>5.9409999999999998</v>
      </c>
      <c r="H287" s="6">
        <f t="shared" si="13"/>
        <v>677.27</v>
      </c>
      <c r="I287" s="35">
        <f t="shared" si="14"/>
        <v>840.42</v>
      </c>
    </row>
    <row r="288" spans="1:9" ht="33" x14ac:dyDescent="0.25">
      <c r="A288" s="19" t="s">
        <v>460</v>
      </c>
      <c r="B288" s="21"/>
      <c r="C288" s="21">
        <f t="shared" si="12"/>
        <v>193</v>
      </c>
      <c r="D288" s="21">
        <v>158</v>
      </c>
      <c r="E288" s="21">
        <v>35</v>
      </c>
      <c r="F288" s="6"/>
      <c r="G288" s="6">
        <v>5.9409999999999998</v>
      </c>
      <c r="H288" s="6">
        <f t="shared" si="13"/>
        <v>415.87</v>
      </c>
      <c r="I288" s="35">
        <f t="shared" si="14"/>
        <v>516.04999999999995</v>
      </c>
    </row>
    <row r="289" spans="1:9" ht="33" x14ac:dyDescent="0.25">
      <c r="A289" s="19" t="s">
        <v>460</v>
      </c>
      <c r="B289" s="21"/>
      <c r="C289" s="21">
        <f t="shared" si="12"/>
        <v>190</v>
      </c>
      <c r="D289" s="21">
        <v>158</v>
      </c>
      <c r="E289" s="21">
        <v>32</v>
      </c>
      <c r="F289" s="6"/>
      <c r="G289" s="6">
        <v>5.9409999999999998</v>
      </c>
      <c r="H289" s="6">
        <f t="shared" si="13"/>
        <v>380.22</v>
      </c>
      <c r="I289" s="35">
        <f t="shared" si="14"/>
        <v>471.81</v>
      </c>
    </row>
    <row r="290" spans="1:9" ht="33" x14ac:dyDescent="0.25">
      <c r="A290" s="19" t="s">
        <v>460</v>
      </c>
      <c r="B290" s="21"/>
      <c r="C290" s="21">
        <f t="shared" si="12"/>
        <v>190</v>
      </c>
      <c r="D290" s="21">
        <v>158</v>
      </c>
      <c r="E290" s="21">
        <v>32</v>
      </c>
      <c r="F290" s="6"/>
      <c r="G290" s="6">
        <v>5.8840000000000003</v>
      </c>
      <c r="H290" s="6">
        <f t="shared" si="13"/>
        <v>376.58</v>
      </c>
      <c r="I290" s="35">
        <f t="shared" si="14"/>
        <v>467.3</v>
      </c>
    </row>
    <row r="291" spans="1:9" ht="33" x14ac:dyDescent="0.25">
      <c r="A291" s="19" t="s">
        <v>460</v>
      </c>
      <c r="B291" s="21"/>
      <c r="C291" s="21">
        <f t="shared" si="12"/>
        <v>190</v>
      </c>
      <c r="D291" s="21">
        <v>158</v>
      </c>
      <c r="E291" s="21">
        <v>32</v>
      </c>
      <c r="F291" s="6"/>
      <c r="G291" s="6">
        <v>5.9409999999999998</v>
      </c>
      <c r="H291" s="6">
        <f t="shared" si="13"/>
        <v>380.22</v>
      </c>
      <c r="I291" s="35">
        <f t="shared" si="14"/>
        <v>471.81</v>
      </c>
    </row>
    <row r="292" spans="1:9" ht="33" x14ac:dyDescent="0.25">
      <c r="A292" s="19" t="s">
        <v>460</v>
      </c>
      <c r="B292" s="21"/>
      <c r="C292" s="21">
        <f t="shared" si="12"/>
        <v>221</v>
      </c>
      <c r="D292" s="21">
        <v>158</v>
      </c>
      <c r="E292" s="21">
        <v>63</v>
      </c>
      <c r="F292" s="6"/>
      <c r="G292" s="6">
        <v>5.9409999999999998</v>
      </c>
      <c r="H292" s="6">
        <f t="shared" si="13"/>
        <v>748.57</v>
      </c>
      <c r="I292" s="35">
        <f t="shared" si="14"/>
        <v>928.9</v>
      </c>
    </row>
    <row r="293" spans="1:9" ht="33" x14ac:dyDescent="0.25">
      <c r="A293" s="19" t="s">
        <v>460</v>
      </c>
      <c r="B293" s="21"/>
      <c r="C293" s="21">
        <f t="shared" si="12"/>
        <v>210</v>
      </c>
      <c r="D293" s="21">
        <v>158</v>
      </c>
      <c r="E293" s="21">
        <v>52</v>
      </c>
      <c r="F293" s="6"/>
      <c r="G293" s="6">
        <v>5.9409999999999998</v>
      </c>
      <c r="H293" s="6">
        <f t="shared" si="13"/>
        <v>617.86</v>
      </c>
      <c r="I293" s="35">
        <f t="shared" si="14"/>
        <v>766.7</v>
      </c>
    </row>
    <row r="294" spans="1:9" ht="33" x14ac:dyDescent="0.25">
      <c r="A294" s="19" t="s">
        <v>460</v>
      </c>
      <c r="B294" s="21"/>
      <c r="C294" s="21">
        <f t="shared" si="12"/>
        <v>180</v>
      </c>
      <c r="D294" s="21">
        <v>158</v>
      </c>
      <c r="E294" s="21">
        <v>22</v>
      </c>
      <c r="F294" s="6"/>
      <c r="G294" s="6">
        <v>5.9409999999999998</v>
      </c>
      <c r="H294" s="6">
        <f t="shared" si="13"/>
        <v>261.39999999999998</v>
      </c>
      <c r="I294" s="35">
        <f t="shared" si="14"/>
        <v>324.37</v>
      </c>
    </row>
    <row r="295" spans="1:9" ht="33" x14ac:dyDescent="0.25">
      <c r="A295" s="19" t="s">
        <v>460</v>
      </c>
      <c r="B295" s="21"/>
      <c r="C295" s="21">
        <f t="shared" si="12"/>
        <v>180</v>
      </c>
      <c r="D295" s="21">
        <v>158</v>
      </c>
      <c r="E295" s="21">
        <v>22</v>
      </c>
      <c r="F295" s="6"/>
      <c r="G295" s="6">
        <v>5.9409999999999998</v>
      </c>
      <c r="H295" s="6">
        <f t="shared" si="13"/>
        <v>261.39999999999998</v>
      </c>
      <c r="I295" s="35">
        <f t="shared" si="14"/>
        <v>324.37</v>
      </c>
    </row>
    <row r="296" spans="1:9" ht="33" x14ac:dyDescent="0.25">
      <c r="A296" s="19" t="s">
        <v>460</v>
      </c>
      <c r="B296" s="21"/>
      <c r="C296" s="21">
        <f t="shared" si="12"/>
        <v>206</v>
      </c>
      <c r="D296" s="21">
        <v>158</v>
      </c>
      <c r="E296" s="21">
        <v>48</v>
      </c>
      <c r="F296" s="6"/>
      <c r="G296" s="6">
        <v>5.8259999999999996</v>
      </c>
      <c r="H296" s="6">
        <f t="shared" si="13"/>
        <v>559.29999999999995</v>
      </c>
      <c r="I296" s="35">
        <f t="shared" si="14"/>
        <v>694.04</v>
      </c>
    </row>
    <row r="297" spans="1:9" ht="33" x14ac:dyDescent="0.25">
      <c r="A297" s="19" t="s">
        <v>460</v>
      </c>
      <c r="B297" s="21"/>
      <c r="C297" s="21">
        <f t="shared" si="12"/>
        <v>206</v>
      </c>
      <c r="D297" s="21">
        <v>158</v>
      </c>
      <c r="E297" s="21">
        <v>48</v>
      </c>
      <c r="F297" s="6"/>
      <c r="G297" s="6">
        <v>5.8840000000000003</v>
      </c>
      <c r="H297" s="6">
        <f t="shared" si="13"/>
        <v>564.86</v>
      </c>
      <c r="I297" s="35">
        <f t="shared" si="14"/>
        <v>700.93</v>
      </c>
    </row>
    <row r="298" spans="1:9" ht="33" x14ac:dyDescent="0.25">
      <c r="A298" s="19" t="s">
        <v>460</v>
      </c>
      <c r="B298" s="21"/>
      <c r="C298" s="21">
        <f t="shared" si="12"/>
        <v>227</v>
      </c>
      <c r="D298" s="21">
        <v>158</v>
      </c>
      <c r="E298" s="21">
        <v>69</v>
      </c>
      <c r="F298" s="6"/>
      <c r="G298" s="6">
        <v>5.9409999999999998</v>
      </c>
      <c r="H298" s="6">
        <f t="shared" si="13"/>
        <v>819.86</v>
      </c>
      <c r="I298" s="35">
        <f t="shared" si="14"/>
        <v>1017.36</v>
      </c>
    </row>
    <row r="299" spans="1:9" ht="33" x14ac:dyDescent="0.25">
      <c r="A299" s="19" t="s">
        <v>460</v>
      </c>
      <c r="B299" s="21"/>
      <c r="C299" s="21">
        <f t="shared" si="12"/>
        <v>223</v>
      </c>
      <c r="D299" s="21">
        <v>158</v>
      </c>
      <c r="E299" s="21">
        <v>65</v>
      </c>
      <c r="F299" s="6"/>
      <c r="G299" s="6">
        <v>5.9409999999999998</v>
      </c>
      <c r="H299" s="6">
        <f t="shared" si="13"/>
        <v>772.33</v>
      </c>
      <c r="I299" s="35">
        <f t="shared" si="14"/>
        <v>958.38</v>
      </c>
    </row>
    <row r="300" spans="1:9" ht="33" x14ac:dyDescent="0.25">
      <c r="A300" s="19" t="s">
        <v>460</v>
      </c>
      <c r="B300" s="21"/>
      <c r="C300" s="21">
        <f t="shared" si="12"/>
        <v>159</v>
      </c>
      <c r="D300" s="21">
        <v>158</v>
      </c>
      <c r="E300" s="21">
        <v>1</v>
      </c>
      <c r="F300" s="6"/>
      <c r="G300" s="6">
        <v>5.9409999999999998</v>
      </c>
      <c r="H300" s="6">
        <f t="shared" si="13"/>
        <v>11.88</v>
      </c>
      <c r="I300" s="35">
        <f t="shared" si="14"/>
        <v>14.74</v>
      </c>
    </row>
    <row r="301" spans="1:9" ht="33" x14ac:dyDescent="0.25">
      <c r="A301" s="19" t="s">
        <v>460</v>
      </c>
      <c r="B301" s="21"/>
      <c r="C301" s="21">
        <f t="shared" si="12"/>
        <v>215</v>
      </c>
      <c r="D301" s="21">
        <v>158</v>
      </c>
      <c r="E301" s="21">
        <v>57</v>
      </c>
      <c r="F301" s="6"/>
      <c r="G301" s="6">
        <v>5.8259999999999996</v>
      </c>
      <c r="H301" s="6">
        <f t="shared" si="13"/>
        <v>664.16</v>
      </c>
      <c r="I301" s="35">
        <f t="shared" si="14"/>
        <v>824.16</v>
      </c>
    </row>
    <row r="302" spans="1:9" ht="33" x14ac:dyDescent="0.25">
      <c r="A302" s="19" t="s">
        <v>460</v>
      </c>
      <c r="B302" s="21"/>
      <c r="C302" s="21">
        <f t="shared" si="12"/>
        <v>179</v>
      </c>
      <c r="D302" s="21">
        <v>158</v>
      </c>
      <c r="E302" s="21">
        <v>21</v>
      </c>
      <c r="F302" s="6"/>
      <c r="G302" s="6">
        <v>5.8259999999999996</v>
      </c>
      <c r="H302" s="6">
        <f t="shared" si="13"/>
        <v>244.69</v>
      </c>
      <c r="I302" s="35">
        <f t="shared" si="14"/>
        <v>303.64</v>
      </c>
    </row>
    <row r="303" spans="1:9" ht="33" x14ac:dyDescent="0.25">
      <c r="A303" s="19" t="s">
        <v>460</v>
      </c>
      <c r="B303" s="21"/>
      <c r="C303" s="21">
        <f t="shared" si="12"/>
        <v>256</v>
      </c>
      <c r="D303" s="21">
        <v>158</v>
      </c>
      <c r="E303" s="21">
        <v>98</v>
      </c>
      <c r="F303" s="6"/>
      <c r="G303" s="6">
        <v>5.8259999999999996</v>
      </c>
      <c r="H303" s="6">
        <f t="shared" si="13"/>
        <v>1141.9000000000001</v>
      </c>
      <c r="I303" s="35">
        <f t="shared" si="14"/>
        <v>1416.98</v>
      </c>
    </row>
    <row r="304" spans="1:9" ht="33" x14ac:dyDescent="0.25">
      <c r="A304" s="19" t="s">
        <v>460</v>
      </c>
      <c r="B304" s="21"/>
      <c r="C304" s="21">
        <f t="shared" si="12"/>
        <v>231</v>
      </c>
      <c r="D304" s="21">
        <v>158</v>
      </c>
      <c r="E304" s="21">
        <v>73</v>
      </c>
      <c r="F304" s="6"/>
      <c r="G304" s="6">
        <v>5.8259999999999996</v>
      </c>
      <c r="H304" s="6">
        <f t="shared" si="13"/>
        <v>850.6</v>
      </c>
      <c r="I304" s="35">
        <f t="shared" si="14"/>
        <v>1055.51</v>
      </c>
    </row>
    <row r="305" spans="1:9" ht="33" x14ac:dyDescent="0.25">
      <c r="A305" s="19" t="s">
        <v>460</v>
      </c>
      <c r="B305" s="21"/>
      <c r="C305" s="21">
        <f t="shared" si="12"/>
        <v>186</v>
      </c>
      <c r="D305" s="21">
        <v>158</v>
      </c>
      <c r="E305" s="21">
        <v>28</v>
      </c>
      <c r="F305" s="6"/>
      <c r="G305" s="6">
        <v>5.9409999999999998</v>
      </c>
      <c r="H305" s="6">
        <f t="shared" si="13"/>
        <v>332.7</v>
      </c>
      <c r="I305" s="35">
        <f t="shared" si="14"/>
        <v>412.85</v>
      </c>
    </row>
    <row r="306" spans="1:9" ht="33" x14ac:dyDescent="0.25">
      <c r="A306" s="19" t="s">
        <v>460</v>
      </c>
      <c r="B306" s="21"/>
      <c r="C306" s="21">
        <f t="shared" si="12"/>
        <v>240</v>
      </c>
      <c r="D306" s="21">
        <v>158</v>
      </c>
      <c r="E306" s="21">
        <v>82</v>
      </c>
      <c r="F306" s="6"/>
      <c r="G306" s="6">
        <v>5.9409999999999998</v>
      </c>
      <c r="H306" s="6">
        <f t="shared" si="13"/>
        <v>974.32</v>
      </c>
      <c r="I306" s="35">
        <f t="shared" si="14"/>
        <v>1209.03</v>
      </c>
    </row>
    <row r="307" spans="1:9" ht="33" x14ac:dyDescent="0.25">
      <c r="A307" s="19" t="s">
        <v>460</v>
      </c>
      <c r="B307" s="21"/>
      <c r="C307" s="21">
        <f t="shared" si="12"/>
        <v>222.5</v>
      </c>
      <c r="D307" s="21">
        <v>158</v>
      </c>
      <c r="E307" s="21">
        <v>64.5</v>
      </c>
      <c r="F307" s="6"/>
      <c r="G307" s="6">
        <v>5.9409999999999998</v>
      </c>
      <c r="H307" s="6">
        <f t="shared" si="13"/>
        <v>766.39</v>
      </c>
      <c r="I307" s="35">
        <f t="shared" si="14"/>
        <v>951.01</v>
      </c>
    </row>
    <row r="308" spans="1:9" ht="33" x14ac:dyDescent="0.25">
      <c r="A308" s="19" t="s">
        <v>460</v>
      </c>
      <c r="B308" s="21"/>
      <c r="C308" s="21">
        <f t="shared" si="12"/>
        <v>200</v>
      </c>
      <c r="D308" s="21">
        <v>158</v>
      </c>
      <c r="E308" s="21">
        <v>42</v>
      </c>
      <c r="F308" s="6"/>
      <c r="G308" s="6">
        <v>5.9409999999999998</v>
      </c>
      <c r="H308" s="6">
        <f t="shared" si="13"/>
        <v>499.04</v>
      </c>
      <c r="I308" s="35">
        <f t="shared" si="14"/>
        <v>619.26</v>
      </c>
    </row>
    <row r="309" spans="1:9" ht="33" x14ac:dyDescent="0.25">
      <c r="A309" s="19" t="s">
        <v>460</v>
      </c>
      <c r="B309" s="21"/>
      <c r="C309" s="21">
        <f t="shared" si="12"/>
        <v>198</v>
      </c>
      <c r="D309" s="21">
        <v>158</v>
      </c>
      <c r="E309" s="21">
        <v>40</v>
      </c>
      <c r="F309" s="6"/>
      <c r="G309" s="6">
        <v>5.9409999999999998</v>
      </c>
      <c r="H309" s="6">
        <f t="shared" si="13"/>
        <v>475.28</v>
      </c>
      <c r="I309" s="35">
        <f t="shared" si="14"/>
        <v>589.77</v>
      </c>
    </row>
    <row r="310" spans="1:9" ht="33" x14ac:dyDescent="0.25">
      <c r="A310" s="19" t="s">
        <v>460</v>
      </c>
      <c r="B310" s="21"/>
      <c r="C310" s="21">
        <f t="shared" si="12"/>
        <v>188</v>
      </c>
      <c r="D310" s="21">
        <v>158</v>
      </c>
      <c r="E310" s="21">
        <v>30</v>
      </c>
      <c r="F310" s="6"/>
      <c r="G310" s="6">
        <v>5.9409999999999998</v>
      </c>
      <c r="H310" s="6">
        <f t="shared" si="13"/>
        <v>356.46</v>
      </c>
      <c r="I310" s="35">
        <f t="shared" si="14"/>
        <v>442.33</v>
      </c>
    </row>
    <row r="311" spans="1:9" ht="33" x14ac:dyDescent="0.25">
      <c r="A311" s="19" t="s">
        <v>460</v>
      </c>
      <c r="B311" s="21"/>
      <c r="C311" s="21">
        <f t="shared" si="12"/>
        <v>196</v>
      </c>
      <c r="D311" s="21">
        <v>158</v>
      </c>
      <c r="E311" s="21">
        <v>38</v>
      </c>
      <c r="F311" s="6"/>
      <c r="G311" s="6">
        <v>5.8259999999999996</v>
      </c>
      <c r="H311" s="6">
        <f t="shared" si="13"/>
        <v>442.78</v>
      </c>
      <c r="I311" s="35">
        <f t="shared" si="14"/>
        <v>549.45000000000005</v>
      </c>
    </row>
    <row r="312" spans="1:9" ht="33" x14ac:dyDescent="0.25">
      <c r="A312" s="19" t="s">
        <v>460</v>
      </c>
      <c r="B312" s="21"/>
      <c r="C312" s="21">
        <f t="shared" si="12"/>
        <v>225</v>
      </c>
      <c r="D312" s="21">
        <v>158</v>
      </c>
      <c r="E312" s="21">
        <v>67</v>
      </c>
      <c r="F312" s="6"/>
      <c r="G312" s="6">
        <v>5.74</v>
      </c>
      <c r="H312" s="6">
        <f t="shared" si="13"/>
        <v>769.16</v>
      </c>
      <c r="I312" s="35">
        <f t="shared" si="14"/>
        <v>954.45</v>
      </c>
    </row>
    <row r="313" spans="1:9" ht="33" x14ac:dyDescent="0.25">
      <c r="A313" s="19" t="s">
        <v>460</v>
      </c>
      <c r="B313" s="21"/>
      <c r="C313" s="21">
        <f t="shared" si="12"/>
        <v>190</v>
      </c>
      <c r="D313" s="21">
        <v>158</v>
      </c>
      <c r="E313" s="21">
        <v>32</v>
      </c>
      <c r="F313" s="6"/>
      <c r="G313" s="6">
        <v>5.74</v>
      </c>
      <c r="H313" s="6">
        <f t="shared" si="13"/>
        <v>367.36</v>
      </c>
      <c r="I313" s="35">
        <f t="shared" si="14"/>
        <v>455.86</v>
      </c>
    </row>
    <row r="314" spans="1:9" ht="33" x14ac:dyDescent="0.25">
      <c r="A314" s="19" t="s">
        <v>460</v>
      </c>
      <c r="B314" s="21"/>
      <c r="C314" s="21">
        <f t="shared" si="12"/>
        <v>190</v>
      </c>
      <c r="D314" s="21">
        <v>158</v>
      </c>
      <c r="E314" s="21">
        <v>32</v>
      </c>
      <c r="F314" s="6"/>
      <c r="G314" s="6">
        <v>5.9409999999999998</v>
      </c>
      <c r="H314" s="6">
        <f t="shared" si="13"/>
        <v>380.22</v>
      </c>
      <c r="I314" s="35">
        <f t="shared" si="14"/>
        <v>471.81</v>
      </c>
    </row>
    <row r="315" spans="1:9" ht="33" x14ac:dyDescent="0.25">
      <c r="A315" s="19" t="s">
        <v>460</v>
      </c>
      <c r="B315" s="21"/>
      <c r="C315" s="21">
        <f t="shared" si="12"/>
        <v>163</v>
      </c>
      <c r="D315" s="21">
        <v>158</v>
      </c>
      <c r="E315" s="21">
        <v>5</v>
      </c>
      <c r="F315" s="6"/>
      <c r="G315" s="6">
        <v>5.74</v>
      </c>
      <c r="H315" s="6">
        <f t="shared" si="13"/>
        <v>57.4</v>
      </c>
      <c r="I315" s="35">
        <f t="shared" si="14"/>
        <v>71.23</v>
      </c>
    </row>
    <row r="316" spans="1:9" ht="33" x14ac:dyDescent="0.25">
      <c r="A316" s="19" t="s">
        <v>460</v>
      </c>
      <c r="B316" s="21"/>
      <c r="C316" s="21">
        <f t="shared" si="12"/>
        <v>212</v>
      </c>
      <c r="D316" s="21">
        <v>158</v>
      </c>
      <c r="E316" s="21">
        <v>54</v>
      </c>
      <c r="F316" s="6"/>
      <c r="G316" s="6">
        <v>5.74</v>
      </c>
      <c r="H316" s="6">
        <f t="shared" si="13"/>
        <v>619.91999999999996</v>
      </c>
      <c r="I316" s="35">
        <f t="shared" si="14"/>
        <v>769.26</v>
      </c>
    </row>
    <row r="317" spans="1:9" ht="33" x14ac:dyDescent="0.25">
      <c r="A317" s="19" t="s">
        <v>460</v>
      </c>
      <c r="B317" s="21"/>
      <c r="C317" s="21">
        <f t="shared" si="12"/>
        <v>207</v>
      </c>
      <c r="D317" s="21">
        <v>158</v>
      </c>
      <c r="E317" s="21">
        <v>49</v>
      </c>
      <c r="F317" s="6"/>
      <c r="G317" s="6">
        <v>5.9409999999999998</v>
      </c>
      <c r="H317" s="6">
        <f t="shared" si="13"/>
        <v>582.22</v>
      </c>
      <c r="I317" s="35">
        <f t="shared" si="14"/>
        <v>722.48</v>
      </c>
    </row>
    <row r="318" spans="1:9" ht="33" x14ac:dyDescent="0.25">
      <c r="A318" s="19" t="s">
        <v>460</v>
      </c>
      <c r="B318" s="21"/>
      <c r="C318" s="21">
        <f t="shared" si="12"/>
        <v>176</v>
      </c>
      <c r="D318" s="21">
        <v>158</v>
      </c>
      <c r="E318" s="21">
        <v>18</v>
      </c>
      <c r="F318" s="6"/>
      <c r="G318" s="6">
        <v>5.74</v>
      </c>
      <c r="H318" s="6">
        <f t="shared" si="13"/>
        <v>206.64</v>
      </c>
      <c r="I318" s="35">
        <f t="shared" si="14"/>
        <v>256.42</v>
      </c>
    </row>
    <row r="319" spans="1:9" ht="33" x14ac:dyDescent="0.25">
      <c r="A319" s="19" t="s">
        <v>460</v>
      </c>
      <c r="B319" s="21"/>
      <c r="C319" s="21">
        <f t="shared" si="12"/>
        <v>237</v>
      </c>
      <c r="D319" s="21">
        <v>158</v>
      </c>
      <c r="E319" s="21">
        <v>79</v>
      </c>
      <c r="F319" s="6"/>
      <c r="G319" s="6">
        <v>5.9409999999999998</v>
      </c>
      <c r="H319" s="6">
        <f t="shared" si="13"/>
        <v>938.68</v>
      </c>
      <c r="I319" s="35">
        <f t="shared" si="14"/>
        <v>1164.81</v>
      </c>
    </row>
    <row r="320" spans="1:9" ht="33" x14ac:dyDescent="0.25">
      <c r="A320" s="19" t="s">
        <v>460</v>
      </c>
      <c r="B320" s="21"/>
      <c r="C320" s="21">
        <f t="shared" si="12"/>
        <v>197</v>
      </c>
      <c r="D320" s="21">
        <v>158</v>
      </c>
      <c r="E320" s="21">
        <v>39</v>
      </c>
      <c r="F320" s="6"/>
      <c r="G320" s="6">
        <v>5.74</v>
      </c>
      <c r="H320" s="6">
        <f t="shared" si="13"/>
        <v>447.72</v>
      </c>
      <c r="I320" s="35">
        <f t="shared" si="14"/>
        <v>555.58000000000004</v>
      </c>
    </row>
    <row r="321" spans="1:9" ht="33" x14ac:dyDescent="0.25">
      <c r="A321" s="19" t="s">
        <v>460</v>
      </c>
      <c r="B321" s="21"/>
      <c r="C321" s="21">
        <f t="shared" si="12"/>
        <v>235</v>
      </c>
      <c r="D321" s="21">
        <v>158</v>
      </c>
      <c r="E321" s="21">
        <v>77</v>
      </c>
      <c r="F321" s="6"/>
      <c r="G321" s="6">
        <v>5.74</v>
      </c>
      <c r="H321" s="6">
        <f t="shared" si="13"/>
        <v>883.96</v>
      </c>
      <c r="I321" s="35">
        <f t="shared" si="14"/>
        <v>1096.9100000000001</v>
      </c>
    </row>
    <row r="322" spans="1:9" ht="33" x14ac:dyDescent="0.25">
      <c r="A322" s="19" t="s">
        <v>460</v>
      </c>
      <c r="B322" s="21"/>
      <c r="C322" s="21">
        <f t="shared" si="12"/>
        <v>238.5</v>
      </c>
      <c r="D322" s="21">
        <v>158</v>
      </c>
      <c r="E322" s="21">
        <v>80.5</v>
      </c>
      <c r="F322" s="6"/>
      <c r="G322" s="6">
        <v>5.9409999999999998</v>
      </c>
      <c r="H322" s="6">
        <f t="shared" si="13"/>
        <v>956.5</v>
      </c>
      <c r="I322" s="35">
        <f t="shared" si="14"/>
        <v>1186.92</v>
      </c>
    </row>
    <row r="323" spans="1:9" ht="33" x14ac:dyDescent="0.25">
      <c r="A323" s="19" t="s">
        <v>460</v>
      </c>
      <c r="B323" s="21"/>
      <c r="C323" s="21">
        <f t="shared" si="12"/>
        <v>200</v>
      </c>
      <c r="D323" s="21">
        <v>158</v>
      </c>
      <c r="E323" s="21">
        <v>42</v>
      </c>
      <c r="F323" s="6"/>
      <c r="G323" s="6">
        <v>5.74</v>
      </c>
      <c r="H323" s="6">
        <f t="shared" si="13"/>
        <v>482.16</v>
      </c>
      <c r="I323" s="35">
        <f t="shared" si="14"/>
        <v>598.30999999999995</v>
      </c>
    </row>
    <row r="324" spans="1:9" ht="33" x14ac:dyDescent="0.25">
      <c r="A324" s="19" t="s">
        <v>460</v>
      </c>
      <c r="B324" s="21"/>
      <c r="C324" s="21">
        <f t="shared" si="12"/>
        <v>186</v>
      </c>
      <c r="D324" s="21">
        <v>158</v>
      </c>
      <c r="E324" s="21">
        <v>28</v>
      </c>
      <c r="F324" s="6"/>
      <c r="G324" s="6">
        <v>5.58</v>
      </c>
      <c r="H324" s="6">
        <f t="shared" si="13"/>
        <v>312.48</v>
      </c>
      <c r="I324" s="35">
        <f t="shared" si="14"/>
        <v>387.76</v>
      </c>
    </row>
    <row r="325" spans="1:9" ht="33" x14ac:dyDescent="0.25">
      <c r="A325" s="19" t="s">
        <v>460</v>
      </c>
      <c r="B325" s="21"/>
      <c r="C325" s="21">
        <f t="shared" si="12"/>
        <v>232</v>
      </c>
      <c r="D325" s="21">
        <v>158</v>
      </c>
      <c r="E325" s="21">
        <v>74</v>
      </c>
      <c r="F325" s="6"/>
      <c r="G325" s="6">
        <v>5.74</v>
      </c>
      <c r="H325" s="6">
        <f t="shared" si="13"/>
        <v>849.52</v>
      </c>
      <c r="I325" s="35">
        <f t="shared" si="14"/>
        <v>1054.17</v>
      </c>
    </row>
    <row r="326" spans="1:9" ht="33" x14ac:dyDescent="0.25">
      <c r="A326" s="19" t="s">
        <v>460</v>
      </c>
      <c r="B326" s="21"/>
      <c r="C326" s="21">
        <f t="shared" si="12"/>
        <v>230</v>
      </c>
      <c r="D326" s="21">
        <v>158</v>
      </c>
      <c r="E326" s="21">
        <v>72</v>
      </c>
      <c r="F326" s="6"/>
      <c r="G326" s="6">
        <v>5.74</v>
      </c>
      <c r="H326" s="6">
        <f t="shared" si="13"/>
        <v>826.56</v>
      </c>
      <c r="I326" s="35">
        <f t="shared" si="14"/>
        <v>1025.68</v>
      </c>
    </row>
    <row r="327" spans="1:9" ht="33" x14ac:dyDescent="0.25">
      <c r="A327" s="19" t="s">
        <v>460</v>
      </c>
      <c r="B327" s="21"/>
      <c r="C327" s="21">
        <f t="shared" si="12"/>
        <v>206</v>
      </c>
      <c r="D327" s="21">
        <v>158</v>
      </c>
      <c r="E327" s="21">
        <v>48</v>
      </c>
      <c r="F327" s="6"/>
      <c r="G327" s="6">
        <v>5.74</v>
      </c>
      <c r="H327" s="6">
        <f t="shared" si="13"/>
        <v>551.04</v>
      </c>
      <c r="I327" s="35">
        <f t="shared" si="14"/>
        <v>683.79</v>
      </c>
    </row>
    <row r="328" spans="1:9" ht="33" x14ac:dyDescent="0.25">
      <c r="A328" s="19" t="s">
        <v>460</v>
      </c>
      <c r="B328" s="21"/>
      <c r="C328" s="21">
        <f t="shared" si="12"/>
        <v>222</v>
      </c>
      <c r="D328" s="21">
        <v>158</v>
      </c>
      <c r="E328" s="21">
        <v>64</v>
      </c>
      <c r="F328" s="6"/>
      <c r="G328" s="6">
        <v>5.74</v>
      </c>
      <c r="H328" s="6">
        <f t="shared" si="13"/>
        <v>734.72</v>
      </c>
      <c r="I328" s="35">
        <f t="shared" si="14"/>
        <v>911.71</v>
      </c>
    </row>
    <row r="329" spans="1:9" ht="33" x14ac:dyDescent="0.25">
      <c r="A329" s="19" t="s">
        <v>460</v>
      </c>
      <c r="B329" s="21"/>
      <c r="C329" s="21">
        <f t="shared" si="12"/>
        <v>188</v>
      </c>
      <c r="D329" s="21">
        <v>158</v>
      </c>
      <c r="E329" s="21">
        <v>30</v>
      </c>
      <c r="F329" s="6"/>
      <c r="G329" s="6">
        <v>5.74</v>
      </c>
      <c r="H329" s="6">
        <f t="shared" si="13"/>
        <v>344.4</v>
      </c>
      <c r="I329" s="35">
        <f t="shared" si="14"/>
        <v>427.37</v>
      </c>
    </row>
    <row r="330" spans="1:9" ht="33" x14ac:dyDescent="0.25">
      <c r="A330" s="19" t="s">
        <v>460</v>
      </c>
      <c r="B330" s="21"/>
      <c r="C330" s="21">
        <f t="shared" si="12"/>
        <v>168</v>
      </c>
      <c r="D330" s="21">
        <v>158</v>
      </c>
      <c r="E330" s="21">
        <v>10</v>
      </c>
      <c r="F330" s="6"/>
      <c r="G330" s="6">
        <v>5.9409999999999998</v>
      </c>
      <c r="H330" s="6">
        <f t="shared" si="13"/>
        <v>118.82</v>
      </c>
      <c r="I330" s="35">
        <f t="shared" si="14"/>
        <v>147.44</v>
      </c>
    </row>
    <row r="331" spans="1:9" ht="33" x14ac:dyDescent="0.25">
      <c r="A331" s="19" t="s">
        <v>460</v>
      </c>
      <c r="B331" s="21"/>
      <c r="C331" s="21">
        <f t="shared" si="12"/>
        <v>227</v>
      </c>
      <c r="D331" s="21">
        <v>158</v>
      </c>
      <c r="E331" s="21">
        <v>69</v>
      </c>
      <c r="F331" s="6"/>
      <c r="G331" s="6">
        <v>5.74</v>
      </c>
      <c r="H331" s="6">
        <f t="shared" si="13"/>
        <v>792.12</v>
      </c>
      <c r="I331" s="35">
        <f t="shared" si="14"/>
        <v>982.94</v>
      </c>
    </row>
    <row r="332" spans="1:9" ht="33" x14ac:dyDescent="0.25">
      <c r="A332" s="19" t="s">
        <v>460</v>
      </c>
      <c r="B332" s="21"/>
      <c r="C332" s="21">
        <f t="shared" si="12"/>
        <v>175</v>
      </c>
      <c r="D332" s="21">
        <v>158</v>
      </c>
      <c r="E332" s="21">
        <v>17</v>
      </c>
      <c r="F332" s="6"/>
      <c r="G332" s="6">
        <v>5.0449999999999999</v>
      </c>
      <c r="H332" s="6">
        <f t="shared" si="13"/>
        <v>171.53</v>
      </c>
      <c r="I332" s="35">
        <f t="shared" si="14"/>
        <v>212.85</v>
      </c>
    </row>
    <row r="333" spans="1:9" x14ac:dyDescent="0.25">
      <c r="A333" s="19" t="s">
        <v>82</v>
      </c>
      <c r="B333" s="21"/>
      <c r="C333" s="21">
        <f t="shared" si="12"/>
        <v>190</v>
      </c>
      <c r="D333" s="21">
        <v>158</v>
      </c>
      <c r="E333" s="21">
        <v>32</v>
      </c>
      <c r="F333" s="6"/>
      <c r="G333" s="6">
        <v>6.3760000000000003</v>
      </c>
      <c r="H333" s="6">
        <f t="shared" si="13"/>
        <v>408.06</v>
      </c>
      <c r="I333" s="35">
        <f t="shared" si="14"/>
        <v>506.36</v>
      </c>
    </row>
    <row r="334" spans="1:9" x14ac:dyDescent="0.25">
      <c r="A334" s="19" t="s">
        <v>29</v>
      </c>
      <c r="B334" s="21"/>
      <c r="C334" s="21">
        <f t="shared" si="12"/>
        <v>208</v>
      </c>
      <c r="D334" s="21">
        <v>158</v>
      </c>
      <c r="E334" s="21">
        <v>50</v>
      </c>
      <c r="F334" s="6"/>
      <c r="G334" s="6">
        <v>4.75</v>
      </c>
      <c r="H334" s="6">
        <f t="shared" ref="H334:H397" si="15">ROUND(G334*E334*2,2)</f>
        <v>475</v>
      </c>
      <c r="I334" s="35">
        <f t="shared" ref="I334:I397" si="16">ROUND(H334*1.2409,2)</f>
        <v>589.42999999999995</v>
      </c>
    </row>
    <row r="335" spans="1:9" x14ac:dyDescent="0.25">
      <c r="A335" s="19" t="s">
        <v>29</v>
      </c>
      <c r="B335" s="21"/>
      <c r="C335" s="21">
        <f t="shared" si="12"/>
        <v>172</v>
      </c>
      <c r="D335" s="21">
        <v>158</v>
      </c>
      <c r="E335" s="21">
        <v>14</v>
      </c>
      <c r="F335" s="6"/>
      <c r="G335" s="6">
        <v>4.97</v>
      </c>
      <c r="H335" s="6">
        <f t="shared" si="15"/>
        <v>139.16</v>
      </c>
      <c r="I335" s="35">
        <f t="shared" si="16"/>
        <v>172.68</v>
      </c>
    </row>
    <row r="336" spans="1:9" x14ac:dyDescent="0.25">
      <c r="A336" s="19" t="s">
        <v>29</v>
      </c>
      <c r="B336" s="21"/>
      <c r="C336" s="21">
        <f t="shared" si="12"/>
        <v>173</v>
      </c>
      <c r="D336" s="21">
        <v>158</v>
      </c>
      <c r="E336" s="21">
        <v>15</v>
      </c>
      <c r="F336" s="6"/>
      <c r="G336" s="6">
        <v>4.97</v>
      </c>
      <c r="H336" s="6">
        <f t="shared" si="15"/>
        <v>149.1</v>
      </c>
      <c r="I336" s="35">
        <f t="shared" si="16"/>
        <v>185.02</v>
      </c>
    </row>
    <row r="337" spans="1:9" x14ac:dyDescent="0.25">
      <c r="A337" s="19" t="s">
        <v>461</v>
      </c>
      <c r="B337" s="21"/>
      <c r="C337" s="21">
        <f t="shared" si="12"/>
        <v>190</v>
      </c>
      <c r="D337" s="21">
        <v>158</v>
      </c>
      <c r="E337" s="21">
        <v>32</v>
      </c>
      <c r="F337" s="6"/>
      <c r="G337" s="6">
        <v>5.1440000000000001</v>
      </c>
      <c r="H337" s="6">
        <f t="shared" si="15"/>
        <v>329.22</v>
      </c>
      <c r="I337" s="35">
        <f t="shared" si="16"/>
        <v>408.53</v>
      </c>
    </row>
    <row r="338" spans="1:9" x14ac:dyDescent="0.25">
      <c r="A338" s="19" t="s">
        <v>461</v>
      </c>
      <c r="B338" s="21"/>
      <c r="C338" s="21">
        <f t="shared" si="12"/>
        <v>190</v>
      </c>
      <c r="D338" s="21">
        <v>158</v>
      </c>
      <c r="E338" s="21">
        <v>32</v>
      </c>
      <c r="F338" s="6"/>
      <c r="G338" s="6">
        <v>5.1440000000000001</v>
      </c>
      <c r="H338" s="6">
        <f t="shared" si="15"/>
        <v>329.22</v>
      </c>
      <c r="I338" s="35">
        <f t="shared" si="16"/>
        <v>408.53</v>
      </c>
    </row>
    <row r="339" spans="1:9" x14ac:dyDescent="0.25">
      <c r="A339" s="19" t="s">
        <v>461</v>
      </c>
      <c r="B339" s="21"/>
      <c r="C339" s="21">
        <f t="shared" si="12"/>
        <v>201</v>
      </c>
      <c r="D339" s="21">
        <v>158</v>
      </c>
      <c r="E339" s="21">
        <v>43</v>
      </c>
      <c r="F339" s="6"/>
      <c r="G339" s="6">
        <v>4.97</v>
      </c>
      <c r="H339" s="6">
        <f t="shared" si="15"/>
        <v>427.42</v>
      </c>
      <c r="I339" s="35">
        <f t="shared" si="16"/>
        <v>530.39</v>
      </c>
    </row>
    <row r="340" spans="1:9" x14ac:dyDescent="0.25">
      <c r="A340" s="19" t="s">
        <v>461</v>
      </c>
      <c r="B340" s="21"/>
      <c r="C340" s="21">
        <f t="shared" si="12"/>
        <v>190</v>
      </c>
      <c r="D340" s="21">
        <v>158</v>
      </c>
      <c r="E340" s="21">
        <v>32</v>
      </c>
      <c r="F340" s="6"/>
      <c r="G340" s="6">
        <v>4.97</v>
      </c>
      <c r="H340" s="6">
        <f t="shared" si="15"/>
        <v>318.08</v>
      </c>
      <c r="I340" s="35">
        <f t="shared" si="16"/>
        <v>394.71</v>
      </c>
    </row>
    <row r="341" spans="1:9" x14ac:dyDescent="0.25">
      <c r="A341" s="19" t="s">
        <v>461</v>
      </c>
      <c r="B341" s="21"/>
      <c r="C341" s="21">
        <f t="shared" si="12"/>
        <v>190</v>
      </c>
      <c r="D341" s="21">
        <v>158</v>
      </c>
      <c r="E341" s="21">
        <v>32</v>
      </c>
      <c r="F341" s="6"/>
      <c r="G341" s="6">
        <v>4.97</v>
      </c>
      <c r="H341" s="6">
        <f t="shared" si="15"/>
        <v>318.08</v>
      </c>
      <c r="I341" s="35">
        <f t="shared" si="16"/>
        <v>394.71</v>
      </c>
    </row>
    <row r="342" spans="1:9" x14ac:dyDescent="0.25">
      <c r="A342" s="19" t="s">
        <v>461</v>
      </c>
      <c r="B342" s="21"/>
      <c r="C342" s="21">
        <f t="shared" si="12"/>
        <v>190</v>
      </c>
      <c r="D342" s="21">
        <v>158</v>
      </c>
      <c r="E342" s="21">
        <v>32</v>
      </c>
      <c r="F342" s="6"/>
      <c r="G342" s="6">
        <v>4.97</v>
      </c>
      <c r="H342" s="6">
        <f t="shared" si="15"/>
        <v>318.08</v>
      </c>
      <c r="I342" s="35">
        <f t="shared" si="16"/>
        <v>394.71</v>
      </c>
    </row>
    <row r="343" spans="1:9" x14ac:dyDescent="0.25">
      <c r="A343" s="19" t="s">
        <v>462</v>
      </c>
      <c r="B343" s="21"/>
      <c r="C343" s="21">
        <f t="shared" si="12"/>
        <v>168</v>
      </c>
      <c r="D343" s="21">
        <v>158</v>
      </c>
      <c r="E343" s="21">
        <v>10</v>
      </c>
      <c r="F343" s="6"/>
      <c r="G343" s="6">
        <v>5.7750000000000004</v>
      </c>
      <c r="H343" s="6">
        <f t="shared" si="15"/>
        <v>115.5</v>
      </c>
      <c r="I343" s="35">
        <f t="shared" si="16"/>
        <v>143.32</v>
      </c>
    </row>
    <row r="344" spans="1:9" x14ac:dyDescent="0.25">
      <c r="A344" s="19" t="s">
        <v>462</v>
      </c>
      <c r="B344" s="21"/>
      <c r="C344" s="21">
        <f t="shared" si="12"/>
        <v>164</v>
      </c>
      <c r="D344" s="21">
        <v>158</v>
      </c>
      <c r="E344" s="21">
        <v>6</v>
      </c>
      <c r="F344" s="6"/>
      <c r="G344" s="6">
        <v>5.72</v>
      </c>
      <c r="H344" s="6">
        <f t="shared" si="15"/>
        <v>68.64</v>
      </c>
      <c r="I344" s="35">
        <f t="shared" si="16"/>
        <v>85.18</v>
      </c>
    </row>
    <row r="345" spans="1:9" x14ac:dyDescent="0.25">
      <c r="A345" s="19" t="s">
        <v>462</v>
      </c>
      <c r="B345" s="21"/>
      <c r="C345" s="21">
        <f t="shared" si="12"/>
        <v>170</v>
      </c>
      <c r="D345" s="21">
        <v>158</v>
      </c>
      <c r="E345" s="21">
        <v>12</v>
      </c>
      <c r="F345" s="6"/>
      <c r="G345" s="6">
        <v>5.7750000000000004</v>
      </c>
      <c r="H345" s="6">
        <f t="shared" si="15"/>
        <v>138.6</v>
      </c>
      <c r="I345" s="35">
        <f t="shared" si="16"/>
        <v>171.99</v>
      </c>
    </row>
    <row r="346" spans="1:9" x14ac:dyDescent="0.25">
      <c r="A346" s="19" t="s">
        <v>463</v>
      </c>
      <c r="B346" s="21"/>
      <c r="C346" s="21">
        <f t="shared" si="12"/>
        <v>176</v>
      </c>
      <c r="D346" s="21">
        <v>158</v>
      </c>
      <c r="E346" s="21">
        <v>18</v>
      </c>
      <c r="F346" s="6"/>
      <c r="G346" s="6">
        <v>5.9409999999999998</v>
      </c>
      <c r="H346" s="6">
        <f t="shared" si="15"/>
        <v>213.88</v>
      </c>
      <c r="I346" s="35">
        <f t="shared" si="16"/>
        <v>265.39999999999998</v>
      </c>
    </row>
    <row r="347" spans="1:9" x14ac:dyDescent="0.25">
      <c r="A347" s="19" t="s">
        <v>463</v>
      </c>
      <c r="B347" s="21"/>
      <c r="C347" s="21">
        <f t="shared" si="12"/>
        <v>202</v>
      </c>
      <c r="D347" s="21">
        <v>158</v>
      </c>
      <c r="E347" s="21">
        <v>44</v>
      </c>
      <c r="F347" s="6"/>
      <c r="G347" s="6">
        <v>5.9409999999999998</v>
      </c>
      <c r="H347" s="6">
        <f t="shared" si="15"/>
        <v>522.80999999999995</v>
      </c>
      <c r="I347" s="35">
        <f t="shared" si="16"/>
        <v>648.75</v>
      </c>
    </row>
    <row r="348" spans="1:9" x14ac:dyDescent="0.25">
      <c r="A348" s="19" t="s">
        <v>463</v>
      </c>
      <c r="B348" s="21"/>
      <c r="C348" s="21">
        <f t="shared" si="12"/>
        <v>188</v>
      </c>
      <c r="D348" s="21">
        <v>158</v>
      </c>
      <c r="E348" s="21">
        <v>30</v>
      </c>
      <c r="F348" s="6"/>
      <c r="G348" s="6">
        <v>5.9409999999999998</v>
      </c>
      <c r="H348" s="6">
        <f t="shared" si="15"/>
        <v>356.46</v>
      </c>
      <c r="I348" s="35">
        <f t="shared" si="16"/>
        <v>442.33</v>
      </c>
    </row>
    <row r="349" spans="1:9" x14ac:dyDescent="0.25">
      <c r="A349" s="19" t="s">
        <v>463</v>
      </c>
      <c r="B349" s="21"/>
      <c r="C349" s="21">
        <f t="shared" si="12"/>
        <v>174</v>
      </c>
      <c r="D349" s="21">
        <v>158</v>
      </c>
      <c r="E349" s="21">
        <v>16</v>
      </c>
      <c r="F349" s="6"/>
      <c r="G349" s="6">
        <v>5.8259999999999996</v>
      </c>
      <c r="H349" s="6">
        <f t="shared" si="15"/>
        <v>186.43</v>
      </c>
      <c r="I349" s="35">
        <f t="shared" si="16"/>
        <v>231.34</v>
      </c>
    </row>
    <row r="350" spans="1:9" x14ac:dyDescent="0.25">
      <c r="A350" s="19" t="s">
        <v>98</v>
      </c>
      <c r="B350" s="21"/>
      <c r="C350" s="21">
        <f t="shared" si="12"/>
        <v>192</v>
      </c>
      <c r="D350" s="21">
        <v>158</v>
      </c>
      <c r="E350" s="21">
        <v>34</v>
      </c>
      <c r="F350" s="6"/>
      <c r="G350" s="6">
        <v>6.7169999999999996</v>
      </c>
      <c r="H350" s="6">
        <f t="shared" si="15"/>
        <v>456.76</v>
      </c>
      <c r="I350" s="35">
        <f t="shared" si="16"/>
        <v>566.79</v>
      </c>
    </row>
    <row r="351" spans="1:9" x14ac:dyDescent="0.25">
      <c r="A351" s="19" t="s">
        <v>98</v>
      </c>
      <c r="B351" s="21"/>
      <c r="C351" s="21">
        <f t="shared" ref="C351:C414" si="17">D351+E351</f>
        <v>176</v>
      </c>
      <c r="D351" s="21">
        <v>158</v>
      </c>
      <c r="E351" s="21">
        <v>18</v>
      </c>
      <c r="F351" s="6"/>
      <c r="G351" s="6">
        <v>6.7169999999999996</v>
      </c>
      <c r="H351" s="6">
        <f t="shared" si="15"/>
        <v>241.81</v>
      </c>
      <c r="I351" s="35">
        <f t="shared" si="16"/>
        <v>300.06</v>
      </c>
    </row>
    <row r="352" spans="1:9" x14ac:dyDescent="0.25">
      <c r="A352" s="19" t="s">
        <v>98</v>
      </c>
      <c r="B352" s="21"/>
      <c r="C352" s="21">
        <f t="shared" si="17"/>
        <v>184</v>
      </c>
      <c r="D352" s="21">
        <v>158</v>
      </c>
      <c r="E352" s="21">
        <v>26</v>
      </c>
      <c r="F352" s="6"/>
      <c r="G352" s="6">
        <v>6.6520000000000001</v>
      </c>
      <c r="H352" s="6">
        <f t="shared" si="15"/>
        <v>345.9</v>
      </c>
      <c r="I352" s="35">
        <f t="shared" si="16"/>
        <v>429.23</v>
      </c>
    </row>
    <row r="353" spans="1:9" x14ac:dyDescent="0.25">
      <c r="A353" s="19" t="s">
        <v>98</v>
      </c>
      <c r="B353" s="21"/>
      <c r="C353" s="21">
        <f t="shared" si="17"/>
        <v>183</v>
      </c>
      <c r="D353" s="21">
        <v>158</v>
      </c>
      <c r="E353" s="21">
        <v>25</v>
      </c>
      <c r="F353" s="6"/>
      <c r="G353" s="6">
        <v>6.6520000000000001</v>
      </c>
      <c r="H353" s="6">
        <f t="shared" si="15"/>
        <v>332.6</v>
      </c>
      <c r="I353" s="35">
        <f t="shared" si="16"/>
        <v>412.72</v>
      </c>
    </row>
    <row r="354" spans="1:9" x14ac:dyDescent="0.25">
      <c r="A354" s="19" t="s">
        <v>98</v>
      </c>
      <c r="B354" s="21"/>
      <c r="C354" s="21">
        <f t="shared" si="17"/>
        <v>178</v>
      </c>
      <c r="D354" s="21">
        <v>158</v>
      </c>
      <c r="E354" s="21">
        <v>20</v>
      </c>
      <c r="F354" s="6"/>
      <c r="G354" s="6">
        <v>6.5869999999999997</v>
      </c>
      <c r="H354" s="6">
        <f t="shared" si="15"/>
        <v>263.48</v>
      </c>
      <c r="I354" s="35">
        <f t="shared" si="16"/>
        <v>326.95</v>
      </c>
    </row>
    <row r="355" spans="1:9" x14ac:dyDescent="0.25">
      <c r="A355" s="19" t="s">
        <v>98</v>
      </c>
      <c r="B355" s="21"/>
      <c r="C355" s="21">
        <f t="shared" si="17"/>
        <v>159</v>
      </c>
      <c r="D355" s="21">
        <v>158</v>
      </c>
      <c r="E355" s="21">
        <v>1</v>
      </c>
      <c r="F355" s="6"/>
      <c r="G355" s="6">
        <v>6.5869999999999997</v>
      </c>
      <c r="H355" s="6">
        <f t="shared" si="15"/>
        <v>13.17</v>
      </c>
      <c r="I355" s="35">
        <f t="shared" si="16"/>
        <v>16.34</v>
      </c>
    </row>
    <row r="356" spans="1:9" x14ac:dyDescent="0.25">
      <c r="A356" s="19" t="s">
        <v>98</v>
      </c>
      <c r="B356" s="21"/>
      <c r="C356" s="21">
        <f t="shared" si="17"/>
        <v>159</v>
      </c>
      <c r="D356" s="21">
        <v>158</v>
      </c>
      <c r="E356" s="21">
        <v>1</v>
      </c>
      <c r="F356" s="6"/>
      <c r="G356" s="6">
        <v>6.7169999999999996</v>
      </c>
      <c r="H356" s="6">
        <f t="shared" si="15"/>
        <v>13.43</v>
      </c>
      <c r="I356" s="35">
        <f t="shared" si="16"/>
        <v>16.670000000000002</v>
      </c>
    </row>
    <row r="357" spans="1:9" x14ac:dyDescent="0.25">
      <c r="A357" s="19" t="s">
        <v>98</v>
      </c>
      <c r="B357" s="21"/>
      <c r="C357" s="21">
        <f t="shared" si="17"/>
        <v>176</v>
      </c>
      <c r="D357" s="21">
        <v>158</v>
      </c>
      <c r="E357" s="21">
        <v>18</v>
      </c>
      <c r="F357" s="6"/>
      <c r="G357" s="6">
        <v>6.7169999999999996</v>
      </c>
      <c r="H357" s="6">
        <f t="shared" si="15"/>
        <v>241.81</v>
      </c>
      <c r="I357" s="35">
        <f t="shared" si="16"/>
        <v>300.06</v>
      </c>
    </row>
    <row r="358" spans="1:9" x14ac:dyDescent="0.25">
      <c r="A358" s="19" t="s">
        <v>98</v>
      </c>
      <c r="B358" s="21"/>
      <c r="C358" s="21">
        <f t="shared" si="17"/>
        <v>184</v>
      </c>
      <c r="D358" s="21">
        <v>158</v>
      </c>
      <c r="E358" s="21">
        <v>26</v>
      </c>
      <c r="F358" s="6"/>
      <c r="G358" s="6">
        <v>6.49</v>
      </c>
      <c r="H358" s="6">
        <f t="shared" si="15"/>
        <v>337.48</v>
      </c>
      <c r="I358" s="35">
        <f t="shared" si="16"/>
        <v>418.78</v>
      </c>
    </row>
    <row r="359" spans="1:9" x14ac:dyDescent="0.25">
      <c r="A359" s="19" t="s">
        <v>98</v>
      </c>
      <c r="B359" s="21"/>
      <c r="C359" s="21">
        <f t="shared" si="17"/>
        <v>192</v>
      </c>
      <c r="D359" s="21">
        <v>158</v>
      </c>
      <c r="E359" s="21">
        <v>34</v>
      </c>
      <c r="F359" s="6"/>
      <c r="G359" s="6">
        <v>6.49</v>
      </c>
      <c r="H359" s="6">
        <f t="shared" si="15"/>
        <v>441.32</v>
      </c>
      <c r="I359" s="35">
        <f t="shared" si="16"/>
        <v>547.63</v>
      </c>
    </row>
    <row r="360" spans="1:9" x14ac:dyDescent="0.25">
      <c r="A360" s="19" t="s">
        <v>98</v>
      </c>
      <c r="B360" s="21"/>
      <c r="C360" s="21">
        <f t="shared" si="17"/>
        <v>176</v>
      </c>
      <c r="D360" s="21">
        <v>158</v>
      </c>
      <c r="E360" s="21">
        <v>18</v>
      </c>
      <c r="F360" s="6"/>
      <c r="G360" s="6">
        <v>6.49</v>
      </c>
      <c r="H360" s="6">
        <f t="shared" si="15"/>
        <v>233.64</v>
      </c>
      <c r="I360" s="35">
        <f t="shared" si="16"/>
        <v>289.92</v>
      </c>
    </row>
    <row r="361" spans="1:9" x14ac:dyDescent="0.25">
      <c r="A361" s="19" t="s">
        <v>98</v>
      </c>
      <c r="B361" s="21"/>
      <c r="C361" s="21">
        <f t="shared" si="17"/>
        <v>208</v>
      </c>
      <c r="D361" s="21">
        <v>158</v>
      </c>
      <c r="E361" s="21">
        <v>50</v>
      </c>
      <c r="F361" s="6"/>
      <c r="G361" s="6">
        <v>6.49</v>
      </c>
      <c r="H361" s="6">
        <f t="shared" si="15"/>
        <v>649</v>
      </c>
      <c r="I361" s="35">
        <f t="shared" si="16"/>
        <v>805.34</v>
      </c>
    </row>
    <row r="362" spans="1:9" x14ac:dyDescent="0.25">
      <c r="A362" s="19" t="s">
        <v>98</v>
      </c>
      <c r="B362" s="21"/>
      <c r="C362" s="21">
        <f t="shared" si="17"/>
        <v>192</v>
      </c>
      <c r="D362" s="21">
        <v>158</v>
      </c>
      <c r="E362" s="21">
        <v>34</v>
      </c>
      <c r="F362" s="6"/>
      <c r="G362" s="6">
        <v>6.49</v>
      </c>
      <c r="H362" s="6">
        <f t="shared" si="15"/>
        <v>441.32</v>
      </c>
      <c r="I362" s="35">
        <f t="shared" si="16"/>
        <v>547.63</v>
      </c>
    </row>
    <row r="363" spans="1:9" x14ac:dyDescent="0.25">
      <c r="A363" s="19" t="s">
        <v>98</v>
      </c>
      <c r="B363" s="21"/>
      <c r="C363" s="21">
        <f t="shared" si="17"/>
        <v>208</v>
      </c>
      <c r="D363" s="21">
        <v>158</v>
      </c>
      <c r="E363" s="21">
        <v>50</v>
      </c>
      <c r="F363" s="6"/>
      <c r="G363" s="6">
        <v>6.7169999999999996</v>
      </c>
      <c r="H363" s="6">
        <f t="shared" si="15"/>
        <v>671.7</v>
      </c>
      <c r="I363" s="35">
        <f t="shared" si="16"/>
        <v>833.51</v>
      </c>
    </row>
    <row r="364" spans="1:9" x14ac:dyDescent="0.25">
      <c r="A364" s="19" t="s">
        <v>98</v>
      </c>
      <c r="B364" s="21"/>
      <c r="C364" s="21">
        <f t="shared" si="17"/>
        <v>159</v>
      </c>
      <c r="D364" s="21">
        <v>158</v>
      </c>
      <c r="E364" s="21">
        <v>1</v>
      </c>
      <c r="F364" s="6"/>
      <c r="G364" s="6">
        <v>6.7169999999999996</v>
      </c>
      <c r="H364" s="6">
        <f t="shared" si="15"/>
        <v>13.43</v>
      </c>
      <c r="I364" s="35">
        <f t="shared" si="16"/>
        <v>16.670000000000002</v>
      </c>
    </row>
    <row r="365" spans="1:9" x14ac:dyDescent="0.25">
      <c r="A365" s="19" t="s">
        <v>98</v>
      </c>
      <c r="B365" s="21"/>
      <c r="C365" s="21">
        <f t="shared" si="17"/>
        <v>184</v>
      </c>
      <c r="D365" s="21">
        <v>158</v>
      </c>
      <c r="E365" s="21">
        <v>26</v>
      </c>
      <c r="F365" s="6"/>
      <c r="G365" s="6">
        <v>6.49</v>
      </c>
      <c r="H365" s="6">
        <f t="shared" si="15"/>
        <v>337.48</v>
      </c>
      <c r="I365" s="35">
        <f t="shared" si="16"/>
        <v>418.78</v>
      </c>
    </row>
    <row r="366" spans="1:9" x14ac:dyDescent="0.25">
      <c r="A366" s="19" t="s">
        <v>98</v>
      </c>
      <c r="B366" s="21"/>
      <c r="C366" s="21">
        <f t="shared" si="17"/>
        <v>191</v>
      </c>
      <c r="D366" s="21">
        <v>158</v>
      </c>
      <c r="E366" s="21">
        <v>33</v>
      </c>
      <c r="F366" s="6"/>
      <c r="G366" s="6">
        <v>6.49</v>
      </c>
      <c r="H366" s="6">
        <f t="shared" si="15"/>
        <v>428.34</v>
      </c>
      <c r="I366" s="35">
        <f t="shared" si="16"/>
        <v>531.53</v>
      </c>
    </row>
    <row r="367" spans="1:9" x14ac:dyDescent="0.25">
      <c r="A367" s="19" t="s">
        <v>464</v>
      </c>
      <c r="B367" s="21"/>
      <c r="C367" s="21">
        <f t="shared" si="17"/>
        <v>216</v>
      </c>
      <c r="D367" s="21">
        <v>158</v>
      </c>
      <c r="E367" s="21">
        <v>58</v>
      </c>
      <c r="F367" s="6"/>
      <c r="G367" s="6">
        <v>5.7750000000000004</v>
      </c>
      <c r="H367" s="6">
        <f t="shared" si="15"/>
        <v>669.9</v>
      </c>
      <c r="I367" s="35">
        <f t="shared" si="16"/>
        <v>831.28</v>
      </c>
    </row>
    <row r="368" spans="1:9" ht="17.25" customHeight="1" x14ac:dyDescent="0.25">
      <c r="A368" s="19" t="s">
        <v>483</v>
      </c>
      <c r="B368" s="21"/>
      <c r="C368" s="21">
        <f t="shared" si="17"/>
        <v>167</v>
      </c>
      <c r="D368" s="21">
        <v>158</v>
      </c>
      <c r="E368" s="21">
        <v>9</v>
      </c>
      <c r="F368" s="6"/>
      <c r="G368" s="6">
        <v>5.548</v>
      </c>
      <c r="H368" s="6">
        <f t="shared" si="15"/>
        <v>99.86</v>
      </c>
      <c r="I368" s="35">
        <f t="shared" si="16"/>
        <v>123.92</v>
      </c>
    </row>
    <row r="369" spans="1:9" x14ac:dyDescent="0.25">
      <c r="A369" s="19" t="s">
        <v>140</v>
      </c>
      <c r="B369" s="21"/>
      <c r="C369" s="21">
        <f t="shared" si="17"/>
        <v>166</v>
      </c>
      <c r="D369" s="21">
        <v>158</v>
      </c>
      <c r="E369" s="21">
        <v>8</v>
      </c>
      <c r="F369" s="6"/>
      <c r="G369" s="6">
        <v>5.9409999999999998</v>
      </c>
      <c r="H369" s="6">
        <f t="shared" si="15"/>
        <v>95.06</v>
      </c>
      <c r="I369" s="35">
        <f t="shared" si="16"/>
        <v>117.96</v>
      </c>
    </row>
    <row r="370" spans="1:9" x14ac:dyDescent="0.25">
      <c r="A370" s="19" t="s">
        <v>140</v>
      </c>
      <c r="B370" s="21"/>
      <c r="C370" s="21">
        <f t="shared" si="17"/>
        <v>180</v>
      </c>
      <c r="D370" s="21">
        <v>158</v>
      </c>
      <c r="E370" s="21">
        <v>22</v>
      </c>
      <c r="F370" s="6"/>
      <c r="G370" s="6">
        <v>5.7750000000000004</v>
      </c>
      <c r="H370" s="6">
        <f t="shared" si="15"/>
        <v>254.1</v>
      </c>
      <c r="I370" s="35">
        <f t="shared" si="16"/>
        <v>315.31</v>
      </c>
    </row>
    <row r="371" spans="1:9" x14ac:dyDescent="0.25">
      <c r="A371" s="19" t="s">
        <v>140</v>
      </c>
      <c r="B371" s="21"/>
      <c r="C371" s="21">
        <f t="shared" si="17"/>
        <v>173</v>
      </c>
      <c r="D371" s="21">
        <v>158</v>
      </c>
      <c r="E371" s="21">
        <v>15</v>
      </c>
      <c r="F371" s="6"/>
      <c r="G371" s="6">
        <v>5.548</v>
      </c>
      <c r="H371" s="6">
        <f t="shared" si="15"/>
        <v>166.44</v>
      </c>
      <c r="I371" s="35">
        <f t="shared" si="16"/>
        <v>206.54</v>
      </c>
    </row>
    <row r="372" spans="1:9" x14ac:dyDescent="0.25">
      <c r="A372" s="19" t="s">
        <v>140</v>
      </c>
      <c r="B372" s="21"/>
      <c r="C372" s="21">
        <f t="shared" si="17"/>
        <v>216</v>
      </c>
      <c r="D372" s="21">
        <v>158</v>
      </c>
      <c r="E372" s="21">
        <v>58</v>
      </c>
      <c r="F372" s="6"/>
      <c r="G372" s="6">
        <v>5.7750000000000004</v>
      </c>
      <c r="H372" s="6">
        <f t="shared" si="15"/>
        <v>669.9</v>
      </c>
      <c r="I372" s="35">
        <f t="shared" si="16"/>
        <v>831.28</v>
      </c>
    </row>
    <row r="373" spans="1:9" x14ac:dyDescent="0.25">
      <c r="A373" s="19" t="s">
        <v>140</v>
      </c>
      <c r="B373" s="21"/>
      <c r="C373" s="21">
        <f t="shared" si="17"/>
        <v>195</v>
      </c>
      <c r="D373" s="21">
        <v>158</v>
      </c>
      <c r="E373" s="21">
        <v>37</v>
      </c>
      <c r="F373" s="6"/>
      <c r="G373" s="6">
        <v>5.548</v>
      </c>
      <c r="H373" s="6">
        <f t="shared" si="15"/>
        <v>410.55</v>
      </c>
      <c r="I373" s="35">
        <f t="shared" si="16"/>
        <v>509.45</v>
      </c>
    </row>
    <row r="374" spans="1:9" x14ac:dyDescent="0.25">
      <c r="A374" s="19" t="s">
        <v>140</v>
      </c>
      <c r="B374" s="21"/>
      <c r="C374" s="21">
        <f t="shared" si="17"/>
        <v>190</v>
      </c>
      <c r="D374" s="21">
        <v>158</v>
      </c>
      <c r="E374" s="21">
        <v>32</v>
      </c>
      <c r="F374" s="6"/>
      <c r="G374" s="6">
        <v>5.7750000000000004</v>
      </c>
      <c r="H374" s="6">
        <f t="shared" si="15"/>
        <v>369.6</v>
      </c>
      <c r="I374" s="35">
        <f t="shared" si="16"/>
        <v>458.64</v>
      </c>
    </row>
    <row r="375" spans="1:9" x14ac:dyDescent="0.25">
      <c r="A375" s="19" t="s">
        <v>140</v>
      </c>
      <c r="B375" s="21"/>
      <c r="C375" s="21">
        <f t="shared" si="17"/>
        <v>216</v>
      </c>
      <c r="D375" s="21">
        <v>158</v>
      </c>
      <c r="E375" s="21">
        <v>58</v>
      </c>
      <c r="F375" s="6"/>
      <c r="G375" s="6">
        <v>5.7750000000000004</v>
      </c>
      <c r="H375" s="6">
        <f t="shared" si="15"/>
        <v>669.9</v>
      </c>
      <c r="I375" s="35">
        <f t="shared" si="16"/>
        <v>831.28</v>
      </c>
    </row>
    <row r="376" spans="1:9" x14ac:dyDescent="0.25">
      <c r="A376" s="19" t="s">
        <v>140</v>
      </c>
      <c r="B376" s="21"/>
      <c r="C376" s="21">
        <f t="shared" si="17"/>
        <v>184</v>
      </c>
      <c r="D376" s="21">
        <v>158</v>
      </c>
      <c r="E376" s="21">
        <v>26</v>
      </c>
      <c r="F376" s="6"/>
      <c r="G376" s="6">
        <v>5.7750000000000004</v>
      </c>
      <c r="H376" s="6">
        <f t="shared" si="15"/>
        <v>300.3</v>
      </c>
      <c r="I376" s="35">
        <f t="shared" si="16"/>
        <v>372.64</v>
      </c>
    </row>
    <row r="377" spans="1:9" x14ac:dyDescent="0.25">
      <c r="A377" s="19" t="s">
        <v>140</v>
      </c>
      <c r="B377" s="21"/>
      <c r="C377" s="21">
        <f t="shared" si="17"/>
        <v>169</v>
      </c>
      <c r="D377" s="21">
        <v>158</v>
      </c>
      <c r="E377" s="21">
        <v>11</v>
      </c>
      <c r="F377" s="6"/>
      <c r="G377" s="6">
        <v>5.548</v>
      </c>
      <c r="H377" s="6">
        <f t="shared" si="15"/>
        <v>122.06</v>
      </c>
      <c r="I377" s="35">
        <f t="shared" si="16"/>
        <v>151.46</v>
      </c>
    </row>
    <row r="378" spans="1:9" x14ac:dyDescent="0.25">
      <c r="A378" s="19" t="s">
        <v>140</v>
      </c>
      <c r="B378" s="21"/>
      <c r="C378" s="21">
        <f t="shared" si="17"/>
        <v>212</v>
      </c>
      <c r="D378" s="21">
        <v>158</v>
      </c>
      <c r="E378" s="21">
        <v>54</v>
      </c>
      <c r="F378" s="6"/>
      <c r="G378" s="6">
        <v>5.7750000000000004</v>
      </c>
      <c r="H378" s="6">
        <f t="shared" si="15"/>
        <v>623.70000000000005</v>
      </c>
      <c r="I378" s="35">
        <f t="shared" si="16"/>
        <v>773.95</v>
      </c>
    </row>
    <row r="379" spans="1:9" x14ac:dyDescent="0.25">
      <c r="A379" s="19" t="s">
        <v>140</v>
      </c>
      <c r="B379" s="21"/>
      <c r="C379" s="21">
        <f t="shared" si="17"/>
        <v>192</v>
      </c>
      <c r="D379" s="21">
        <v>158</v>
      </c>
      <c r="E379" s="21">
        <v>34</v>
      </c>
      <c r="F379" s="6"/>
      <c r="G379" s="6">
        <v>5.7750000000000004</v>
      </c>
      <c r="H379" s="6">
        <f t="shared" si="15"/>
        <v>392.7</v>
      </c>
      <c r="I379" s="35">
        <f t="shared" si="16"/>
        <v>487.3</v>
      </c>
    </row>
    <row r="380" spans="1:9" x14ac:dyDescent="0.25">
      <c r="A380" s="19" t="s">
        <v>140</v>
      </c>
      <c r="B380" s="21"/>
      <c r="C380" s="21">
        <f t="shared" si="17"/>
        <v>200</v>
      </c>
      <c r="D380" s="21">
        <v>158</v>
      </c>
      <c r="E380" s="21">
        <v>42</v>
      </c>
      <c r="F380" s="6"/>
      <c r="G380" s="6">
        <v>5.7750000000000004</v>
      </c>
      <c r="H380" s="6">
        <f t="shared" si="15"/>
        <v>485.1</v>
      </c>
      <c r="I380" s="35">
        <f t="shared" si="16"/>
        <v>601.96</v>
      </c>
    </row>
    <row r="381" spans="1:9" x14ac:dyDescent="0.25">
      <c r="A381" s="19" t="s">
        <v>140</v>
      </c>
      <c r="B381" s="21"/>
      <c r="C381" s="21">
        <f t="shared" si="17"/>
        <v>182</v>
      </c>
      <c r="D381" s="21">
        <v>158</v>
      </c>
      <c r="E381" s="21">
        <v>24</v>
      </c>
      <c r="F381" s="6"/>
      <c r="G381" s="6">
        <v>5.7750000000000004</v>
      </c>
      <c r="H381" s="6">
        <f t="shared" si="15"/>
        <v>277.2</v>
      </c>
      <c r="I381" s="35">
        <f t="shared" si="16"/>
        <v>343.98</v>
      </c>
    </row>
    <row r="382" spans="1:9" x14ac:dyDescent="0.25">
      <c r="A382" s="19" t="s">
        <v>140</v>
      </c>
      <c r="B382" s="21"/>
      <c r="C382" s="21">
        <f t="shared" si="17"/>
        <v>175</v>
      </c>
      <c r="D382" s="21">
        <v>158</v>
      </c>
      <c r="E382" s="21">
        <v>17</v>
      </c>
      <c r="F382" s="6"/>
      <c r="G382" s="6">
        <v>5.7750000000000004</v>
      </c>
      <c r="H382" s="6">
        <f t="shared" si="15"/>
        <v>196.35</v>
      </c>
      <c r="I382" s="35">
        <f t="shared" si="16"/>
        <v>243.65</v>
      </c>
    </row>
    <row r="383" spans="1:9" x14ac:dyDescent="0.25">
      <c r="A383" s="19" t="s">
        <v>140</v>
      </c>
      <c r="B383" s="21"/>
      <c r="C383" s="21">
        <f t="shared" si="17"/>
        <v>190</v>
      </c>
      <c r="D383" s="21">
        <v>158</v>
      </c>
      <c r="E383" s="21">
        <v>32</v>
      </c>
      <c r="F383" s="6"/>
      <c r="G383" s="6">
        <v>5.72</v>
      </c>
      <c r="H383" s="6">
        <f t="shared" si="15"/>
        <v>366.08</v>
      </c>
      <c r="I383" s="35">
        <f t="shared" si="16"/>
        <v>454.27</v>
      </c>
    </row>
    <row r="384" spans="1:9" x14ac:dyDescent="0.25">
      <c r="A384" s="19" t="s">
        <v>140</v>
      </c>
      <c r="B384" s="21"/>
      <c r="C384" s="21">
        <f t="shared" si="17"/>
        <v>214</v>
      </c>
      <c r="D384" s="21">
        <v>158</v>
      </c>
      <c r="E384" s="21">
        <v>56</v>
      </c>
      <c r="F384" s="6"/>
      <c r="G384" s="6">
        <v>5.7750000000000004</v>
      </c>
      <c r="H384" s="6">
        <f t="shared" si="15"/>
        <v>646.79999999999995</v>
      </c>
      <c r="I384" s="35">
        <f t="shared" si="16"/>
        <v>802.61</v>
      </c>
    </row>
    <row r="385" spans="1:9" x14ac:dyDescent="0.25">
      <c r="A385" s="19" t="s">
        <v>140</v>
      </c>
      <c r="B385" s="21"/>
      <c r="C385" s="21">
        <f t="shared" si="17"/>
        <v>184</v>
      </c>
      <c r="D385" s="21">
        <v>158</v>
      </c>
      <c r="E385" s="21">
        <v>26</v>
      </c>
      <c r="F385" s="6"/>
      <c r="G385" s="6">
        <v>5.7750000000000004</v>
      </c>
      <c r="H385" s="6">
        <f t="shared" si="15"/>
        <v>300.3</v>
      </c>
      <c r="I385" s="35">
        <f t="shared" si="16"/>
        <v>372.64</v>
      </c>
    </row>
    <row r="386" spans="1:9" x14ac:dyDescent="0.25">
      <c r="A386" s="19" t="s">
        <v>140</v>
      </c>
      <c r="B386" s="21"/>
      <c r="C386" s="21">
        <f t="shared" si="17"/>
        <v>168</v>
      </c>
      <c r="D386" s="21">
        <v>158</v>
      </c>
      <c r="E386" s="21">
        <v>10</v>
      </c>
      <c r="F386" s="6"/>
      <c r="G386" s="6">
        <v>5.7750000000000004</v>
      </c>
      <c r="H386" s="6">
        <f t="shared" si="15"/>
        <v>115.5</v>
      </c>
      <c r="I386" s="35">
        <f t="shared" si="16"/>
        <v>143.32</v>
      </c>
    </row>
    <row r="387" spans="1:9" x14ac:dyDescent="0.25">
      <c r="A387" s="19" t="s">
        <v>140</v>
      </c>
      <c r="B387" s="21"/>
      <c r="C387" s="21">
        <f t="shared" si="17"/>
        <v>192</v>
      </c>
      <c r="D387" s="21">
        <v>158</v>
      </c>
      <c r="E387" s="21">
        <v>34</v>
      </c>
      <c r="F387" s="6"/>
      <c r="G387" s="6">
        <v>5.8259999999999996</v>
      </c>
      <c r="H387" s="6">
        <f t="shared" si="15"/>
        <v>396.17</v>
      </c>
      <c r="I387" s="35">
        <f t="shared" si="16"/>
        <v>491.61</v>
      </c>
    </row>
    <row r="388" spans="1:9" x14ac:dyDescent="0.25">
      <c r="A388" s="19" t="s">
        <v>140</v>
      </c>
      <c r="B388" s="21"/>
      <c r="C388" s="21">
        <f t="shared" si="17"/>
        <v>204</v>
      </c>
      <c r="D388" s="21">
        <v>158</v>
      </c>
      <c r="E388" s="21">
        <v>46</v>
      </c>
      <c r="F388" s="6"/>
      <c r="G388" s="6">
        <v>5.7750000000000004</v>
      </c>
      <c r="H388" s="6">
        <f t="shared" si="15"/>
        <v>531.29999999999995</v>
      </c>
      <c r="I388" s="35">
        <f t="shared" si="16"/>
        <v>659.29</v>
      </c>
    </row>
    <row r="389" spans="1:9" x14ac:dyDescent="0.25">
      <c r="A389" s="19" t="s">
        <v>140</v>
      </c>
      <c r="B389" s="21"/>
      <c r="C389" s="21">
        <f t="shared" si="17"/>
        <v>207</v>
      </c>
      <c r="D389" s="21">
        <v>158</v>
      </c>
      <c r="E389" s="21">
        <v>49</v>
      </c>
      <c r="F389" s="6"/>
      <c r="G389" s="6">
        <v>5.6639999999999997</v>
      </c>
      <c r="H389" s="6">
        <f t="shared" si="15"/>
        <v>555.07000000000005</v>
      </c>
      <c r="I389" s="35">
        <f t="shared" si="16"/>
        <v>688.79</v>
      </c>
    </row>
    <row r="390" spans="1:9" x14ac:dyDescent="0.25">
      <c r="A390" s="19" t="s">
        <v>140</v>
      </c>
      <c r="B390" s="21"/>
      <c r="C390" s="21">
        <f t="shared" si="17"/>
        <v>192</v>
      </c>
      <c r="D390" s="21">
        <v>158</v>
      </c>
      <c r="E390" s="21">
        <v>34</v>
      </c>
      <c r="F390" s="6"/>
      <c r="G390" s="6">
        <v>5.72</v>
      </c>
      <c r="H390" s="6">
        <f t="shared" si="15"/>
        <v>388.96</v>
      </c>
      <c r="I390" s="35">
        <f t="shared" si="16"/>
        <v>482.66</v>
      </c>
    </row>
    <row r="391" spans="1:9" x14ac:dyDescent="0.25">
      <c r="A391" s="19" t="s">
        <v>140</v>
      </c>
      <c r="B391" s="21"/>
      <c r="C391" s="21">
        <f t="shared" si="17"/>
        <v>192</v>
      </c>
      <c r="D391" s="21">
        <v>158</v>
      </c>
      <c r="E391" s="21">
        <v>34</v>
      </c>
      <c r="F391" s="6"/>
      <c r="G391" s="6">
        <v>5.72</v>
      </c>
      <c r="H391" s="6">
        <f t="shared" si="15"/>
        <v>388.96</v>
      </c>
      <c r="I391" s="35">
        <f t="shared" si="16"/>
        <v>482.66</v>
      </c>
    </row>
    <row r="392" spans="1:9" x14ac:dyDescent="0.25">
      <c r="A392" s="19" t="s">
        <v>140</v>
      </c>
      <c r="B392" s="21"/>
      <c r="C392" s="21">
        <f t="shared" si="17"/>
        <v>190</v>
      </c>
      <c r="D392" s="21">
        <v>158</v>
      </c>
      <c r="E392" s="21">
        <v>32</v>
      </c>
      <c r="F392" s="6"/>
      <c r="G392" s="6">
        <v>5.7750000000000004</v>
      </c>
      <c r="H392" s="6">
        <f t="shared" si="15"/>
        <v>369.6</v>
      </c>
      <c r="I392" s="35">
        <f t="shared" si="16"/>
        <v>458.64</v>
      </c>
    </row>
    <row r="393" spans="1:9" x14ac:dyDescent="0.25">
      <c r="A393" s="19" t="s">
        <v>140</v>
      </c>
      <c r="B393" s="21"/>
      <c r="C393" s="21">
        <f t="shared" si="17"/>
        <v>165</v>
      </c>
      <c r="D393" s="21">
        <v>158</v>
      </c>
      <c r="E393" s="21">
        <v>7</v>
      </c>
      <c r="F393" s="6"/>
      <c r="G393" s="6">
        <v>5.4939999999999998</v>
      </c>
      <c r="H393" s="6">
        <f t="shared" si="15"/>
        <v>76.92</v>
      </c>
      <c r="I393" s="35">
        <f t="shared" si="16"/>
        <v>95.45</v>
      </c>
    </row>
    <row r="394" spans="1:9" x14ac:dyDescent="0.25">
      <c r="A394" s="19" t="s">
        <v>140</v>
      </c>
      <c r="B394" s="21"/>
      <c r="C394" s="21">
        <f t="shared" si="17"/>
        <v>224</v>
      </c>
      <c r="D394" s="21">
        <v>158</v>
      </c>
      <c r="E394" s="21">
        <v>66</v>
      </c>
      <c r="F394" s="6"/>
      <c r="G394" s="6">
        <v>5.4939999999999998</v>
      </c>
      <c r="H394" s="6">
        <f t="shared" si="15"/>
        <v>725.21</v>
      </c>
      <c r="I394" s="35">
        <f t="shared" si="16"/>
        <v>899.91</v>
      </c>
    </row>
    <row r="395" spans="1:9" x14ac:dyDescent="0.25">
      <c r="A395" s="19" t="s">
        <v>140</v>
      </c>
      <c r="B395" s="21"/>
      <c r="C395" s="21">
        <f t="shared" si="17"/>
        <v>190</v>
      </c>
      <c r="D395" s="21">
        <v>158</v>
      </c>
      <c r="E395" s="21">
        <v>32</v>
      </c>
      <c r="F395" s="6"/>
      <c r="G395" s="6">
        <v>5.72</v>
      </c>
      <c r="H395" s="6">
        <f t="shared" si="15"/>
        <v>366.08</v>
      </c>
      <c r="I395" s="35">
        <f t="shared" si="16"/>
        <v>454.27</v>
      </c>
    </row>
    <row r="396" spans="1:9" x14ac:dyDescent="0.25">
      <c r="A396" s="19" t="s">
        <v>140</v>
      </c>
      <c r="B396" s="21"/>
      <c r="C396" s="21">
        <f t="shared" si="17"/>
        <v>168</v>
      </c>
      <c r="D396" s="21">
        <v>158</v>
      </c>
      <c r="E396" s="21">
        <v>10</v>
      </c>
      <c r="F396" s="6"/>
      <c r="G396" s="6">
        <v>5.72</v>
      </c>
      <c r="H396" s="6">
        <f t="shared" si="15"/>
        <v>114.4</v>
      </c>
      <c r="I396" s="35">
        <f t="shared" si="16"/>
        <v>141.96</v>
      </c>
    </row>
    <row r="397" spans="1:9" x14ac:dyDescent="0.25">
      <c r="A397" s="19" t="s">
        <v>140</v>
      </c>
      <c r="B397" s="21"/>
      <c r="C397" s="21">
        <f t="shared" si="17"/>
        <v>240</v>
      </c>
      <c r="D397" s="21">
        <v>158</v>
      </c>
      <c r="E397" s="21">
        <v>82</v>
      </c>
      <c r="F397" s="6"/>
      <c r="G397" s="6">
        <v>5.6639999999999997</v>
      </c>
      <c r="H397" s="6">
        <f t="shared" si="15"/>
        <v>928.9</v>
      </c>
      <c r="I397" s="35">
        <f t="shared" si="16"/>
        <v>1152.67</v>
      </c>
    </row>
    <row r="398" spans="1:9" x14ac:dyDescent="0.25">
      <c r="A398" s="19" t="s">
        <v>140</v>
      </c>
      <c r="B398" s="21"/>
      <c r="C398" s="21">
        <f t="shared" si="17"/>
        <v>242</v>
      </c>
      <c r="D398" s="21">
        <v>158</v>
      </c>
      <c r="E398" s="21">
        <v>84</v>
      </c>
      <c r="F398" s="6"/>
      <c r="G398" s="6">
        <v>5.6639999999999997</v>
      </c>
      <c r="H398" s="6">
        <f t="shared" ref="H398:H461" si="18">ROUND(G398*E398*2,2)</f>
        <v>951.55</v>
      </c>
      <c r="I398" s="35">
        <f t="shared" ref="I398:I461" si="19">ROUND(H398*1.2409,2)</f>
        <v>1180.78</v>
      </c>
    </row>
    <row r="399" spans="1:9" x14ac:dyDescent="0.25">
      <c r="A399" s="19" t="s">
        <v>140</v>
      </c>
      <c r="B399" s="21"/>
      <c r="C399" s="21">
        <f t="shared" si="17"/>
        <v>223</v>
      </c>
      <c r="D399" s="21">
        <v>158</v>
      </c>
      <c r="E399" s="21">
        <v>65</v>
      </c>
      <c r="F399" s="6"/>
      <c r="G399" s="6">
        <v>5.6639999999999997</v>
      </c>
      <c r="H399" s="6">
        <f t="shared" si="18"/>
        <v>736.32</v>
      </c>
      <c r="I399" s="35">
        <f t="shared" si="19"/>
        <v>913.7</v>
      </c>
    </row>
    <row r="400" spans="1:9" x14ac:dyDescent="0.25">
      <c r="A400" s="19" t="s">
        <v>140</v>
      </c>
      <c r="B400" s="21"/>
      <c r="C400" s="21">
        <f t="shared" si="17"/>
        <v>181</v>
      </c>
      <c r="D400" s="21">
        <v>158</v>
      </c>
      <c r="E400" s="21">
        <v>23</v>
      </c>
      <c r="F400" s="6"/>
      <c r="G400" s="6">
        <v>5.72</v>
      </c>
      <c r="H400" s="6">
        <f t="shared" si="18"/>
        <v>263.12</v>
      </c>
      <c r="I400" s="35">
        <f t="shared" si="19"/>
        <v>326.51</v>
      </c>
    </row>
    <row r="401" spans="1:9" x14ac:dyDescent="0.25">
      <c r="A401" s="19" t="s">
        <v>140</v>
      </c>
      <c r="B401" s="21"/>
      <c r="C401" s="21">
        <f t="shared" si="17"/>
        <v>180</v>
      </c>
      <c r="D401" s="21">
        <v>158</v>
      </c>
      <c r="E401" s="21">
        <v>22</v>
      </c>
      <c r="F401" s="6"/>
      <c r="G401" s="6">
        <v>5.7750000000000004</v>
      </c>
      <c r="H401" s="6">
        <f t="shared" si="18"/>
        <v>254.1</v>
      </c>
      <c r="I401" s="35">
        <f t="shared" si="19"/>
        <v>315.31</v>
      </c>
    </row>
    <row r="402" spans="1:9" x14ac:dyDescent="0.25">
      <c r="A402" s="19" t="s">
        <v>140</v>
      </c>
      <c r="B402" s="21"/>
      <c r="C402" s="21">
        <f t="shared" si="17"/>
        <v>184</v>
      </c>
      <c r="D402" s="21">
        <v>158</v>
      </c>
      <c r="E402" s="21">
        <v>26</v>
      </c>
      <c r="F402" s="6"/>
      <c r="G402" s="6">
        <v>5.6639999999999997</v>
      </c>
      <c r="H402" s="6">
        <f t="shared" si="18"/>
        <v>294.52999999999997</v>
      </c>
      <c r="I402" s="35">
        <f t="shared" si="19"/>
        <v>365.48</v>
      </c>
    </row>
    <row r="403" spans="1:9" x14ac:dyDescent="0.25">
      <c r="A403" s="19" t="s">
        <v>140</v>
      </c>
      <c r="B403" s="21"/>
      <c r="C403" s="21">
        <f t="shared" si="17"/>
        <v>200</v>
      </c>
      <c r="D403" s="21">
        <v>158</v>
      </c>
      <c r="E403" s="21">
        <v>42</v>
      </c>
      <c r="F403" s="6"/>
      <c r="G403" s="6">
        <v>5.7750000000000004</v>
      </c>
      <c r="H403" s="6">
        <f t="shared" si="18"/>
        <v>485.1</v>
      </c>
      <c r="I403" s="35">
        <f t="shared" si="19"/>
        <v>601.96</v>
      </c>
    </row>
    <row r="404" spans="1:9" x14ac:dyDescent="0.25">
      <c r="A404" s="19" t="s">
        <v>140</v>
      </c>
      <c r="B404" s="21"/>
      <c r="C404" s="21">
        <f t="shared" si="17"/>
        <v>161</v>
      </c>
      <c r="D404" s="21">
        <v>158</v>
      </c>
      <c r="E404" s="21">
        <v>3</v>
      </c>
      <c r="F404" s="6"/>
      <c r="G404" s="6">
        <v>5.7750000000000004</v>
      </c>
      <c r="H404" s="6">
        <f t="shared" si="18"/>
        <v>34.65</v>
      </c>
      <c r="I404" s="35">
        <f t="shared" si="19"/>
        <v>43</v>
      </c>
    </row>
    <row r="405" spans="1:9" x14ac:dyDescent="0.25">
      <c r="A405" s="19" t="s">
        <v>140</v>
      </c>
      <c r="B405" s="21"/>
      <c r="C405" s="21">
        <f t="shared" si="17"/>
        <v>215</v>
      </c>
      <c r="D405" s="21">
        <v>158</v>
      </c>
      <c r="E405" s="21">
        <v>57</v>
      </c>
      <c r="F405" s="6"/>
      <c r="G405" s="6">
        <v>5.58</v>
      </c>
      <c r="H405" s="6">
        <f t="shared" si="18"/>
        <v>636.12</v>
      </c>
      <c r="I405" s="35">
        <f t="shared" si="19"/>
        <v>789.36</v>
      </c>
    </row>
    <row r="406" spans="1:9" x14ac:dyDescent="0.25">
      <c r="A406" s="19" t="s">
        <v>140</v>
      </c>
      <c r="B406" s="21"/>
      <c r="C406" s="21">
        <f t="shared" si="17"/>
        <v>224</v>
      </c>
      <c r="D406" s="21">
        <v>158</v>
      </c>
      <c r="E406" s="21">
        <v>66</v>
      </c>
      <c r="F406" s="6"/>
      <c r="G406" s="6">
        <v>5.58</v>
      </c>
      <c r="H406" s="6">
        <f t="shared" si="18"/>
        <v>736.56</v>
      </c>
      <c r="I406" s="35">
        <f t="shared" si="19"/>
        <v>914</v>
      </c>
    </row>
    <row r="407" spans="1:9" x14ac:dyDescent="0.25">
      <c r="A407" s="19" t="s">
        <v>140</v>
      </c>
      <c r="B407" s="21"/>
      <c r="C407" s="21">
        <f t="shared" si="17"/>
        <v>183</v>
      </c>
      <c r="D407" s="21">
        <v>158</v>
      </c>
      <c r="E407" s="21">
        <v>25</v>
      </c>
      <c r="F407" s="6"/>
      <c r="G407" s="6">
        <v>5.58</v>
      </c>
      <c r="H407" s="6">
        <f t="shared" si="18"/>
        <v>279</v>
      </c>
      <c r="I407" s="35">
        <f t="shared" si="19"/>
        <v>346.21</v>
      </c>
    </row>
    <row r="408" spans="1:9" x14ac:dyDescent="0.25">
      <c r="A408" s="19" t="s">
        <v>140</v>
      </c>
      <c r="B408" s="21"/>
      <c r="C408" s="21">
        <f t="shared" si="17"/>
        <v>165</v>
      </c>
      <c r="D408" s="21">
        <v>158</v>
      </c>
      <c r="E408" s="21">
        <v>7</v>
      </c>
      <c r="F408" s="6"/>
      <c r="G408" s="6">
        <v>5.58</v>
      </c>
      <c r="H408" s="6">
        <f t="shared" si="18"/>
        <v>78.12</v>
      </c>
      <c r="I408" s="35">
        <f t="shared" si="19"/>
        <v>96.94</v>
      </c>
    </row>
    <row r="409" spans="1:9" x14ac:dyDescent="0.25">
      <c r="A409" s="19" t="s">
        <v>140</v>
      </c>
      <c r="B409" s="21"/>
      <c r="C409" s="21">
        <f t="shared" si="17"/>
        <v>203</v>
      </c>
      <c r="D409" s="21">
        <v>158</v>
      </c>
      <c r="E409" s="21">
        <v>45</v>
      </c>
      <c r="F409" s="6"/>
      <c r="G409" s="6">
        <v>5.58</v>
      </c>
      <c r="H409" s="6">
        <f t="shared" si="18"/>
        <v>502.2</v>
      </c>
      <c r="I409" s="35">
        <f t="shared" si="19"/>
        <v>623.17999999999995</v>
      </c>
    </row>
    <row r="410" spans="1:9" x14ac:dyDescent="0.25">
      <c r="A410" s="19" t="s">
        <v>140</v>
      </c>
      <c r="B410" s="21"/>
      <c r="C410" s="21">
        <f t="shared" si="17"/>
        <v>191</v>
      </c>
      <c r="D410" s="21">
        <v>158</v>
      </c>
      <c r="E410" s="21">
        <v>33</v>
      </c>
      <c r="F410" s="6"/>
      <c r="G410" s="6">
        <v>5.58</v>
      </c>
      <c r="H410" s="6">
        <f t="shared" si="18"/>
        <v>368.28</v>
      </c>
      <c r="I410" s="35">
        <f t="shared" si="19"/>
        <v>457</v>
      </c>
    </row>
    <row r="411" spans="1:9" x14ac:dyDescent="0.25">
      <c r="A411" s="19" t="s">
        <v>140</v>
      </c>
      <c r="B411" s="21"/>
      <c r="C411" s="21">
        <f t="shared" si="17"/>
        <v>186</v>
      </c>
      <c r="D411" s="21">
        <v>158</v>
      </c>
      <c r="E411" s="21">
        <v>28</v>
      </c>
      <c r="F411" s="6"/>
      <c r="G411" s="6">
        <v>5.58</v>
      </c>
      <c r="H411" s="6">
        <f t="shared" si="18"/>
        <v>312.48</v>
      </c>
      <c r="I411" s="35">
        <f t="shared" si="19"/>
        <v>387.76</v>
      </c>
    </row>
    <row r="412" spans="1:9" x14ac:dyDescent="0.25">
      <c r="A412" s="19" t="s">
        <v>140</v>
      </c>
      <c r="B412" s="21"/>
      <c r="C412" s="21">
        <f t="shared" si="17"/>
        <v>238</v>
      </c>
      <c r="D412" s="21">
        <v>158</v>
      </c>
      <c r="E412" s="21">
        <v>80</v>
      </c>
      <c r="F412" s="6"/>
      <c r="G412" s="6">
        <v>5.58</v>
      </c>
      <c r="H412" s="6">
        <f t="shared" si="18"/>
        <v>892.8</v>
      </c>
      <c r="I412" s="35">
        <f t="shared" si="19"/>
        <v>1107.8800000000001</v>
      </c>
    </row>
    <row r="413" spans="1:9" x14ac:dyDescent="0.25">
      <c r="A413" s="19" t="s">
        <v>140</v>
      </c>
      <c r="B413" s="21"/>
      <c r="C413" s="21">
        <f t="shared" si="17"/>
        <v>160</v>
      </c>
      <c r="D413" s="21">
        <v>158</v>
      </c>
      <c r="E413" s="21">
        <v>2</v>
      </c>
      <c r="F413" s="6"/>
      <c r="G413" s="6">
        <v>5.58</v>
      </c>
      <c r="H413" s="6">
        <f t="shared" si="18"/>
        <v>22.32</v>
      </c>
      <c r="I413" s="35">
        <f t="shared" si="19"/>
        <v>27.7</v>
      </c>
    </row>
    <row r="414" spans="1:9" x14ac:dyDescent="0.25">
      <c r="A414" s="19" t="s">
        <v>140</v>
      </c>
      <c r="B414" s="21"/>
      <c r="C414" s="21">
        <f t="shared" si="17"/>
        <v>180</v>
      </c>
      <c r="D414" s="21">
        <v>158</v>
      </c>
      <c r="E414" s="21">
        <v>22</v>
      </c>
      <c r="F414" s="6"/>
      <c r="G414" s="6">
        <v>5.58</v>
      </c>
      <c r="H414" s="6">
        <f t="shared" si="18"/>
        <v>245.52</v>
      </c>
      <c r="I414" s="35">
        <f t="shared" si="19"/>
        <v>304.67</v>
      </c>
    </row>
    <row r="415" spans="1:9" x14ac:dyDescent="0.25">
      <c r="A415" s="19" t="s">
        <v>140</v>
      </c>
      <c r="B415" s="21"/>
      <c r="C415" s="21">
        <f t="shared" ref="C415:C478" si="20">D415+E415</f>
        <v>194</v>
      </c>
      <c r="D415" s="21">
        <v>158</v>
      </c>
      <c r="E415" s="21">
        <v>36</v>
      </c>
      <c r="F415" s="6"/>
      <c r="G415" s="6">
        <v>5.58</v>
      </c>
      <c r="H415" s="6">
        <f t="shared" si="18"/>
        <v>401.76</v>
      </c>
      <c r="I415" s="35">
        <f t="shared" si="19"/>
        <v>498.54</v>
      </c>
    </row>
    <row r="416" spans="1:9" x14ac:dyDescent="0.25">
      <c r="A416" s="19" t="s">
        <v>140</v>
      </c>
      <c r="B416" s="21"/>
      <c r="C416" s="21">
        <f t="shared" si="20"/>
        <v>178</v>
      </c>
      <c r="D416" s="21">
        <v>158</v>
      </c>
      <c r="E416" s="21">
        <v>20</v>
      </c>
      <c r="F416" s="6"/>
      <c r="G416" s="6">
        <v>5.58</v>
      </c>
      <c r="H416" s="6">
        <f t="shared" si="18"/>
        <v>223.2</v>
      </c>
      <c r="I416" s="35">
        <f t="shared" si="19"/>
        <v>276.97000000000003</v>
      </c>
    </row>
    <row r="417" spans="1:9" x14ac:dyDescent="0.25">
      <c r="A417" s="19" t="s">
        <v>140</v>
      </c>
      <c r="B417" s="21"/>
      <c r="C417" s="21">
        <f t="shared" si="20"/>
        <v>208</v>
      </c>
      <c r="D417" s="21">
        <v>158</v>
      </c>
      <c r="E417" s="21">
        <v>50</v>
      </c>
      <c r="F417" s="6"/>
      <c r="G417" s="6">
        <v>5.58</v>
      </c>
      <c r="H417" s="6">
        <f t="shared" si="18"/>
        <v>558</v>
      </c>
      <c r="I417" s="35">
        <f t="shared" si="19"/>
        <v>692.42</v>
      </c>
    </row>
    <row r="418" spans="1:9" x14ac:dyDescent="0.25">
      <c r="A418" s="19" t="s">
        <v>140</v>
      </c>
      <c r="B418" s="21"/>
      <c r="C418" s="21">
        <f t="shared" si="20"/>
        <v>228</v>
      </c>
      <c r="D418" s="21">
        <v>158</v>
      </c>
      <c r="E418" s="21">
        <v>70</v>
      </c>
      <c r="F418" s="6"/>
      <c r="G418" s="6">
        <v>5.58</v>
      </c>
      <c r="H418" s="6">
        <f t="shared" si="18"/>
        <v>781.2</v>
      </c>
      <c r="I418" s="35">
        <f t="shared" si="19"/>
        <v>969.39</v>
      </c>
    </row>
    <row r="419" spans="1:9" x14ac:dyDescent="0.25">
      <c r="A419" s="19" t="s">
        <v>140</v>
      </c>
      <c r="B419" s="21"/>
      <c r="C419" s="21">
        <f t="shared" si="20"/>
        <v>169</v>
      </c>
      <c r="D419" s="21">
        <v>158</v>
      </c>
      <c r="E419" s="21">
        <v>11</v>
      </c>
      <c r="F419" s="6"/>
      <c r="G419" s="6">
        <v>5.44</v>
      </c>
      <c r="H419" s="6">
        <f t="shared" si="18"/>
        <v>119.68</v>
      </c>
      <c r="I419" s="35">
        <f t="shared" si="19"/>
        <v>148.51</v>
      </c>
    </row>
    <row r="420" spans="1:9" x14ac:dyDescent="0.25">
      <c r="A420" s="19" t="s">
        <v>140</v>
      </c>
      <c r="B420" s="21"/>
      <c r="C420" s="21">
        <f t="shared" si="20"/>
        <v>240</v>
      </c>
      <c r="D420" s="21">
        <v>158</v>
      </c>
      <c r="E420" s="21">
        <v>82</v>
      </c>
      <c r="F420" s="6"/>
      <c r="G420" s="6">
        <v>5.7750000000000004</v>
      </c>
      <c r="H420" s="6">
        <f t="shared" si="18"/>
        <v>947.1</v>
      </c>
      <c r="I420" s="35">
        <f t="shared" si="19"/>
        <v>1175.26</v>
      </c>
    </row>
    <row r="421" spans="1:9" x14ac:dyDescent="0.25">
      <c r="A421" s="19" t="s">
        <v>140</v>
      </c>
      <c r="B421" s="21"/>
      <c r="C421" s="21">
        <f t="shared" si="20"/>
        <v>181</v>
      </c>
      <c r="D421" s="21">
        <v>158</v>
      </c>
      <c r="E421" s="21">
        <v>23</v>
      </c>
      <c r="F421" s="6"/>
      <c r="G421" s="6">
        <v>5.7750000000000004</v>
      </c>
      <c r="H421" s="6">
        <f t="shared" si="18"/>
        <v>265.64999999999998</v>
      </c>
      <c r="I421" s="35">
        <f t="shared" si="19"/>
        <v>329.65</v>
      </c>
    </row>
    <row r="422" spans="1:9" x14ac:dyDescent="0.25">
      <c r="A422" s="19" t="s">
        <v>140</v>
      </c>
      <c r="B422" s="21"/>
      <c r="C422" s="21">
        <f t="shared" si="20"/>
        <v>222</v>
      </c>
      <c r="D422" s="21">
        <v>158</v>
      </c>
      <c r="E422" s="21">
        <v>64</v>
      </c>
      <c r="F422" s="6"/>
      <c r="G422" s="6">
        <v>5.58</v>
      </c>
      <c r="H422" s="6">
        <f t="shared" si="18"/>
        <v>714.24</v>
      </c>
      <c r="I422" s="35">
        <f t="shared" si="19"/>
        <v>886.3</v>
      </c>
    </row>
    <row r="423" spans="1:9" x14ac:dyDescent="0.25">
      <c r="A423" s="19" t="s">
        <v>140</v>
      </c>
      <c r="B423" s="21"/>
      <c r="C423" s="21">
        <f t="shared" si="20"/>
        <v>159</v>
      </c>
      <c r="D423" s="21">
        <v>158</v>
      </c>
      <c r="E423" s="21">
        <v>1</v>
      </c>
      <c r="F423" s="6"/>
      <c r="G423" s="6">
        <v>5.58</v>
      </c>
      <c r="H423" s="6">
        <f t="shared" si="18"/>
        <v>11.16</v>
      </c>
      <c r="I423" s="35">
        <f t="shared" si="19"/>
        <v>13.85</v>
      </c>
    </row>
    <row r="424" spans="1:9" x14ac:dyDescent="0.25">
      <c r="A424" s="19" t="s">
        <v>140</v>
      </c>
      <c r="B424" s="21"/>
      <c r="C424" s="21">
        <f t="shared" si="20"/>
        <v>192</v>
      </c>
      <c r="D424" s="21">
        <v>158</v>
      </c>
      <c r="E424" s="21">
        <v>34</v>
      </c>
      <c r="F424" s="6"/>
      <c r="G424" s="6">
        <v>5.58</v>
      </c>
      <c r="H424" s="6">
        <f t="shared" si="18"/>
        <v>379.44</v>
      </c>
      <c r="I424" s="35">
        <f t="shared" si="19"/>
        <v>470.85</v>
      </c>
    </row>
    <row r="425" spans="1:9" x14ac:dyDescent="0.25">
      <c r="A425" s="19" t="s">
        <v>140</v>
      </c>
      <c r="B425" s="21"/>
      <c r="C425" s="21">
        <f t="shared" si="20"/>
        <v>184</v>
      </c>
      <c r="D425" s="21">
        <v>158</v>
      </c>
      <c r="E425" s="21">
        <v>26</v>
      </c>
      <c r="F425" s="6"/>
      <c r="G425" s="6">
        <v>5.6639999999999997</v>
      </c>
      <c r="H425" s="6">
        <f t="shared" si="18"/>
        <v>294.52999999999997</v>
      </c>
      <c r="I425" s="35">
        <f t="shared" si="19"/>
        <v>365.48</v>
      </c>
    </row>
    <row r="426" spans="1:9" x14ac:dyDescent="0.25">
      <c r="A426" s="19" t="s">
        <v>140</v>
      </c>
      <c r="B426" s="21"/>
      <c r="C426" s="21">
        <f t="shared" si="20"/>
        <v>199</v>
      </c>
      <c r="D426" s="21">
        <v>158</v>
      </c>
      <c r="E426" s="21">
        <v>41</v>
      </c>
      <c r="F426" s="6"/>
      <c r="G426" s="6">
        <v>5.58</v>
      </c>
      <c r="H426" s="6">
        <f t="shared" si="18"/>
        <v>457.56</v>
      </c>
      <c r="I426" s="35">
        <f t="shared" si="19"/>
        <v>567.79</v>
      </c>
    </row>
    <row r="427" spans="1:9" x14ac:dyDescent="0.25">
      <c r="A427" s="19" t="s">
        <v>140</v>
      </c>
      <c r="B427" s="21"/>
      <c r="C427" s="21">
        <f t="shared" si="20"/>
        <v>167</v>
      </c>
      <c r="D427" s="21">
        <v>158</v>
      </c>
      <c r="E427" s="21">
        <v>9</v>
      </c>
      <c r="F427" s="6"/>
      <c r="G427" s="6">
        <v>5.58</v>
      </c>
      <c r="H427" s="6">
        <f t="shared" si="18"/>
        <v>100.44</v>
      </c>
      <c r="I427" s="35">
        <f t="shared" si="19"/>
        <v>124.64</v>
      </c>
    </row>
    <row r="428" spans="1:9" x14ac:dyDescent="0.25">
      <c r="A428" s="19" t="s">
        <v>140</v>
      </c>
      <c r="B428" s="21"/>
      <c r="C428" s="21">
        <f t="shared" si="20"/>
        <v>220</v>
      </c>
      <c r="D428" s="21">
        <v>158</v>
      </c>
      <c r="E428" s="21">
        <v>62</v>
      </c>
      <c r="F428" s="6"/>
      <c r="G428" s="6">
        <v>5.58</v>
      </c>
      <c r="H428" s="6">
        <f t="shared" si="18"/>
        <v>691.92</v>
      </c>
      <c r="I428" s="35">
        <f t="shared" si="19"/>
        <v>858.6</v>
      </c>
    </row>
    <row r="429" spans="1:9" x14ac:dyDescent="0.25">
      <c r="A429" s="19" t="s">
        <v>140</v>
      </c>
      <c r="B429" s="21"/>
      <c r="C429" s="21">
        <f t="shared" si="20"/>
        <v>188</v>
      </c>
      <c r="D429" s="21">
        <v>158</v>
      </c>
      <c r="E429" s="21">
        <v>30</v>
      </c>
      <c r="F429" s="6"/>
      <c r="G429" s="6">
        <v>5.58</v>
      </c>
      <c r="H429" s="6">
        <f t="shared" si="18"/>
        <v>334.8</v>
      </c>
      <c r="I429" s="35">
        <f t="shared" si="19"/>
        <v>415.45</v>
      </c>
    </row>
    <row r="430" spans="1:9" x14ac:dyDescent="0.25">
      <c r="A430" s="19" t="s">
        <v>465</v>
      </c>
      <c r="B430" s="21"/>
      <c r="C430" s="21">
        <f t="shared" si="20"/>
        <v>192</v>
      </c>
      <c r="D430" s="21">
        <v>158</v>
      </c>
      <c r="E430" s="21">
        <v>34</v>
      </c>
      <c r="F430" s="6"/>
      <c r="G430" s="6">
        <v>5.7750000000000004</v>
      </c>
      <c r="H430" s="6">
        <f t="shared" si="18"/>
        <v>392.7</v>
      </c>
      <c r="I430" s="35">
        <f t="shared" si="19"/>
        <v>487.3</v>
      </c>
    </row>
    <row r="431" spans="1:9" x14ac:dyDescent="0.25">
      <c r="A431" s="19" t="s">
        <v>465</v>
      </c>
      <c r="B431" s="21"/>
      <c r="C431" s="21">
        <f t="shared" si="20"/>
        <v>162</v>
      </c>
      <c r="D431" s="21">
        <v>158</v>
      </c>
      <c r="E431" s="21">
        <v>4</v>
      </c>
      <c r="F431" s="6"/>
      <c r="G431" s="6">
        <v>5.7750000000000004</v>
      </c>
      <c r="H431" s="6">
        <f t="shared" si="18"/>
        <v>46.2</v>
      </c>
      <c r="I431" s="35">
        <f t="shared" si="19"/>
        <v>57.33</v>
      </c>
    </row>
    <row r="432" spans="1:9" x14ac:dyDescent="0.25">
      <c r="A432" s="19" t="s">
        <v>465</v>
      </c>
      <c r="B432" s="21"/>
      <c r="C432" s="21">
        <f t="shared" si="20"/>
        <v>168</v>
      </c>
      <c r="D432" s="21">
        <v>158</v>
      </c>
      <c r="E432" s="21">
        <v>10</v>
      </c>
      <c r="F432" s="6"/>
      <c r="G432" s="6">
        <v>5.7750000000000004</v>
      </c>
      <c r="H432" s="6">
        <f t="shared" si="18"/>
        <v>115.5</v>
      </c>
      <c r="I432" s="35">
        <f t="shared" si="19"/>
        <v>143.32</v>
      </c>
    </row>
    <row r="433" spans="1:9" x14ac:dyDescent="0.25">
      <c r="A433" s="19" t="s">
        <v>465</v>
      </c>
      <c r="B433" s="21"/>
      <c r="C433" s="21">
        <f t="shared" si="20"/>
        <v>167</v>
      </c>
      <c r="D433" s="21">
        <v>158</v>
      </c>
      <c r="E433" s="21">
        <v>9</v>
      </c>
      <c r="F433" s="6"/>
      <c r="G433" s="6">
        <v>5.7750000000000004</v>
      </c>
      <c r="H433" s="6">
        <f t="shared" si="18"/>
        <v>103.95</v>
      </c>
      <c r="I433" s="35">
        <f t="shared" si="19"/>
        <v>128.99</v>
      </c>
    </row>
    <row r="434" spans="1:9" x14ac:dyDescent="0.25">
      <c r="A434" s="19" t="s">
        <v>465</v>
      </c>
      <c r="B434" s="21"/>
      <c r="C434" s="21">
        <f t="shared" si="20"/>
        <v>192</v>
      </c>
      <c r="D434" s="21">
        <v>158</v>
      </c>
      <c r="E434" s="21">
        <v>34</v>
      </c>
      <c r="F434" s="6"/>
      <c r="G434" s="6">
        <v>5.7750000000000004</v>
      </c>
      <c r="H434" s="6">
        <f t="shared" si="18"/>
        <v>392.7</v>
      </c>
      <c r="I434" s="35">
        <f t="shared" si="19"/>
        <v>487.3</v>
      </c>
    </row>
    <row r="435" spans="1:9" x14ac:dyDescent="0.25">
      <c r="A435" s="19" t="s">
        <v>465</v>
      </c>
      <c r="B435" s="21"/>
      <c r="C435" s="21">
        <f t="shared" si="20"/>
        <v>160</v>
      </c>
      <c r="D435" s="21">
        <v>158</v>
      </c>
      <c r="E435" s="21">
        <v>2</v>
      </c>
      <c r="F435" s="6"/>
      <c r="G435" s="6">
        <v>5.7750000000000004</v>
      </c>
      <c r="H435" s="6">
        <f t="shared" si="18"/>
        <v>23.1</v>
      </c>
      <c r="I435" s="35">
        <f t="shared" si="19"/>
        <v>28.66</v>
      </c>
    </row>
    <row r="436" spans="1:9" x14ac:dyDescent="0.25">
      <c r="A436" s="19" t="s">
        <v>465</v>
      </c>
      <c r="B436" s="21"/>
      <c r="C436" s="21">
        <f t="shared" si="20"/>
        <v>200</v>
      </c>
      <c r="D436" s="21">
        <v>158</v>
      </c>
      <c r="E436" s="21">
        <v>42</v>
      </c>
      <c r="F436" s="6"/>
      <c r="G436" s="6">
        <v>5.7750000000000004</v>
      </c>
      <c r="H436" s="6">
        <f t="shared" si="18"/>
        <v>485.1</v>
      </c>
      <c r="I436" s="35">
        <f t="shared" si="19"/>
        <v>601.96</v>
      </c>
    </row>
    <row r="437" spans="1:9" x14ac:dyDescent="0.25">
      <c r="A437" s="19" t="s">
        <v>465</v>
      </c>
      <c r="B437" s="21"/>
      <c r="C437" s="21">
        <f t="shared" si="20"/>
        <v>168</v>
      </c>
      <c r="D437" s="21">
        <v>158</v>
      </c>
      <c r="E437" s="21">
        <v>10</v>
      </c>
      <c r="F437" s="6"/>
      <c r="G437" s="6">
        <v>5.7750000000000004</v>
      </c>
      <c r="H437" s="6">
        <f t="shared" si="18"/>
        <v>115.5</v>
      </c>
      <c r="I437" s="35">
        <f t="shared" si="19"/>
        <v>143.32</v>
      </c>
    </row>
    <row r="438" spans="1:9" x14ac:dyDescent="0.25">
      <c r="A438" s="19" t="s">
        <v>465</v>
      </c>
      <c r="B438" s="21"/>
      <c r="C438" s="21">
        <f t="shared" si="20"/>
        <v>172</v>
      </c>
      <c r="D438" s="21">
        <v>158</v>
      </c>
      <c r="E438" s="21">
        <v>14</v>
      </c>
      <c r="F438" s="6"/>
      <c r="G438" s="6">
        <v>5.7750000000000004</v>
      </c>
      <c r="H438" s="6">
        <f t="shared" si="18"/>
        <v>161.69999999999999</v>
      </c>
      <c r="I438" s="35">
        <f t="shared" si="19"/>
        <v>200.65</v>
      </c>
    </row>
    <row r="439" spans="1:9" x14ac:dyDescent="0.25">
      <c r="A439" s="19" t="s">
        <v>465</v>
      </c>
      <c r="B439" s="21"/>
      <c r="C439" s="21">
        <f t="shared" si="20"/>
        <v>216</v>
      </c>
      <c r="D439" s="21">
        <v>158</v>
      </c>
      <c r="E439" s="21">
        <v>58</v>
      </c>
      <c r="F439" s="6"/>
      <c r="G439" s="6">
        <v>5.9409999999999998</v>
      </c>
      <c r="H439" s="6">
        <f t="shared" si="18"/>
        <v>689.16</v>
      </c>
      <c r="I439" s="35">
        <f t="shared" si="19"/>
        <v>855.18</v>
      </c>
    </row>
    <row r="440" spans="1:9" x14ac:dyDescent="0.25">
      <c r="A440" s="19" t="s">
        <v>465</v>
      </c>
      <c r="B440" s="21"/>
      <c r="C440" s="21">
        <f t="shared" si="20"/>
        <v>180</v>
      </c>
      <c r="D440" s="21">
        <v>158</v>
      </c>
      <c r="E440" s="21">
        <v>22</v>
      </c>
      <c r="F440" s="6"/>
      <c r="G440" s="6">
        <v>5.7750000000000004</v>
      </c>
      <c r="H440" s="6">
        <f t="shared" si="18"/>
        <v>254.1</v>
      </c>
      <c r="I440" s="35">
        <f t="shared" si="19"/>
        <v>315.31</v>
      </c>
    </row>
    <row r="441" spans="1:9" x14ac:dyDescent="0.25">
      <c r="A441" s="19" t="s">
        <v>465</v>
      </c>
      <c r="B441" s="21"/>
      <c r="C441" s="21">
        <f t="shared" si="20"/>
        <v>170</v>
      </c>
      <c r="D441" s="21">
        <v>158</v>
      </c>
      <c r="E441" s="21">
        <v>12</v>
      </c>
      <c r="F441" s="6"/>
      <c r="G441" s="6">
        <v>5.548</v>
      </c>
      <c r="H441" s="6">
        <f t="shared" si="18"/>
        <v>133.15</v>
      </c>
      <c r="I441" s="35">
        <f t="shared" si="19"/>
        <v>165.23</v>
      </c>
    </row>
    <row r="442" spans="1:9" x14ac:dyDescent="0.25">
      <c r="A442" s="19" t="s">
        <v>465</v>
      </c>
      <c r="B442" s="21"/>
      <c r="C442" s="21">
        <f t="shared" si="20"/>
        <v>170</v>
      </c>
      <c r="D442" s="21">
        <v>158</v>
      </c>
      <c r="E442" s="21">
        <v>12</v>
      </c>
      <c r="F442" s="6"/>
      <c r="G442" s="6">
        <v>5.548</v>
      </c>
      <c r="H442" s="6">
        <f t="shared" si="18"/>
        <v>133.15</v>
      </c>
      <c r="I442" s="35">
        <f t="shared" si="19"/>
        <v>165.23</v>
      </c>
    </row>
    <row r="443" spans="1:9" x14ac:dyDescent="0.25">
      <c r="A443" s="19" t="s">
        <v>465</v>
      </c>
      <c r="B443" s="21"/>
      <c r="C443" s="21">
        <f t="shared" si="20"/>
        <v>168</v>
      </c>
      <c r="D443" s="21">
        <v>158</v>
      </c>
      <c r="E443" s="21">
        <v>10</v>
      </c>
      <c r="F443" s="6"/>
      <c r="G443" s="6">
        <v>5.7750000000000004</v>
      </c>
      <c r="H443" s="6">
        <f t="shared" si="18"/>
        <v>115.5</v>
      </c>
      <c r="I443" s="35">
        <f t="shared" si="19"/>
        <v>143.32</v>
      </c>
    </row>
    <row r="444" spans="1:9" x14ac:dyDescent="0.25">
      <c r="A444" s="19" t="s">
        <v>465</v>
      </c>
      <c r="B444" s="21"/>
      <c r="C444" s="21">
        <f t="shared" si="20"/>
        <v>192</v>
      </c>
      <c r="D444" s="21">
        <v>158</v>
      </c>
      <c r="E444" s="21">
        <v>34</v>
      </c>
      <c r="F444" s="6"/>
      <c r="G444" s="6">
        <v>5.7750000000000004</v>
      </c>
      <c r="H444" s="6">
        <f t="shared" si="18"/>
        <v>392.7</v>
      </c>
      <c r="I444" s="35">
        <f t="shared" si="19"/>
        <v>487.3</v>
      </c>
    </row>
    <row r="445" spans="1:9" x14ac:dyDescent="0.25">
      <c r="A445" s="19" t="s">
        <v>465</v>
      </c>
      <c r="B445" s="21"/>
      <c r="C445" s="21">
        <f t="shared" si="20"/>
        <v>175</v>
      </c>
      <c r="D445" s="21">
        <v>158</v>
      </c>
      <c r="E445" s="21">
        <v>17</v>
      </c>
      <c r="F445" s="6"/>
      <c r="G445" s="6">
        <v>5.7750000000000004</v>
      </c>
      <c r="H445" s="6">
        <f t="shared" si="18"/>
        <v>196.35</v>
      </c>
      <c r="I445" s="35">
        <f t="shared" si="19"/>
        <v>243.65</v>
      </c>
    </row>
    <row r="446" spans="1:9" x14ac:dyDescent="0.25">
      <c r="A446" s="19" t="s">
        <v>465</v>
      </c>
      <c r="B446" s="21"/>
      <c r="C446" s="21">
        <f t="shared" si="20"/>
        <v>160</v>
      </c>
      <c r="D446" s="21">
        <v>158</v>
      </c>
      <c r="E446" s="21">
        <v>2</v>
      </c>
      <c r="F446" s="6"/>
      <c r="G446" s="6">
        <v>5.7750000000000004</v>
      </c>
      <c r="H446" s="6">
        <f t="shared" si="18"/>
        <v>23.1</v>
      </c>
      <c r="I446" s="35">
        <f t="shared" si="19"/>
        <v>28.66</v>
      </c>
    </row>
    <row r="447" spans="1:9" x14ac:dyDescent="0.25">
      <c r="A447" s="19" t="s">
        <v>465</v>
      </c>
      <c r="B447" s="21"/>
      <c r="C447" s="21">
        <f t="shared" si="20"/>
        <v>228</v>
      </c>
      <c r="D447" s="21">
        <v>158</v>
      </c>
      <c r="E447" s="21">
        <v>70</v>
      </c>
      <c r="F447" s="6"/>
      <c r="G447" s="6">
        <v>5.7750000000000004</v>
      </c>
      <c r="H447" s="6">
        <f t="shared" si="18"/>
        <v>808.5</v>
      </c>
      <c r="I447" s="35">
        <f t="shared" si="19"/>
        <v>1003.27</v>
      </c>
    </row>
    <row r="448" spans="1:9" x14ac:dyDescent="0.25">
      <c r="A448" s="19" t="s">
        <v>465</v>
      </c>
      <c r="B448" s="21"/>
      <c r="C448" s="21">
        <f t="shared" si="20"/>
        <v>168</v>
      </c>
      <c r="D448" s="21">
        <v>158</v>
      </c>
      <c r="E448" s="21">
        <v>10</v>
      </c>
      <c r="F448" s="6"/>
      <c r="G448" s="6">
        <v>5.7750000000000004</v>
      </c>
      <c r="H448" s="6">
        <f t="shared" si="18"/>
        <v>115.5</v>
      </c>
      <c r="I448" s="35">
        <f t="shared" si="19"/>
        <v>143.32</v>
      </c>
    </row>
    <row r="449" spans="1:9" x14ac:dyDescent="0.25">
      <c r="A449" s="19" t="s">
        <v>465</v>
      </c>
      <c r="B449" s="21"/>
      <c r="C449" s="21">
        <f t="shared" si="20"/>
        <v>206</v>
      </c>
      <c r="D449" s="21">
        <v>158</v>
      </c>
      <c r="E449" s="21">
        <v>48</v>
      </c>
      <c r="F449" s="6"/>
      <c r="G449" s="6">
        <v>5.72</v>
      </c>
      <c r="H449" s="6">
        <f t="shared" si="18"/>
        <v>549.12</v>
      </c>
      <c r="I449" s="35">
        <f t="shared" si="19"/>
        <v>681.4</v>
      </c>
    </row>
    <row r="450" spans="1:9" x14ac:dyDescent="0.25">
      <c r="A450" s="19" t="s">
        <v>465</v>
      </c>
      <c r="B450" s="21"/>
      <c r="C450" s="21">
        <f t="shared" si="20"/>
        <v>174</v>
      </c>
      <c r="D450" s="21">
        <v>158</v>
      </c>
      <c r="E450" s="21">
        <v>16</v>
      </c>
      <c r="F450" s="6"/>
      <c r="G450" s="6">
        <v>5.9409999999999998</v>
      </c>
      <c r="H450" s="6">
        <f t="shared" si="18"/>
        <v>190.11</v>
      </c>
      <c r="I450" s="35">
        <f t="shared" si="19"/>
        <v>235.91</v>
      </c>
    </row>
    <row r="451" spans="1:9" x14ac:dyDescent="0.25">
      <c r="A451" s="19" t="s">
        <v>465</v>
      </c>
      <c r="B451" s="21"/>
      <c r="C451" s="21">
        <f t="shared" si="20"/>
        <v>171</v>
      </c>
      <c r="D451" s="21">
        <v>158</v>
      </c>
      <c r="E451" s="21">
        <v>13</v>
      </c>
      <c r="F451" s="6"/>
      <c r="G451" s="6">
        <v>5.7750000000000004</v>
      </c>
      <c r="H451" s="6">
        <f t="shared" si="18"/>
        <v>150.15</v>
      </c>
      <c r="I451" s="35">
        <f t="shared" si="19"/>
        <v>186.32</v>
      </c>
    </row>
    <row r="452" spans="1:9" x14ac:dyDescent="0.25">
      <c r="A452" s="19" t="s">
        <v>465</v>
      </c>
      <c r="B452" s="21"/>
      <c r="C452" s="21">
        <f t="shared" si="20"/>
        <v>183</v>
      </c>
      <c r="D452" s="21">
        <v>158</v>
      </c>
      <c r="E452" s="21">
        <v>25</v>
      </c>
      <c r="F452" s="6"/>
      <c r="G452" s="6">
        <v>5.7750000000000004</v>
      </c>
      <c r="H452" s="6">
        <f t="shared" si="18"/>
        <v>288.75</v>
      </c>
      <c r="I452" s="35">
        <f t="shared" si="19"/>
        <v>358.31</v>
      </c>
    </row>
    <row r="453" spans="1:9" x14ac:dyDescent="0.25">
      <c r="A453" s="19" t="s">
        <v>465</v>
      </c>
      <c r="B453" s="21"/>
      <c r="C453" s="21">
        <f t="shared" si="20"/>
        <v>166</v>
      </c>
      <c r="D453" s="21">
        <v>158</v>
      </c>
      <c r="E453" s="21">
        <v>8</v>
      </c>
      <c r="F453" s="6"/>
      <c r="G453" s="6">
        <v>5.7750000000000004</v>
      </c>
      <c r="H453" s="6">
        <f t="shared" si="18"/>
        <v>92.4</v>
      </c>
      <c r="I453" s="35">
        <f t="shared" si="19"/>
        <v>114.66</v>
      </c>
    </row>
    <row r="454" spans="1:9" x14ac:dyDescent="0.25">
      <c r="A454" s="19" t="s">
        <v>465</v>
      </c>
      <c r="B454" s="21"/>
      <c r="C454" s="21">
        <f t="shared" si="20"/>
        <v>176</v>
      </c>
      <c r="D454" s="21">
        <v>158</v>
      </c>
      <c r="E454" s="21">
        <v>18</v>
      </c>
      <c r="F454" s="6"/>
      <c r="G454" s="6">
        <v>5.7750000000000004</v>
      </c>
      <c r="H454" s="6">
        <f t="shared" si="18"/>
        <v>207.9</v>
      </c>
      <c r="I454" s="35">
        <f t="shared" si="19"/>
        <v>257.98</v>
      </c>
    </row>
    <row r="455" spans="1:9" x14ac:dyDescent="0.25">
      <c r="A455" s="19" t="s">
        <v>465</v>
      </c>
      <c r="B455" s="21"/>
      <c r="C455" s="21">
        <f t="shared" si="20"/>
        <v>176</v>
      </c>
      <c r="D455" s="21">
        <v>158</v>
      </c>
      <c r="E455" s="21">
        <v>18</v>
      </c>
      <c r="F455" s="6"/>
      <c r="G455" s="6">
        <v>5.7750000000000004</v>
      </c>
      <c r="H455" s="6">
        <f t="shared" si="18"/>
        <v>207.9</v>
      </c>
      <c r="I455" s="35">
        <f t="shared" si="19"/>
        <v>257.98</v>
      </c>
    </row>
    <row r="456" spans="1:9" x14ac:dyDescent="0.25">
      <c r="A456" s="19" t="s">
        <v>465</v>
      </c>
      <c r="B456" s="21"/>
      <c r="C456" s="21">
        <f t="shared" si="20"/>
        <v>170</v>
      </c>
      <c r="D456" s="21">
        <v>158</v>
      </c>
      <c r="E456" s="21">
        <v>12</v>
      </c>
      <c r="F456" s="6"/>
      <c r="G456" s="6">
        <v>5.7750000000000004</v>
      </c>
      <c r="H456" s="6">
        <f t="shared" si="18"/>
        <v>138.6</v>
      </c>
      <c r="I456" s="35">
        <f t="shared" si="19"/>
        <v>171.99</v>
      </c>
    </row>
    <row r="457" spans="1:9" x14ac:dyDescent="0.25">
      <c r="A457" s="19" t="s">
        <v>465</v>
      </c>
      <c r="B457" s="21"/>
      <c r="C457" s="21">
        <f t="shared" si="20"/>
        <v>228</v>
      </c>
      <c r="D457" s="21">
        <v>158</v>
      </c>
      <c r="E457" s="21">
        <v>70</v>
      </c>
      <c r="F457" s="6"/>
      <c r="G457" s="6">
        <v>5.7750000000000004</v>
      </c>
      <c r="H457" s="6">
        <f t="shared" si="18"/>
        <v>808.5</v>
      </c>
      <c r="I457" s="35">
        <f t="shared" si="19"/>
        <v>1003.27</v>
      </c>
    </row>
    <row r="458" spans="1:9" x14ac:dyDescent="0.25">
      <c r="A458" s="19" t="s">
        <v>465</v>
      </c>
      <c r="B458" s="21"/>
      <c r="C458" s="21">
        <f t="shared" si="20"/>
        <v>211</v>
      </c>
      <c r="D458" s="21">
        <v>158</v>
      </c>
      <c r="E458" s="21">
        <v>53</v>
      </c>
      <c r="F458" s="6"/>
      <c r="G458" s="6">
        <v>5.6639999999999997</v>
      </c>
      <c r="H458" s="6">
        <f t="shared" si="18"/>
        <v>600.38</v>
      </c>
      <c r="I458" s="35">
        <f t="shared" si="19"/>
        <v>745.01</v>
      </c>
    </row>
    <row r="459" spans="1:9" x14ac:dyDescent="0.25">
      <c r="A459" s="19" t="s">
        <v>465</v>
      </c>
      <c r="B459" s="21"/>
      <c r="C459" s="21">
        <f t="shared" si="20"/>
        <v>208</v>
      </c>
      <c r="D459" s="21">
        <v>158</v>
      </c>
      <c r="E459" s="21">
        <v>50</v>
      </c>
      <c r="F459" s="6"/>
      <c r="G459" s="6">
        <v>5.6639999999999997</v>
      </c>
      <c r="H459" s="6">
        <f t="shared" si="18"/>
        <v>566.4</v>
      </c>
      <c r="I459" s="35">
        <f t="shared" si="19"/>
        <v>702.85</v>
      </c>
    </row>
    <row r="460" spans="1:9" x14ac:dyDescent="0.25">
      <c r="A460" s="19" t="s">
        <v>465</v>
      </c>
      <c r="B460" s="21"/>
      <c r="C460" s="21">
        <f t="shared" si="20"/>
        <v>204</v>
      </c>
      <c r="D460" s="21">
        <v>158</v>
      </c>
      <c r="E460" s="21">
        <v>46</v>
      </c>
      <c r="F460" s="6"/>
      <c r="G460" s="6">
        <v>5.58</v>
      </c>
      <c r="H460" s="6">
        <f t="shared" si="18"/>
        <v>513.36</v>
      </c>
      <c r="I460" s="35">
        <f t="shared" si="19"/>
        <v>637.03</v>
      </c>
    </row>
    <row r="461" spans="1:9" x14ac:dyDescent="0.25">
      <c r="A461" s="19" t="s">
        <v>465</v>
      </c>
      <c r="B461" s="21"/>
      <c r="C461" s="21">
        <f t="shared" si="20"/>
        <v>192</v>
      </c>
      <c r="D461" s="21">
        <v>158</v>
      </c>
      <c r="E461" s="21">
        <v>34</v>
      </c>
      <c r="F461" s="6"/>
      <c r="G461" s="6">
        <v>5.6639999999999997</v>
      </c>
      <c r="H461" s="6">
        <f t="shared" si="18"/>
        <v>385.15</v>
      </c>
      <c r="I461" s="35">
        <f t="shared" si="19"/>
        <v>477.93</v>
      </c>
    </row>
    <row r="462" spans="1:9" x14ac:dyDescent="0.25">
      <c r="A462" s="19" t="s">
        <v>465</v>
      </c>
      <c r="B462" s="21"/>
      <c r="C462" s="21">
        <f t="shared" si="20"/>
        <v>168</v>
      </c>
      <c r="D462" s="21">
        <v>158</v>
      </c>
      <c r="E462" s="21">
        <v>10</v>
      </c>
      <c r="F462" s="6"/>
      <c r="G462" s="6">
        <v>5.6639999999999997</v>
      </c>
      <c r="H462" s="6">
        <f t="shared" ref="H462:H525" si="21">ROUND(G462*E462*2,2)</f>
        <v>113.28</v>
      </c>
      <c r="I462" s="35">
        <f t="shared" ref="I462:I525" si="22">ROUND(H462*1.2409,2)</f>
        <v>140.57</v>
      </c>
    </row>
    <row r="463" spans="1:9" x14ac:dyDescent="0.25">
      <c r="A463" s="19" t="s">
        <v>465</v>
      </c>
      <c r="B463" s="21"/>
      <c r="C463" s="21">
        <f t="shared" si="20"/>
        <v>171</v>
      </c>
      <c r="D463" s="21">
        <v>158</v>
      </c>
      <c r="E463" s="21">
        <v>13</v>
      </c>
      <c r="F463" s="6"/>
      <c r="G463" s="6">
        <v>5.6639999999999997</v>
      </c>
      <c r="H463" s="6">
        <f t="shared" si="21"/>
        <v>147.26</v>
      </c>
      <c r="I463" s="35">
        <f t="shared" si="22"/>
        <v>182.73</v>
      </c>
    </row>
    <row r="464" spans="1:9" x14ac:dyDescent="0.25">
      <c r="A464" s="19" t="s">
        <v>465</v>
      </c>
      <c r="B464" s="21"/>
      <c r="C464" s="21">
        <f t="shared" si="20"/>
        <v>180</v>
      </c>
      <c r="D464" s="21">
        <v>158</v>
      </c>
      <c r="E464" s="21">
        <v>22</v>
      </c>
      <c r="F464" s="6"/>
      <c r="G464" s="6">
        <v>5.6639999999999997</v>
      </c>
      <c r="H464" s="6">
        <f t="shared" si="21"/>
        <v>249.22</v>
      </c>
      <c r="I464" s="35">
        <f t="shared" si="22"/>
        <v>309.26</v>
      </c>
    </row>
    <row r="465" spans="1:9" x14ac:dyDescent="0.25">
      <c r="A465" s="19" t="s">
        <v>465</v>
      </c>
      <c r="B465" s="21"/>
      <c r="C465" s="21">
        <f t="shared" si="20"/>
        <v>191</v>
      </c>
      <c r="D465" s="21">
        <v>158</v>
      </c>
      <c r="E465" s="21">
        <v>33</v>
      </c>
      <c r="F465" s="6"/>
      <c r="G465" s="6">
        <v>5.6639999999999997</v>
      </c>
      <c r="H465" s="6">
        <f t="shared" si="21"/>
        <v>373.82</v>
      </c>
      <c r="I465" s="35">
        <f t="shared" si="22"/>
        <v>463.87</v>
      </c>
    </row>
    <row r="466" spans="1:9" x14ac:dyDescent="0.25">
      <c r="A466" s="19" t="s">
        <v>465</v>
      </c>
      <c r="B466" s="21"/>
      <c r="C466" s="21">
        <f t="shared" si="20"/>
        <v>192</v>
      </c>
      <c r="D466" s="21">
        <v>158</v>
      </c>
      <c r="E466" s="21">
        <v>34</v>
      </c>
      <c r="F466" s="6"/>
      <c r="G466" s="6">
        <v>5.6639999999999997</v>
      </c>
      <c r="H466" s="6">
        <f t="shared" si="21"/>
        <v>385.15</v>
      </c>
      <c r="I466" s="35">
        <f t="shared" si="22"/>
        <v>477.93</v>
      </c>
    </row>
    <row r="467" spans="1:9" x14ac:dyDescent="0.25">
      <c r="A467" s="19" t="s">
        <v>465</v>
      </c>
      <c r="B467" s="21"/>
      <c r="C467" s="21">
        <f t="shared" si="20"/>
        <v>192</v>
      </c>
      <c r="D467" s="21">
        <v>158</v>
      </c>
      <c r="E467" s="21">
        <v>34</v>
      </c>
      <c r="F467" s="6"/>
      <c r="G467" s="6">
        <v>5.6639999999999997</v>
      </c>
      <c r="H467" s="6">
        <f t="shared" si="21"/>
        <v>385.15</v>
      </c>
      <c r="I467" s="35">
        <f t="shared" si="22"/>
        <v>477.93</v>
      </c>
    </row>
    <row r="468" spans="1:9" x14ac:dyDescent="0.25">
      <c r="A468" s="19" t="s">
        <v>465</v>
      </c>
      <c r="B468" s="21"/>
      <c r="C468" s="21">
        <f t="shared" si="20"/>
        <v>162</v>
      </c>
      <c r="D468" s="21">
        <v>158</v>
      </c>
      <c r="E468" s="21">
        <v>4</v>
      </c>
      <c r="F468" s="6"/>
      <c r="G468" s="6">
        <v>5.6639999999999997</v>
      </c>
      <c r="H468" s="6">
        <f t="shared" si="21"/>
        <v>45.31</v>
      </c>
      <c r="I468" s="35">
        <f t="shared" si="22"/>
        <v>56.23</v>
      </c>
    </row>
    <row r="469" spans="1:9" x14ac:dyDescent="0.25">
      <c r="A469" s="19" t="s">
        <v>465</v>
      </c>
      <c r="B469" s="21"/>
      <c r="C469" s="21">
        <f t="shared" si="20"/>
        <v>238</v>
      </c>
      <c r="D469" s="21">
        <v>158</v>
      </c>
      <c r="E469" s="21">
        <v>80</v>
      </c>
      <c r="F469" s="6"/>
      <c r="G469" s="6">
        <v>5.58</v>
      </c>
      <c r="H469" s="6">
        <f t="shared" si="21"/>
        <v>892.8</v>
      </c>
      <c r="I469" s="35">
        <f t="shared" si="22"/>
        <v>1107.8800000000001</v>
      </c>
    </row>
    <row r="470" spans="1:9" x14ac:dyDescent="0.25">
      <c r="A470" s="19" t="s">
        <v>465</v>
      </c>
      <c r="B470" s="21"/>
      <c r="C470" s="21">
        <f t="shared" si="20"/>
        <v>182</v>
      </c>
      <c r="D470" s="21">
        <v>158</v>
      </c>
      <c r="E470" s="21">
        <v>24</v>
      </c>
      <c r="F470" s="6"/>
      <c r="G470" s="6">
        <v>5.72</v>
      </c>
      <c r="H470" s="6">
        <f t="shared" si="21"/>
        <v>274.56</v>
      </c>
      <c r="I470" s="35">
        <f t="shared" si="22"/>
        <v>340.7</v>
      </c>
    </row>
    <row r="471" spans="1:9" x14ac:dyDescent="0.25">
      <c r="A471" s="19" t="s">
        <v>465</v>
      </c>
      <c r="B471" s="21"/>
      <c r="C471" s="21">
        <f t="shared" si="20"/>
        <v>228</v>
      </c>
      <c r="D471" s="21">
        <v>158</v>
      </c>
      <c r="E471" s="21">
        <v>70</v>
      </c>
      <c r="F471" s="6"/>
      <c r="G471" s="6">
        <v>5.58</v>
      </c>
      <c r="H471" s="6">
        <f t="shared" si="21"/>
        <v>781.2</v>
      </c>
      <c r="I471" s="35">
        <f t="shared" si="22"/>
        <v>969.39</v>
      </c>
    </row>
    <row r="472" spans="1:9" x14ac:dyDescent="0.25">
      <c r="A472" s="19" t="s">
        <v>465</v>
      </c>
      <c r="B472" s="21"/>
      <c r="C472" s="21">
        <f t="shared" si="20"/>
        <v>194</v>
      </c>
      <c r="D472" s="21">
        <v>158</v>
      </c>
      <c r="E472" s="21">
        <v>36</v>
      </c>
      <c r="F472" s="6"/>
      <c r="G472" s="6">
        <v>5.72</v>
      </c>
      <c r="H472" s="6">
        <f t="shared" si="21"/>
        <v>411.84</v>
      </c>
      <c r="I472" s="35">
        <f t="shared" si="22"/>
        <v>511.05</v>
      </c>
    </row>
    <row r="473" spans="1:9" x14ac:dyDescent="0.25">
      <c r="A473" s="19" t="s">
        <v>465</v>
      </c>
      <c r="B473" s="21"/>
      <c r="C473" s="21">
        <f t="shared" si="20"/>
        <v>176</v>
      </c>
      <c r="D473" s="21">
        <v>158</v>
      </c>
      <c r="E473" s="21">
        <v>18</v>
      </c>
      <c r="F473" s="6"/>
      <c r="G473" s="6">
        <v>5.58</v>
      </c>
      <c r="H473" s="6">
        <f t="shared" si="21"/>
        <v>200.88</v>
      </c>
      <c r="I473" s="35">
        <f t="shared" si="22"/>
        <v>249.27</v>
      </c>
    </row>
    <row r="474" spans="1:9" x14ac:dyDescent="0.25">
      <c r="A474" s="19" t="s">
        <v>465</v>
      </c>
      <c r="B474" s="21"/>
      <c r="C474" s="21">
        <f t="shared" si="20"/>
        <v>185</v>
      </c>
      <c r="D474" s="21">
        <v>158</v>
      </c>
      <c r="E474" s="21">
        <v>27</v>
      </c>
      <c r="F474" s="6"/>
      <c r="G474" s="6">
        <v>5.74</v>
      </c>
      <c r="H474" s="6">
        <f t="shared" si="21"/>
        <v>309.95999999999998</v>
      </c>
      <c r="I474" s="35">
        <f t="shared" si="22"/>
        <v>384.63</v>
      </c>
    </row>
    <row r="475" spans="1:9" x14ac:dyDescent="0.25">
      <c r="A475" s="19" t="s">
        <v>465</v>
      </c>
      <c r="B475" s="21"/>
      <c r="C475" s="21">
        <f t="shared" si="20"/>
        <v>200</v>
      </c>
      <c r="D475" s="21">
        <v>158</v>
      </c>
      <c r="E475" s="21">
        <v>42</v>
      </c>
      <c r="F475" s="6"/>
      <c r="G475" s="6">
        <v>5.58</v>
      </c>
      <c r="H475" s="6">
        <f t="shared" si="21"/>
        <v>468.72</v>
      </c>
      <c r="I475" s="35">
        <f t="shared" si="22"/>
        <v>581.63</v>
      </c>
    </row>
    <row r="476" spans="1:9" x14ac:dyDescent="0.25">
      <c r="A476" s="19" t="s">
        <v>465</v>
      </c>
      <c r="B476" s="21"/>
      <c r="C476" s="21">
        <f t="shared" si="20"/>
        <v>159</v>
      </c>
      <c r="D476" s="21">
        <v>158</v>
      </c>
      <c r="E476" s="21">
        <v>1</v>
      </c>
      <c r="F476" s="6"/>
      <c r="G476" s="6">
        <v>5.58</v>
      </c>
      <c r="H476" s="6">
        <f t="shared" si="21"/>
        <v>11.16</v>
      </c>
      <c r="I476" s="35">
        <f t="shared" si="22"/>
        <v>13.85</v>
      </c>
    </row>
    <row r="477" spans="1:9" x14ac:dyDescent="0.25">
      <c r="A477" s="19" t="s">
        <v>465</v>
      </c>
      <c r="B477" s="21"/>
      <c r="C477" s="21">
        <f t="shared" si="20"/>
        <v>178</v>
      </c>
      <c r="D477" s="21">
        <v>158</v>
      </c>
      <c r="E477" s="21">
        <v>20</v>
      </c>
      <c r="F477" s="6"/>
      <c r="G477" s="6">
        <v>5.58</v>
      </c>
      <c r="H477" s="6">
        <f t="shared" si="21"/>
        <v>223.2</v>
      </c>
      <c r="I477" s="35">
        <f t="shared" si="22"/>
        <v>276.97000000000003</v>
      </c>
    </row>
    <row r="478" spans="1:9" x14ac:dyDescent="0.25">
      <c r="A478" s="19" t="s">
        <v>465</v>
      </c>
      <c r="B478" s="21"/>
      <c r="C478" s="21">
        <f t="shared" si="20"/>
        <v>204</v>
      </c>
      <c r="D478" s="21">
        <v>158</v>
      </c>
      <c r="E478" s="21">
        <v>46</v>
      </c>
      <c r="F478" s="6"/>
      <c r="G478" s="6">
        <v>5.58</v>
      </c>
      <c r="H478" s="6">
        <f t="shared" si="21"/>
        <v>513.36</v>
      </c>
      <c r="I478" s="35">
        <f t="shared" si="22"/>
        <v>637.03</v>
      </c>
    </row>
    <row r="479" spans="1:9" x14ac:dyDescent="0.25">
      <c r="A479" s="19" t="s">
        <v>465</v>
      </c>
      <c r="B479" s="21"/>
      <c r="C479" s="21">
        <f t="shared" ref="C479:C542" si="23">D479+E479</f>
        <v>190</v>
      </c>
      <c r="D479" s="21">
        <v>158</v>
      </c>
      <c r="E479" s="21">
        <v>32</v>
      </c>
      <c r="F479" s="6"/>
      <c r="G479" s="6">
        <v>5.74</v>
      </c>
      <c r="H479" s="6">
        <f t="shared" si="21"/>
        <v>367.36</v>
      </c>
      <c r="I479" s="35">
        <f t="shared" si="22"/>
        <v>455.86</v>
      </c>
    </row>
    <row r="480" spans="1:9" x14ac:dyDescent="0.25">
      <c r="A480" s="19" t="s">
        <v>465</v>
      </c>
      <c r="B480" s="21"/>
      <c r="C480" s="21">
        <f t="shared" si="23"/>
        <v>171.5</v>
      </c>
      <c r="D480" s="21">
        <v>158</v>
      </c>
      <c r="E480" s="21">
        <v>13.5</v>
      </c>
      <c r="F480" s="6"/>
      <c r="G480" s="6">
        <v>5.58</v>
      </c>
      <c r="H480" s="6">
        <f t="shared" si="21"/>
        <v>150.66</v>
      </c>
      <c r="I480" s="35">
        <f t="shared" si="22"/>
        <v>186.95</v>
      </c>
    </row>
    <row r="481" spans="1:9" x14ac:dyDescent="0.25">
      <c r="A481" s="19" t="s">
        <v>465</v>
      </c>
      <c r="B481" s="21"/>
      <c r="C481" s="21">
        <f t="shared" si="23"/>
        <v>176</v>
      </c>
      <c r="D481" s="21">
        <v>158</v>
      </c>
      <c r="E481" s="21">
        <v>18</v>
      </c>
      <c r="F481" s="6"/>
      <c r="G481" s="6">
        <v>5.58</v>
      </c>
      <c r="H481" s="6">
        <f t="shared" si="21"/>
        <v>200.88</v>
      </c>
      <c r="I481" s="35">
        <f t="shared" si="22"/>
        <v>249.27</v>
      </c>
    </row>
    <row r="482" spans="1:9" x14ac:dyDescent="0.25">
      <c r="A482" s="19" t="s">
        <v>465</v>
      </c>
      <c r="B482" s="21"/>
      <c r="C482" s="21">
        <f t="shared" si="23"/>
        <v>160</v>
      </c>
      <c r="D482" s="21">
        <v>158</v>
      </c>
      <c r="E482" s="21">
        <v>2</v>
      </c>
      <c r="F482" s="6"/>
      <c r="G482" s="6">
        <v>5.7750000000000004</v>
      </c>
      <c r="H482" s="6">
        <f t="shared" si="21"/>
        <v>23.1</v>
      </c>
      <c r="I482" s="35">
        <f t="shared" si="22"/>
        <v>28.66</v>
      </c>
    </row>
    <row r="483" spans="1:9" x14ac:dyDescent="0.25">
      <c r="A483" s="19" t="s">
        <v>465</v>
      </c>
      <c r="B483" s="21"/>
      <c r="C483" s="21">
        <f t="shared" si="23"/>
        <v>168</v>
      </c>
      <c r="D483" s="21">
        <v>158</v>
      </c>
      <c r="E483" s="21">
        <v>10</v>
      </c>
      <c r="F483" s="6"/>
      <c r="G483" s="6">
        <v>5.6639999999999997</v>
      </c>
      <c r="H483" s="6">
        <f t="shared" si="21"/>
        <v>113.28</v>
      </c>
      <c r="I483" s="35">
        <f t="shared" si="22"/>
        <v>140.57</v>
      </c>
    </row>
    <row r="484" spans="1:9" x14ac:dyDescent="0.25">
      <c r="A484" s="19" t="s">
        <v>465</v>
      </c>
      <c r="B484" s="21"/>
      <c r="C484" s="21">
        <f t="shared" si="23"/>
        <v>160</v>
      </c>
      <c r="D484" s="21">
        <v>158</v>
      </c>
      <c r="E484" s="21">
        <v>2</v>
      </c>
      <c r="F484" s="6"/>
      <c r="G484" s="6">
        <v>5.58</v>
      </c>
      <c r="H484" s="6">
        <f t="shared" si="21"/>
        <v>22.32</v>
      </c>
      <c r="I484" s="35">
        <f t="shared" si="22"/>
        <v>27.7</v>
      </c>
    </row>
    <row r="485" spans="1:9" x14ac:dyDescent="0.25">
      <c r="A485" s="19" t="s">
        <v>465</v>
      </c>
      <c r="B485" s="21"/>
      <c r="C485" s="21">
        <f t="shared" si="23"/>
        <v>229.5</v>
      </c>
      <c r="D485" s="21">
        <v>158</v>
      </c>
      <c r="E485" s="21">
        <v>71.5</v>
      </c>
      <c r="F485" s="6"/>
      <c r="G485" s="6">
        <v>5.74</v>
      </c>
      <c r="H485" s="6">
        <f t="shared" si="21"/>
        <v>820.82</v>
      </c>
      <c r="I485" s="35">
        <f t="shared" si="22"/>
        <v>1018.56</v>
      </c>
    </row>
    <row r="486" spans="1:9" x14ac:dyDescent="0.25">
      <c r="A486" s="19" t="s">
        <v>465</v>
      </c>
      <c r="B486" s="21"/>
      <c r="C486" s="21">
        <f t="shared" si="23"/>
        <v>188</v>
      </c>
      <c r="D486" s="21">
        <v>158</v>
      </c>
      <c r="E486" s="21">
        <v>30</v>
      </c>
      <c r="F486" s="6"/>
      <c r="G486" s="6">
        <v>5.58</v>
      </c>
      <c r="H486" s="6">
        <f t="shared" si="21"/>
        <v>334.8</v>
      </c>
      <c r="I486" s="35">
        <f t="shared" si="22"/>
        <v>415.45</v>
      </c>
    </row>
    <row r="487" spans="1:9" x14ac:dyDescent="0.25">
      <c r="A487" s="19" t="s">
        <v>465</v>
      </c>
      <c r="B487" s="21"/>
      <c r="C487" s="21">
        <f t="shared" si="23"/>
        <v>184</v>
      </c>
      <c r="D487" s="21">
        <v>158</v>
      </c>
      <c r="E487" s="21">
        <v>26</v>
      </c>
      <c r="F487" s="6"/>
      <c r="G487" s="6">
        <v>5.7750000000000004</v>
      </c>
      <c r="H487" s="6">
        <f t="shared" si="21"/>
        <v>300.3</v>
      </c>
      <c r="I487" s="35">
        <f t="shared" si="22"/>
        <v>372.64</v>
      </c>
    </row>
    <row r="488" spans="1:9" x14ac:dyDescent="0.25">
      <c r="A488" s="19" t="s">
        <v>30</v>
      </c>
      <c r="B488" s="21"/>
      <c r="C488" s="21">
        <f t="shared" si="23"/>
        <v>182</v>
      </c>
      <c r="D488" s="21">
        <v>158</v>
      </c>
      <c r="E488" s="21">
        <v>24</v>
      </c>
      <c r="F488" s="6"/>
      <c r="G488" s="6">
        <v>5.1440000000000001</v>
      </c>
      <c r="H488" s="6">
        <f t="shared" si="21"/>
        <v>246.91</v>
      </c>
      <c r="I488" s="35">
        <f t="shared" si="22"/>
        <v>306.39</v>
      </c>
    </row>
    <row r="489" spans="1:9" x14ac:dyDescent="0.25">
      <c r="A489" s="19" t="s">
        <v>30</v>
      </c>
      <c r="B489" s="21"/>
      <c r="C489" s="21">
        <f t="shared" si="23"/>
        <v>190</v>
      </c>
      <c r="D489" s="21">
        <v>158</v>
      </c>
      <c r="E489" s="21">
        <v>32</v>
      </c>
      <c r="F489" s="6"/>
      <c r="G489" s="6">
        <v>4.9160000000000004</v>
      </c>
      <c r="H489" s="6">
        <f t="shared" si="21"/>
        <v>314.62</v>
      </c>
      <c r="I489" s="35">
        <f t="shared" si="22"/>
        <v>390.41</v>
      </c>
    </row>
    <row r="490" spans="1:9" x14ac:dyDescent="0.25">
      <c r="A490" s="19" t="s">
        <v>30</v>
      </c>
      <c r="B490" s="21"/>
      <c r="C490" s="21">
        <f t="shared" si="23"/>
        <v>168</v>
      </c>
      <c r="D490" s="21">
        <v>158</v>
      </c>
      <c r="E490" s="21">
        <v>10</v>
      </c>
      <c r="F490" s="6"/>
      <c r="G490" s="6">
        <v>5.1440000000000001</v>
      </c>
      <c r="H490" s="6">
        <f t="shared" si="21"/>
        <v>102.88</v>
      </c>
      <c r="I490" s="35">
        <f t="shared" si="22"/>
        <v>127.66</v>
      </c>
    </row>
    <row r="491" spans="1:9" x14ac:dyDescent="0.25">
      <c r="A491" s="19" t="s">
        <v>30</v>
      </c>
      <c r="B491" s="21"/>
      <c r="C491" s="21">
        <f t="shared" si="23"/>
        <v>168</v>
      </c>
      <c r="D491" s="21">
        <v>158</v>
      </c>
      <c r="E491" s="21">
        <v>10</v>
      </c>
      <c r="F491" s="6"/>
      <c r="G491" s="6">
        <v>5.0449999999999999</v>
      </c>
      <c r="H491" s="6">
        <f t="shared" si="21"/>
        <v>100.9</v>
      </c>
      <c r="I491" s="35">
        <f t="shared" si="22"/>
        <v>125.21</v>
      </c>
    </row>
    <row r="492" spans="1:9" x14ac:dyDescent="0.25">
      <c r="A492" s="19" t="s">
        <v>30</v>
      </c>
      <c r="B492" s="21"/>
      <c r="C492" s="21">
        <f t="shared" si="23"/>
        <v>196</v>
      </c>
      <c r="D492" s="21">
        <v>158</v>
      </c>
      <c r="E492" s="21">
        <v>38</v>
      </c>
      <c r="F492" s="6"/>
      <c r="G492" s="6">
        <v>4.8209999999999997</v>
      </c>
      <c r="H492" s="6">
        <f t="shared" si="21"/>
        <v>366.4</v>
      </c>
      <c r="I492" s="35">
        <f t="shared" si="22"/>
        <v>454.67</v>
      </c>
    </row>
    <row r="493" spans="1:9" x14ac:dyDescent="0.25">
      <c r="A493" s="19" t="s">
        <v>30</v>
      </c>
      <c r="B493" s="21"/>
      <c r="C493" s="21">
        <f t="shared" si="23"/>
        <v>172</v>
      </c>
      <c r="D493" s="21">
        <v>158</v>
      </c>
      <c r="E493" s="21">
        <v>14</v>
      </c>
      <c r="F493" s="6"/>
      <c r="G493" s="6">
        <v>4.9160000000000004</v>
      </c>
      <c r="H493" s="6">
        <f t="shared" si="21"/>
        <v>137.65</v>
      </c>
      <c r="I493" s="35">
        <f t="shared" si="22"/>
        <v>170.81</v>
      </c>
    </row>
    <row r="494" spans="1:9" x14ac:dyDescent="0.25">
      <c r="A494" s="19" t="s">
        <v>30</v>
      </c>
      <c r="B494" s="21"/>
      <c r="C494" s="21">
        <f t="shared" si="23"/>
        <v>199</v>
      </c>
      <c r="D494" s="21">
        <v>158</v>
      </c>
      <c r="E494" s="21">
        <v>41</v>
      </c>
      <c r="F494" s="6"/>
      <c r="G494" s="6">
        <v>4.375</v>
      </c>
      <c r="H494" s="6">
        <f t="shared" si="21"/>
        <v>358.75</v>
      </c>
      <c r="I494" s="35">
        <f t="shared" si="22"/>
        <v>445.17</v>
      </c>
    </row>
    <row r="495" spans="1:9" x14ac:dyDescent="0.25">
      <c r="A495" s="19" t="s">
        <v>30</v>
      </c>
      <c r="B495" s="21"/>
      <c r="C495" s="21">
        <f t="shared" si="23"/>
        <v>228</v>
      </c>
      <c r="D495" s="21">
        <v>158</v>
      </c>
      <c r="E495" s="21">
        <v>70</v>
      </c>
      <c r="F495" s="6"/>
      <c r="G495" s="6">
        <v>4.8689999999999998</v>
      </c>
      <c r="H495" s="6">
        <f t="shared" si="21"/>
        <v>681.66</v>
      </c>
      <c r="I495" s="35">
        <f t="shared" si="22"/>
        <v>845.87</v>
      </c>
    </row>
    <row r="496" spans="1:9" x14ac:dyDescent="0.25">
      <c r="A496" s="19" t="s">
        <v>30</v>
      </c>
      <c r="B496" s="21"/>
      <c r="C496" s="21">
        <f t="shared" si="23"/>
        <v>184</v>
      </c>
      <c r="D496" s="21">
        <v>158</v>
      </c>
      <c r="E496" s="21">
        <v>26</v>
      </c>
      <c r="F496" s="6"/>
      <c r="G496" s="6">
        <v>5.0940000000000003</v>
      </c>
      <c r="H496" s="6">
        <f t="shared" si="21"/>
        <v>264.89</v>
      </c>
      <c r="I496" s="35">
        <f t="shared" si="22"/>
        <v>328.7</v>
      </c>
    </row>
    <row r="497" spans="1:9" x14ac:dyDescent="0.25">
      <c r="A497" s="19" t="s">
        <v>30</v>
      </c>
      <c r="B497" s="21"/>
      <c r="C497" s="21">
        <f t="shared" si="23"/>
        <v>196</v>
      </c>
      <c r="D497" s="21">
        <v>158</v>
      </c>
      <c r="E497" s="21">
        <v>38</v>
      </c>
      <c r="F497" s="6"/>
      <c r="G497" s="6">
        <v>4.8689999999999998</v>
      </c>
      <c r="H497" s="6">
        <f t="shared" si="21"/>
        <v>370.04</v>
      </c>
      <c r="I497" s="35">
        <f t="shared" si="22"/>
        <v>459.18</v>
      </c>
    </row>
    <row r="498" spans="1:9" x14ac:dyDescent="0.25">
      <c r="A498" s="19" t="s">
        <v>30</v>
      </c>
      <c r="B498" s="21"/>
      <c r="C498" s="21">
        <f t="shared" si="23"/>
        <v>238</v>
      </c>
      <c r="D498" s="21">
        <v>158</v>
      </c>
      <c r="E498" s="21">
        <v>80</v>
      </c>
      <c r="F498" s="6"/>
      <c r="G498" s="6">
        <v>4.8209999999999997</v>
      </c>
      <c r="H498" s="6">
        <f t="shared" si="21"/>
        <v>771.36</v>
      </c>
      <c r="I498" s="35">
        <f t="shared" si="22"/>
        <v>957.18</v>
      </c>
    </row>
    <row r="499" spans="1:9" x14ac:dyDescent="0.25">
      <c r="A499" s="19" t="s">
        <v>30</v>
      </c>
      <c r="B499" s="21"/>
      <c r="C499" s="21">
        <f t="shared" si="23"/>
        <v>160</v>
      </c>
      <c r="D499" s="21">
        <v>158</v>
      </c>
      <c r="E499" s="21">
        <v>2</v>
      </c>
      <c r="F499" s="6"/>
      <c r="G499" s="6">
        <v>4.8209999999999997</v>
      </c>
      <c r="H499" s="6">
        <f t="shared" si="21"/>
        <v>19.28</v>
      </c>
      <c r="I499" s="35">
        <f t="shared" si="22"/>
        <v>23.92</v>
      </c>
    </row>
    <row r="500" spans="1:9" x14ac:dyDescent="0.25">
      <c r="A500" s="19" t="s">
        <v>30</v>
      </c>
      <c r="B500" s="21"/>
      <c r="C500" s="21">
        <f t="shared" si="23"/>
        <v>176</v>
      </c>
      <c r="D500" s="21">
        <v>158</v>
      </c>
      <c r="E500" s="21">
        <v>18</v>
      </c>
      <c r="F500" s="6"/>
      <c r="G500" s="6">
        <v>5.0940000000000003</v>
      </c>
      <c r="H500" s="6">
        <f t="shared" si="21"/>
        <v>183.38</v>
      </c>
      <c r="I500" s="35">
        <f t="shared" si="22"/>
        <v>227.56</v>
      </c>
    </row>
    <row r="501" spans="1:9" x14ac:dyDescent="0.25">
      <c r="A501" s="19" t="s">
        <v>30</v>
      </c>
      <c r="B501" s="21"/>
      <c r="C501" s="21">
        <f t="shared" si="23"/>
        <v>248</v>
      </c>
      <c r="D501" s="21">
        <v>158</v>
      </c>
      <c r="E501" s="21">
        <v>90</v>
      </c>
      <c r="F501" s="6"/>
      <c r="G501" s="6">
        <v>4.75</v>
      </c>
      <c r="H501" s="6">
        <f t="shared" si="21"/>
        <v>855</v>
      </c>
      <c r="I501" s="35">
        <f t="shared" si="22"/>
        <v>1060.97</v>
      </c>
    </row>
    <row r="502" spans="1:9" x14ac:dyDescent="0.25">
      <c r="A502" s="19" t="s">
        <v>30</v>
      </c>
      <c r="B502" s="21"/>
      <c r="C502" s="21">
        <f t="shared" si="23"/>
        <v>182</v>
      </c>
      <c r="D502" s="21">
        <v>158</v>
      </c>
      <c r="E502" s="21">
        <v>24</v>
      </c>
      <c r="F502" s="6"/>
      <c r="G502" s="6">
        <v>4.97</v>
      </c>
      <c r="H502" s="6">
        <f t="shared" si="21"/>
        <v>238.56</v>
      </c>
      <c r="I502" s="35">
        <f t="shared" si="22"/>
        <v>296.02999999999997</v>
      </c>
    </row>
    <row r="503" spans="1:9" x14ac:dyDescent="0.25">
      <c r="A503" s="19" t="s">
        <v>30</v>
      </c>
      <c r="B503" s="21"/>
      <c r="C503" s="21">
        <f t="shared" si="23"/>
        <v>223</v>
      </c>
      <c r="D503" s="21">
        <v>158</v>
      </c>
      <c r="E503" s="21">
        <v>65</v>
      </c>
      <c r="F503" s="6"/>
      <c r="G503" s="6">
        <v>4.75</v>
      </c>
      <c r="H503" s="6">
        <f t="shared" si="21"/>
        <v>617.5</v>
      </c>
      <c r="I503" s="35">
        <f t="shared" si="22"/>
        <v>766.26</v>
      </c>
    </row>
    <row r="504" spans="1:9" x14ac:dyDescent="0.25">
      <c r="A504" s="19" t="s">
        <v>30</v>
      </c>
      <c r="B504" s="21"/>
      <c r="C504" s="21">
        <f t="shared" si="23"/>
        <v>168</v>
      </c>
      <c r="D504" s="21">
        <v>158</v>
      </c>
      <c r="E504" s="21">
        <v>10</v>
      </c>
      <c r="F504" s="6"/>
      <c r="G504" s="6">
        <v>5.1440000000000001</v>
      </c>
      <c r="H504" s="6">
        <f t="shared" si="21"/>
        <v>102.88</v>
      </c>
      <c r="I504" s="35">
        <f t="shared" si="22"/>
        <v>127.66</v>
      </c>
    </row>
    <row r="505" spans="1:9" x14ac:dyDescent="0.25">
      <c r="A505" s="19" t="s">
        <v>30</v>
      </c>
      <c r="B505" s="21"/>
      <c r="C505" s="21">
        <f t="shared" si="23"/>
        <v>204</v>
      </c>
      <c r="D505" s="21">
        <v>158</v>
      </c>
      <c r="E505" s="21">
        <v>46</v>
      </c>
      <c r="F505" s="6"/>
      <c r="G505" s="6">
        <v>4.75</v>
      </c>
      <c r="H505" s="6">
        <f t="shared" si="21"/>
        <v>437</v>
      </c>
      <c r="I505" s="35">
        <f t="shared" si="22"/>
        <v>542.27</v>
      </c>
    </row>
    <row r="506" spans="1:9" x14ac:dyDescent="0.25">
      <c r="A506" s="19" t="s">
        <v>30</v>
      </c>
      <c r="B506" s="21"/>
      <c r="C506" s="21">
        <f t="shared" si="23"/>
        <v>238</v>
      </c>
      <c r="D506" s="21">
        <v>158</v>
      </c>
      <c r="E506" s="21">
        <v>80</v>
      </c>
      <c r="F506" s="6"/>
      <c r="G506" s="6">
        <v>4.97</v>
      </c>
      <c r="H506" s="6">
        <f t="shared" si="21"/>
        <v>795.2</v>
      </c>
      <c r="I506" s="35">
        <f t="shared" si="22"/>
        <v>986.76</v>
      </c>
    </row>
    <row r="507" spans="1:9" x14ac:dyDescent="0.25">
      <c r="A507" s="19" t="s">
        <v>30</v>
      </c>
      <c r="B507" s="21"/>
      <c r="C507" s="21">
        <f t="shared" si="23"/>
        <v>175</v>
      </c>
      <c r="D507" s="21">
        <v>158</v>
      </c>
      <c r="E507" s="21">
        <v>17</v>
      </c>
      <c r="F507" s="6"/>
      <c r="G507" s="6">
        <v>4.75</v>
      </c>
      <c r="H507" s="6">
        <f t="shared" si="21"/>
        <v>161.5</v>
      </c>
      <c r="I507" s="35">
        <f t="shared" si="22"/>
        <v>200.41</v>
      </c>
    </row>
    <row r="508" spans="1:9" x14ac:dyDescent="0.25">
      <c r="A508" s="19" t="s">
        <v>30</v>
      </c>
      <c r="B508" s="21"/>
      <c r="C508" s="21">
        <f t="shared" si="23"/>
        <v>231.5</v>
      </c>
      <c r="D508" s="21">
        <v>158</v>
      </c>
      <c r="E508" s="21">
        <v>73.5</v>
      </c>
      <c r="F508" s="6"/>
      <c r="G508" s="6">
        <v>5.1440000000000001</v>
      </c>
      <c r="H508" s="6">
        <f t="shared" si="21"/>
        <v>756.17</v>
      </c>
      <c r="I508" s="35">
        <f t="shared" si="22"/>
        <v>938.33</v>
      </c>
    </row>
    <row r="509" spans="1:9" x14ac:dyDescent="0.25">
      <c r="A509" s="19" t="s">
        <v>30</v>
      </c>
      <c r="B509" s="21"/>
      <c r="C509" s="21">
        <f t="shared" si="23"/>
        <v>191</v>
      </c>
      <c r="D509" s="21">
        <v>158</v>
      </c>
      <c r="E509" s="21">
        <v>33</v>
      </c>
      <c r="F509" s="6"/>
      <c r="G509" s="6">
        <v>4.75</v>
      </c>
      <c r="H509" s="6">
        <f t="shared" si="21"/>
        <v>313.5</v>
      </c>
      <c r="I509" s="35">
        <f t="shared" si="22"/>
        <v>389.02</v>
      </c>
    </row>
    <row r="510" spans="1:9" x14ac:dyDescent="0.25">
      <c r="A510" s="19" t="s">
        <v>30</v>
      </c>
      <c r="B510" s="21"/>
      <c r="C510" s="21">
        <f t="shared" si="23"/>
        <v>176</v>
      </c>
      <c r="D510" s="21">
        <v>158</v>
      </c>
      <c r="E510" s="21">
        <v>18</v>
      </c>
      <c r="F510" s="6"/>
      <c r="G510" s="6">
        <v>4.75</v>
      </c>
      <c r="H510" s="6">
        <f t="shared" si="21"/>
        <v>171</v>
      </c>
      <c r="I510" s="35">
        <f t="shared" si="22"/>
        <v>212.19</v>
      </c>
    </row>
    <row r="511" spans="1:9" x14ac:dyDescent="0.25">
      <c r="A511" s="19" t="s">
        <v>30</v>
      </c>
      <c r="B511" s="21"/>
      <c r="C511" s="21">
        <f t="shared" si="23"/>
        <v>180.75</v>
      </c>
      <c r="D511" s="21">
        <v>158</v>
      </c>
      <c r="E511" s="21">
        <v>22.75</v>
      </c>
      <c r="F511" s="6"/>
      <c r="G511" s="6">
        <v>4.4610000000000003</v>
      </c>
      <c r="H511" s="6">
        <f t="shared" si="21"/>
        <v>202.98</v>
      </c>
      <c r="I511" s="35">
        <f t="shared" si="22"/>
        <v>251.88</v>
      </c>
    </row>
    <row r="512" spans="1:9" x14ac:dyDescent="0.25">
      <c r="A512" s="19" t="s">
        <v>30</v>
      </c>
      <c r="B512" s="21"/>
      <c r="C512" s="21">
        <f t="shared" si="23"/>
        <v>184</v>
      </c>
      <c r="D512" s="21">
        <v>158</v>
      </c>
      <c r="E512" s="21">
        <v>26</v>
      </c>
      <c r="F512" s="6"/>
      <c r="G512" s="6">
        <v>4.75</v>
      </c>
      <c r="H512" s="6">
        <f t="shared" si="21"/>
        <v>247</v>
      </c>
      <c r="I512" s="35">
        <f t="shared" si="22"/>
        <v>306.5</v>
      </c>
    </row>
    <row r="513" spans="1:9" x14ac:dyDescent="0.25">
      <c r="A513" s="19" t="s">
        <v>30</v>
      </c>
      <c r="B513" s="21"/>
      <c r="C513" s="21">
        <f t="shared" si="23"/>
        <v>174</v>
      </c>
      <c r="D513" s="21">
        <v>158</v>
      </c>
      <c r="E513" s="21">
        <v>16</v>
      </c>
      <c r="F513" s="6"/>
      <c r="G513" s="6">
        <v>4.8689999999999998</v>
      </c>
      <c r="H513" s="6">
        <f t="shared" si="21"/>
        <v>155.81</v>
      </c>
      <c r="I513" s="35">
        <f t="shared" si="22"/>
        <v>193.34</v>
      </c>
    </row>
    <row r="514" spans="1:9" x14ac:dyDescent="0.25">
      <c r="A514" s="19" t="s">
        <v>30</v>
      </c>
      <c r="B514" s="21"/>
      <c r="C514" s="21">
        <f t="shared" si="23"/>
        <v>192</v>
      </c>
      <c r="D514" s="21">
        <v>158</v>
      </c>
      <c r="E514" s="21">
        <v>34</v>
      </c>
      <c r="F514" s="6"/>
      <c r="G514" s="6">
        <v>4.75</v>
      </c>
      <c r="H514" s="6">
        <f t="shared" si="21"/>
        <v>323</v>
      </c>
      <c r="I514" s="35">
        <f t="shared" si="22"/>
        <v>400.81</v>
      </c>
    </row>
    <row r="515" spans="1:9" x14ac:dyDescent="0.25">
      <c r="A515" s="19" t="s">
        <v>30</v>
      </c>
      <c r="B515" s="21"/>
      <c r="C515" s="21">
        <f t="shared" si="23"/>
        <v>206</v>
      </c>
      <c r="D515" s="21">
        <v>158</v>
      </c>
      <c r="E515" s="21">
        <v>48</v>
      </c>
      <c r="F515" s="6"/>
      <c r="G515" s="6">
        <v>4.97</v>
      </c>
      <c r="H515" s="6">
        <f t="shared" si="21"/>
        <v>477.12</v>
      </c>
      <c r="I515" s="35">
        <f t="shared" si="22"/>
        <v>592.05999999999995</v>
      </c>
    </row>
    <row r="516" spans="1:9" x14ac:dyDescent="0.25">
      <c r="A516" s="19" t="s">
        <v>30</v>
      </c>
      <c r="B516" s="21"/>
      <c r="C516" s="21">
        <f t="shared" si="23"/>
        <v>196</v>
      </c>
      <c r="D516" s="21">
        <v>158</v>
      </c>
      <c r="E516" s="21">
        <v>38</v>
      </c>
      <c r="F516" s="6"/>
      <c r="G516" s="6">
        <v>4.75</v>
      </c>
      <c r="H516" s="6">
        <f t="shared" si="21"/>
        <v>361</v>
      </c>
      <c r="I516" s="35">
        <f t="shared" si="22"/>
        <v>447.96</v>
      </c>
    </row>
    <row r="517" spans="1:9" x14ac:dyDescent="0.25">
      <c r="A517" s="19" t="s">
        <v>30</v>
      </c>
      <c r="B517" s="21"/>
      <c r="C517" s="21">
        <f t="shared" si="23"/>
        <v>200</v>
      </c>
      <c r="D517" s="21">
        <v>158</v>
      </c>
      <c r="E517" s="21">
        <v>42</v>
      </c>
      <c r="F517" s="6"/>
      <c r="G517" s="6">
        <v>4.75</v>
      </c>
      <c r="H517" s="6">
        <f t="shared" si="21"/>
        <v>399</v>
      </c>
      <c r="I517" s="35">
        <f t="shared" si="22"/>
        <v>495.12</v>
      </c>
    </row>
    <row r="518" spans="1:9" x14ac:dyDescent="0.25">
      <c r="A518" s="19" t="s">
        <v>30</v>
      </c>
      <c r="B518" s="21"/>
      <c r="C518" s="21">
        <f t="shared" si="23"/>
        <v>176</v>
      </c>
      <c r="D518" s="21">
        <v>158</v>
      </c>
      <c r="E518" s="21">
        <v>18</v>
      </c>
      <c r="F518" s="6"/>
      <c r="G518" s="6">
        <v>4.75</v>
      </c>
      <c r="H518" s="6">
        <f t="shared" si="21"/>
        <v>171</v>
      </c>
      <c r="I518" s="35">
        <f t="shared" si="22"/>
        <v>212.19</v>
      </c>
    </row>
    <row r="519" spans="1:9" x14ac:dyDescent="0.25">
      <c r="A519" s="19" t="s">
        <v>30</v>
      </c>
      <c r="B519" s="21"/>
      <c r="C519" s="21">
        <f t="shared" si="23"/>
        <v>200</v>
      </c>
      <c r="D519" s="21">
        <v>158</v>
      </c>
      <c r="E519" s="21">
        <v>42</v>
      </c>
      <c r="F519" s="6"/>
      <c r="G519" s="6">
        <v>4.97</v>
      </c>
      <c r="H519" s="6">
        <f t="shared" si="21"/>
        <v>417.48</v>
      </c>
      <c r="I519" s="35">
        <f t="shared" si="22"/>
        <v>518.04999999999995</v>
      </c>
    </row>
    <row r="520" spans="1:9" x14ac:dyDescent="0.25">
      <c r="A520" s="19" t="s">
        <v>30</v>
      </c>
      <c r="B520" s="21"/>
      <c r="C520" s="21">
        <f t="shared" si="23"/>
        <v>200</v>
      </c>
      <c r="D520" s="21">
        <v>158</v>
      </c>
      <c r="E520" s="21">
        <v>42</v>
      </c>
      <c r="F520" s="6"/>
      <c r="G520" s="6">
        <v>4.75</v>
      </c>
      <c r="H520" s="6">
        <f t="shared" si="21"/>
        <v>399</v>
      </c>
      <c r="I520" s="35">
        <f t="shared" si="22"/>
        <v>495.12</v>
      </c>
    </row>
    <row r="521" spans="1:9" x14ac:dyDescent="0.25">
      <c r="A521" s="19" t="s">
        <v>30</v>
      </c>
      <c r="B521" s="21"/>
      <c r="C521" s="21">
        <f t="shared" si="23"/>
        <v>196</v>
      </c>
      <c r="D521" s="21">
        <v>158</v>
      </c>
      <c r="E521" s="21">
        <v>38</v>
      </c>
      <c r="F521" s="6"/>
      <c r="G521" s="6">
        <v>4.97</v>
      </c>
      <c r="H521" s="6">
        <f t="shared" si="21"/>
        <v>377.72</v>
      </c>
      <c r="I521" s="35">
        <f t="shared" si="22"/>
        <v>468.71</v>
      </c>
    </row>
    <row r="522" spans="1:9" x14ac:dyDescent="0.25">
      <c r="A522" s="19" t="s">
        <v>30</v>
      </c>
      <c r="B522" s="21"/>
      <c r="C522" s="21">
        <f t="shared" si="23"/>
        <v>200</v>
      </c>
      <c r="D522" s="21">
        <v>158</v>
      </c>
      <c r="E522" s="21">
        <v>42</v>
      </c>
      <c r="F522" s="6"/>
      <c r="G522" s="6">
        <v>4.75</v>
      </c>
      <c r="H522" s="6">
        <f t="shared" si="21"/>
        <v>399</v>
      </c>
      <c r="I522" s="35">
        <f t="shared" si="22"/>
        <v>495.12</v>
      </c>
    </row>
    <row r="523" spans="1:9" x14ac:dyDescent="0.25">
      <c r="A523" s="19" t="s">
        <v>30</v>
      </c>
      <c r="B523" s="21"/>
      <c r="C523" s="21">
        <f t="shared" si="23"/>
        <v>221</v>
      </c>
      <c r="D523" s="21">
        <v>158</v>
      </c>
      <c r="E523" s="21">
        <v>63</v>
      </c>
      <c r="F523" s="6"/>
      <c r="G523" s="6">
        <v>4.97</v>
      </c>
      <c r="H523" s="6">
        <f t="shared" si="21"/>
        <v>626.22</v>
      </c>
      <c r="I523" s="35">
        <f t="shared" si="22"/>
        <v>777.08</v>
      </c>
    </row>
    <row r="524" spans="1:9" x14ac:dyDescent="0.25">
      <c r="A524" s="19" t="s">
        <v>30</v>
      </c>
      <c r="B524" s="21"/>
      <c r="C524" s="21">
        <f t="shared" si="23"/>
        <v>184</v>
      </c>
      <c r="D524" s="21">
        <v>158</v>
      </c>
      <c r="E524" s="21">
        <v>26</v>
      </c>
      <c r="F524" s="6"/>
      <c r="G524" s="6">
        <v>4.75</v>
      </c>
      <c r="H524" s="6">
        <f t="shared" si="21"/>
        <v>247</v>
      </c>
      <c r="I524" s="35">
        <f t="shared" si="22"/>
        <v>306.5</v>
      </c>
    </row>
    <row r="525" spans="1:9" x14ac:dyDescent="0.25">
      <c r="A525" s="19" t="s">
        <v>30</v>
      </c>
      <c r="B525" s="21"/>
      <c r="C525" s="21">
        <f t="shared" si="23"/>
        <v>180</v>
      </c>
      <c r="D525" s="21">
        <v>158</v>
      </c>
      <c r="E525" s="21">
        <v>22</v>
      </c>
      <c r="F525" s="6"/>
      <c r="G525" s="6">
        <v>4.75</v>
      </c>
      <c r="H525" s="6">
        <f t="shared" si="21"/>
        <v>209</v>
      </c>
      <c r="I525" s="35">
        <f t="shared" si="22"/>
        <v>259.35000000000002</v>
      </c>
    </row>
    <row r="526" spans="1:9" x14ac:dyDescent="0.25">
      <c r="A526" s="19" t="s">
        <v>30</v>
      </c>
      <c r="B526" s="21"/>
      <c r="C526" s="21">
        <f t="shared" si="23"/>
        <v>200</v>
      </c>
      <c r="D526" s="21">
        <v>158</v>
      </c>
      <c r="E526" s="21">
        <v>42</v>
      </c>
      <c r="F526" s="6"/>
      <c r="G526" s="6">
        <v>4.75</v>
      </c>
      <c r="H526" s="6">
        <f t="shared" ref="H526:H589" si="24">ROUND(G526*E526*2,2)</f>
        <v>399</v>
      </c>
      <c r="I526" s="35">
        <f t="shared" ref="I526:I589" si="25">ROUND(H526*1.2409,2)</f>
        <v>495.12</v>
      </c>
    </row>
    <row r="527" spans="1:9" x14ac:dyDescent="0.25">
      <c r="A527" s="19" t="s">
        <v>30</v>
      </c>
      <c r="B527" s="21"/>
      <c r="C527" s="21">
        <f t="shared" si="23"/>
        <v>200</v>
      </c>
      <c r="D527" s="21">
        <v>158</v>
      </c>
      <c r="E527" s="21">
        <v>42</v>
      </c>
      <c r="F527" s="6"/>
      <c r="G527" s="6">
        <v>4.75</v>
      </c>
      <c r="H527" s="6">
        <f t="shared" si="24"/>
        <v>399</v>
      </c>
      <c r="I527" s="35">
        <f t="shared" si="25"/>
        <v>495.12</v>
      </c>
    </row>
    <row r="528" spans="1:9" x14ac:dyDescent="0.25">
      <c r="A528" s="19" t="s">
        <v>30</v>
      </c>
      <c r="B528" s="21"/>
      <c r="C528" s="21">
        <f t="shared" si="23"/>
        <v>188</v>
      </c>
      <c r="D528" s="21">
        <v>158</v>
      </c>
      <c r="E528" s="21">
        <v>30</v>
      </c>
      <c r="F528" s="6"/>
      <c r="G528" s="6">
        <v>4.75</v>
      </c>
      <c r="H528" s="6">
        <f t="shared" si="24"/>
        <v>285</v>
      </c>
      <c r="I528" s="35">
        <f t="shared" si="25"/>
        <v>353.66</v>
      </c>
    </row>
    <row r="529" spans="1:9" x14ac:dyDescent="0.25">
      <c r="A529" s="19" t="s">
        <v>30</v>
      </c>
      <c r="B529" s="21"/>
      <c r="C529" s="21">
        <f t="shared" si="23"/>
        <v>171</v>
      </c>
      <c r="D529" s="21">
        <v>158</v>
      </c>
      <c r="E529" s="21">
        <v>13</v>
      </c>
      <c r="F529" s="6"/>
      <c r="G529" s="6">
        <v>4.75</v>
      </c>
      <c r="H529" s="6">
        <f t="shared" si="24"/>
        <v>123.5</v>
      </c>
      <c r="I529" s="35">
        <f t="shared" si="25"/>
        <v>153.25</v>
      </c>
    </row>
    <row r="530" spans="1:9" x14ac:dyDescent="0.25">
      <c r="A530" s="19" t="s">
        <v>30</v>
      </c>
      <c r="B530" s="21"/>
      <c r="C530" s="21">
        <f t="shared" si="23"/>
        <v>189</v>
      </c>
      <c r="D530" s="21">
        <v>158</v>
      </c>
      <c r="E530" s="21">
        <v>31</v>
      </c>
      <c r="F530" s="6"/>
      <c r="G530" s="6">
        <v>4.75</v>
      </c>
      <c r="H530" s="6">
        <f t="shared" si="24"/>
        <v>294.5</v>
      </c>
      <c r="I530" s="35">
        <f t="shared" si="25"/>
        <v>365.45</v>
      </c>
    </row>
    <row r="531" spans="1:9" x14ac:dyDescent="0.25">
      <c r="A531" s="19" t="s">
        <v>30</v>
      </c>
      <c r="B531" s="21"/>
      <c r="C531" s="21">
        <f t="shared" si="23"/>
        <v>208</v>
      </c>
      <c r="D531" s="21">
        <v>158</v>
      </c>
      <c r="E531" s="21">
        <v>50</v>
      </c>
      <c r="F531" s="6"/>
      <c r="G531" s="6">
        <v>4.9160000000000004</v>
      </c>
      <c r="H531" s="6">
        <f t="shared" si="24"/>
        <v>491.6</v>
      </c>
      <c r="I531" s="35">
        <f t="shared" si="25"/>
        <v>610.03</v>
      </c>
    </row>
    <row r="532" spans="1:9" x14ac:dyDescent="0.25">
      <c r="A532" s="19" t="s">
        <v>30</v>
      </c>
      <c r="B532" s="21"/>
      <c r="C532" s="21">
        <f t="shared" si="23"/>
        <v>161</v>
      </c>
      <c r="D532" s="21">
        <v>158</v>
      </c>
      <c r="E532" s="21">
        <v>3</v>
      </c>
      <c r="F532" s="6"/>
      <c r="G532" s="6">
        <v>4.75</v>
      </c>
      <c r="H532" s="6">
        <f t="shared" si="24"/>
        <v>28.5</v>
      </c>
      <c r="I532" s="35">
        <f t="shared" si="25"/>
        <v>35.369999999999997</v>
      </c>
    </row>
    <row r="533" spans="1:9" x14ac:dyDescent="0.25">
      <c r="A533" s="19" t="s">
        <v>30</v>
      </c>
      <c r="B533" s="21"/>
      <c r="C533" s="21">
        <f t="shared" si="23"/>
        <v>200</v>
      </c>
      <c r="D533" s="21">
        <v>158</v>
      </c>
      <c r="E533" s="21">
        <v>42</v>
      </c>
      <c r="F533" s="6"/>
      <c r="G533" s="6">
        <v>4.75</v>
      </c>
      <c r="H533" s="6">
        <f t="shared" si="24"/>
        <v>399</v>
      </c>
      <c r="I533" s="35">
        <f t="shared" si="25"/>
        <v>495.12</v>
      </c>
    </row>
    <row r="534" spans="1:9" x14ac:dyDescent="0.25">
      <c r="A534" s="19" t="s">
        <v>466</v>
      </c>
      <c r="B534" s="21"/>
      <c r="C534" s="21">
        <f t="shared" si="23"/>
        <v>176</v>
      </c>
      <c r="D534" s="21">
        <v>158</v>
      </c>
      <c r="E534" s="21">
        <v>18</v>
      </c>
      <c r="F534" s="6"/>
      <c r="G534" s="6">
        <v>5.8259999999999996</v>
      </c>
      <c r="H534" s="6">
        <f t="shared" si="24"/>
        <v>209.74</v>
      </c>
      <c r="I534" s="35">
        <f t="shared" si="25"/>
        <v>260.27</v>
      </c>
    </row>
    <row r="535" spans="1:9" x14ac:dyDescent="0.25">
      <c r="A535" s="19" t="s">
        <v>466</v>
      </c>
      <c r="B535" s="21"/>
      <c r="C535" s="21">
        <f t="shared" si="23"/>
        <v>192</v>
      </c>
      <c r="D535" s="21">
        <v>158</v>
      </c>
      <c r="E535" s="21">
        <v>34</v>
      </c>
      <c r="F535" s="6"/>
      <c r="G535" s="6">
        <v>5.74</v>
      </c>
      <c r="H535" s="6">
        <f t="shared" si="24"/>
        <v>390.32</v>
      </c>
      <c r="I535" s="35">
        <f t="shared" si="25"/>
        <v>484.35</v>
      </c>
    </row>
    <row r="536" spans="1:9" x14ac:dyDescent="0.25">
      <c r="A536" s="19" t="s">
        <v>466</v>
      </c>
      <c r="B536" s="21"/>
      <c r="C536" s="21">
        <f t="shared" si="23"/>
        <v>190</v>
      </c>
      <c r="D536" s="21">
        <v>158</v>
      </c>
      <c r="E536" s="21">
        <v>32</v>
      </c>
      <c r="F536" s="6"/>
      <c r="G536" s="6">
        <v>5.74</v>
      </c>
      <c r="H536" s="6">
        <f t="shared" si="24"/>
        <v>367.36</v>
      </c>
      <c r="I536" s="35">
        <f t="shared" si="25"/>
        <v>455.86</v>
      </c>
    </row>
    <row r="537" spans="1:9" x14ac:dyDescent="0.25">
      <c r="A537" s="19" t="s">
        <v>466</v>
      </c>
      <c r="B537" s="21"/>
      <c r="C537" s="21">
        <f t="shared" si="23"/>
        <v>190</v>
      </c>
      <c r="D537" s="21">
        <v>158</v>
      </c>
      <c r="E537" s="21">
        <v>32</v>
      </c>
      <c r="F537" s="6"/>
      <c r="G537" s="6">
        <v>5.9409999999999998</v>
      </c>
      <c r="H537" s="6">
        <f t="shared" si="24"/>
        <v>380.22</v>
      </c>
      <c r="I537" s="35">
        <f t="shared" si="25"/>
        <v>471.81</v>
      </c>
    </row>
    <row r="538" spans="1:9" x14ac:dyDescent="0.25">
      <c r="A538" s="19" t="s">
        <v>466</v>
      </c>
      <c r="B538" s="21"/>
      <c r="C538" s="21">
        <f t="shared" si="23"/>
        <v>190</v>
      </c>
      <c r="D538" s="21">
        <v>158</v>
      </c>
      <c r="E538" s="21">
        <v>32</v>
      </c>
      <c r="F538" s="6"/>
      <c r="G538" s="6">
        <v>5.9409999999999998</v>
      </c>
      <c r="H538" s="6">
        <f t="shared" si="24"/>
        <v>380.22</v>
      </c>
      <c r="I538" s="35">
        <f t="shared" si="25"/>
        <v>471.81</v>
      </c>
    </row>
    <row r="539" spans="1:9" x14ac:dyDescent="0.25">
      <c r="A539" s="19" t="s">
        <v>466</v>
      </c>
      <c r="B539" s="21"/>
      <c r="C539" s="21">
        <f t="shared" si="23"/>
        <v>190</v>
      </c>
      <c r="D539" s="21">
        <v>158</v>
      </c>
      <c r="E539" s="21">
        <v>32</v>
      </c>
      <c r="F539" s="6"/>
      <c r="G539" s="6">
        <v>5.74</v>
      </c>
      <c r="H539" s="6">
        <f t="shared" si="24"/>
        <v>367.36</v>
      </c>
      <c r="I539" s="35">
        <f t="shared" si="25"/>
        <v>455.86</v>
      </c>
    </row>
    <row r="540" spans="1:9" x14ac:dyDescent="0.25">
      <c r="A540" s="19" t="s">
        <v>466</v>
      </c>
      <c r="B540" s="21"/>
      <c r="C540" s="21">
        <f t="shared" si="23"/>
        <v>190</v>
      </c>
      <c r="D540" s="21">
        <v>158</v>
      </c>
      <c r="E540" s="21">
        <v>32</v>
      </c>
      <c r="F540" s="6"/>
      <c r="G540" s="6">
        <v>5.74</v>
      </c>
      <c r="H540" s="6">
        <f t="shared" si="24"/>
        <v>367.36</v>
      </c>
      <c r="I540" s="35">
        <f t="shared" si="25"/>
        <v>455.86</v>
      </c>
    </row>
    <row r="541" spans="1:9" x14ac:dyDescent="0.25">
      <c r="A541" s="19" t="s">
        <v>466</v>
      </c>
      <c r="B541" s="21"/>
      <c r="C541" s="21">
        <f t="shared" si="23"/>
        <v>182</v>
      </c>
      <c r="D541" s="21">
        <v>158</v>
      </c>
      <c r="E541" s="21">
        <v>24</v>
      </c>
      <c r="F541" s="6"/>
      <c r="G541" s="6">
        <v>5.9409999999999998</v>
      </c>
      <c r="H541" s="6">
        <f t="shared" si="24"/>
        <v>285.17</v>
      </c>
      <c r="I541" s="35">
        <f t="shared" si="25"/>
        <v>353.87</v>
      </c>
    </row>
    <row r="542" spans="1:9" x14ac:dyDescent="0.25">
      <c r="A542" s="19" t="s">
        <v>466</v>
      </c>
      <c r="B542" s="21"/>
      <c r="C542" s="21">
        <f t="shared" si="23"/>
        <v>168</v>
      </c>
      <c r="D542" s="21">
        <v>158</v>
      </c>
      <c r="E542" s="21">
        <v>10</v>
      </c>
      <c r="F542" s="6"/>
      <c r="G542" s="6">
        <v>5.74</v>
      </c>
      <c r="H542" s="6">
        <f t="shared" si="24"/>
        <v>114.8</v>
      </c>
      <c r="I542" s="35">
        <f t="shared" si="25"/>
        <v>142.46</v>
      </c>
    </row>
    <row r="543" spans="1:9" x14ac:dyDescent="0.25">
      <c r="A543" s="19" t="s">
        <v>466</v>
      </c>
      <c r="B543" s="21"/>
      <c r="C543" s="21">
        <f t="shared" ref="C543:C613" si="26">D543+E543</f>
        <v>176</v>
      </c>
      <c r="D543" s="21">
        <v>158</v>
      </c>
      <c r="E543" s="21">
        <v>18</v>
      </c>
      <c r="F543" s="6"/>
      <c r="G543" s="6">
        <v>5.74</v>
      </c>
      <c r="H543" s="6">
        <f t="shared" si="24"/>
        <v>206.64</v>
      </c>
      <c r="I543" s="35">
        <f t="shared" si="25"/>
        <v>256.42</v>
      </c>
    </row>
    <row r="544" spans="1:9" ht="33" x14ac:dyDescent="0.25">
      <c r="A544" s="19" t="s">
        <v>484</v>
      </c>
      <c r="B544" s="21"/>
      <c r="C544" s="21">
        <f t="shared" si="26"/>
        <v>168</v>
      </c>
      <c r="D544" s="21">
        <v>158</v>
      </c>
      <c r="E544" s="21">
        <v>10</v>
      </c>
      <c r="F544" s="6"/>
      <c r="G544" s="6">
        <v>5.548</v>
      </c>
      <c r="H544" s="6">
        <f t="shared" si="24"/>
        <v>110.96</v>
      </c>
      <c r="I544" s="35">
        <f t="shared" si="25"/>
        <v>137.69</v>
      </c>
    </row>
    <row r="545" spans="1:9" x14ac:dyDescent="0.25">
      <c r="A545" s="19" t="s">
        <v>467</v>
      </c>
      <c r="B545" s="21"/>
      <c r="C545" s="21">
        <f t="shared" si="26"/>
        <v>177</v>
      </c>
      <c r="D545" s="21">
        <v>158</v>
      </c>
      <c r="E545" s="21">
        <v>19</v>
      </c>
      <c r="F545" s="6"/>
      <c r="G545" s="6">
        <v>5.7750000000000004</v>
      </c>
      <c r="H545" s="6">
        <f t="shared" si="24"/>
        <v>219.45</v>
      </c>
      <c r="I545" s="35">
        <f t="shared" si="25"/>
        <v>272.32</v>
      </c>
    </row>
    <row r="546" spans="1:9" x14ac:dyDescent="0.25">
      <c r="A546" s="19" t="s">
        <v>467</v>
      </c>
      <c r="B546" s="21"/>
      <c r="C546" s="21">
        <f t="shared" si="26"/>
        <v>224</v>
      </c>
      <c r="D546" s="21">
        <v>158</v>
      </c>
      <c r="E546" s="21">
        <v>66</v>
      </c>
      <c r="F546" s="6"/>
      <c r="G546" s="6">
        <v>5.7750000000000004</v>
      </c>
      <c r="H546" s="6">
        <f t="shared" si="24"/>
        <v>762.3</v>
      </c>
      <c r="I546" s="35">
        <f t="shared" si="25"/>
        <v>945.94</v>
      </c>
    </row>
    <row r="547" spans="1:9" x14ac:dyDescent="0.25">
      <c r="A547" s="19" t="s">
        <v>467</v>
      </c>
      <c r="B547" s="21"/>
      <c r="C547" s="21">
        <f t="shared" si="26"/>
        <v>166</v>
      </c>
      <c r="D547" s="21">
        <v>158</v>
      </c>
      <c r="E547" s="21">
        <v>8</v>
      </c>
      <c r="F547" s="6"/>
      <c r="G547" s="6">
        <v>5.6639999999999997</v>
      </c>
      <c r="H547" s="6">
        <f t="shared" si="24"/>
        <v>90.62</v>
      </c>
      <c r="I547" s="35">
        <f t="shared" si="25"/>
        <v>112.45</v>
      </c>
    </row>
    <row r="548" spans="1:9" x14ac:dyDescent="0.25">
      <c r="A548" s="19" t="s">
        <v>467</v>
      </c>
      <c r="B548" s="21"/>
      <c r="C548" s="21">
        <f t="shared" si="26"/>
        <v>174</v>
      </c>
      <c r="D548" s="21">
        <v>158</v>
      </c>
      <c r="E548" s="21">
        <v>16</v>
      </c>
      <c r="F548" s="6"/>
      <c r="G548" s="6">
        <v>5.7750000000000004</v>
      </c>
      <c r="H548" s="6">
        <f t="shared" si="24"/>
        <v>184.8</v>
      </c>
      <c r="I548" s="35">
        <f t="shared" si="25"/>
        <v>229.32</v>
      </c>
    </row>
    <row r="549" spans="1:9" x14ac:dyDescent="0.25">
      <c r="A549" s="19" t="s">
        <v>467</v>
      </c>
      <c r="B549" s="21"/>
      <c r="C549" s="21">
        <f t="shared" si="26"/>
        <v>240</v>
      </c>
      <c r="D549" s="21">
        <v>158</v>
      </c>
      <c r="E549" s="21">
        <v>82</v>
      </c>
      <c r="F549" s="6"/>
      <c r="G549" s="6">
        <v>5.7750000000000004</v>
      </c>
      <c r="H549" s="6">
        <f t="shared" si="24"/>
        <v>947.1</v>
      </c>
      <c r="I549" s="35">
        <f t="shared" si="25"/>
        <v>1175.26</v>
      </c>
    </row>
    <row r="550" spans="1:9" x14ac:dyDescent="0.25">
      <c r="A550" s="19" t="s">
        <v>144</v>
      </c>
      <c r="B550" s="21"/>
      <c r="C550" s="21">
        <f t="shared" si="26"/>
        <v>192</v>
      </c>
      <c r="D550" s="21">
        <v>158</v>
      </c>
      <c r="E550" s="21">
        <v>34</v>
      </c>
      <c r="F550" s="6"/>
      <c r="G550" s="6">
        <v>5.9409999999999998</v>
      </c>
      <c r="H550" s="6">
        <f t="shared" si="24"/>
        <v>403.99</v>
      </c>
      <c r="I550" s="35">
        <f t="shared" si="25"/>
        <v>501.31</v>
      </c>
    </row>
    <row r="551" spans="1:9" x14ac:dyDescent="0.25">
      <c r="A551" s="19" t="s">
        <v>144</v>
      </c>
      <c r="B551" s="21"/>
      <c r="C551" s="21">
        <f t="shared" si="26"/>
        <v>182</v>
      </c>
      <c r="D551" s="21">
        <v>158</v>
      </c>
      <c r="E551" s="21">
        <v>24</v>
      </c>
      <c r="F551" s="6"/>
      <c r="G551" s="6">
        <v>5.9409999999999998</v>
      </c>
      <c r="H551" s="6">
        <f t="shared" si="24"/>
        <v>285.17</v>
      </c>
      <c r="I551" s="35">
        <f t="shared" si="25"/>
        <v>353.87</v>
      </c>
    </row>
    <row r="552" spans="1:9" x14ac:dyDescent="0.25">
      <c r="A552" s="19" t="s">
        <v>144</v>
      </c>
      <c r="B552" s="21"/>
      <c r="C552" s="21">
        <f t="shared" si="26"/>
        <v>191</v>
      </c>
      <c r="D552" s="21">
        <v>158</v>
      </c>
      <c r="E552" s="21">
        <v>33</v>
      </c>
      <c r="F552" s="6"/>
      <c r="G552" s="6">
        <v>5.9409999999999998</v>
      </c>
      <c r="H552" s="6">
        <f t="shared" si="24"/>
        <v>392.11</v>
      </c>
      <c r="I552" s="35">
        <f t="shared" si="25"/>
        <v>486.57</v>
      </c>
    </row>
    <row r="553" spans="1:9" x14ac:dyDescent="0.25">
      <c r="A553" s="19" t="s">
        <v>144</v>
      </c>
      <c r="B553" s="21"/>
      <c r="C553" s="21">
        <f t="shared" si="26"/>
        <v>192</v>
      </c>
      <c r="D553" s="21">
        <v>158</v>
      </c>
      <c r="E553" s="21">
        <v>34</v>
      </c>
      <c r="F553" s="6"/>
      <c r="G553" s="6">
        <v>5.9409999999999998</v>
      </c>
      <c r="H553" s="6">
        <f t="shared" si="24"/>
        <v>403.99</v>
      </c>
      <c r="I553" s="35">
        <f t="shared" si="25"/>
        <v>501.31</v>
      </c>
    </row>
    <row r="554" spans="1:9" x14ac:dyDescent="0.25">
      <c r="A554" s="19" t="s">
        <v>144</v>
      </c>
      <c r="B554" s="21"/>
      <c r="C554" s="21">
        <f t="shared" si="26"/>
        <v>194</v>
      </c>
      <c r="D554" s="21">
        <v>158</v>
      </c>
      <c r="E554" s="21">
        <v>36</v>
      </c>
      <c r="F554" s="6"/>
      <c r="G554" s="6">
        <v>5.9409999999999998</v>
      </c>
      <c r="H554" s="6">
        <f t="shared" si="24"/>
        <v>427.75</v>
      </c>
      <c r="I554" s="35">
        <f t="shared" si="25"/>
        <v>530.79</v>
      </c>
    </row>
    <row r="555" spans="1:9" x14ac:dyDescent="0.25">
      <c r="A555" s="19" t="s">
        <v>144</v>
      </c>
      <c r="B555" s="21"/>
      <c r="C555" s="21">
        <f t="shared" si="26"/>
        <v>168</v>
      </c>
      <c r="D555" s="21">
        <v>158</v>
      </c>
      <c r="E555" s="21">
        <v>10</v>
      </c>
      <c r="F555" s="6"/>
      <c r="G555" s="6">
        <v>5.9409999999999998</v>
      </c>
      <c r="H555" s="6">
        <f t="shared" si="24"/>
        <v>118.82</v>
      </c>
      <c r="I555" s="35">
        <f t="shared" si="25"/>
        <v>147.44</v>
      </c>
    </row>
    <row r="556" spans="1:9" x14ac:dyDescent="0.25">
      <c r="A556" s="19" t="s">
        <v>144</v>
      </c>
      <c r="B556" s="21"/>
      <c r="C556" s="21">
        <f t="shared" si="26"/>
        <v>191</v>
      </c>
      <c r="D556" s="21">
        <v>158</v>
      </c>
      <c r="E556" s="21">
        <v>33</v>
      </c>
      <c r="F556" s="6"/>
      <c r="G556" s="6">
        <v>5.9409999999999998</v>
      </c>
      <c r="H556" s="6">
        <f t="shared" si="24"/>
        <v>392.11</v>
      </c>
      <c r="I556" s="35">
        <f t="shared" si="25"/>
        <v>486.57</v>
      </c>
    </row>
    <row r="557" spans="1:9" x14ac:dyDescent="0.25">
      <c r="A557" s="19" t="s">
        <v>144</v>
      </c>
      <c r="B557" s="21"/>
      <c r="C557" s="21">
        <f t="shared" si="26"/>
        <v>166</v>
      </c>
      <c r="D557" s="21">
        <v>158</v>
      </c>
      <c r="E557" s="21">
        <v>8</v>
      </c>
      <c r="F557" s="6"/>
      <c r="G557" s="6">
        <v>5.9409999999999998</v>
      </c>
      <c r="H557" s="6">
        <f t="shared" si="24"/>
        <v>95.06</v>
      </c>
      <c r="I557" s="35">
        <f t="shared" si="25"/>
        <v>117.96</v>
      </c>
    </row>
    <row r="558" spans="1:9" x14ac:dyDescent="0.25">
      <c r="A558" s="19" t="s">
        <v>144</v>
      </c>
      <c r="B558" s="21"/>
      <c r="C558" s="21">
        <f t="shared" si="26"/>
        <v>184</v>
      </c>
      <c r="D558" s="21">
        <v>158</v>
      </c>
      <c r="E558" s="21">
        <v>26</v>
      </c>
      <c r="F558" s="6"/>
      <c r="G558" s="6">
        <v>5.8259999999999996</v>
      </c>
      <c r="H558" s="6">
        <f t="shared" si="24"/>
        <v>302.95</v>
      </c>
      <c r="I558" s="35">
        <f t="shared" si="25"/>
        <v>375.93</v>
      </c>
    </row>
    <row r="559" spans="1:9" x14ac:dyDescent="0.25">
      <c r="A559" s="19" t="s">
        <v>144</v>
      </c>
      <c r="B559" s="21"/>
      <c r="C559" s="21">
        <f t="shared" si="26"/>
        <v>180</v>
      </c>
      <c r="D559" s="21">
        <v>158</v>
      </c>
      <c r="E559" s="21">
        <v>22</v>
      </c>
      <c r="F559" s="6"/>
      <c r="G559" s="6">
        <v>5.9409999999999998</v>
      </c>
      <c r="H559" s="6">
        <f t="shared" si="24"/>
        <v>261.39999999999998</v>
      </c>
      <c r="I559" s="35">
        <f t="shared" si="25"/>
        <v>324.37</v>
      </c>
    </row>
    <row r="560" spans="1:9" x14ac:dyDescent="0.25">
      <c r="A560" s="19" t="s">
        <v>144</v>
      </c>
      <c r="B560" s="21"/>
      <c r="C560" s="21">
        <f t="shared" si="26"/>
        <v>159</v>
      </c>
      <c r="D560" s="21">
        <v>158</v>
      </c>
      <c r="E560" s="21">
        <v>1</v>
      </c>
      <c r="F560" s="6"/>
      <c r="G560" s="6">
        <v>5.9409999999999998</v>
      </c>
      <c r="H560" s="6">
        <f t="shared" si="24"/>
        <v>11.88</v>
      </c>
      <c r="I560" s="35">
        <f t="shared" si="25"/>
        <v>14.74</v>
      </c>
    </row>
    <row r="561" spans="1:9" x14ac:dyDescent="0.25">
      <c r="A561" s="19" t="s">
        <v>144</v>
      </c>
      <c r="B561" s="21"/>
      <c r="C561" s="21">
        <f t="shared" si="26"/>
        <v>192</v>
      </c>
      <c r="D561" s="21">
        <v>158</v>
      </c>
      <c r="E561" s="21">
        <v>34</v>
      </c>
      <c r="F561" s="6"/>
      <c r="G561" s="6">
        <v>5.9409999999999998</v>
      </c>
      <c r="H561" s="6">
        <f t="shared" si="24"/>
        <v>403.99</v>
      </c>
      <c r="I561" s="35">
        <f t="shared" si="25"/>
        <v>501.31</v>
      </c>
    </row>
    <row r="562" spans="1:9" x14ac:dyDescent="0.25">
      <c r="A562" s="19" t="s">
        <v>383</v>
      </c>
      <c r="B562" s="21"/>
      <c r="C562" s="21">
        <f t="shared" si="26"/>
        <v>184</v>
      </c>
      <c r="D562" s="21">
        <v>158</v>
      </c>
      <c r="E562" s="21">
        <v>26</v>
      </c>
      <c r="F562" s="6"/>
      <c r="G562" s="6">
        <v>2.7109999999999999</v>
      </c>
      <c r="H562" s="6">
        <f t="shared" si="24"/>
        <v>140.97</v>
      </c>
      <c r="I562" s="35">
        <f t="shared" si="25"/>
        <v>174.93</v>
      </c>
    </row>
    <row r="563" spans="1:9" x14ac:dyDescent="0.25">
      <c r="A563" s="19" t="s">
        <v>383</v>
      </c>
      <c r="B563" s="21"/>
      <c r="C563" s="21">
        <f t="shared" si="26"/>
        <v>160</v>
      </c>
      <c r="D563" s="21">
        <v>158</v>
      </c>
      <c r="E563" s="21">
        <v>2</v>
      </c>
      <c r="F563" s="6"/>
      <c r="G563" s="6">
        <v>2.7109999999999999</v>
      </c>
      <c r="H563" s="6">
        <f t="shared" si="24"/>
        <v>10.84</v>
      </c>
      <c r="I563" s="35">
        <f t="shared" si="25"/>
        <v>13.45</v>
      </c>
    </row>
    <row r="564" spans="1:9" x14ac:dyDescent="0.25">
      <c r="A564" s="19" t="s">
        <v>193</v>
      </c>
      <c r="B564" s="21"/>
      <c r="C564" s="21">
        <f t="shared" si="26"/>
        <v>184</v>
      </c>
      <c r="D564" s="21">
        <v>158</v>
      </c>
      <c r="E564" s="21">
        <v>26</v>
      </c>
      <c r="F564" s="6"/>
      <c r="G564" s="6">
        <v>2.7109999999999999</v>
      </c>
      <c r="H564" s="6">
        <f t="shared" si="24"/>
        <v>140.97</v>
      </c>
      <c r="I564" s="35">
        <f t="shared" si="25"/>
        <v>174.93</v>
      </c>
    </row>
    <row r="565" spans="1:9" x14ac:dyDescent="0.25">
      <c r="A565" s="19" t="s">
        <v>193</v>
      </c>
      <c r="B565" s="21"/>
      <c r="C565" s="21">
        <f t="shared" si="26"/>
        <v>168</v>
      </c>
      <c r="D565" s="21">
        <v>158</v>
      </c>
      <c r="E565" s="21">
        <v>10</v>
      </c>
      <c r="F565" s="6"/>
      <c r="G565" s="6">
        <v>5.9409999999999998</v>
      </c>
      <c r="H565" s="6">
        <f t="shared" si="24"/>
        <v>118.82</v>
      </c>
      <c r="I565" s="35">
        <f t="shared" si="25"/>
        <v>147.44</v>
      </c>
    </row>
    <row r="566" spans="1:9" x14ac:dyDescent="0.25">
      <c r="A566" s="19" t="s">
        <v>193</v>
      </c>
      <c r="B566" s="21"/>
      <c r="C566" s="21">
        <f t="shared" si="26"/>
        <v>168</v>
      </c>
      <c r="D566" s="21">
        <v>158</v>
      </c>
      <c r="E566" s="21">
        <v>10</v>
      </c>
      <c r="F566" s="6"/>
      <c r="G566" s="6">
        <v>5.9409999999999998</v>
      </c>
      <c r="H566" s="6">
        <f t="shared" si="24"/>
        <v>118.82</v>
      </c>
      <c r="I566" s="35">
        <f t="shared" si="25"/>
        <v>147.44</v>
      </c>
    </row>
    <row r="567" spans="1:9" x14ac:dyDescent="0.25">
      <c r="A567" s="19" t="s">
        <v>193</v>
      </c>
      <c r="B567" s="21"/>
      <c r="C567" s="21">
        <f t="shared" si="26"/>
        <v>175</v>
      </c>
      <c r="D567" s="21">
        <v>158</v>
      </c>
      <c r="E567" s="21">
        <v>17</v>
      </c>
      <c r="F567" s="6"/>
      <c r="G567" s="6">
        <v>2.7109999999999999</v>
      </c>
      <c r="H567" s="6">
        <f t="shared" si="24"/>
        <v>92.17</v>
      </c>
      <c r="I567" s="35">
        <f t="shared" si="25"/>
        <v>114.37</v>
      </c>
    </row>
    <row r="568" spans="1:9" x14ac:dyDescent="0.25">
      <c r="A568" s="19" t="s">
        <v>193</v>
      </c>
      <c r="B568" s="21"/>
      <c r="C568" s="21">
        <f t="shared" si="26"/>
        <v>168</v>
      </c>
      <c r="D568" s="21">
        <v>158</v>
      </c>
      <c r="E568" s="21">
        <v>10</v>
      </c>
      <c r="F568" s="6"/>
      <c r="G568" s="6">
        <v>2.7109999999999999</v>
      </c>
      <c r="H568" s="6">
        <f t="shared" si="24"/>
        <v>54.22</v>
      </c>
      <c r="I568" s="35">
        <f t="shared" si="25"/>
        <v>67.28</v>
      </c>
    </row>
    <row r="569" spans="1:9" x14ac:dyDescent="0.25">
      <c r="A569" s="19" t="s">
        <v>193</v>
      </c>
      <c r="B569" s="21"/>
      <c r="C569" s="21">
        <f t="shared" si="26"/>
        <v>191</v>
      </c>
      <c r="D569" s="21">
        <v>158</v>
      </c>
      <c r="E569" s="21">
        <v>33</v>
      </c>
      <c r="F569" s="6"/>
      <c r="G569" s="6">
        <v>2.7109999999999999</v>
      </c>
      <c r="H569" s="6">
        <f t="shared" si="24"/>
        <v>178.93</v>
      </c>
      <c r="I569" s="35">
        <f t="shared" si="25"/>
        <v>222.03</v>
      </c>
    </row>
    <row r="570" spans="1:9" x14ac:dyDescent="0.25">
      <c r="A570" s="19" t="s">
        <v>193</v>
      </c>
      <c r="B570" s="21"/>
      <c r="C570" s="21">
        <f t="shared" si="26"/>
        <v>190</v>
      </c>
      <c r="D570" s="21">
        <v>158</v>
      </c>
      <c r="E570" s="21">
        <v>32</v>
      </c>
      <c r="F570" s="6"/>
      <c r="G570" s="6">
        <v>2.7109999999999999</v>
      </c>
      <c r="H570" s="6">
        <f t="shared" si="24"/>
        <v>173.5</v>
      </c>
      <c r="I570" s="35">
        <f t="shared" si="25"/>
        <v>215.3</v>
      </c>
    </row>
    <row r="571" spans="1:9" x14ac:dyDescent="0.25">
      <c r="A571" s="19" t="s">
        <v>193</v>
      </c>
      <c r="B571" s="21"/>
      <c r="C571" s="21">
        <f t="shared" si="26"/>
        <v>192</v>
      </c>
      <c r="D571" s="21">
        <v>158</v>
      </c>
      <c r="E571" s="21">
        <v>34</v>
      </c>
      <c r="F571" s="6"/>
      <c r="G571" s="6">
        <v>2.7109999999999999</v>
      </c>
      <c r="H571" s="6">
        <f t="shared" si="24"/>
        <v>184.35</v>
      </c>
      <c r="I571" s="35">
        <f t="shared" si="25"/>
        <v>228.76</v>
      </c>
    </row>
    <row r="572" spans="1:9" x14ac:dyDescent="0.25">
      <c r="A572" s="19" t="s">
        <v>193</v>
      </c>
      <c r="B572" s="21"/>
      <c r="C572" s="21">
        <f t="shared" si="26"/>
        <v>184</v>
      </c>
      <c r="D572" s="21">
        <v>158</v>
      </c>
      <c r="E572" s="21">
        <v>26</v>
      </c>
      <c r="F572" s="6"/>
      <c r="G572" s="6">
        <v>2.7109999999999999</v>
      </c>
      <c r="H572" s="6">
        <f t="shared" si="24"/>
        <v>140.97</v>
      </c>
      <c r="I572" s="35">
        <f t="shared" si="25"/>
        <v>174.93</v>
      </c>
    </row>
    <row r="573" spans="1:9" x14ac:dyDescent="0.25">
      <c r="A573" s="19" t="s">
        <v>193</v>
      </c>
      <c r="B573" s="21"/>
      <c r="C573" s="21">
        <f t="shared" si="26"/>
        <v>190</v>
      </c>
      <c r="D573" s="21">
        <v>158</v>
      </c>
      <c r="E573" s="21">
        <v>32</v>
      </c>
      <c r="F573" s="6"/>
      <c r="G573" s="6">
        <v>2.7109999999999999</v>
      </c>
      <c r="H573" s="6">
        <f t="shared" si="24"/>
        <v>173.5</v>
      </c>
      <c r="I573" s="35">
        <f t="shared" si="25"/>
        <v>215.3</v>
      </c>
    </row>
    <row r="574" spans="1:9" x14ac:dyDescent="0.25">
      <c r="A574" s="19" t="s">
        <v>65</v>
      </c>
      <c r="B574" s="21"/>
      <c r="C574" s="21">
        <f t="shared" si="26"/>
        <v>178</v>
      </c>
      <c r="D574" s="21">
        <v>158</v>
      </c>
      <c r="E574" s="21">
        <v>20</v>
      </c>
      <c r="F574" s="35">
        <v>1730.52</v>
      </c>
      <c r="G574" s="35">
        <f t="shared" ref="G574:G582" si="27">ROUND(F574/158,3)</f>
        <v>10.952999999999999</v>
      </c>
      <c r="H574" s="6">
        <f t="shared" si="24"/>
        <v>438.12</v>
      </c>
      <c r="I574" s="35">
        <f t="shared" si="25"/>
        <v>543.66</v>
      </c>
    </row>
    <row r="575" spans="1:9" x14ac:dyDescent="0.25">
      <c r="A575" s="19" t="s">
        <v>65</v>
      </c>
      <c r="B575" s="21"/>
      <c r="C575" s="21">
        <f t="shared" si="26"/>
        <v>166</v>
      </c>
      <c r="D575" s="21">
        <v>158</v>
      </c>
      <c r="E575" s="21">
        <v>8</v>
      </c>
      <c r="F575" s="35">
        <v>1672</v>
      </c>
      <c r="G575" s="35">
        <f t="shared" si="27"/>
        <v>10.582000000000001</v>
      </c>
      <c r="H575" s="6">
        <f t="shared" si="24"/>
        <v>169.31</v>
      </c>
      <c r="I575" s="35">
        <f t="shared" si="25"/>
        <v>210.1</v>
      </c>
    </row>
    <row r="576" spans="1:9" ht="33" x14ac:dyDescent="0.25">
      <c r="A576" s="19" t="s">
        <v>78</v>
      </c>
      <c r="B576" s="21"/>
      <c r="C576" s="21">
        <f t="shared" si="26"/>
        <v>199</v>
      </c>
      <c r="D576" s="21">
        <v>158</v>
      </c>
      <c r="E576" s="21">
        <v>41</v>
      </c>
      <c r="F576" s="35">
        <v>2277</v>
      </c>
      <c r="G576" s="35">
        <f t="shared" si="27"/>
        <v>14.411</v>
      </c>
      <c r="H576" s="6">
        <f t="shared" si="24"/>
        <v>1181.7</v>
      </c>
      <c r="I576" s="35">
        <f t="shared" si="25"/>
        <v>1466.37</v>
      </c>
    </row>
    <row r="577" spans="1:9" ht="20.25" customHeight="1" x14ac:dyDescent="0.25">
      <c r="A577" s="19" t="s">
        <v>76</v>
      </c>
      <c r="B577" s="21"/>
      <c r="C577" s="21">
        <f t="shared" si="26"/>
        <v>221.5</v>
      </c>
      <c r="D577" s="21">
        <v>158</v>
      </c>
      <c r="E577" s="21">
        <v>63.5</v>
      </c>
      <c r="F577" s="35">
        <v>2277</v>
      </c>
      <c r="G577" s="35">
        <f t="shared" si="27"/>
        <v>14.411</v>
      </c>
      <c r="H577" s="6">
        <f t="shared" si="24"/>
        <v>1830.2</v>
      </c>
      <c r="I577" s="35">
        <f t="shared" si="25"/>
        <v>2271.1</v>
      </c>
    </row>
    <row r="578" spans="1:9" ht="33" x14ac:dyDescent="0.25">
      <c r="A578" s="19" t="s">
        <v>77</v>
      </c>
      <c r="B578" s="21"/>
      <c r="C578" s="21">
        <f t="shared" si="26"/>
        <v>244</v>
      </c>
      <c r="D578" s="21">
        <v>158</v>
      </c>
      <c r="E578" s="21">
        <v>86</v>
      </c>
      <c r="F578" s="35">
        <v>2277</v>
      </c>
      <c r="G578" s="35">
        <f t="shared" si="27"/>
        <v>14.411</v>
      </c>
      <c r="H578" s="6">
        <f t="shared" si="24"/>
        <v>2478.69</v>
      </c>
      <c r="I578" s="35">
        <f t="shared" si="25"/>
        <v>3075.81</v>
      </c>
    </row>
    <row r="579" spans="1:9" x14ac:dyDescent="0.25">
      <c r="A579" s="19" t="s">
        <v>79</v>
      </c>
      <c r="B579" s="21"/>
      <c r="C579" s="21">
        <f t="shared" si="26"/>
        <v>190</v>
      </c>
      <c r="D579" s="21">
        <v>158</v>
      </c>
      <c r="E579" s="21">
        <v>32</v>
      </c>
      <c r="F579" s="35">
        <v>1081.58</v>
      </c>
      <c r="G579" s="35">
        <f t="shared" si="27"/>
        <v>6.8449999999999998</v>
      </c>
      <c r="H579" s="6">
        <f t="shared" si="24"/>
        <v>438.08</v>
      </c>
      <c r="I579" s="35">
        <f t="shared" si="25"/>
        <v>543.61</v>
      </c>
    </row>
    <row r="580" spans="1:9" x14ac:dyDescent="0.25">
      <c r="A580" s="19" t="s">
        <v>80</v>
      </c>
      <c r="B580" s="21"/>
      <c r="C580" s="21">
        <f t="shared" si="26"/>
        <v>190</v>
      </c>
      <c r="D580" s="21">
        <v>158</v>
      </c>
      <c r="E580" s="21">
        <v>32</v>
      </c>
      <c r="F580" s="35">
        <v>1375</v>
      </c>
      <c r="G580" s="35">
        <f t="shared" si="27"/>
        <v>8.7029999999999994</v>
      </c>
      <c r="H580" s="6">
        <f t="shared" si="24"/>
        <v>556.99</v>
      </c>
      <c r="I580" s="35">
        <f t="shared" si="25"/>
        <v>691.17</v>
      </c>
    </row>
    <row r="581" spans="1:9" x14ac:dyDescent="0.25">
      <c r="A581" s="19" t="s">
        <v>81</v>
      </c>
      <c r="B581" s="21"/>
      <c r="C581" s="21">
        <f t="shared" si="26"/>
        <v>190</v>
      </c>
      <c r="D581" s="21">
        <v>158</v>
      </c>
      <c r="E581" s="21">
        <v>32</v>
      </c>
      <c r="F581" s="35">
        <v>1248</v>
      </c>
      <c r="G581" s="35">
        <f t="shared" si="27"/>
        <v>7.899</v>
      </c>
      <c r="H581" s="6">
        <f t="shared" si="24"/>
        <v>505.54</v>
      </c>
      <c r="I581" s="35">
        <f t="shared" si="25"/>
        <v>627.32000000000005</v>
      </c>
    </row>
    <row r="582" spans="1:9" x14ac:dyDescent="0.25">
      <c r="A582" s="19" t="s">
        <v>65</v>
      </c>
      <c r="B582" s="21"/>
      <c r="C582" s="21">
        <f t="shared" si="26"/>
        <v>174</v>
      </c>
      <c r="D582" s="21">
        <v>158</v>
      </c>
      <c r="E582" s="21">
        <v>16</v>
      </c>
      <c r="F582" s="35">
        <v>1821.6</v>
      </c>
      <c r="G582" s="35">
        <f t="shared" si="27"/>
        <v>11.529</v>
      </c>
      <c r="H582" s="6">
        <f t="shared" si="24"/>
        <v>368.93</v>
      </c>
      <c r="I582" s="35">
        <f t="shared" si="25"/>
        <v>457.81</v>
      </c>
    </row>
    <row r="583" spans="1:9" x14ac:dyDescent="0.25">
      <c r="A583" s="19" t="s">
        <v>181</v>
      </c>
      <c r="B583" s="21"/>
      <c r="C583" s="21">
        <f t="shared" si="26"/>
        <v>192</v>
      </c>
      <c r="D583" s="21">
        <v>158</v>
      </c>
      <c r="E583" s="21">
        <v>34</v>
      </c>
      <c r="F583" s="6"/>
      <c r="G583" s="6">
        <v>5.9409999999999998</v>
      </c>
      <c r="H583" s="6">
        <f t="shared" si="24"/>
        <v>403.99</v>
      </c>
      <c r="I583" s="35">
        <f t="shared" si="25"/>
        <v>501.31</v>
      </c>
    </row>
    <row r="584" spans="1:9" x14ac:dyDescent="0.25">
      <c r="A584" s="19" t="s">
        <v>181</v>
      </c>
      <c r="B584" s="21"/>
      <c r="C584" s="21">
        <f t="shared" si="26"/>
        <v>192</v>
      </c>
      <c r="D584" s="21">
        <v>158</v>
      </c>
      <c r="E584" s="21">
        <v>34</v>
      </c>
      <c r="F584" s="6"/>
      <c r="G584" s="6">
        <v>5.9409999999999998</v>
      </c>
      <c r="H584" s="6">
        <f t="shared" si="24"/>
        <v>403.99</v>
      </c>
      <c r="I584" s="35">
        <f t="shared" si="25"/>
        <v>501.31</v>
      </c>
    </row>
    <row r="585" spans="1:9" x14ac:dyDescent="0.25">
      <c r="A585" s="19" t="s">
        <v>181</v>
      </c>
      <c r="B585" s="21"/>
      <c r="C585" s="21">
        <f t="shared" si="26"/>
        <v>204</v>
      </c>
      <c r="D585" s="21">
        <v>158</v>
      </c>
      <c r="E585" s="21">
        <v>46</v>
      </c>
      <c r="F585" s="6"/>
      <c r="G585" s="6">
        <v>5.9409999999999998</v>
      </c>
      <c r="H585" s="6">
        <f t="shared" si="24"/>
        <v>546.57000000000005</v>
      </c>
      <c r="I585" s="35">
        <f t="shared" si="25"/>
        <v>678.24</v>
      </c>
    </row>
    <row r="586" spans="1:9" x14ac:dyDescent="0.25">
      <c r="A586" s="19" t="s">
        <v>181</v>
      </c>
      <c r="B586" s="21"/>
      <c r="C586" s="21">
        <f t="shared" si="26"/>
        <v>175</v>
      </c>
      <c r="D586" s="21">
        <v>158</v>
      </c>
      <c r="E586" s="21">
        <v>17</v>
      </c>
      <c r="F586" s="6"/>
      <c r="G586" s="6">
        <v>5.9409999999999998</v>
      </c>
      <c r="H586" s="6">
        <f t="shared" si="24"/>
        <v>201.99</v>
      </c>
      <c r="I586" s="35">
        <f t="shared" si="25"/>
        <v>250.65</v>
      </c>
    </row>
    <row r="587" spans="1:9" x14ac:dyDescent="0.25">
      <c r="A587" s="19" t="s">
        <v>181</v>
      </c>
      <c r="B587" s="21"/>
      <c r="C587" s="21">
        <f t="shared" si="26"/>
        <v>188</v>
      </c>
      <c r="D587" s="21">
        <v>158</v>
      </c>
      <c r="E587" s="21">
        <v>30</v>
      </c>
      <c r="F587" s="6"/>
      <c r="G587" s="6">
        <v>5.9409999999999998</v>
      </c>
      <c r="H587" s="6">
        <f t="shared" si="24"/>
        <v>356.46</v>
      </c>
      <c r="I587" s="35">
        <f t="shared" si="25"/>
        <v>442.33</v>
      </c>
    </row>
    <row r="588" spans="1:9" x14ac:dyDescent="0.25">
      <c r="A588" s="19" t="s">
        <v>181</v>
      </c>
      <c r="B588" s="21"/>
      <c r="C588" s="21">
        <f t="shared" si="26"/>
        <v>192</v>
      </c>
      <c r="D588" s="21">
        <v>158</v>
      </c>
      <c r="E588" s="21">
        <v>34</v>
      </c>
      <c r="F588" s="6"/>
      <c r="G588" s="6">
        <v>5.9409999999999998</v>
      </c>
      <c r="H588" s="6">
        <f t="shared" si="24"/>
        <v>403.99</v>
      </c>
      <c r="I588" s="35">
        <f t="shared" si="25"/>
        <v>501.31</v>
      </c>
    </row>
    <row r="589" spans="1:9" x14ac:dyDescent="0.25">
      <c r="A589" s="19" t="s">
        <v>181</v>
      </c>
      <c r="B589" s="21"/>
      <c r="C589" s="21">
        <f t="shared" si="26"/>
        <v>200</v>
      </c>
      <c r="D589" s="21">
        <v>158</v>
      </c>
      <c r="E589" s="21">
        <v>42</v>
      </c>
      <c r="F589" s="6"/>
      <c r="G589" s="6">
        <v>5.9409999999999998</v>
      </c>
      <c r="H589" s="6">
        <f t="shared" si="24"/>
        <v>499.04</v>
      </c>
      <c r="I589" s="35">
        <f t="shared" si="25"/>
        <v>619.26</v>
      </c>
    </row>
    <row r="590" spans="1:9" x14ac:dyDescent="0.25">
      <c r="A590" s="19" t="s">
        <v>181</v>
      </c>
      <c r="B590" s="21"/>
      <c r="C590" s="21">
        <f t="shared" si="26"/>
        <v>176</v>
      </c>
      <c r="D590" s="21">
        <v>158</v>
      </c>
      <c r="E590" s="21">
        <v>18</v>
      </c>
      <c r="F590" s="6"/>
      <c r="G590" s="6">
        <v>5.8840000000000003</v>
      </c>
      <c r="H590" s="6">
        <f t="shared" ref="H590:H596" si="28">ROUND(G590*E590*2,2)</f>
        <v>211.82</v>
      </c>
      <c r="I590" s="35">
        <f t="shared" ref="I590:I653" si="29">ROUND(H590*1.2409,2)</f>
        <v>262.85000000000002</v>
      </c>
    </row>
    <row r="591" spans="1:9" x14ac:dyDescent="0.25">
      <c r="A591" s="19" t="s">
        <v>181</v>
      </c>
      <c r="B591" s="21"/>
      <c r="C591" s="21">
        <f t="shared" si="26"/>
        <v>184</v>
      </c>
      <c r="D591" s="21">
        <v>158</v>
      </c>
      <c r="E591" s="21">
        <v>26</v>
      </c>
      <c r="F591" s="6"/>
      <c r="G591" s="6">
        <v>5.9409999999999998</v>
      </c>
      <c r="H591" s="6">
        <f t="shared" si="28"/>
        <v>308.93</v>
      </c>
      <c r="I591" s="35">
        <f t="shared" si="29"/>
        <v>383.35</v>
      </c>
    </row>
    <row r="592" spans="1:9" x14ac:dyDescent="0.25">
      <c r="A592" s="19" t="s">
        <v>181</v>
      </c>
      <c r="B592" s="21"/>
      <c r="C592" s="21">
        <f t="shared" si="26"/>
        <v>188</v>
      </c>
      <c r="D592" s="21">
        <v>158</v>
      </c>
      <c r="E592" s="21">
        <v>30</v>
      </c>
      <c r="F592" s="6"/>
      <c r="G592" s="6">
        <v>5.9409999999999998</v>
      </c>
      <c r="H592" s="6">
        <f t="shared" si="28"/>
        <v>356.46</v>
      </c>
      <c r="I592" s="35">
        <f t="shared" si="29"/>
        <v>442.33</v>
      </c>
    </row>
    <row r="593" spans="1:9" x14ac:dyDescent="0.25">
      <c r="A593" s="19" t="s">
        <v>181</v>
      </c>
      <c r="B593" s="21"/>
      <c r="C593" s="21">
        <f t="shared" si="26"/>
        <v>184</v>
      </c>
      <c r="D593" s="21">
        <v>158</v>
      </c>
      <c r="E593" s="21">
        <v>26</v>
      </c>
      <c r="F593" s="6"/>
      <c r="G593" s="6">
        <v>5.8259999999999996</v>
      </c>
      <c r="H593" s="6">
        <f t="shared" si="28"/>
        <v>302.95</v>
      </c>
      <c r="I593" s="35">
        <f t="shared" si="29"/>
        <v>375.93</v>
      </c>
    </row>
    <row r="594" spans="1:9" x14ac:dyDescent="0.25">
      <c r="A594" s="19" t="s">
        <v>181</v>
      </c>
      <c r="B594" s="21"/>
      <c r="C594" s="21">
        <f t="shared" si="26"/>
        <v>201</v>
      </c>
      <c r="D594" s="21">
        <v>158</v>
      </c>
      <c r="E594" s="21">
        <v>43</v>
      </c>
      <c r="F594" s="6"/>
      <c r="G594" s="6">
        <v>5.9409999999999998</v>
      </c>
      <c r="H594" s="6">
        <f t="shared" si="28"/>
        <v>510.93</v>
      </c>
      <c r="I594" s="35">
        <f t="shared" si="29"/>
        <v>634.01</v>
      </c>
    </row>
    <row r="595" spans="1:9" x14ac:dyDescent="0.25">
      <c r="A595" s="19" t="s">
        <v>181</v>
      </c>
      <c r="B595" s="21"/>
      <c r="C595" s="21">
        <f t="shared" si="26"/>
        <v>162</v>
      </c>
      <c r="D595" s="21">
        <v>158</v>
      </c>
      <c r="E595" s="21">
        <v>4</v>
      </c>
      <c r="F595" s="6"/>
      <c r="G595" s="6">
        <v>5.74</v>
      </c>
      <c r="H595" s="6">
        <f t="shared" si="28"/>
        <v>45.92</v>
      </c>
      <c r="I595" s="35">
        <f t="shared" si="29"/>
        <v>56.98</v>
      </c>
    </row>
    <row r="596" spans="1:9" x14ac:dyDescent="0.25">
      <c r="A596" s="19" t="s">
        <v>181</v>
      </c>
      <c r="B596" s="21"/>
      <c r="C596" s="21">
        <f t="shared" si="26"/>
        <v>172</v>
      </c>
      <c r="D596" s="21">
        <v>158</v>
      </c>
      <c r="E596" s="21">
        <v>14</v>
      </c>
      <c r="F596" s="6"/>
      <c r="G596" s="6">
        <v>5.9409999999999998</v>
      </c>
      <c r="H596" s="6">
        <f t="shared" si="28"/>
        <v>166.35</v>
      </c>
      <c r="I596" s="35">
        <f t="shared" si="29"/>
        <v>206.42</v>
      </c>
    </row>
    <row r="597" spans="1:9" ht="49.5" x14ac:dyDescent="0.25">
      <c r="A597" s="279" t="s">
        <v>25</v>
      </c>
      <c r="B597" s="50">
        <f>COUNTA(A598:A684)</f>
        <v>87</v>
      </c>
      <c r="C597" s="50"/>
      <c r="D597" s="50"/>
      <c r="E597" s="50">
        <f>SUM(E598:E684)</f>
        <v>2877</v>
      </c>
      <c r="F597" s="51"/>
      <c r="G597" s="51"/>
      <c r="H597" s="51">
        <f>SUM(H598:H684)</f>
        <v>21607.66</v>
      </c>
      <c r="I597" s="51">
        <f>SUM(I598:I684)</f>
        <v>26812.959999999999</v>
      </c>
    </row>
    <row r="598" spans="1:9" x14ac:dyDescent="0.25">
      <c r="A598" s="19" t="s">
        <v>196</v>
      </c>
      <c r="B598" s="21"/>
      <c r="C598" s="21">
        <f t="shared" si="26"/>
        <v>184</v>
      </c>
      <c r="D598" s="21">
        <v>158</v>
      </c>
      <c r="E598" s="21">
        <v>26</v>
      </c>
      <c r="F598" s="6"/>
      <c r="G598" s="6">
        <v>3.75</v>
      </c>
      <c r="H598" s="6">
        <f>ROUND(G598*E598*2,2)</f>
        <v>195</v>
      </c>
      <c r="I598" s="35">
        <f t="shared" si="29"/>
        <v>241.98</v>
      </c>
    </row>
    <row r="599" spans="1:9" x14ac:dyDescent="0.25">
      <c r="A599" s="19" t="s">
        <v>196</v>
      </c>
      <c r="B599" s="21"/>
      <c r="C599" s="21">
        <f t="shared" si="26"/>
        <v>212</v>
      </c>
      <c r="D599" s="21">
        <v>158</v>
      </c>
      <c r="E599" s="21">
        <v>54</v>
      </c>
      <c r="F599" s="6"/>
      <c r="G599" s="6">
        <v>3.75</v>
      </c>
      <c r="H599" s="6">
        <f t="shared" ref="H599:H662" si="30">ROUND(G599*E599*2,2)</f>
        <v>405</v>
      </c>
      <c r="I599" s="35">
        <f t="shared" si="29"/>
        <v>502.56</v>
      </c>
    </row>
    <row r="600" spans="1:9" x14ac:dyDescent="0.25">
      <c r="A600" s="19" t="s">
        <v>196</v>
      </c>
      <c r="B600" s="21"/>
      <c r="C600" s="21">
        <f t="shared" si="26"/>
        <v>168</v>
      </c>
      <c r="D600" s="21">
        <v>158</v>
      </c>
      <c r="E600" s="21">
        <v>10</v>
      </c>
      <c r="F600" s="6"/>
      <c r="G600" s="6">
        <v>3.75</v>
      </c>
      <c r="H600" s="6">
        <f t="shared" si="30"/>
        <v>75</v>
      </c>
      <c r="I600" s="35">
        <f t="shared" si="29"/>
        <v>93.07</v>
      </c>
    </row>
    <row r="601" spans="1:9" x14ac:dyDescent="0.25">
      <c r="A601" s="19" t="s">
        <v>196</v>
      </c>
      <c r="B601" s="21"/>
      <c r="C601" s="21">
        <f t="shared" si="26"/>
        <v>164</v>
      </c>
      <c r="D601" s="21">
        <v>158</v>
      </c>
      <c r="E601" s="21">
        <v>6</v>
      </c>
      <c r="F601" s="6"/>
      <c r="G601" s="6">
        <v>3.75</v>
      </c>
      <c r="H601" s="6">
        <f t="shared" si="30"/>
        <v>45</v>
      </c>
      <c r="I601" s="35">
        <f t="shared" si="29"/>
        <v>55.84</v>
      </c>
    </row>
    <row r="602" spans="1:9" x14ac:dyDescent="0.25">
      <c r="A602" s="19" t="s">
        <v>196</v>
      </c>
      <c r="B602" s="21"/>
      <c r="C602" s="21">
        <f t="shared" si="26"/>
        <v>168</v>
      </c>
      <c r="D602" s="21">
        <v>158</v>
      </c>
      <c r="E602" s="21">
        <v>10</v>
      </c>
      <c r="F602" s="6"/>
      <c r="G602" s="6">
        <v>3.75</v>
      </c>
      <c r="H602" s="6">
        <f t="shared" si="30"/>
        <v>75</v>
      </c>
      <c r="I602" s="35">
        <f t="shared" si="29"/>
        <v>93.07</v>
      </c>
    </row>
    <row r="603" spans="1:9" x14ac:dyDescent="0.25">
      <c r="A603" s="19" t="s">
        <v>196</v>
      </c>
      <c r="B603" s="21"/>
      <c r="C603" s="21">
        <f t="shared" si="26"/>
        <v>196</v>
      </c>
      <c r="D603" s="21">
        <v>158</v>
      </c>
      <c r="E603" s="21">
        <v>38</v>
      </c>
      <c r="F603" s="6"/>
      <c r="G603" s="6">
        <v>3.8809999999999998</v>
      </c>
      <c r="H603" s="6">
        <f t="shared" si="30"/>
        <v>294.95999999999998</v>
      </c>
      <c r="I603" s="35">
        <f t="shared" si="29"/>
        <v>366.02</v>
      </c>
    </row>
    <row r="604" spans="1:9" x14ac:dyDescent="0.25">
      <c r="A604" s="19" t="s">
        <v>196</v>
      </c>
      <c r="B604" s="21"/>
      <c r="C604" s="21">
        <f t="shared" si="26"/>
        <v>190</v>
      </c>
      <c r="D604" s="21">
        <v>158</v>
      </c>
      <c r="E604" s="21">
        <v>32</v>
      </c>
      <c r="F604" s="6"/>
      <c r="G604" s="6">
        <v>3.75</v>
      </c>
      <c r="H604" s="6">
        <f t="shared" si="30"/>
        <v>240</v>
      </c>
      <c r="I604" s="35">
        <f t="shared" si="29"/>
        <v>297.82</v>
      </c>
    </row>
    <row r="605" spans="1:9" x14ac:dyDescent="0.25">
      <c r="A605" s="19" t="s">
        <v>196</v>
      </c>
      <c r="B605" s="21"/>
      <c r="C605" s="21">
        <f t="shared" si="26"/>
        <v>216</v>
      </c>
      <c r="D605" s="21">
        <v>158</v>
      </c>
      <c r="E605" s="21">
        <v>58</v>
      </c>
      <c r="F605" s="6"/>
      <c r="G605" s="6">
        <v>3.75</v>
      </c>
      <c r="H605" s="6">
        <f t="shared" si="30"/>
        <v>435</v>
      </c>
      <c r="I605" s="35">
        <f t="shared" si="29"/>
        <v>539.79</v>
      </c>
    </row>
    <row r="606" spans="1:9" x14ac:dyDescent="0.25">
      <c r="A606" s="19" t="s">
        <v>196</v>
      </c>
      <c r="B606" s="21"/>
      <c r="C606" s="21">
        <f t="shared" si="26"/>
        <v>175</v>
      </c>
      <c r="D606" s="21">
        <v>158</v>
      </c>
      <c r="E606" s="21">
        <v>17</v>
      </c>
      <c r="F606" s="6"/>
      <c r="G606" s="6">
        <v>3.75</v>
      </c>
      <c r="H606" s="6">
        <f t="shared" si="30"/>
        <v>127.5</v>
      </c>
      <c r="I606" s="35">
        <f t="shared" si="29"/>
        <v>158.21</v>
      </c>
    </row>
    <row r="607" spans="1:9" x14ac:dyDescent="0.25">
      <c r="A607" s="19" t="s">
        <v>196</v>
      </c>
      <c r="B607" s="21"/>
      <c r="C607" s="21">
        <f t="shared" si="26"/>
        <v>200</v>
      </c>
      <c r="D607" s="21">
        <v>158</v>
      </c>
      <c r="E607" s="21">
        <v>42</v>
      </c>
      <c r="F607" s="6"/>
      <c r="G607" s="6">
        <v>3.75</v>
      </c>
      <c r="H607" s="6">
        <f t="shared" si="30"/>
        <v>315</v>
      </c>
      <c r="I607" s="35">
        <f t="shared" si="29"/>
        <v>390.88</v>
      </c>
    </row>
    <row r="608" spans="1:9" x14ac:dyDescent="0.25">
      <c r="A608" s="19" t="s">
        <v>196</v>
      </c>
      <c r="B608" s="21"/>
      <c r="C608" s="21">
        <f t="shared" si="26"/>
        <v>168</v>
      </c>
      <c r="D608" s="21">
        <v>158</v>
      </c>
      <c r="E608" s="21">
        <v>10</v>
      </c>
      <c r="F608" s="6"/>
      <c r="G608" s="6">
        <v>3.75</v>
      </c>
      <c r="H608" s="6">
        <f t="shared" si="30"/>
        <v>75</v>
      </c>
      <c r="I608" s="35">
        <f t="shared" si="29"/>
        <v>93.07</v>
      </c>
    </row>
    <row r="609" spans="1:9" x14ac:dyDescent="0.25">
      <c r="A609" s="19" t="s">
        <v>196</v>
      </c>
      <c r="B609" s="21"/>
      <c r="C609" s="21">
        <f t="shared" si="26"/>
        <v>238</v>
      </c>
      <c r="D609" s="21">
        <v>158</v>
      </c>
      <c r="E609" s="21">
        <v>80</v>
      </c>
      <c r="F609" s="6"/>
      <c r="G609" s="6">
        <v>3.75</v>
      </c>
      <c r="H609" s="6">
        <f t="shared" si="30"/>
        <v>600</v>
      </c>
      <c r="I609" s="35">
        <f t="shared" si="29"/>
        <v>744.54</v>
      </c>
    </row>
    <row r="610" spans="1:9" x14ac:dyDescent="0.25">
      <c r="A610" s="19" t="s">
        <v>196</v>
      </c>
      <c r="B610" s="21"/>
      <c r="C610" s="21">
        <f t="shared" si="26"/>
        <v>184</v>
      </c>
      <c r="D610" s="21">
        <v>158</v>
      </c>
      <c r="E610" s="21">
        <v>26</v>
      </c>
      <c r="F610" s="6"/>
      <c r="G610" s="6">
        <v>3.75</v>
      </c>
      <c r="H610" s="6">
        <f t="shared" si="30"/>
        <v>195</v>
      </c>
      <c r="I610" s="35">
        <f t="shared" si="29"/>
        <v>241.98</v>
      </c>
    </row>
    <row r="611" spans="1:9" x14ac:dyDescent="0.25">
      <c r="A611" s="19" t="s">
        <v>196</v>
      </c>
      <c r="B611" s="21"/>
      <c r="C611" s="21">
        <f t="shared" si="26"/>
        <v>208</v>
      </c>
      <c r="D611" s="21">
        <v>158</v>
      </c>
      <c r="E611" s="21">
        <v>50</v>
      </c>
      <c r="F611" s="6"/>
      <c r="G611" s="6">
        <v>3.806</v>
      </c>
      <c r="H611" s="6">
        <f t="shared" si="30"/>
        <v>380.6</v>
      </c>
      <c r="I611" s="35">
        <f t="shared" si="29"/>
        <v>472.29</v>
      </c>
    </row>
    <row r="612" spans="1:9" x14ac:dyDescent="0.25">
      <c r="A612" s="19" t="s">
        <v>196</v>
      </c>
      <c r="B612" s="21"/>
      <c r="C612" s="21">
        <f t="shared" si="26"/>
        <v>215</v>
      </c>
      <c r="D612" s="21">
        <v>158</v>
      </c>
      <c r="E612" s="21">
        <v>57</v>
      </c>
      <c r="F612" s="6"/>
      <c r="G612" s="6">
        <v>3.806</v>
      </c>
      <c r="H612" s="6">
        <f t="shared" si="30"/>
        <v>433.88</v>
      </c>
      <c r="I612" s="35">
        <f t="shared" si="29"/>
        <v>538.4</v>
      </c>
    </row>
    <row r="613" spans="1:9" x14ac:dyDescent="0.25">
      <c r="A613" s="19" t="s">
        <v>196</v>
      </c>
      <c r="B613" s="21"/>
      <c r="C613" s="21">
        <f t="shared" si="26"/>
        <v>209</v>
      </c>
      <c r="D613" s="21">
        <v>158</v>
      </c>
      <c r="E613" s="21">
        <v>51</v>
      </c>
      <c r="F613" s="6"/>
      <c r="G613" s="6">
        <v>3.75</v>
      </c>
      <c r="H613" s="6">
        <f t="shared" si="30"/>
        <v>382.5</v>
      </c>
      <c r="I613" s="35">
        <f t="shared" si="29"/>
        <v>474.64</v>
      </c>
    </row>
    <row r="614" spans="1:9" x14ac:dyDescent="0.25">
      <c r="A614" s="19" t="s">
        <v>196</v>
      </c>
      <c r="B614" s="21"/>
      <c r="C614" s="21">
        <f t="shared" ref="C614:C677" si="31">D614+E614</f>
        <v>160</v>
      </c>
      <c r="D614" s="21">
        <v>158</v>
      </c>
      <c r="E614" s="21">
        <v>2</v>
      </c>
      <c r="F614" s="6"/>
      <c r="G614" s="6">
        <v>3.75</v>
      </c>
      <c r="H614" s="6">
        <f t="shared" si="30"/>
        <v>15</v>
      </c>
      <c r="I614" s="35">
        <f t="shared" si="29"/>
        <v>18.61</v>
      </c>
    </row>
    <row r="615" spans="1:9" x14ac:dyDescent="0.25">
      <c r="A615" s="19" t="s">
        <v>196</v>
      </c>
      <c r="B615" s="21"/>
      <c r="C615" s="21">
        <f t="shared" si="31"/>
        <v>238</v>
      </c>
      <c r="D615" s="21">
        <v>158</v>
      </c>
      <c r="E615" s="21">
        <v>80</v>
      </c>
      <c r="F615" s="6"/>
      <c r="G615" s="6">
        <v>3.75</v>
      </c>
      <c r="H615" s="6">
        <f t="shared" si="30"/>
        <v>600</v>
      </c>
      <c r="I615" s="35">
        <f t="shared" si="29"/>
        <v>744.54</v>
      </c>
    </row>
    <row r="616" spans="1:9" x14ac:dyDescent="0.25">
      <c r="A616" s="19" t="s">
        <v>196</v>
      </c>
      <c r="B616" s="21"/>
      <c r="C616" s="21">
        <f t="shared" si="31"/>
        <v>192</v>
      </c>
      <c r="D616" s="21">
        <v>158</v>
      </c>
      <c r="E616" s="21">
        <v>34</v>
      </c>
      <c r="F616" s="6"/>
      <c r="G616" s="6">
        <v>3.75</v>
      </c>
      <c r="H616" s="6">
        <f t="shared" si="30"/>
        <v>255</v>
      </c>
      <c r="I616" s="35">
        <f t="shared" si="29"/>
        <v>316.43</v>
      </c>
    </row>
    <row r="617" spans="1:9" x14ac:dyDescent="0.25">
      <c r="A617" s="19" t="s">
        <v>196</v>
      </c>
      <c r="B617" s="21"/>
      <c r="C617" s="21">
        <f t="shared" si="31"/>
        <v>176</v>
      </c>
      <c r="D617" s="21">
        <v>158</v>
      </c>
      <c r="E617" s="21">
        <v>18</v>
      </c>
      <c r="F617" s="6"/>
      <c r="G617" s="6">
        <v>3.75</v>
      </c>
      <c r="H617" s="6">
        <f t="shared" si="30"/>
        <v>135</v>
      </c>
      <c r="I617" s="35">
        <f t="shared" si="29"/>
        <v>167.52</v>
      </c>
    </row>
    <row r="618" spans="1:9" x14ac:dyDescent="0.25">
      <c r="A618" s="19" t="s">
        <v>196</v>
      </c>
      <c r="B618" s="21"/>
      <c r="C618" s="21">
        <f t="shared" si="31"/>
        <v>232</v>
      </c>
      <c r="D618" s="21">
        <v>158</v>
      </c>
      <c r="E618" s="21">
        <v>74</v>
      </c>
      <c r="F618" s="6"/>
      <c r="G618" s="6">
        <v>3.75</v>
      </c>
      <c r="H618" s="6">
        <f t="shared" si="30"/>
        <v>555</v>
      </c>
      <c r="I618" s="35">
        <f t="shared" si="29"/>
        <v>688.7</v>
      </c>
    </row>
    <row r="619" spans="1:9" x14ac:dyDescent="0.25">
      <c r="A619" s="19" t="s">
        <v>196</v>
      </c>
      <c r="B619" s="21"/>
      <c r="C619" s="21">
        <f t="shared" si="31"/>
        <v>166</v>
      </c>
      <c r="D619" s="21">
        <v>158</v>
      </c>
      <c r="E619" s="21">
        <v>8</v>
      </c>
      <c r="F619" s="6"/>
      <c r="G619" s="6">
        <v>3.75</v>
      </c>
      <c r="H619" s="6">
        <f t="shared" si="30"/>
        <v>60</v>
      </c>
      <c r="I619" s="35">
        <f t="shared" si="29"/>
        <v>74.45</v>
      </c>
    </row>
    <row r="620" spans="1:9" x14ac:dyDescent="0.25">
      <c r="A620" s="19" t="s">
        <v>196</v>
      </c>
      <c r="B620" s="21"/>
      <c r="C620" s="21">
        <f t="shared" si="31"/>
        <v>166</v>
      </c>
      <c r="D620" s="21">
        <v>158</v>
      </c>
      <c r="E620" s="21">
        <v>8</v>
      </c>
      <c r="F620" s="6"/>
      <c r="G620" s="6">
        <v>3.8809999999999998</v>
      </c>
      <c r="H620" s="6">
        <f t="shared" si="30"/>
        <v>62.1</v>
      </c>
      <c r="I620" s="35">
        <f t="shared" si="29"/>
        <v>77.06</v>
      </c>
    </row>
    <row r="621" spans="1:9" x14ac:dyDescent="0.25">
      <c r="A621" s="19" t="s">
        <v>196</v>
      </c>
      <c r="B621" s="21"/>
      <c r="C621" s="21">
        <f t="shared" si="31"/>
        <v>166</v>
      </c>
      <c r="D621" s="21">
        <v>158</v>
      </c>
      <c r="E621" s="21">
        <v>8</v>
      </c>
      <c r="F621" s="6"/>
      <c r="G621" s="6">
        <v>3.806</v>
      </c>
      <c r="H621" s="6">
        <f t="shared" si="30"/>
        <v>60.9</v>
      </c>
      <c r="I621" s="35">
        <f t="shared" si="29"/>
        <v>75.569999999999993</v>
      </c>
    </row>
    <row r="622" spans="1:9" x14ac:dyDescent="0.25">
      <c r="A622" s="19" t="s">
        <v>196</v>
      </c>
      <c r="B622" s="21"/>
      <c r="C622" s="21">
        <f t="shared" si="31"/>
        <v>240</v>
      </c>
      <c r="D622" s="21">
        <v>158</v>
      </c>
      <c r="E622" s="21">
        <v>82</v>
      </c>
      <c r="F622" s="6"/>
      <c r="G622" s="6">
        <v>3.75</v>
      </c>
      <c r="H622" s="6">
        <f t="shared" si="30"/>
        <v>615</v>
      </c>
      <c r="I622" s="35">
        <f t="shared" si="29"/>
        <v>763.15</v>
      </c>
    </row>
    <row r="623" spans="1:9" x14ac:dyDescent="0.25">
      <c r="A623" s="19" t="s">
        <v>196</v>
      </c>
      <c r="B623" s="21"/>
      <c r="C623" s="21">
        <f t="shared" si="31"/>
        <v>190</v>
      </c>
      <c r="D623" s="21">
        <v>158</v>
      </c>
      <c r="E623" s="21">
        <v>32</v>
      </c>
      <c r="F623" s="6"/>
      <c r="G623" s="6">
        <v>3.75</v>
      </c>
      <c r="H623" s="6">
        <f t="shared" si="30"/>
        <v>240</v>
      </c>
      <c r="I623" s="35">
        <f t="shared" si="29"/>
        <v>297.82</v>
      </c>
    </row>
    <row r="624" spans="1:9" x14ac:dyDescent="0.25">
      <c r="A624" s="19" t="s">
        <v>196</v>
      </c>
      <c r="B624" s="21"/>
      <c r="C624" s="21">
        <f t="shared" si="31"/>
        <v>200</v>
      </c>
      <c r="D624" s="21">
        <v>158</v>
      </c>
      <c r="E624" s="21">
        <v>42</v>
      </c>
      <c r="F624" s="6"/>
      <c r="G624" s="6">
        <v>3.75</v>
      </c>
      <c r="H624" s="6">
        <f t="shared" si="30"/>
        <v>315</v>
      </c>
      <c r="I624" s="35">
        <f t="shared" si="29"/>
        <v>390.88</v>
      </c>
    </row>
    <row r="625" spans="1:9" x14ac:dyDescent="0.25">
      <c r="A625" s="19" t="s">
        <v>196</v>
      </c>
      <c r="B625" s="21"/>
      <c r="C625" s="21">
        <f t="shared" si="31"/>
        <v>189</v>
      </c>
      <c r="D625" s="21">
        <v>158</v>
      </c>
      <c r="E625" s="21">
        <v>31</v>
      </c>
      <c r="F625" s="6"/>
      <c r="G625" s="6">
        <v>3.75</v>
      </c>
      <c r="H625" s="6">
        <f t="shared" si="30"/>
        <v>232.5</v>
      </c>
      <c r="I625" s="35">
        <f t="shared" si="29"/>
        <v>288.51</v>
      </c>
    </row>
    <row r="626" spans="1:9" x14ac:dyDescent="0.25">
      <c r="A626" s="19" t="s">
        <v>196</v>
      </c>
      <c r="B626" s="21"/>
      <c r="C626" s="21">
        <f t="shared" si="31"/>
        <v>176</v>
      </c>
      <c r="D626" s="21">
        <v>158</v>
      </c>
      <c r="E626" s="21">
        <v>18</v>
      </c>
      <c r="F626" s="6"/>
      <c r="G626" s="6">
        <v>3.75</v>
      </c>
      <c r="H626" s="6">
        <f t="shared" si="30"/>
        <v>135</v>
      </c>
      <c r="I626" s="35">
        <f t="shared" si="29"/>
        <v>167.52</v>
      </c>
    </row>
    <row r="627" spans="1:9" x14ac:dyDescent="0.25">
      <c r="A627" s="19" t="s">
        <v>196</v>
      </c>
      <c r="B627" s="21"/>
      <c r="C627" s="21">
        <f t="shared" si="31"/>
        <v>190</v>
      </c>
      <c r="D627" s="21">
        <v>158</v>
      </c>
      <c r="E627" s="21">
        <v>32</v>
      </c>
      <c r="F627" s="6"/>
      <c r="G627" s="6">
        <v>3.75</v>
      </c>
      <c r="H627" s="6">
        <f t="shared" si="30"/>
        <v>240</v>
      </c>
      <c r="I627" s="35">
        <f t="shared" si="29"/>
        <v>297.82</v>
      </c>
    </row>
    <row r="628" spans="1:9" x14ac:dyDescent="0.25">
      <c r="A628" s="19" t="s">
        <v>196</v>
      </c>
      <c r="B628" s="21"/>
      <c r="C628" s="21">
        <f t="shared" si="31"/>
        <v>176</v>
      </c>
      <c r="D628" s="21">
        <v>158</v>
      </c>
      <c r="E628" s="21">
        <v>18</v>
      </c>
      <c r="F628" s="6"/>
      <c r="G628" s="6">
        <v>3.806</v>
      </c>
      <c r="H628" s="6">
        <f t="shared" si="30"/>
        <v>137.02000000000001</v>
      </c>
      <c r="I628" s="35">
        <f t="shared" si="29"/>
        <v>170.03</v>
      </c>
    </row>
    <row r="629" spans="1:9" x14ac:dyDescent="0.25">
      <c r="A629" s="19" t="s">
        <v>196</v>
      </c>
      <c r="B629" s="21"/>
      <c r="C629" s="21">
        <f t="shared" si="31"/>
        <v>175</v>
      </c>
      <c r="D629" s="21">
        <v>158</v>
      </c>
      <c r="E629" s="21">
        <v>17</v>
      </c>
      <c r="F629" s="6"/>
      <c r="G629" s="6">
        <v>3.75</v>
      </c>
      <c r="H629" s="6">
        <f t="shared" si="30"/>
        <v>127.5</v>
      </c>
      <c r="I629" s="35">
        <f t="shared" si="29"/>
        <v>158.21</v>
      </c>
    </row>
    <row r="630" spans="1:9" x14ac:dyDescent="0.25">
      <c r="A630" s="19" t="s">
        <v>196</v>
      </c>
      <c r="B630" s="21"/>
      <c r="C630" s="21">
        <f t="shared" si="31"/>
        <v>288</v>
      </c>
      <c r="D630" s="21">
        <v>158</v>
      </c>
      <c r="E630" s="21">
        <v>130</v>
      </c>
      <c r="F630" s="6"/>
      <c r="G630" s="6">
        <v>3.75</v>
      </c>
      <c r="H630" s="6">
        <f t="shared" si="30"/>
        <v>975</v>
      </c>
      <c r="I630" s="35">
        <f t="shared" si="29"/>
        <v>1209.8800000000001</v>
      </c>
    </row>
    <row r="631" spans="1:9" x14ac:dyDescent="0.25">
      <c r="A631" s="19" t="s">
        <v>196</v>
      </c>
      <c r="B631" s="21"/>
      <c r="C631" s="21">
        <f t="shared" si="31"/>
        <v>160</v>
      </c>
      <c r="D631" s="21">
        <v>158</v>
      </c>
      <c r="E631" s="21">
        <v>2</v>
      </c>
      <c r="F631" s="6"/>
      <c r="G631" s="6">
        <v>3.75</v>
      </c>
      <c r="H631" s="6">
        <f t="shared" si="30"/>
        <v>15</v>
      </c>
      <c r="I631" s="35">
        <f t="shared" si="29"/>
        <v>18.61</v>
      </c>
    </row>
    <row r="632" spans="1:9" x14ac:dyDescent="0.25">
      <c r="A632" s="19" t="s">
        <v>196</v>
      </c>
      <c r="B632" s="21"/>
      <c r="C632" s="21">
        <f t="shared" si="31"/>
        <v>223</v>
      </c>
      <c r="D632" s="21">
        <v>158</v>
      </c>
      <c r="E632" s="21">
        <v>65</v>
      </c>
      <c r="F632" s="6"/>
      <c r="G632" s="6">
        <v>3.75</v>
      </c>
      <c r="H632" s="6">
        <f t="shared" si="30"/>
        <v>487.5</v>
      </c>
      <c r="I632" s="35">
        <f t="shared" si="29"/>
        <v>604.94000000000005</v>
      </c>
    </row>
    <row r="633" spans="1:9" x14ac:dyDescent="0.25">
      <c r="A633" s="19" t="s">
        <v>196</v>
      </c>
      <c r="B633" s="21"/>
      <c r="C633" s="21">
        <f t="shared" si="31"/>
        <v>222</v>
      </c>
      <c r="D633" s="21">
        <v>158</v>
      </c>
      <c r="E633" s="21">
        <v>64</v>
      </c>
      <c r="F633" s="6"/>
      <c r="G633" s="6">
        <v>3.75</v>
      </c>
      <c r="H633" s="6">
        <f t="shared" si="30"/>
        <v>480</v>
      </c>
      <c r="I633" s="35">
        <f t="shared" si="29"/>
        <v>595.63</v>
      </c>
    </row>
    <row r="634" spans="1:9" x14ac:dyDescent="0.25">
      <c r="A634" s="19" t="s">
        <v>196</v>
      </c>
      <c r="B634" s="21"/>
      <c r="C634" s="21">
        <f t="shared" si="31"/>
        <v>160</v>
      </c>
      <c r="D634" s="21">
        <v>158</v>
      </c>
      <c r="E634" s="21">
        <v>2</v>
      </c>
      <c r="F634" s="6"/>
      <c r="G634" s="6">
        <v>3.75</v>
      </c>
      <c r="H634" s="6">
        <f t="shared" si="30"/>
        <v>15</v>
      </c>
      <c r="I634" s="35">
        <f t="shared" si="29"/>
        <v>18.61</v>
      </c>
    </row>
    <row r="635" spans="1:9" x14ac:dyDescent="0.25">
      <c r="A635" s="19" t="s">
        <v>196</v>
      </c>
      <c r="B635" s="21"/>
      <c r="C635" s="21">
        <f t="shared" si="31"/>
        <v>180</v>
      </c>
      <c r="D635" s="21">
        <v>158</v>
      </c>
      <c r="E635" s="21">
        <v>22</v>
      </c>
      <c r="F635" s="6"/>
      <c r="G635" s="6">
        <v>3.75</v>
      </c>
      <c r="H635" s="6">
        <f t="shared" si="30"/>
        <v>165</v>
      </c>
      <c r="I635" s="35">
        <f t="shared" si="29"/>
        <v>204.75</v>
      </c>
    </row>
    <row r="636" spans="1:9" x14ac:dyDescent="0.25">
      <c r="A636" s="19" t="s">
        <v>196</v>
      </c>
      <c r="B636" s="21"/>
      <c r="C636" s="21">
        <f t="shared" si="31"/>
        <v>208</v>
      </c>
      <c r="D636" s="21">
        <v>158</v>
      </c>
      <c r="E636" s="21">
        <v>50</v>
      </c>
      <c r="F636" s="6"/>
      <c r="G636" s="6">
        <v>3.75</v>
      </c>
      <c r="H636" s="6">
        <f t="shared" si="30"/>
        <v>375</v>
      </c>
      <c r="I636" s="35">
        <f t="shared" si="29"/>
        <v>465.34</v>
      </c>
    </row>
    <row r="637" spans="1:9" x14ac:dyDescent="0.25">
      <c r="A637" s="19" t="s">
        <v>196</v>
      </c>
      <c r="B637" s="21"/>
      <c r="C637" s="21">
        <f t="shared" si="31"/>
        <v>184</v>
      </c>
      <c r="D637" s="21">
        <v>158</v>
      </c>
      <c r="E637" s="21">
        <v>26</v>
      </c>
      <c r="F637" s="6"/>
      <c r="G637" s="6">
        <v>3.75</v>
      </c>
      <c r="H637" s="6">
        <f t="shared" si="30"/>
        <v>195</v>
      </c>
      <c r="I637" s="35">
        <f t="shared" si="29"/>
        <v>241.98</v>
      </c>
    </row>
    <row r="638" spans="1:9" x14ac:dyDescent="0.25">
      <c r="A638" s="19" t="s">
        <v>196</v>
      </c>
      <c r="B638" s="21"/>
      <c r="C638" s="21">
        <f t="shared" si="31"/>
        <v>192</v>
      </c>
      <c r="D638" s="21">
        <v>158</v>
      </c>
      <c r="E638" s="21">
        <v>34</v>
      </c>
      <c r="F638" s="6"/>
      <c r="G638" s="6">
        <v>3.75</v>
      </c>
      <c r="H638" s="6">
        <f t="shared" si="30"/>
        <v>255</v>
      </c>
      <c r="I638" s="35">
        <f t="shared" si="29"/>
        <v>316.43</v>
      </c>
    </row>
    <row r="639" spans="1:9" x14ac:dyDescent="0.25">
      <c r="A639" s="19" t="s">
        <v>196</v>
      </c>
      <c r="B639" s="21"/>
      <c r="C639" s="21">
        <f t="shared" si="31"/>
        <v>207</v>
      </c>
      <c r="D639" s="21">
        <v>158</v>
      </c>
      <c r="E639" s="21">
        <v>49</v>
      </c>
      <c r="F639" s="6"/>
      <c r="G639" s="6">
        <v>3.75</v>
      </c>
      <c r="H639" s="6">
        <f t="shared" si="30"/>
        <v>367.5</v>
      </c>
      <c r="I639" s="35">
        <f t="shared" si="29"/>
        <v>456.03</v>
      </c>
    </row>
    <row r="640" spans="1:9" x14ac:dyDescent="0.25">
      <c r="A640" s="19" t="s">
        <v>196</v>
      </c>
      <c r="B640" s="21"/>
      <c r="C640" s="21">
        <f t="shared" si="31"/>
        <v>224</v>
      </c>
      <c r="D640" s="21">
        <v>158</v>
      </c>
      <c r="E640" s="21">
        <v>66</v>
      </c>
      <c r="F640" s="6"/>
      <c r="G640" s="6">
        <v>3.75</v>
      </c>
      <c r="H640" s="6">
        <f t="shared" si="30"/>
        <v>495</v>
      </c>
      <c r="I640" s="35">
        <f t="shared" si="29"/>
        <v>614.25</v>
      </c>
    </row>
    <row r="641" spans="1:9" x14ac:dyDescent="0.25">
      <c r="A641" s="19" t="s">
        <v>196</v>
      </c>
      <c r="B641" s="21"/>
      <c r="C641" s="21">
        <f t="shared" si="31"/>
        <v>200</v>
      </c>
      <c r="D641" s="21">
        <v>158</v>
      </c>
      <c r="E641" s="21">
        <v>42</v>
      </c>
      <c r="F641" s="6"/>
      <c r="G641" s="6">
        <v>3.75</v>
      </c>
      <c r="H641" s="6">
        <f t="shared" si="30"/>
        <v>315</v>
      </c>
      <c r="I641" s="35">
        <f t="shared" si="29"/>
        <v>390.88</v>
      </c>
    </row>
    <row r="642" spans="1:9" x14ac:dyDescent="0.25">
      <c r="A642" s="19" t="s">
        <v>196</v>
      </c>
      <c r="B642" s="21"/>
      <c r="C642" s="21">
        <f t="shared" si="31"/>
        <v>184</v>
      </c>
      <c r="D642" s="21">
        <v>158</v>
      </c>
      <c r="E642" s="21">
        <v>26</v>
      </c>
      <c r="F642" s="6"/>
      <c r="G642" s="6">
        <v>3.75</v>
      </c>
      <c r="H642" s="6">
        <f t="shared" si="30"/>
        <v>195</v>
      </c>
      <c r="I642" s="35">
        <f t="shared" si="29"/>
        <v>241.98</v>
      </c>
    </row>
    <row r="643" spans="1:9" x14ac:dyDescent="0.25">
      <c r="A643" s="19" t="s">
        <v>196</v>
      </c>
      <c r="B643" s="21"/>
      <c r="C643" s="21">
        <f t="shared" si="31"/>
        <v>226</v>
      </c>
      <c r="D643" s="21">
        <v>158</v>
      </c>
      <c r="E643" s="21">
        <v>68</v>
      </c>
      <c r="F643" s="6"/>
      <c r="G643" s="6">
        <v>3.75</v>
      </c>
      <c r="H643" s="6">
        <f t="shared" si="30"/>
        <v>510</v>
      </c>
      <c r="I643" s="35">
        <f t="shared" si="29"/>
        <v>632.86</v>
      </c>
    </row>
    <row r="644" spans="1:9" x14ac:dyDescent="0.25">
      <c r="A644" s="19" t="s">
        <v>196</v>
      </c>
      <c r="B644" s="21"/>
      <c r="C644" s="21">
        <f t="shared" si="31"/>
        <v>168</v>
      </c>
      <c r="D644" s="21">
        <v>158</v>
      </c>
      <c r="E644" s="21">
        <v>10</v>
      </c>
      <c r="F644" s="6"/>
      <c r="G644" s="6">
        <v>3.75</v>
      </c>
      <c r="H644" s="6">
        <f t="shared" si="30"/>
        <v>75</v>
      </c>
      <c r="I644" s="35">
        <f t="shared" si="29"/>
        <v>93.07</v>
      </c>
    </row>
    <row r="645" spans="1:9" x14ac:dyDescent="0.25">
      <c r="A645" s="19" t="s">
        <v>196</v>
      </c>
      <c r="B645" s="21"/>
      <c r="C645" s="21">
        <f t="shared" si="31"/>
        <v>168</v>
      </c>
      <c r="D645" s="21">
        <v>158</v>
      </c>
      <c r="E645" s="21">
        <v>10</v>
      </c>
      <c r="F645" s="6"/>
      <c r="G645" s="6">
        <v>3.75</v>
      </c>
      <c r="H645" s="6">
        <f t="shared" si="30"/>
        <v>75</v>
      </c>
      <c r="I645" s="35">
        <f t="shared" si="29"/>
        <v>93.07</v>
      </c>
    </row>
    <row r="646" spans="1:9" x14ac:dyDescent="0.25">
      <c r="A646" s="19" t="s">
        <v>196</v>
      </c>
      <c r="B646" s="21"/>
      <c r="C646" s="21">
        <f t="shared" si="31"/>
        <v>175</v>
      </c>
      <c r="D646" s="21">
        <v>158</v>
      </c>
      <c r="E646" s="21">
        <v>17</v>
      </c>
      <c r="F646" s="6"/>
      <c r="G646" s="6">
        <v>3.75</v>
      </c>
      <c r="H646" s="6">
        <f t="shared" si="30"/>
        <v>127.5</v>
      </c>
      <c r="I646" s="35">
        <f t="shared" si="29"/>
        <v>158.21</v>
      </c>
    </row>
    <row r="647" spans="1:9" x14ac:dyDescent="0.25">
      <c r="A647" s="19" t="s">
        <v>196</v>
      </c>
      <c r="B647" s="21"/>
      <c r="C647" s="21">
        <f t="shared" si="31"/>
        <v>181</v>
      </c>
      <c r="D647" s="21">
        <v>158</v>
      </c>
      <c r="E647" s="21">
        <v>23</v>
      </c>
      <c r="F647" s="6"/>
      <c r="G647" s="6">
        <v>3.75</v>
      </c>
      <c r="H647" s="6">
        <f t="shared" si="30"/>
        <v>172.5</v>
      </c>
      <c r="I647" s="35">
        <f t="shared" si="29"/>
        <v>214.06</v>
      </c>
    </row>
    <row r="648" spans="1:9" x14ac:dyDescent="0.25">
      <c r="A648" s="19" t="s">
        <v>196</v>
      </c>
      <c r="B648" s="21"/>
      <c r="C648" s="21">
        <f t="shared" si="31"/>
        <v>161</v>
      </c>
      <c r="D648" s="21">
        <v>158</v>
      </c>
      <c r="E648" s="21">
        <v>3</v>
      </c>
      <c r="F648" s="6"/>
      <c r="G648" s="6">
        <v>3.75</v>
      </c>
      <c r="H648" s="6">
        <f t="shared" si="30"/>
        <v>22.5</v>
      </c>
      <c r="I648" s="35">
        <f t="shared" si="29"/>
        <v>27.92</v>
      </c>
    </row>
    <row r="649" spans="1:9" x14ac:dyDescent="0.25">
      <c r="A649" s="19" t="s">
        <v>196</v>
      </c>
      <c r="B649" s="21"/>
      <c r="C649" s="21">
        <f t="shared" si="31"/>
        <v>183</v>
      </c>
      <c r="D649" s="21">
        <v>158</v>
      </c>
      <c r="E649" s="21">
        <v>25</v>
      </c>
      <c r="F649" s="6"/>
      <c r="G649" s="6">
        <v>3.75</v>
      </c>
      <c r="H649" s="6">
        <f t="shared" si="30"/>
        <v>187.5</v>
      </c>
      <c r="I649" s="35">
        <f t="shared" si="29"/>
        <v>232.67</v>
      </c>
    </row>
    <row r="650" spans="1:9" x14ac:dyDescent="0.25">
      <c r="A650" s="19" t="s">
        <v>196</v>
      </c>
      <c r="B650" s="21"/>
      <c r="C650" s="21">
        <f t="shared" si="31"/>
        <v>232</v>
      </c>
      <c r="D650" s="21">
        <v>158</v>
      </c>
      <c r="E650" s="21">
        <v>74</v>
      </c>
      <c r="F650" s="6"/>
      <c r="G650" s="6">
        <v>3.75</v>
      </c>
      <c r="H650" s="6">
        <f t="shared" si="30"/>
        <v>555</v>
      </c>
      <c r="I650" s="35">
        <f t="shared" si="29"/>
        <v>688.7</v>
      </c>
    </row>
    <row r="651" spans="1:9" x14ac:dyDescent="0.25">
      <c r="A651" s="19" t="s">
        <v>196</v>
      </c>
      <c r="B651" s="21"/>
      <c r="C651" s="21">
        <f t="shared" si="31"/>
        <v>161</v>
      </c>
      <c r="D651" s="21">
        <v>158</v>
      </c>
      <c r="E651" s="21">
        <v>3</v>
      </c>
      <c r="F651" s="6"/>
      <c r="G651" s="6">
        <v>3.75</v>
      </c>
      <c r="H651" s="6">
        <f t="shared" si="30"/>
        <v>22.5</v>
      </c>
      <c r="I651" s="35">
        <f t="shared" si="29"/>
        <v>27.92</v>
      </c>
    </row>
    <row r="652" spans="1:9" x14ac:dyDescent="0.25">
      <c r="A652" s="19" t="s">
        <v>196</v>
      </c>
      <c r="B652" s="21"/>
      <c r="C652" s="21">
        <f t="shared" si="31"/>
        <v>186</v>
      </c>
      <c r="D652" s="21">
        <v>158</v>
      </c>
      <c r="E652" s="21">
        <v>28</v>
      </c>
      <c r="F652" s="6"/>
      <c r="G652" s="6">
        <v>3.75</v>
      </c>
      <c r="H652" s="6">
        <f t="shared" si="30"/>
        <v>210</v>
      </c>
      <c r="I652" s="35">
        <f t="shared" si="29"/>
        <v>260.58999999999997</v>
      </c>
    </row>
    <row r="653" spans="1:9" x14ac:dyDescent="0.25">
      <c r="A653" s="19" t="s">
        <v>196</v>
      </c>
      <c r="B653" s="21"/>
      <c r="C653" s="21">
        <f t="shared" si="31"/>
        <v>184</v>
      </c>
      <c r="D653" s="21">
        <v>158</v>
      </c>
      <c r="E653" s="21">
        <v>26</v>
      </c>
      <c r="F653" s="6"/>
      <c r="G653" s="6">
        <v>3.75</v>
      </c>
      <c r="H653" s="6">
        <f t="shared" si="30"/>
        <v>195</v>
      </c>
      <c r="I653" s="35">
        <f t="shared" si="29"/>
        <v>241.98</v>
      </c>
    </row>
    <row r="654" spans="1:9" x14ac:dyDescent="0.25">
      <c r="A654" s="19" t="s">
        <v>196</v>
      </c>
      <c r="B654" s="21"/>
      <c r="C654" s="21">
        <f t="shared" si="31"/>
        <v>192</v>
      </c>
      <c r="D654" s="21">
        <v>158</v>
      </c>
      <c r="E654" s="21">
        <v>34</v>
      </c>
      <c r="F654" s="6"/>
      <c r="G654" s="6">
        <v>3.75</v>
      </c>
      <c r="H654" s="6">
        <f t="shared" si="30"/>
        <v>255</v>
      </c>
      <c r="I654" s="35">
        <f t="shared" ref="I654:I684" si="32">ROUND(H654*1.2409,2)</f>
        <v>316.43</v>
      </c>
    </row>
    <row r="655" spans="1:9" x14ac:dyDescent="0.25">
      <c r="A655" s="19" t="s">
        <v>196</v>
      </c>
      <c r="B655" s="21"/>
      <c r="C655" s="21">
        <f t="shared" si="31"/>
        <v>190</v>
      </c>
      <c r="D655" s="21">
        <v>158</v>
      </c>
      <c r="E655" s="21">
        <v>32</v>
      </c>
      <c r="F655" s="6"/>
      <c r="G655" s="6">
        <v>3.75</v>
      </c>
      <c r="H655" s="6">
        <f t="shared" si="30"/>
        <v>240</v>
      </c>
      <c r="I655" s="35">
        <f t="shared" si="32"/>
        <v>297.82</v>
      </c>
    </row>
    <row r="656" spans="1:9" x14ac:dyDescent="0.25">
      <c r="A656" s="19" t="s">
        <v>196</v>
      </c>
      <c r="B656" s="21"/>
      <c r="C656" s="21">
        <f t="shared" si="31"/>
        <v>166</v>
      </c>
      <c r="D656" s="21">
        <v>158</v>
      </c>
      <c r="E656" s="21">
        <v>8</v>
      </c>
      <c r="F656" s="6"/>
      <c r="G656" s="6">
        <v>3.75</v>
      </c>
      <c r="H656" s="6">
        <f t="shared" si="30"/>
        <v>60</v>
      </c>
      <c r="I656" s="35">
        <f t="shared" si="32"/>
        <v>74.45</v>
      </c>
    </row>
    <row r="657" spans="1:9" x14ac:dyDescent="0.25">
      <c r="A657" s="19" t="s">
        <v>196</v>
      </c>
      <c r="B657" s="21"/>
      <c r="C657" s="21">
        <f t="shared" si="31"/>
        <v>170</v>
      </c>
      <c r="D657" s="21">
        <v>158</v>
      </c>
      <c r="E657" s="21">
        <v>12</v>
      </c>
      <c r="F657" s="6"/>
      <c r="G657" s="6">
        <v>3.75</v>
      </c>
      <c r="H657" s="6">
        <f t="shared" si="30"/>
        <v>90</v>
      </c>
      <c r="I657" s="35">
        <f t="shared" si="32"/>
        <v>111.68</v>
      </c>
    </row>
    <row r="658" spans="1:9" x14ac:dyDescent="0.25">
      <c r="A658" s="19" t="s">
        <v>196</v>
      </c>
      <c r="B658" s="21"/>
      <c r="C658" s="21">
        <f t="shared" si="31"/>
        <v>238</v>
      </c>
      <c r="D658" s="21">
        <v>158</v>
      </c>
      <c r="E658" s="21">
        <v>80</v>
      </c>
      <c r="F658" s="6"/>
      <c r="G658" s="6">
        <v>3.75</v>
      </c>
      <c r="H658" s="6">
        <f t="shared" si="30"/>
        <v>600</v>
      </c>
      <c r="I658" s="35">
        <f t="shared" si="32"/>
        <v>744.54</v>
      </c>
    </row>
    <row r="659" spans="1:9" x14ac:dyDescent="0.25">
      <c r="A659" s="19" t="s">
        <v>196</v>
      </c>
      <c r="B659" s="21"/>
      <c r="C659" s="21">
        <f t="shared" si="31"/>
        <v>183</v>
      </c>
      <c r="D659" s="21">
        <v>158</v>
      </c>
      <c r="E659" s="21">
        <v>25</v>
      </c>
      <c r="F659" s="6"/>
      <c r="G659" s="6">
        <v>3.75</v>
      </c>
      <c r="H659" s="6">
        <f t="shared" si="30"/>
        <v>187.5</v>
      </c>
      <c r="I659" s="35">
        <f t="shared" si="32"/>
        <v>232.67</v>
      </c>
    </row>
    <row r="660" spans="1:9" x14ac:dyDescent="0.25">
      <c r="A660" s="19" t="s">
        <v>196</v>
      </c>
      <c r="B660" s="21"/>
      <c r="C660" s="21">
        <f t="shared" si="31"/>
        <v>203</v>
      </c>
      <c r="D660" s="21">
        <v>158</v>
      </c>
      <c r="E660" s="21">
        <v>45</v>
      </c>
      <c r="F660" s="6"/>
      <c r="G660" s="6">
        <v>3.75</v>
      </c>
      <c r="H660" s="6">
        <f t="shared" si="30"/>
        <v>337.5</v>
      </c>
      <c r="I660" s="35">
        <f t="shared" si="32"/>
        <v>418.8</v>
      </c>
    </row>
    <row r="661" spans="1:9" x14ac:dyDescent="0.25">
      <c r="A661" s="19" t="s">
        <v>196</v>
      </c>
      <c r="B661" s="21"/>
      <c r="C661" s="21">
        <f t="shared" si="31"/>
        <v>166</v>
      </c>
      <c r="D661" s="21">
        <v>158</v>
      </c>
      <c r="E661" s="21">
        <v>8</v>
      </c>
      <c r="F661" s="6"/>
      <c r="G661" s="6">
        <v>3.75</v>
      </c>
      <c r="H661" s="6">
        <f t="shared" si="30"/>
        <v>60</v>
      </c>
      <c r="I661" s="35">
        <f t="shared" si="32"/>
        <v>74.45</v>
      </c>
    </row>
    <row r="662" spans="1:9" x14ac:dyDescent="0.25">
      <c r="A662" s="19" t="s">
        <v>196</v>
      </c>
      <c r="B662" s="21"/>
      <c r="C662" s="21">
        <f t="shared" si="31"/>
        <v>238</v>
      </c>
      <c r="D662" s="21">
        <v>158</v>
      </c>
      <c r="E662" s="21">
        <v>80</v>
      </c>
      <c r="F662" s="6"/>
      <c r="G662" s="6">
        <v>3.75</v>
      </c>
      <c r="H662" s="6">
        <f t="shared" si="30"/>
        <v>600</v>
      </c>
      <c r="I662" s="35">
        <f t="shared" si="32"/>
        <v>744.54</v>
      </c>
    </row>
    <row r="663" spans="1:9" x14ac:dyDescent="0.25">
      <c r="A663" s="19" t="s">
        <v>196</v>
      </c>
      <c r="B663" s="21"/>
      <c r="C663" s="21">
        <f t="shared" si="31"/>
        <v>187</v>
      </c>
      <c r="D663" s="21">
        <v>158</v>
      </c>
      <c r="E663" s="21">
        <v>29</v>
      </c>
      <c r="F663" s="6"/>
      <c r="G663" s="6">
        <v>3.75</v>
      </c>
      <c r="H663" s="6">
        <f t="shared" ref="H663:H684" si="33">ROUND(G663*E663*2,2)</f>
        <v>217.5</v>
      </c>
      <c r="I663" s="35">
        <f t="shared" si="32"/>
        <v>269.89999999999998</v>
      </c>
    </row>
    <row r="664" spans="1:9" x14ac:dyDescent="0.25">
      <c r="A664" s="19" t="s">
        <v>196</v>
      </c>
      <c r="B664" s="21"/>
      <c r="C664" s="21">
        <f t="shared" si="31"/>
        <v>159</v>
      </c>
      <c r="D664" s="21">
        <v>158</v>
      </c>
      <c r="E664" s="21">
        <v>1</v>
      </c>
      <c r="F664" s="6"/>
      <c r="G664" s="6">
        <v>3.75</v>
      </c>
      <c r="H664" s="6">
        <f t="shared" si="33"/>
        <v>7.5</v>
      </c>
      <c r="I664" s="35">
        <f t="shared" si="32"/>
        <v>9.31</v>
      </c>
    </row>
    <row r="665" spans="1:9" x14ac:dyDescent="0.25">
      <c r="A665" s="19" t="s">
        <v>196</v>
      </c>
      <c r="B665" s="21"/>
      <c r="C665" s="21">
        <f t="shared" si="31"/>
        <v>208</v>
      </c>
      <c r="D665" s="21">
        <v>158</v>
      </c>
      <c r="E665" s="21">
        <v>50</v>
      </c>
      <c r="F665" s="6"/>
      <c r="G665" s="6">
        <v>3.75</v>
      </c>
      <c r="H665" s="6">
        <f t="shared" si="33"/>
        <v>375</v>
      </c>
      <c r="I665" s="35">
        <f t="shared" si="32"/>
        <v>465.34</v>
      </c>
    </row>
    <row r="666" spans="1:9" x14ac:dyDescent="0.25">
      <c r="A666" s="19" t="s">
        <v>196</v>
      </c>
      <c r="B666" s="21"/>
      <c r="C666" s="21">
        <f t="shared" si="31"/>
        <v>216</v>
      </c>
      <c r="D666" s="21">
        <v>158</v>
      </c>
      <c r="E666" s="21">
        <v>58</v>
      </c>
      <c r="F666" s="6"/>
      <c r="G666" s="6">
        <v>3.75</v>
      </c>
      <c r="H666" s="6">
        <f t="shared" si="33"/>
        <v>435</v>
      </c>
      <c r="I666" s="35">
        <f t="shared" si="32"/>
        <v>539.79</v>
      </c>
    </row>
    <row r="667" spans="1:9" x14ac:dyDescent="0.25">
      <c r="A667" s="19" t="s">
        <v>196</v>
      </c>
      <c r="B667" s="21"/>
      <c r="C667" s="21">
        <f t="shared" si="31"/>
        <v>202</v>
      </c>
      <c r="D667" s="21">
        <v>158</v>
      </c>
      <c r="E667" s="21">
        <v>44</v>
      </c>
      <c r="F667" s="6"/>
      <c r="G667" s="6">
        <v>3.75</v>
      </c>
      <c r="H667" s="6">
        <f t="shared" si="33"/>
        <v>330</v>
      </c>
      <c r="I667" s="35">
        <f t="shared" si="32"/>
        <v>409.5</v>
      </c>
    </row>
    <row r="668" spans="1:9" x14ac:dyDescent="0.25">
      <c r="A668" s="19" t="s">
        <v>196</v>
      </c>
      <c r="B668" s="21"/>
      <c r="C668" s="21">
        <f t="shared" si="31"/>
        <v>192</v>
      </c>
      <c r="D668" s="21">
        <v>158</v>
      </c>
      <c r="E668" s="21">
        <v>34</v>
      </c>
      <c r="F668" s="6"/>
      <c r="G668" s="6">
        <v>3.75</v>
      </c>
      <c r="H668" s="6">
        <f t="shared" si="33"/>
        <v>255</v>
      </c>
      <c r="I668" s="35">
        <f t="shared" si="32"/>
        <v>316.43</v>
      </c>
    </row>
    <row r="669" spans="1:9" x14ac:dyDescent="0.25">
      <c r="A669" s="19" t="s">
        <v>196</v>
      </c>
      <c r="B669" s="21"/>
      <c r="C669" s="21">
        <f t="shared" si="31"/>
        <v>160</v>
      </c>
      <c r="D669" s="21">
        <v>158</v>
      </c>
      <c r="E669" s="21">
        <v>2</v>
      </c>
      <c r="F669" s="6"/>
      <c r="G669" s="6">
        <v>3.75</v>
      </c>
      <c r="H669" s="6">
        <f t="shared" si="33"/>
        <v>15</v>
      </c>
      <c r="I669" s="35">
        <f t="shared" si="32"/>
        <v>18.61</v>
      </c>
    </row>
    <row r="670" spans="1:9" x14ac:dyDescent="0.25">
      <c r="A670" s="19" t="s">
        <v>196</v>
      </c>
      <c r="B670" s="21"/>
      <c r="C670" s="21">
        <f t="shared" si="31"/>
        <v>182</v>
      </c>
      <c r="D670" s="21">
        <v>158</v>
      </c>
      <c r="E670" s="21">
        <v>24</v>
      </c>
      <c r="F670" s="6"/>
      <c r="G670" s="6">
        <v>3.75</v>
      </c>
      <c r="H670" s="6">
        <f t="shared" si="33"/>
        <v>180</v>
      </c>
      <c r="I670" s="35">
        <f t="shared" si="32"/>
        <v>223.36</v>
      </c>
    </row>
    <row r="671" spans="1:9" x14ac:dyDescent="0.25">
      <c r="A671" s="19" t="s">
        <v>196</v>
      </c>
      <c r="B671" s="21"/>
      <c r="C671" s="21">
        <f t="shared" si="31"/>
        <v>182</v>
      </c>
      <c r="D671" s="21">
        <v>158</v>
      </c>
      <c r="E671" s="21">
        <v>24</v>
      </c>
      <c r="F671" s="6"/>
      <c r="G671" s="6">
        <v>3.75</v>
      </c>
      <c r="H671" s="6">
        <f t="shared" si="33"/>
        <v>180</v>
      </c>
      <c r="I671" s="35">
        <f t="shared" si="32"/>
        <v>223.36</v>
      </c>
    </row>
    <row r="672" spans="1:9" x14ac:dyDescent="0.25">
      <c r="A672" s="19" t="s">
        <v>196</v>
      </c>
      <c r="B672" s="21"/>
      <c r="C672" s="21">
        <f t="shared" si="31"/>
        <v>186</v>
      </c>
      <c r="D672" s="21">
        <v>158</v>
      </c>
      <c r="E672" s="21">
        <v>28</v>
      </c>
      <c r="F672" s="6"/>
      <c r="G672" s="6">
        <v>3.75</v>
      </c>
      <c r="H672" s="6">
        <f t="shared" si="33"/>
        <v>210</v>
      </c>
      <c r="I672" s="35">
        <f t="shared" si="32"/>
        <v>260.58999999999997</v>
      </c>
    </row>
    <row r="673" spans="1:9" x14ac:dyDescent="0.25">
      <c r="A673" s="19" t="s">
        <v>196</v>
      </c>
      <c r="B673" s="21"/>
      <c r="C673" s="21">
        <f t="shared" si="31"/>
        <v>175</v>
      </c>
      <c r="D673" s="21">
        <v>158</v>
      </c>
      <c r="E673" s="21">
        <v>17</v>
      </c>
      <c r="F673" s="6"/>
      <c r="G673" s="6">
        <v>3.8439999999999999</v>
      </c>
      <c r="H673" s="6">
        <f t="shared" si="33"/>
        <v>130.69999999999999</v>
      </c>
      <c r="I673" s="35">
        <f t="shared" si="32"/>
        <v>162.19</v>
      </c>
    </row>
    <row r="674" spans="1:9" x14ac:dyDescent="0.25">
      <c r="A674" s="19" t="s">
        <v>196</v>
      </c>
      <c r="B674" s="21"/>
      <c r="C674" s="21">
        <f t="shared" si="31"/>
        <v>192</v>
      </c>
      <c r="D674" s="21">
        <v>158</v>
      </c>
      <c r="E674" s="21">
        <v>34</v>
      </c>
      <c r="F674" s="6"/>
      <c r="G674" s="6">
        <v>3.75</v>
      </c>
      <c r="H674" s="6">
        <f t="shared" si="33"/>
        <v>255</v>
      </c>
      <c r="I674" s="35">
        <f t="shared" si="32"/>
        <v>316.43</v>
      </c>
    </row>
    <row r="675" spans="1:9" x14ac:dyDescent="0.25">
      <c r="A675" s="19" t="s">
        <v>196</v>
      </c>
      <c r="B675" s="21"/>
      <c r="C675" s="21">
        <f t="shared" si="31"/>
        <v>192</v>
      </c>
      <c r="D675" s="21">
        <v>158</v>
      </c>
      <c r="E675" s="21">
        <v>34</v>
      </c>
      <c r="F675" s="6"/>
      <c r="G675" s="6">
        <v>3.75</v>
      </c>
      <c r="H675" s="6">
        <f t="shared" si="33"/>
        <v>255</v>
      </c>
      <c r="I675" s="35">
        <f t="shared" si="32"/>
        <v>316.43</v>
      </c>
    </row>
    <row r="676" spans="1:9" x14ac:dyDescent="0.25">
      <c r="A676" s="19" t="s">
        <v>196</v>
      </c>
      <c r="B676" s="21"/>
      <c r="C676" s="21">
        <f t="shared" si="31"/>
        <v>175</v>
      </c>
      <c r="D676" s="21">
        <v>158</v>
      </c>
      <c r="E676" s="21">
        <v>17</v>
      </c>
      <c r="F676" s="6"/>
      <c r="G676" s="6">
        <v>3.75</v>
      </c>
      <c r="H676" s="6">
        <f t="shared" si="33"/>
        <v>127.5</v>
      </c>
      <c r="I676" s="35">
        <f t="shared" si="32"/>
        <v>158.21</v>
      </c>
    </row>
    <row r="677" spans="1:9" x14ac:dyDescent="0.25">
      <c r="A677" s="19" t="s">
        <v>196</v>
      </c>
      <c r="B677" s="21"/>
      <c r="C677" s="21">
        <f t="shared" si="31"/>
        <v>168</v>
      </c>
      <c r="D677" s="21">
        <v>158</v>
      </c>
      <c r="E677" s="21">
        <v>10</v>
      </c>
      <c r="F677" s="6"/>
      <c r="G677" s="6">
        <v>3.75</v>
      </c>
      <c r="H677" s="6">
        <f t="shared" si="33"/>
        <v>75</v>
      </c>
      <c r="I677" s="35">
        <f t="shared" si="32"/>
        <v>93.07</v>
      </c>
    </row>
    <row r="678" spans="1:9" x14ac:dyDescent="0.25">
      <c r="A678" s="19" t="s">
        <v>196</v>
      </c>
      <c r="B678" s="21"/>
      <c r="C678" s="21">
        <f t="shared" ref="C678:C684" si="34">D678+E678</f>
        <v>176</v>
      </c>
      <c r="D678" s="21">
        <v>158</v>
      </c>
      <c r="E678" s="21">
        <v>18</v>
      </c>
      <c r="F678" s="6"/>
      <c r="G678" s="6">
        <v>3.75</v>
      </c>
      <c r="H678" s="6">
        <f t="shared" si="33"/>
        <v>135</v>
      </c>
      <c r="I678" s="35">
        <f t="shared" si="32"/>
        <v>167.52</v>
      </c>
    </row>
    <row r="679" spans="1:9" x14ac:dyDescent="0.25">
      <c r="A679" s="19" t="s">
        <v>196</v>
      </c>
      <c r="B679" s="21"/>
      <c r="C679" s="21">
        <f t="shared" si="34"/>
        <v>190</v>
      </c>
      <c r="D679" s="21">
        <v>158</v>
      </c>
      <c r="E679" s="21">
        <v>32</v>
      </c>
      <c r="F679" s="6"/>
      <c r="G679" s="6">
        <v>3.75</v>
      </c>
      <c r="H679" s="6">
        <f t="shared" si="33"/>
        <v>240</v>
      </c>
      <c r="I679" s="35">
        <f t="shared" si="32"/>
        <v>297.82</v>
      </c>
    </row>
    <row r="680" spans="1:9" x14ac:dyDescent="0.25">
      <c r="A680" s="19" t="s">
        <v>196</v>
      </c>
      <c r="B680" s="21"/>
      <c r="C680" s="21">
        <f t="shared" si="34"/>
        <v>194</v>
      </c>
      <c r="D680" s="21">
        <v>158</v>
      </c>
      <c r="E680" s="21">
        <v>36</v>
      </c>
      <c r="F680" s="6"/>
      <c r="G680" s="6">
        <v>3.75</v>
      </c>
      <c r="H680" s="6">
        <f t="shared" si="33"/>
        <v>270</v>
      </c>
      <c r="I680" s="35">
        <f t="shared" si="32"/>
        <v>335.04</v>
      </c>
    </row>
    <row r="681" spans="1:9" x14ac:dyDescent="0.25">
      <c r="A681" s="19" t="s">
        <v>196</v>
      </c>
      <c r="B681" s="21"/>
      <c r="C681" s="21">
        <f t="shared" si="34"/>
        <v>191</v>
      </c>
      <c r="D681" s="21">
        <v>158</v>
      </c>
      <c r="E681" s="21">
        <v>33</v>
      </c>
      <c r="F681" s="6"/>
      <c r="G681" s="6">
        <v>3.75</v>
      </c>
      <c r="H681" s="6">
        <f t="shared" si="33"/>
        <v>247.5</v>
      </c>
      <c r="I681" s="35">
        <f t="shared" si="32"/>
        <v>307.12</v>
      </c>
    </row>
    <row r="682" spans="1:9" x14ac:dyDescent="0.25">
      <c r="A682" s="19" t="s">
        <v>196</v>
      </c>
      <c r="B682" s="21"/>
      <c r="C682" s="21">
        <f t="shared" si="34"/>
        <v>215</v>
      </c>
      <c r="D682" s="21">
        <v>158</v>
      </c>
      <c r="E682" s="21">
        <v>57</v>
      </c>
      <c r="F682" s="6"/>
      <c r="G682" s="6">
        <v>3.75</v>
      </c>
      <c r="H682" s="6">
        <f t="shared" si="33"/>
        <v>427.5</v>
      </c>
      <c r="I682" s="35">
        <f t="shared" si="32"/>
        <v>530.48</v>
      </c>
    </row>
    <row r="683" spans="1:9" x14ac:dyDescent="0.25">
      <c r="A683" s="19" t="s">
        <v>196</v>
      </c>
      <c r="B683" s="21"/>
      <c r="C683" s="21">
        <f t="shared" si="34"/>
        <v>184</v>
      </c>
      <c r="D683" s="21">
        <v>158</v>
      </c>
      <c r="E683" s="21">
        <v>26</v>
      </c>
      <c r="F683" s="6"/>
      <c r="G683" s="6">
        <v>3.75</v>
      </c>
      <c r="H683" s="6">
        <f t="shared" si="33"/>
        <v>195</v>
      </c>
      <c r="I683" s="35">
        <f t="shared" si="32"/>
        <v>241.98</v>
      </c>
    </row>
    <row r="684" spans="1:9" x14ac:dyDescent="0.25">
      <c r="A684" s="19" t="s">
        <v>196</v>
      </c>
      <c r="B684" s="21"/>
      <c r="C684" s="21">
        <f t="shared" si="34"/>
        <v>167</v>
      </c>
      <c r="D684" s="21">
        <v>158</v>
      </c>
      <c r="E684" s="21">
        <v>9</v>
      </c>
      <c r="F684" s="6"/>
      <c r="G684" s="6">
        <v>3.75</v>
      </c>
      <c r="H684" s="6">
        <f t="shared" si="33"/>
        <v>67.5</v>
      </c>
      <c r="I684" s="35">
        <f t="shared" si="32"/>
        <v>83.76</v>
      </c>
    </row>
    <row r="685" spans="1:9" ht="32.25" customHeight="1" x14ac:dyDescent="0.25">
      <c r="A685" s="279" t="s">
        <v>26</v>
      </c>
      <c r="B685" s="50">
        <f>COUNTA(A686:A872)</f>
        <v>187</v>
      </c>
      <c r="C685" s="50"/>
      <c r="D685" s="50"/>
      <c r="E685" s="50">
        <f>SUM(E686:E872)</f>
        <v>3975</v>
      </c>
      <c r="F685" s="51"/>
      <c r="G685" s="51"/>
      <c r="H685" s="51">
        <f>SUM(H686:H872)</f>
        <v>33121.150000000023</v>
      </c>
      <c r="I685" s="51">
        <f>SUM(I686:I872)</f>
        <v>41099.989999999954</v>
      </c>
    </row>
    <row r="686" spans="1:9" x14ac:dyDescent="0.25">
      <c r="A686" s="43" t="s">
        <v>468</v>
      </c>
      <c r="B686" s="21"/>
      <c r="C686" s="21">
        <f t="shared" ref="C686:C749" si="35">D686+E686</f>
        <v>160</v>
      </c>
      <c r="D686" s="21">
        <v>158</v>
      </c>
      <c r="E686" s="21">
        <v>2</v>
      </c>
      <c r="F686" s="6"/>
      <c r="G686" s="6">
        <v>4.2699999999999996</v>
      </c>
      <c r="H686" s="6">
        <f>ROUND(G686*E686*2,2)</f>
        <v>17.079999999999998</v>
      </c>
      <c r="I686" s="35">
        <f>ROUND(H686*1.2409,2)</f>
        <v>21.19</v>
      </c>
    </row>
    <row r="687" spans="1:9" x14ac:dyDescent="0.25">
      <c r="A687" s="43" t="s">
        <v>468</v>
      </c>
      <c r="B687" s="21"/>
      <c r="C687" s="21">
        <f t="shared" si="35"/>
        <v>190</v>
      </c>
      <c r="D687" s="21">
        <v>158</v>
      </c>
      <c r="E687" s="21">
        <v>32</v>
      </c>
      <c r="F687" s="6"/>
      <c r="G687" s="6">
        <v>4.2699999999999996</v>
      </c>
      <c r="H687" s="6">
        <f t="shared" ref="H687:H750" si="36">ROUND(G687*E687*2,2)</f>
        <v>273.27999999999997</v>
      </c>
      <c r="I687" s="35">
        <f t="shared" ref="I687:I750" si="37">ROUND(H687*1.2409,2)</f>
        <v>339.11</v>
      </c>
    </row>
    <row r="688" spans="1:9" x14ac:dyDescent="0.25">
      <c r="A688" s="43" t="s">
        <v>469</v>
      </c>
      <c r="B688" s="21"/>
      <c r="C688" s="21">
        <f t="shared" si="35"/>
        <v>214</v>
      </c>
      <c r="D688" s="21">
        <v>158</v>
      </c>
      <c r="E688" s="21">
        <v>56</v>
      </c>
      <c r="F688" s="6"/>
      <c r="G688" s="6">
        <v>4.2</v>
      </c>
      <c r="H688" s="6">
        <f t="shared" si="36"/>
        <v>470.4</v>
      </c>
      <c r="I688" s="35">
        <f t="shared" si="37"/>
        <v>583.72</v>
      </c>
    </row>
    <row r="689" spans="1:9" x14ac:dyDescent="0.25">
      <c r="A689" s="43" t="s">
        <v>469</v>
      </c>
      <c r="B689" s="21"/>
      <c r="C689" s="21">
        <f t="shared" si="35"/>
        <v>160</v>
      </c>
      <c r="D689" s="21">
        <v>158</v>
      </c>
      <c r="E689" s="21">
        <v>2</v>
      </c>
      <c r="F689" s="6"/>
      <c r="G689" s="6">
        <v>4.0999999999999996</v>
      </c>
      <c r="H689" s="6">
        <f t="shared" si="36"/>
        <v>16.399999999999999</v>
      </c>
      <c r="I689" s="35">
        <f t="shared" si="37"/>
        <v>20.350000000000001</v>
      </c>
    </row>
    <row r="690" spans="1:9" x14ac:dyDescent="0.25">
      <c r="A690" s="43" t="s">
        <v>469</v>
      </c>
      <c r="B690" s="21"/>
      <c r="C690" s="21">
        <f t="shared" si="35"/>
        <v>168</v>
      </c>
      <c r="D690" s="21">
        <v>158</v>
      </c>
      <c r="E690" s="21">
        <v>10</v>
      </c>
      <c r="F690" s="6"/>
      <c r="G690" s="6">
        <v>4.0999999999999996</v>
      </c>
      <c r="H690" s="6">
        <f t="shared" si="36"/>
        <v>82</v>
      </c>
      <c r="I690" s="35">
        <f t="shared" si="37"/>
        <v>101.75</v>
      </c>
    </row>
    <row r="691" spans="1:9" x14ac:dyDescent="0.25">
      <c r="A691" s="43" t="s">
        <v>469</v>
      </c>
      <c r="B691" s="21"/>
      <c r="C691" s="21">
        <f t="shared" si="35"/>
        <v>200</v>
      </c>
      <c r="D691" s="21">
        <v>158</v>
      </c>
      <c r="E691" s="21">
        <v>42</v>
      </c>
      <c r="F691" s="6"/>
      <c r="G691" s="6">
        <v>4.0999999999999996</v>
      </c>
      <c r="H691" s="6">
        <f t="shared" si="36"/>
        <v>344.4</v>
      </c>
      <c r="I691" s="35">
        <f t="shared" si="37"/>
        <v>427.37</v>
      </c>
    </row>
    <row r="692" spans="1:9" x14ac:dyDescent="0.25">
      <c r="A692" s="43" t="s">
        <v>470</v>
      </c>
      <c r="B692" s="21"/>
      <c r="C692" s="21">
        <f t="shared" si="35"/>
        <v>168</v>
      </c>
      <c r="D692" s="21">
        <v>158</v>
      </c>
      <c r="E692" s="21">
        <v>10</v>
      </c>
      <c r="F692" s="6"/>
      <c r="G692" s="6">
        <v>5.36</v>
      </c>
      <c r="H692" s="6">
        <f t="shared" si="36"/>
        <v>107.2</v>
      </c>
      <c r="I692" s="35">
        <f t="shared" si="37"/>
        <v>133.02000000000001</v>
      </c>
    </row>
    <row r="693" spans="1:9" x14ac:dyDescent="0.25">
      <c r="A693" s="43" t="s">
        <v>470</v>
      </c>
      <c r="B693" s="21"/>
      <c r="C693" s="21">
        <f t="shared" si="35"/>
        <v>179</v>
      </c>
      <c r="D693" s="21">
        <v>158</v>
      </c>
      <c r="E693" s="21">
        <v>21</v>
      </c>
      <c r="F693" s="6"/>
      <c r="G693" s="6">
        <v>5.0999999999999996</v>
      </c>
      <c r="H693" s="6">
        <f t="shared" si="36"/>
        <v>214.2</v>
      </c>
      <c r="I693" s="35">
        <f t="shared" si="37"/>
        <v>265.8</v>
      </c>
    </row>
    <row r="694" spans="1:9" x14ac:dyDescent="0.25">
      <c r="A694" s="43" t="s">
        <v>470</v>
      </c>
      <c r="B694" s="21"/>
      <c r="C694" s="21">
        <f t="shared" si="35"/>
        <v>176</v>
      </c>
      <c r="D694" s="21">
        <v>158</v>
      </c>
      <c r="E694" s="21">
        <v>18</v>
      </c>
      <c r="F694" s="6"/>
      <c r="G694" s="6">
        <v>5.36</v>
      </c>
      <c r="H694" s="6">
        <f t="shared" si="36"/>
        <v>192.96</v>
      </c>
      <c r="I694" s="35">
        <f t="shared" si="37"/>
        <v>239.44</v>
      </c>
    </row>
    <row r="695" spans="1:9" x14ac:dyDescent="0.25">
      <c r="A695" s="43" t="s">
        <v>470</v>
      </c>
      <c r="B695" s="21"/>
      <c r="C695" s="21">
        <f t="shared" si="35"/>
        <v>190</v>
      </c>
      <c r="D695" s="21">
        <v>158</v>
      </c>
      <c r="E695" s="21">
        <v>32</v>
      </c>
      <c r="F695" s="6"/>
      <c r="G695" s="6">
        <v>5.36</v>
      </c>
      <c r="H695" s="6">
        <f t="shared" si="36"/>
        <v>343.04</v>
      </c>
      <c r="I695" s="35">
        <f t="shared" si="37"/>
        <v>425.68</v>
      </c>
    </row>
    <row r="696" spans="1:9" x14ac:dyDescent="0.25">
      <c r="A696" s="43" t="s">
        <v>470</v>
      </c>
      <c r="B696" s="21"/>
      <c r="C696" s="21">
        <f t="shared" si="35"/>
        <v>163</v>
      </c>
      <c r="D696" s="21">
        <v>158</v>
      </c>
      <c r="E696" s="21">
        <v>5</v>
      </c>
      <c r="F696" s="6"/>
      <c r="G696" s="6">
        <v>5.0999999999999996</v>
      </c>
      <c r="H696" s="6">
        <f t="shared" si="36"/>
        <v>51</v>
      </c>
      <c r="I696" s="35">
        <f t="shared" si="37"/>
        <v>63.29</v>
      </c>
    </row>
    <row r="697" spans="1:9" x14ac:dyDescent="0.25">
      <c r="A697" s="43" t="s">
        <v>470</v>
      </c>
      <c r="B697" s="21"/>
      <c r="C697" s="21">
        <f t="shared" si="35"/>
        <v>198</v>
      </c>
      <c r="D697" s="21">
        <v>158</v>
      </c>
      <c r="E697" s="21">
        <v>40</v>
      </c>
      <c r="F697" s="6"/>
      <c r="G697" s="6">
        <v>5.36</v>
      </c>
      <c r="H697" s="6">
        <f t="shared" si="36"/>
        <v>428.8</v>
      </c>
      <c r="I697" s="35">
        <f t="shared" si="37"/>
        <v>532.1</v>
      </c>
    </row>
    <row r="698" spans="1:9" x14ac:dyDescent="0.25">
      <c r="A698" s="43" t="s">
        <v>470</v>
      </c>
      <c r="B698" s="21"/>
      <c r="C698" s="21">
        <f t="shared" si="35"/>
        <v>183</v>
      </c>
      <c r="D698" s="21">
        <v>158</v>
      </c>
      <c r="E698" s="21">
        <v>25</v>
      </c>
      <c r="F698" s="6"/>
      <c r="G698" s="6">
        <v>5.36</v>
      </c>
      <c r="H698" s="6">
        <f t="shared" si="36"/>
        <v>268</v>
      </c>
      <c r="I698" s="35">
        <f t="shared" si="37"/>
        <v>332.56</v>
      </c>
    </row>
    <row r="699" spans="1:9" x14ac:dyDescent="0.25">
      <c r="A699" s="43" t="s">
        <v>470</v>
      </c>
      <c r="B699" s="21"/>
      <c r="C699" s="21">
        <f t="shared" si="35"/>
        <v>160</v>
      </c>
      <c r="D699" s="21">
        <v>158</v>
      </c>
      <c r="E699" s="21">
        <v>2</v>
      </c>
      <c r="F699" s="6"/>
      <c r="G699" s="6">
        <v>5.0999999999999996</v>
      </c>
      <c r="H699" s="6">
        <f t="shared" si="36"/>
        <v>20.399999999999999</v>
      </c>
      <c r="I699" s="35">
        <f t="shared" si="37"/>
        <v>25.31</v>
      </c>
    </row>
    <row r="700" spans="1:9" x14ac:dyDescent="0.25">
      <c r="A700" s="43" t="s">
        <v>470</v>
      </c>
      <c r="B700" s="21"/>
      <c r="C700" s="21">
        <f t="shared" si="35"/>
        <v>169.5</v>
      </c>
      <c r="D700" s="21">
        <v>158</v>
      </c>
      <c r="E700" s="21">
        <v>11.5</v>
      </c>
      <c r="F700" s="6"/>
      <c r="G700" s="6">
        <v>5.36</v>
      </c>
      <c r="H700" s="6">
        <f t="shared" si="36"/>
        <v>123.28</v>
      </c>
      <c r="I700" s="35">
        <f t="shared" si="37"/>
        <v>152.97999999999999</v>
      </c>
    </row>
    <row r="701" spans="1:9" x14ac:dyDescent="0.25">
      <c r="A701" s="43" t="s">
        <v>470</v>
      </c>
      <c r="B701" s="21"/>
      <c r="C701" s="21">
        <f t="shared" si="35"/>
        <v>166.5</v>
      </c>
      <c r="D701" s="21">
        <v>158</v>
      </c>
      <c r="E701" s="21">
        <v>8.5</v>
      </c>
      <c r="F701" s="6"/>
      <c r="G701" s="6">
        <v>5.0999999999999996</v>
      </c>
      <c r="H701" s="6">
        <f t="shared" si="36"/>
        <v>86.7</v>
      </c>
      <c r="I701" s="35">
        <f t="shared" si="37"/>
        <v>107.59</v>
      </c>
    </row>
    <row r="702" spans="1:9" x14ac:dyDescent="0.25">
      <c r="A702" s="43" t="s">
        <v>470</v>
      </c>
      <c r="B702" s="21"/>
      <c r="C702" s="21">
        <f t="shared" si="35"/>
        <v>190</v>
      </c>
      <c r="D702" s="21">
        <v>158</v>
      </c>
      <c r="E702" s="21">
        <v>32</v>
      </c>
      <c r="F702" s="6"/>
      <c r="G702" s="6">
        <v>5.36</v>
      </c>
      <c r="H702" s="6">
        <f t="shared" si="36"/>
        <v>343.04</v>
      </c>
      <c r="I702" s="35">
        <f t="shared" si="37"/>
        <v>425.68</v>
      </c>
    </row>
    <row r="703" spans="1:9" x14ac:dyDescent="0.25">
      <c r="A703" s="43" t="s">
        <v>470</v>
      </c>
      <c r="B703" s="21"/>
      <c r="C703" s="21">
        <f t="shared" si="35"/>
        <v>180</v>
      </c>
      <c r="D703" s="21">
        <v>158</v>
      </c>
      <c r="E703" s="21">
        <v>22</v>
      </c>
      <c r="F703" s="6"/>
      <c r="G703" s="6">
        <v>5.36</v>
      </c>
      <c r="H703" s="6">
        <f t="shared" si="36"/>
        <v>235.84</v>
      </c>
      <c r="I703" s="35">
        <f t="shared" si="37"/>
        <v>292.64999999999998</v>
      </c>
    </row>
    <row r="704" spans="1:9" x14ac:dyDescent="0.25">
      <c r="A704" s="43" t="s">
        <v>470</v>
      </c>
      <c r="B704" s="21"/>
      <c r="C704" s="21">
        <f t="shared" si="35"/>
        <v>161</v>
      </c>
      <c r="D704" s="21">
        <v>158</v>
      </c>
      <c r="E704" s="21">
        <v>3</v>
      </c>
      <c r="F704" s="6"/>
      <c r="G704" s="6">
        <v>5.0999999999999996</v>
      </c>
      <c r="H704" s="6">
        <f t="shared" si="36"/>
        <v>30.6</v>
      </c>
      <c r="I704" s="35">
        <f t="shared" si="37"/>
        <v>37.97</v>
      </c>
    </row>
    <row r="705" spans="1:9" x14ac:dyDescent="0.25">
      <c r="A705" s="43" t="s">
        <v>470</v>
      </c>
      <c r="B705" s="21"/>
      <c r="C705" s="21">
        <f t="shared" si="35"/>
        <v>185</v>
      </c>
      <c r="D705" s="21">
        <v>158</v>
      </c>
      <c r="E705" s="21">
        <v>27</v>
      </c>
      <c r="F705" s="6"/>
      <c r="G705" s="6">
        <v>5.36</v>
      </c>
      <c r="H705" s="6">
        <f t="shared" si="36"/>
        <v>289.44</v>
      </c>
      <c r="I705" s="35">
        <f t="shared" si="37"/>
        <v>359.17</v>
      </c>
    </row>
    <row r="706" spans="1:9" x14ac:dyDescent="0.25">
      <c r="A706" s="43" t="s">
        <v>470</v>
      </c>
      <c r="B706" s="21"/>
      <c r="C706" s="21">
        <f t="shared" si="35"/>
        <v>190</v>
      </c>
      <c r="D706" s="21">
        <v>158</v>
      </c>
      <c r="E706" s="21">
        <v>32</v>
      </c>
      <c r="F706" s="6"/>
      <c r="G706" s="6">
        <v>5.36</v>
      </c>
      <c r="H706" s="6">
        <f t="shared" si="36"/>
        <v>343.04</v>
      </c>
      <c r="I706" s="35">
        <f t="shared" si="37"/>
        <v>425.68</v>
      </c>
    </row>
    <row r="707" spans="1:9" x14ac:dyDescent="0.25">
      <c r="A707" s="43" t="s">
        <v>470</v>
      </c>
      <c r="B707" s="21"/>
      <c r="C707" s="21">
        <f t="shared" si="35"/>
        <v>172</v>
      </c>
      <c r="D707" s="21">
        <v>158</v>
      </c>
      <c r="E707" s="21">
        <v>14</v>
      </c>
      <c r="F707" s="6"/>
      <c r="G707" s="6">
        <v>5.36</v>
      </c>
      <c r="H707" s="6">
        <f t="shared" si="36"/>
        <v>150.08000000000001</v>
      </c>
      <c r="I707" s="35">
        <f t="shared" si="37"/>
        <v>186.23</v>
      </c>
    </row>
    <row r="708" spans="1:9" x14ac:dyDescent="0.25">
      <c r="A708" s="43" t="s">
        <v>470</v>
      </c>
      <c r="B708" s="21"/>
      <c r="C708" s="21">
        <f t="shared" si="35"/>
        <v>163</v>
      </c>
      <c r="D708" s="21">
        <v>158</v>
      </c>
      <c r="E708" s="21">
        <v>5</v>
      </c>
      <c r="F708" s="6"/>
      <c r="G708" s="6">
        <v>5.36</v>
      </c>
      <c r="H708" s="6">
        <f t="shared" si="36"/>
        <v>53.6</v>
      </c>
      <c r="I708" s="35">
        <f t="shared" si="37"/>
        <v>66.510000000000005</v>
      </c>
    </row>
    <row r="709" spans="1:9" x14ac:dyDescent="0.25">
      <c r="A709" s="43" t="s">
        <v>470</v>
      </c>
      <c r="B709" s="21"/>
      <c r="C709" s="21">
        <f t="shared" si="35"/>
        <v>166.5</v>
      </c>
      <c r="D709" s="21">
        <v>158</v>
      </c>
      <c r="E709" s="21">
        <v>8.5</v>
      </c>
      <c r="F709" s="6"/>
      <c r="G709" s="6">
        <v>5.36</v>
      </c>
      <c r="H709" s="6">
        <f t="shared" si="36"/>
        <v>91.12</v>
      </c>
      <c r="I709" s="35">
        <f t="shared" si="37"/>
        <v>113.07</v>
      </c>
    </row>
    <row r="710" spans="1:9" x14ac:dyDescent="0.25">
      <c r="A710" s="43" t="s">
        <v>470</v>
      </c>
      <c r="B710" s="21"/>
      <c r="C710" s="21">
        <f t="shared" si="35"/>
        <v>190</v>
      </c>
      <c r="D710" s="21">
        <v>158</v>
      </c>
      <c r="E710" s="21">
        <v>32</v>
      </c>
      <c r="F710" s="6"/>
      <c r="G710" s="6">
        <v>5.36</v>
      </c>
      <c r="H710" s="6">
        <f t="shared" si="36"/>
        <v>343.04</v>
      </c>
      <c r="I710" s="35">
        <f t="shared" si="37"/>
        <v>425.68</v>
      </c>
    </row>
    <row r="711" spans="1:9" x14ac:dyDescent="0.25">
      <c r="A711" s="43" t="s">
        <v>470</v>
      </c>
      <c r="B711" s="21"/>
      <c r="C711" s="21">
        <f t="shared" si="35"/>
        <v>175</v>
      </c>
      <c r="D711" s="21">
        <v>158</v>
      </c>
      <c r="E711" s="21">
        <v>17</v>
      </c>
      <c r="F711" s="6"/>
      <c r="G711" s="6">
        <v>5.36</v>
      </c>
      <c r="H711" s="6">
        <f t="shared" si="36"/>
        <v>182.24</v>
      </c>
      <c r="I711" s="35">
        <f t="shared" si="37"/>
        <v>226.14</v>
      </c>
    </row>
    <row r="712" spans="1:9" x14ac:dyDescent="0.25">
      <c r="A712" s="43" t="s">
        <v>470</v>
      </c>
      <c r="B712" s="21"/>
      <c r="C712" s="21">
        <f t="shared" si="35"/>
        <v>165</v>
      </c>
      <c r="D712" s="21">
        <v>158</v>
      </c>
      <c r="E712" s="21">
        <v>7</v>
      </c>
      <c r="F712" s="6"/>
      <c r="G712" s="6">
        <v>5.0999999999999996</v>
      </c>
      <c r="H712" s="6">
        <f t="shared" si="36"/>
        <v>71.400000000000006</v>
      </c>
      <c r="I712" s="35">
        <f t="shared" si="37"/>
        <v>88.6</v>
      </c>
    </row>
    <row r="713" spans="1:9" x14ac:dyDescent="0.25">
      <c r="A713" s="43" t="s">
        <v>470</v>
      </c>
      <c r="B713" s="21"/>
      <c r="C713" s="21">
        <f t="shared" si="35"/>
        <v>164</v>
      </c>
      <c r="D713" s="21">
        <v>158</v>
      </c>
      <c r="E713" s="21">
        <v>6</v>
      </c>
      <c r="F713" s="6"/>
      <c r="G713" s="6">
        <v>5.0999999999999996</v>
      </c>
      <c r="H713" s="6">
        <f t="shared" si="36"/>
        <v>61.2</v>
      </c>
      <c r="I713" s="35">
        <f t="shared" si="37"/>
        <v>75.94</v>
      </c>
    </row>
    <row r="714" spans="1:9" x14ac:dyDescent="0.25">
      <c r="A714" s="43" t="s">
        <v>470</v>
      </c>
      <c r="B714" s="21"/>
      <c r="C714" s="21">
        <f t="shared" si="35"/>
        <v>172</v>
      </c>
      <c r="D714" s="21">
        <v>158</v>
      </c>
      <c r="E714" s="21">
        <v>14</v>
      </c>
      <c r="F714" s="6"/>
      <c r="G714" s="6">
        <v>5.36</v>
      </c>
      <c r="H714" s="6">
        <f t="shared" si="36"/>
        <v>150.08000000000001</v>
      </c>
      <c r="I714" s="35">
        <f t="shared" si="37"/>
        <v>186.23</v>
      </c>
    </row>
    <row r="715" spans="1:9" x14ac:dyDescent="0.25">
      <c r="A715" s="43" t="s">
        <v>470</v>
      </c>
      <c r="B715" s="21"/>
      <c r="C715" s="21">
        <f t="shared" si="35"/>
        <v>178</v>
      </c>
      <c r="D715" s="21">
        <v>158</v>
      </c>
      <c r="E715" s="21">
        <v>20</v>
      </c>
      <c r="F715" s="6"/>
      <c r="G715" s="6">
        <v>5.36</v>
      </c>
      <c r="H715" s="6">
        <f t="shared" si="36"/>
        <v>214.4</v>
      </c>
      <c r="I715" s="35">
        <f t="shared" si="37"/>
        <v>266.05</v>
      </c>
    </row>
    <row r="716" spans="1:9" x14ac:dyDescent="0.25">
      <c r="A716" s="43" t="s">
        <v>470</v>
      </c>
      <c r="B716" s="21"/>
      <c r="C716" s="21">
        <f t="shared" si="35"/>
        <v>172</v>
      </c>
      <c r="D716" s="21">
        <v>158</v>
      </c>
      <c r="E716" s="21">
        <v>14</v>
      </c>
      <c r="F716" s="6"/>
      <c r="G716" s="6">
        <v>5.36</v>
      </c>
      <c r="H716" s="6">
        <f t="shared" si="36"/>
        <v>150.08000000000001</v>
      </c>
      <c r="I716" s="35">
        <f t="shared" si="37"/>
        <v>186.23</v>
      </c>
    </row>
    <row r="717" spans="1:9" x14ac:dyDescent="0.25">
      <c r="A717" s="43" t="s">
        <v>470</v>
      </c>
      <c r="B717" s="21"/>
      <c r="C717" s="21">
        <f t="shared" si="35"/>
        <v>160</v>
      </c>
      <c r="D717" s="21">
        <v>158</v>
      </c>
      <c r="E717" s="21">
        <v>2</v>
      </c>
      <c r="F717" s="6"/>
      <c r="G717" s="6">
        <v>5.0999999999999996</v>
      </c>
      <c r="H717" s="6">
        <f t="shared" si="36"/>
        <v>20.399999999999999</v>
      </c>
      <c r="I717" s="35">
        <f t="shared" si="37"/>
        <v>25.31</v>
      </c>
    </row>
    <row r="718" spans="1:9" x14ac:dyDescent="0.25">
      <c r="A718" s="43" t="s">
        <v>470</v>
      </c>
      <c r="B718" s="21"/>
      <c r="C718" s="21">
        <f t="shared" si="35"/>
        <v>182</v>
      </c>
      <c r="D718" s="21">
        <v>158</v>
      </c>
      <c r="E718" s="21">
        <v>24</v>
      </c>
      <c r="F718" s="6"/>
      <c r="G718" s="6">
        <v>5.36</v>
      </c>
      <c r="H718" s="6">
        <f t="shared" si="36"/>
        <v>257.27999999999997</v>
      </c>
      <c r="I718" s="35">
        <f t="shared" si="37"/>
        <v>319.26</v>
      </c>
    </row>
    <row r="719" spans="1:9" x14ac:dyDescent="0.25">
      <c r="A719" s="43" t="s">
        <v>470</v>
      </c>
      <c r="B719" s="21"/>
      <c r="C719" s="21">
        <f t="shared" si="35"/>
        <v>190</v>
      </c>
      <c r="D719" s="21">
        <v>158</v>
      </c>
      <c r="E719" s="21">
        <v>32</v>
      </c>
      <c r="F719" s="6"/>
      <c r="G719" s="6">
        <v>5.36</v>
      </c>
      <c r="H719" s="6">
        <f t="shared" si="36"/>
        <v>343.04</v>
      </c>
      <c r="I719" s="35">
        <f t="shared" si="37"/>
        <v>425.68</v>
      </c>
    </row>
    <row r="720" spans="1:9" x14ac:dyDescent="0.25">
      <c r="A720" s="43" t="s">
        <v>470</v>
      </c>
      <c r="B720" s="21"/>
      <c r="C720" s="21">
        <f t="shared" si="35"/>
        <v>176</v>
      </c>
      <c r="D720" s="21">
        <v>158</v>
      </c>
      <c r="E720" s="21">
        <v>18</v>
      </c>
      <c r="F720" s="6"/>
      <c r="G720" s="6">
        <v>5.36</v>
      </c>
      <c r="H720" s="6">
        <f t="shared" si="36"/>
        <v>192.96</v>
      </c>
      <c r="I720" s="35">
        <f t="shared" si="37"/>
        <v>239.44</v>
      </c>
    </row>
    <row r="721" spans="1:9" x14ac:dyDescent="0.25">
      <c r="A721" s="43" t="s">
        <v>470</v>
      </c>
      <c r="B721" s="21"/>
      <c r="C721" s="21">
        <f t="shared" si="35"/>
        <v>180</v>
      </c>
      <c r="D721" s="21">
        <v>158</v>
      </c>
      <c r="E721" s="21">
        <v>22</v>
      </c>
      <c r="F721" s="6"/>
      <c r="G721" s="6">
        <v>5.36</v>
      </c>
      <c r="H721" s="6">
        <f t="shared" si="36"/>
        <v>235.84</v>
      </c>
      <c r="I721" s="35">
        <f t="shared" si="37"/>
        <v>292.64999999999998</v>
      </c>
    </row>
    <row r="722" spans="1:9" x14ac:dyDescent="0.25">
      <c r="A722" s="43" t="s">
        <v>470</v>
      </c>
      <c r="B722" s="21"/>
      <c r="C722" s="21">
        <f t="shared" si="35"/>
        <v>169.5</v>
      </c>
      <c r="D722" s="21">
        <v>158</v>
      </c>
      <c r="E722" s="21">
        <v>11.5</v>
      </c>
      <c r="F722" s="6"/>
      <c r="G722" s="6">
        <v>5.36</v>
      </c>
      <c r="H722" s="6">
        <f t="shared" si="36"/>
        <v>123.28</v>
      </c>
      <c r="I722" s="35">
        <f t="shared" si="37"/>
        <v>152.97999999999999</v>
      </c>
    </row>
    <row r="723" spans="1:9" x14ac:dyDescent="0.25">
      <c r="A723" s="43" t="s">
        <v>470</v>
      </c>
      <c r="B723" s="21"/>
      <c r="C723" s="21">
        <f t="shared" si="35"/>
        <v>180</v>
      </c>
      <c r="D723" s="21">
        <v>158</v>
      </c>
      <c r="E723" s="21">
        <v>22</v>
      </c>
      <c r="F723" s="6"/>
      <c r="G723" s="6">
        <v>5.36</v>
      </c>
      <c r="H723" s="6">
        <f t="shared" si="36"/>
        <v>235.84</v>
      </c>
      <c r="I723" s="35">
        <f t="shared" si="37"/>
        <v>292.64999999999998</v>
      </c>
    </row>
    <row r="724" spans="1:9" x14ac:dyDescent="0.25">
      <c r="A724" s="43" t="s">
        <v>485</v>
      </c>
      <c r="B724" s="21"/>
      <c r="C724" s="21">
        <f t="shared" si="35"/>
        <v>162</v>
      </c>
      <c r="D724" s="21">
        <v>158</v>
      </c>
      <c r="E724" s="21">
        <v>4</v>
      </c>
      <c r="F724" s="35">
        <v>1400</v>
      </c>
      <c r="G724" s="35">
        <f t="shared" ref="G724:G748" si="38">ROUND(F724/158,3)</f>
        <v>8.8610000000000007</v>
      </c>
      <c r="H724" s="6">
        <f t="shared" si="36"/>
        <v>70.89</v>
      </c>
      <c r="I724" s="35">
        <f t="shared" si="37"/>
        <v>87.97</v>
      </c>
    </row>
    <row r="725" spans="1:9" x14ac:dyDescent="0.25">
      <c r="A725" s="43" t="s">
        <v>486</v>
      </c>
      <c r="B725" s="21"/>
      <c r="C725" s="21">
        <f t="shared" si="35"/>
        <v>162</v>
      </c>
      <c r="D725" s="21">
        <v>158</v>
      </c>
      <c r="E725" s="21">
        <v>4</v>
      </c>
      <c r="F725" s="35">
        <v>1300</v>
      </c>
      <c r="G725" s="35">
        <f t="shared" si="38"/>
        <v>8.2279999999999998</v>
      </c>
      <c r="H725" s="6">
        <f t="shared" si="36"/>
        <v>65.819999999999993</v>
      </c>
      <c r="I725" s="35">
        <f t="shared" si="37"/>
        <v>81.680000000000007</v>
      </c>
    </row>
    <row r="726" spans="1:9" x14ac:dyDescent="0.25">
      <c r="A726" s="43" t="s">
        <v>487</v>
      </c>
      <c r="B726" s="21"/>
      <c r="C726" s="21">
        <f t="shared" si="35"/>
        <v>159.5</v>
      </c>
      <c r="D726" s="21">
        <v>158</v>
      </c>
      <c r="E726" s="21">
        <v>1.5</v>
      </c>
      <c r="F726" s="35">
        <v>1600</v>
      </c>
      <c r="G726" s="35">
        <f t="shared" si="38"/>
        <v>10.127000000000001</v>
      </c>
      <c r="H726" s="6">
        <f t="shared" si="36"/>
        <v>30.38</v>
      </c>
      <c r="I726" s="35">
        <f t="shared" si="37"/>
        <v>37.700000000000003</v>
      </c>
    </row>
    <row r="727" spans="1:9" x14ac:dyDescent="0.25">
      <c r="A727" s="43" t="s">
        <v>488</v>
      </c>
      <c r="B727" s="21"/>
      <c r="C727" s="21">
        <f t="shared" si="35"/>
        <v>158.5</v>
      </c>
      <c r="D727" s="21">
        <v>158</v>
      </c>
      <c r="E727" s="21">
        <v>0.5</v>
      </c>
      <c r="F727" s="35">
        <v>1250</v>
      </c>
      <c r="G727" s="35">
        <f t="shared" si="38"/>
        <v>7.9109999999999996</v>
      </c>
      <c r="H727" s="6">
        <f t="shared" si="36"/>
        <v>7.91</v>
      </c>
      <c r="I727" s="35">
        <f t="shared" si="37"/>
        <v>9.82</v>
      </c>
    </row>
    <row r="728" spans="1:9" x14ac:dyDescent="0.25">
      <c r="A728" s="43" t="s">
        <v>86</v>
      </c>
      <c r="B728" s="21"/>
      <c r="C728" s="21">
        <f t="shared" si="35"/>
        <v>180</v>
      </c>
      <c r="D728" s="21">
        <v>158</v>
      </c>
      <c r="E728" s="21">
        <v>22</v>
      </c>
      <c r="F728" s="35">
        <v>1300</v>
      </c>
      <c r="G728" s="35">
        <f t="shared" si="38"/>
        <v>8.2279999999999998</v>
      </c>
      <c r="H728" s="6">
        <f t="shared" si="36"/>
        <v>362.03</v>
      </c>
      <c r="I728" s="35">
        <f t="shared" si="37"/>
        <v>449.24</v>
      </c>
    </row>
    <row r="729" spans="1:9" x14ac:dyDescent="0.25">
      <c r="A729" s="43" t="s">
        <v>489</v>
      </c>
      <c r="B729" s="21"/>
      <c r="C729" s="21">
        <f t="shared" si="35"/>
        <v>174</v>
      </c>
      <c r="D729" s="21">
        <v>158</v>
      </c>
      <c r="E729" s="21">
        <v>16</v>
      </c>
      <c r="F729" s="35">
        <v>1500</v>
      </c>
      <c r="G729" s="35">
        <f t="shared" si="38"/>
        <v>9.4939999999999998</v>
      </c>
      <c r="H729" s="6">
        <f t="shared" si="36"/>
        <v>303.81</v>
      </c>
      <c r="I729" s="35">
        <f t="shared" si="37"/>
        <v>377</v>
      </c>
    </row>
    <row r="730" spans="1:9" x14ac:dyDescent="0.25">
      <c r="A730" s="43" t="s">
        <v>490</v>
      </c>
      <c r="B730" s="21"/>
      <c r="C730" s="21">
        <f t="shared" si="35"/>
        <v>163</v>
      </c>
      <c r="D730" s="21">
        <v>158</v>
      </c>
      <c r="E730" s="21">
        <v>5</v>
      </c>
      <c r="F730" s="35">
        <v>2000</v>
      </c>
      <c r="G730" s="35">
        <f t="shared" si="38"/>
        <v>12.657999999999999</v>
      </c>
      <c r="H730" s="6">
        <f t="shared" si="36"/>
        <v>126.58</v>
      </c>
      <c r="I730" s="35">
        <f t="shared" si="37"/>
        <v>157.07</v>
      </c>
    </row>
    <row r="731" spans="1:9" x14ac:dyDescent="0.25">
      <c r="A731" s="43" t="s">
        <v>490</v>
      </c>
      <c r="B731" s="21"/>
      <c r="C731" s="21">
        <f t="shared" si="35"/>
        <v>163</v>
      </c>
      <c r="D731" s="21">
        <v>158</v>
      </c>
      <c r="E731" s="21">
        <v>5</v>
      </c>
      <c r="F731" s="35">
        <v>2000</v>
      </c>
      <c r="G731" s="35">
        <f t="shared" si="38"/>
        <v>12.657999999999999</v>
      </c>
      <c r="H731" s="6">
        <f t="shared" si="36"/>
        <v>126.58</v>
      </c>
      <c r="I731" s="35">
        <f t="shared" si="37"/>
        <v>157.07</v>
      </c>
    </row>
    <row r="732" spans="1:9" x14ac:dyDescent="0.25">
      <c r="A732" s="43" t="s">
        <v>490</v>
      </c>
      <c r="B732" s="21"/>
      <c r="C732" s="21">
        <f t="shared" si="35"/>
        <v>163</v>
      </c>
      <c r="D732" s="21">
        <v>158</v>
      </c>
      <c r="E732" s="21">
        <v>5</v>
      </c>
      <c r="F732" s="35">
        <v>2000</v>
      </c>
      <c r="G732" s="35">
        <f t="shared" si="38"/>
        <v>12.657999999999999</v>
      </c>
      <c r="H732" s="6">
        <f t="shared" si="36"/>
        <v>126.58</v>
      </c>
      <c r="I732" s="35">
        <f t="shared" si="37"/>
        <v>157.07</v>
      </c>
    </row>
    <row r="733" spans="1:9" x14ac:dyDescent="0.25">
      <c r="A733" s="43" t="s">
        <v>491</v>
      </c>
      <c r="B733" s="21"/>
      <c r="C733" s="21">
        <f t="shared" si="35"/>
        <v>162</v>
      </c>
      <c r="D733" s="21">
        <v>158</v>
      </c>
      <c r="E733" s="21">
        <v>4</v>
      </c>
      <c r="F733" s="35">
        <v>2500</v>
      </c>
      <c r="G733" s="35">
        <f t="shared" si="38"/>
        <v>15.823</v>
      </c>
      <c r="H733" s="6">
        <f t="shared" si="36"/>
        <v>126.58</v>
      </c>
      <c r="I733" s="35">
        <f t="shared" si="37"/>
        <v>157.07</v>
      </c>
    </row>
    <row r="734" spans="1:9" x14ac:dyDescent="0.25">
      <c r="A734" s="43" t="s">
        <v>492</v>
      </c>
      <c r="B734" s="21"/>
      <c r="C734" s="21">
        <f t="shared" si="35"/>
        <v>170</v>
      </c>
      <c r="D734" s="21">
        <v>158</v>
      </c>
      <c r="E734" s="21">
        <v>12</v>
      </c>
      <c r="F734" s="35">
        <v>1000</v>
      </c>
      <c r="G734" s="35">
        <f t="shared" si="38"/>
        <v>6.3289999999999997</v>
      </c>
      <c r="H734" s="6">
        <f t="shared" si="36"/>
        <v>151.9</v>
      </c>
      <c r="I734" s="35">
        <f t="shared" si="37"/>
        <v>188.49</v>
      </c>
    </row>
    <row r="735" spans="1:9" x14ac:dyDescent="0.25">
      <c r="A735" s="43" t="s">
        <v>493</v>
      </c>
      <c r="B735" s="21"/>
      <c r="C735" s="21">
        <f t="shared" si="35"/>
        <v>194</v>
      </c>
      <c r="D735" s="21">
        <v>158</v>
      </c>
      <c r="E735" s="21">
        <v>36</v>
      </c>
      <c r="F735" s="35">
        <v>2500</v>
      </c>
      <c r="G735" s="35">
        <f t="shared" si="38"/>
        <v>15.823</v>
      </c>
      <c r="H735" s="6">
        <f t="shared" si="36"/>
        <v>1139.26</v>
      </c>
      <c r="I735" s="35">
        <f t="shared" si="37"/>
        <v>1413.71</v>
      </c>
    </row>
    <row r="736" spans="1:9" x14ac:dyDescent="0.25">
      <c r="A736" s="43" t="s">
        <v>494</v>
      </c>
      <c r="B736" s="21"/>
      <c r="C736" s="21">
        <f t="shared" si="35"/>
        <v>172</v>
      </c>
      <c r="D736" s="21">
        <v>158</v>
      </c>
      <c r="E736" s="21">
        <v>14</v>
      </c>
      <c r="F736" s="35">
        <v>3500</v>
      </c>
      <c r="G736" s="35">
        <f t="shared" si="38"/>
        <v>22.152000000000001</v>
      </c>
      <c r="H736" s="6">
        <f t="shared" si="36"/>
        <v>620.26</v>
      </c>
      <c r="I736" s="35">
        <f t="shared" si="37"/>
        <v>769.68</v>
      </c>
    </row>
    <row r="737" spans="1:9" x14ac:dyDescent="0.25">
      <c r="A737" s="43" t="s">
        <v>495</v>
      </c>
      <c r="B737" s="21"/>
      <c r="C737" s="21">
        <f t="shared" si="35"/>
        <v>174</v>
      </c>
      <c r="D737" s="21">
        <v>158</v>
      </c>
      <c r="E737" s="21">
        <v>16</v>
      </c>
      <c r="F737" s="35">
        <v>800</v>
      </c>
      <c r="G737" s="35">
        <f t="shared" si="38"/>
        <v>5.0629999999999997</v>
      </c>
      <c r="H737" s="6">
        <f t="shared" si="36"/>
        <v>162.02000000000001</v>
      </c>
      <c r="I737" s="35">
        <f t="shared" si="37"/>
        <v>201.05</v>
      </c>
    </row>
    <row r="738" spans="1:9" x14ac:dyDescent="0.25">
      <c r="A738" s="43" t="s">
        <v>495</v>
      </c>
      <c r="B738" s="21"/>
      <c r="C738" s="21">
        <f t="shared" si="35"/>
        <v>166</v>
      </c>
      <c r="D738" s="21">
        <v>158</v>
      </c>
      <c r="E738" s="21">
        <v>8</v>
      </c>
      <c r="F738" s="35">
        <v>800</v>
      </c>
      <c r="G738" s="35">
        <f t="shared" si="38"/>
        <v>5.0629999999999997</v>
      </c>
      <c r="H738" s="6">
        <f t="shared" si="36"/>
        <v>81.010000000000005</v>
      </c>
      <c r="I738" s="35">
        <f t="shared" si="37"/>
        <v>100.53</v>
      </c>
    </row>
    <row r="739" spans="1:9" x14ac:dyDescent="0.25">
      <c r="A739" s="43" t="s">
        <v>496</v>
      </c>
      <c r="B739" s="21"/>
      <c r="C739" s="21">
        <f t="shared" si="35"/>
        <v>163</v>
      </c>
      <c r="D739" s="21">
        <v>158</v>
      </c>
      <c r="E739" s="21">
        <v>5</v>
      </c>
      <c r="F739" s="35">
        <v>1400</v>
      </c>
      <c r="G739" s="35">
        <f t="shared" si="38"/>
        <v>8.8610000000000007</v>
      </c>
      <c r="H739" s="6">
        <f t="shared" si="36"/>
        <v>88.61</v>
      </c>
      <c r="I739" s="35">
        <f t="shared" si="37"/>
        <v>109.96</v>
      </c>
    </row>
    <row r="740" spans="1:9" x14ac:dyDescent="0.25">
      <c r="A740" s="43" t="s">
        <v>496</v>
      </c>
      <c r="B740" s="21"/>
      <c r="C740" s="21">
        <f t="shared" si="35"/>
        <v>163</v>
      </c>
      <c r="D740" s="21">
        <v>158</v>
      </c>
      <c r="E740" s="21">
        <v>5</v>
      </c>
      <c r="F740" s="35">
        <v>1400</v>
      </c>
      <c r="G740" s="35">
        <f t="shared" si="38"/>
        <v>8.8610000000000007</v>
      </c>
      <c r="H740" s="6">
        <f t="shared" si="36"/>
        <v>88.61</v>
      </c>
      <c r="I740" s="35">
        <f t="shared" si="37"/>
        <v>109.96</v>
      </c>
    </row>
    <row r="741" spans="1:9" x14ac:dyDescent="0.25">
      <c r="A741" s="43" t="s">
        <v>497</v>
      </c>
      <c r="B741" s="21"/>
      <c r="C741" s="21">
        <f t="shared" si="35"/>
        <v>163</v>
      </c>
      <c r="D741" s="21">
        <v>158</v>
      </c>
      <c r="E741" s="21">
        <v>5</v>
      </c>
      <c r="F741" s="35">
        <v>1200</v>
      </c>
      <c r="G741" s="35">
        <f t="shared" si="38"/>
        <v>7.5949999999999998</v>
      </c>
      <c r="H741" s="6">
        <f t="shared" si="36"/>
        <v>75.95</v>
      </c>
      <c r="I741" s="35">
        <f t="shared" si="37"/>
        <v>94.25</v>
      </c>
    </row>
    <row r="742" spans="1:9" x14ac:dyDescent="0.25">
      <c r="A742" s="43" t="s">
        <v>497</v>
      </c>
      <c r="B742" s="21"/>
      <c r="C742" s="21">
        <f t="shared" si="35"/>
        <v>163</v>
      </c>
      <c r="D742" s="21">
        <v>158</v>
      </c>
      <c r="E742" s="21">
        <v>5</v>
      </c>
      <c r="F742" s="35">
        <v>1100</v>
      </c>
      <c r="G742" s="35">
        <f t="shared" si="38"/>
        <v>6.9619999999999997</v>
      </c>
      <c r="H742" s="6">
        <f t="shared" si="36"/>
        <v>69.62</v>
      </c>
      <c r="I742" s="35">
        <f t="shared" si="37"/>
        <v>86.39</v>
      </c>
    </row>
    <row r="743" spans="1:9" x14ac:dyDescent="0.25">
      <c r="A743" s="43" t="s">
        <v>497</v>
      </c>
      <c r="B743" s="21"/>
      <c r="C743" s="21">
        <f t="shared" si="35"/>
        <v>163</v>
      </c>
      <c r="D743" s="21">
        <v>158</v>
      </c>
      <c r="E743" s="21">
        <v>5</v>
      </c>
      <c r="F743" s="35">
        <v>1000</v>
      </c>
      <c r="G743" s="35">
        <f t="shared" si="38"/>
        <v>6.3289999999999997</v>
      </c>
      <c r="H743" s="6">
        <f t="shared" si="36"/>
        <v>63.29</v>
      </c>
      <c r="I743" s="35">
        <f t="shared" si="37"/>
        <v>78.540000000000006</v>
      </c>
    </row>
    <row r="744" spans="1:9" x14ac:dyDescent="0.25">
      <c r="A744" s="43" t="s">
        <v>497</v>
      </c>
      <c r="B744" s="21"/>
      <c r="C744" s="21">
        <f t="shared" si="35"/>
        <v>163</v>
      </c>
      <c r="D744" s="21">
        <v>158</v>
      </c>
      <c r="E744" s="21">
        <v>5</v>
      </c>
      <c r="F744" s="35">
        <v>1200</v>
      </c>
      <c r="G744" s="35">
        <f t="shared" si="38"/>
        <v>7.5949999999999998</v>
      </c>
      <c r="H744" s="6">
        <f t="shared" si="36"/>
        <v>75.95</v>
      </c>
      <c r="I744" s="35">
        <f t="shared" si="37"/>
        <v>94.25</v>
      </c>
    </row>
    <row r="745" spans="1:9" x14ac:dyDescent="0.25">
      <c r="A745" s="43" t="s">
        <v>498</v>
      </c>
      <c r="B745" s="21"/>
      <c r="C745" s="21">
        <f t="shared" si="35"/>
        <v>182</v>
      </c>
      <c r="D745" s="21">
        <v>158</v>
      </c>
      <c r="E745" s="21">
        <v>24</v>
      </c>
      <c r="F745" s="35">
        <v>1700</v>
      </c>
      <c r="G745" s="35">
        <f t="shared" si="38"/>
        <v>10.759</v>
      </c>
      <c r="H745" s="6">
        <f t="shared" si="36"/>
        <v>516.42999999999995</v>
      </c>
      <c r="I745" s="35">
        <f t="shared" si="37"/>
        <v>640.84</v>
      </c>
    </row>
    <row r="746" spans="1:9" x14ac:dyDescent="0.25">
      <c r="A746" s="43" t="s">
        <v>499</v>
      </c>
      <c r="B746" s="21"/>
      <c r="C746" s="21">
        <f t="shared" si="35"/>
        <v>165</v>
      </c>
      <c r="D746" s="21">
        <v>158</v>
      </c>
      <c r="E746" s="21">
        <v>7</v>
      </c>
      <c r="F746" s="35">
        <v>1350</v>
      </c>
      <c r="G746" s="35">
        <f t="shared" si="38"/>
        <v>8.5440000000000005</v>
      </c>
      <c r="H746" s="6">
        <f t="shared" si="36"/>
        <v>119.62</v>
      </c>
      <c r="I746" s="35">
        <f t="shared" si="37"/>
        <v>148.44</v>
      </c>
    </row>
    <row r="747" spans="1:9" x14ac:dyDescent="0.25">
      <c r="A747" s="43" t="s">
        <v>500</v>
      </c>
      <c r="B747" s="21"/>
      <c r="C747" s="21">
        <f t="shared" si="35"/>
        <v>169</v>
      </c>
      <c r="D747" s="21">
        <v>158</v>
      </c>
      <c r="E747" s="21">
        <v>11</v>
      </c>
      <c r="F747" s="35">
        <v>1400</v>
      </c>
      <c r="G747" s="35">
        <f t="shared" si="38"/>
        <v>8.8610000000000007</v>
      </c>
      <c r="H747" s="6">
        <f t="shared" si="36"/>
        <v>194.94</v>
      </c>
      <c r="I747" s="35">
        <f t="shared" si="37"/>
        <v>241.9</v>
      </c>
    </row>
    <row r="748" spans="1:9" x14ac:dyDescent="0.25">
      <c r="A748" s="43" t="s">
        <v>494</v>
      </c>
      <c r="B748" s="21"/>
      <c r="C748" s="21">
        <f t="shared" si="35"/>
        <v>159.5</v>
      </c>
      <c r="D748" s="21">
        <v>158</v>
      </c>
      <c r="E748" s="21">
        <v>1.5</v>
      </c>
      <c r="F748" s="35">
        <v>2900</v>
      </c>
      <c r="G748" s="35">
        <f t="shared" si="38"/>
        <v>18.353999999999999</v>
      </c>
      <c r="H748" s="6">
        <f t="shared" si="36"/>
        <v>55.06</v>
      </c>
      <c r="I748" s="35">
        <f t="shared" si="37"/>
        <v>68.319999999999993</v>
      </c>
    </row>
    <row r="749" spans="1:9" x14ac:dyDescent="0.25">
      <c r="A749" s="43" t="s">
        <v>96</v>
      </c>
      <c r="B749" s="21"/>
      <c r="C749" s="21">
        <f t="shared" si="35"/>
        <v>160</v>
      </c>
      <c r="D749" s="21">
        <v>158</v>
      </c>
      <c r="E749" s="21">
        <v>2</v>
      </c>
      <c r="F749" s="6"/>
      <c r="G749" s="6">
        <v>7.86</v>
      </c>
      <c r="H749" s="6">
        <f t="shared" si="36"/>
        <v>31.44</v>
      </c>
      <c r="I749" s="35">
        <f t="shared" si="37"/>
        <v>39.01</v>
      </c>
    </row>
    <row r="750" spans="1:9" x14ac:dyDescent="0.25">
      <c r="A750" s="43" t="s">
        <v>471</v>
      </c>
      <c r="B750" s="21"/>
      <c r="C750" s="21">
        <f t="shared" ref="C750:C872" si="39">D750+E750</f>
        <v>164</v>
      </c>
      <c r="D750" s="21">
        <v>158</v>
      </c>
      <c r="E750" s="21">
        <v>6</v>
      </c>
      <c r="F750" s="6"/>
      <c r="G750" s="6">
        <v>3.8</v>
      </c>
      <c r="H750" s="6">
        <f t="shared" si="36"/>
        <v>45.6</v>
      </c>
      <c r="I750" s="35">
        <f t="shared" si="37"/>
        <v>56.59</v>
      </c>
    </row>
    <row r="751" spans="1:9" x14ac:dyDescent="0.25">
      <c r="A751" s="43" t="s">
        <v>471</v>
      </c>
      <c r="B751" s="21"/>
      <c r="C751" s="21">
        <f t="shared" si="39"/>
        <v>168</v>
      </c>
      <c r="D751" s="21">
        <v>158</v>
      </c>
      <c r="E751" s="21">
        <v>10</v>
      </c>
      <c r="F751" s="6"/>
      <c r="G751" s="6">
        <v>3.8</v>
      </c>
      <c r="H751" s="6">
        <f t="shared" ref="H751:H814" si="40">ROUND(G751*E751*2,2)</f>
        <v>76</v>
      </c>
      <c r="I751" s="35">
        <f t="shared" ref="I751:I814" si="41">ROUND(H751*1.2409,2)</f>
        <v>94.31</v>
      </c>
    </row>
    <row r="752" spans="1:9" x14ac:dyDescent="0.25">
      <c r="A752" s="43" t="s">
        <v>471</v>
      </c>
      <c r="B752" s="21"/>
      <c r="C752" s="21">
        <f t="shared" si="39"/>
        <v>220</v>
      </c>
      <c r="D752" s="21">
        <v>158</v>
      </c>
      <c r="E752" s="21">
        <v>62</v>
      </c>
      <c r="F752" s="6"/>
      <c r="G752" s="6">
        <v>3.8</v>
      </c>
      <c r="H752" s="6">
        <f t="shared" si="40"/>
        <v>471.2</v>
      </c>
      <c r="I752" s="35">
        <f t="shared" si="41"/>
        <v>584.71</v>
      </c>
    </row>
    <row r="753" spans="1:9" x14ac:dyDescent="0.25">
      <c r="A753" s="43" t="s">
        <v>471</v>
      </c>
      <c r="B753" s="21"/>
      <c r="C753" s="21">
        <f t="shared" si="39"/>
        <v>208</v>
      </c>
      <c r="D753" s="21">
        <v>158</v>
      </c>
      <c r="E753" s="21">
        <v>50</v>
      </c>
      <c r="F753" s="6"/>
      <c r="G753" s="6">
        <v>3.8</v>
      </c>
      <c r="H753" s="6">
        <f t="shared" si="40"/>
        <v>380</v>
      </c>
      <c r="I753" s="35">
        <f t="shared" si="41"/>
        <v>471.54</v>
      </c>
    </row>
    <row r="754" spans="1:9" x14ac:dyDescent="0.25">
      <c r="A754" s="43" t="s">
        <v>471</v>
      </c>
      <c r="B754" s="21"/>
      <c r="C754" s="21">
        <f t="shared" si="39"/>
        <v>184</v>
      </c>
      <c r="D754" s="21">
        <v>158</v>
      </c>
      <c r="E754" s="21">
        <v>26</v>
      </c>
      <c r="F754" s="6"/>
      <c r="G754" s="6">
        <v>3.8</v>
      </c>
      <c r="H754" s="6">
        <f t="shared" si="40"/>
        <v>197.6</v>
      </c>
      <c r="I754" s="35">
        <f t="shared" si="41"/>
        <v>245.2</v>
      </c>
    </row>
    <row r="755" spans="1:9" x14ac:dyDescent="0.25">
      <c r="A755" s="43" t="s">
        <v>32</v>
      </c>
      <c r="B755" s="21"/>
      <c r="C755" s="21">
        <f t="shared" si="39"/>
        <v>181</v>
      </c>
      <c r="D755" s="21">
        <v>158</v>
      </c>
      <c r="E755" s="21">
        <v>23</v>
      </c>
      <c r="F755" s="6"/>
      <c r="G755" s="6">
        <v>3.36</v>
      </c>
      <c r="H755" s="6">
        <f t="shared" si="40"/>
        <v>154.56</v>
      </c>
      <c r="I755" s="35">
        <f t="shared" si="41"/>
        <v>191.79</v>
      </c>
    </row>
    <row r="756" spans="1:9" x14ac:dyDescent="0.25">
      <c r="A756" s="43" t="s">
        <v>32</v>
      </c>
      <c r="B756" s="21"/>
      <c r="C756" s="21">
        <f t="shared" si="39"/>
        <v>184</v>
      </c>
      <c r="D756" s="21">
        <v>158</v>
      </c>
      <c r="E756" s="21">
        <v>26</v>
      </c>
      <c r="F756" s="6"/>
      <c r="G756" s="6">
        <v>3.36</v>
      </c>
      <c r="H756" s="6">
        <f t="shared" si="40"/>
        <v>174.72</v>
      </c>
      <c r="I756" s="35">
        <f t="shared" si="41"/>
        <v>216.81</v>
      </c>
    </row>
    <row r="757" spans="1:9" x14ac:dyDescent="0.25">
      <c r="A757" s="43" t="s">
        <v>32</v>
      </c>
      <c r="B757" s="21"/>
      <c r="C757" s="21">
        <f t="shared" si="39"/>
        <v>192</v>
      </c>
      <c r="D757" s="21">
        <v>158</v>
      </c>
      <c r="E757" s="21">
        <v>34</v>
      </c>
      <c r="F757" s="6"/>
      <c r="G757" s="6">
        <v>3.36</v>
      </c>
      <c r="H757" s="6">
        <f t="shared" si="40"/>
        <v>228.48</v>
      </c>
      <c r="I757" s="35">
        <f t="shared" si="41"/>
        <v>283.52</v>
      </c>
    </row>
    <row r="758" spans="1:9" x14ac:dyDescent="0.25">
      <c r="A758" s="43" t="s">
        <v>32</v>
      </c>
      <c r="B758" s="21"/>
      <c r="C758" s="21">
        <f t="shared" si="39"/>
        <v>214</v>
      </c>
      <c r="D758" s="21">
        <v>158</v>
      </c>
      <c r="E758" s="21">
        <v>56</v>
      </c>
      <c r="F758" s="6"/>
      <c r="G758" s="6">
        <v>3.36</v>
      </c>
      <c r="H758" s="6">
        <f t="shared" si="40"/>
        <v>376.32</v>
      </c>
      <c r="I758" s="35">
        <f t="shared" si="41"/>
        <v>466.98</v>
      </c>
    </row>
    <row r="759" spans="1:9" x14ac:dyDescent="0.25">
      <c r="A759" s="43" t="s">
        <v>32</v>
      </c>
      <c r="B759" s="21"/>
      <c r="C759" s="21">
        <f t="shared" si="39"/>
        <v>184</v>
      </c>
      <c r="D759" s="21">
        <v>158</v>
      </c>
      <c r="E759" s="21">
        <v>26</v>
      </c>
      <c r="F759" s="6"/>
      <c r="G759" s="6">
        <v>3.36</v>
      </c>
      <c r="H759" s="6">
        <f t="shared" si="40"/>
        <v>174.72</v>
      </c>
      <c r="I759" s="35">
        <f t="shared" si="41"/>
        <v>216.81</v>
      </c>
    </row>
    <row r="760" spans="1:9" x14ac:dyDescent="0.25">
      <c r="A760" s="43" t="s">
        <v>32</v>
      </c>
      <c r="B760" s="21"/>
      <c r="C760" s="21">
        <f t="shared" si="39"/>
        <v>173</v>
      </c>
      <c r="D760" s="21">
        <v>158</v>
      </c>
      <c r="E760" s="21">
        <v>15</v>
      </c>
      <c r="F760" s="6"/>
      <c r="G760" s="6">
        <v>3.36</v>
      </c>
      <c r="H760" s="6">
        <f t="shared" si="40"/>
        <v>100.8</v>
      </c>
      <c r="I760" s="35">
        <f t="shared" si="41"/>
        <v>125.08</v>
      </c>
    </row>
    <row r="761" spans="1:9" x14ac:dyDescent="0.25">
      <c r="A761" s="43" t="s">
        <v>32</v>
      </c>
      <c r="B761" s="21"/>
      <c r="C761" s="21">
        <f t="shared" si="39"/>
        <v>216</v>
      </c>
      <c r="D761" s="21">
        <v>158</v>
      </c>
      <c r="E761" s="21">
        <v>58</v>
      </c>
      <c r="F761" s="6"/>
      <c r="G761" s="6">
        <v>3.36</v>
      </c>
      <c r="H761" s="6">
        <f t="shared" si="40"/>
        <v>389.76</v>
      </c>
      <c r="I761" s="35">
        <f t="shared" si="41"/>
        <v>483.65</v>
      </c>
    </row>
    <row r="762" spans="1:9" x14ac:dyDescent="0.25">
      <c r="A762" s="43" t="s">
        <v>32</v>
      </c>
      <c r="B762" s="21"/>
      <c r="C762" s="21">
        <f t="shared" si="39"/>
        <v>200</v>
      </c>
      <c r="D762" s="21">
        <v>158</v>
      </c>
      <c r="E762" s="21">
        <v>42</v>
      </c>
      <c r="F762" s="6"/>
      <c r="G762" s="6">
        <v>3.36</v>
      </c>
      <c r="H762" s="6">
        <f t="shared" si="40"/>
        <v>282.24</v>
      </c>
      <c r="I762" s="35">
        <f t="shared" si="41"/>
        <v>350.23</v>
      </c>
    </row>
    <row r="763" spans="1:9" x14ac:dyDescent="0.25">
      <c r="A763" s="43" t="s">
        <v>32</v>
      </c>
      <c r="B763" s="21"/>
      <c r="C763" s="21">
        <f t="shared" si="39"/>
        <v>176</v>
      </c>
      <c r="D763" s="21">
        <v>158</v>
      </c>
      <c r="E763" s="21">
        <v>18</v>
      </c>
      <c r="F763" s="6"/>
      <c r="G763" s="6">
        <v>3.36</v>
      </c>
      <c r="H763" s="6">
        <f t="shared" si="40"/>
        <v>120.96</v>
      </c>
      <c r="I763" s="35">
        <f t="shared" si="41"/>
        <v>150.1</v>
      </c>
    </row>
    <row r="764" spans="1:9" x14ac:dyDescent="0.25">
      <c r="A764" s="43" t="s">
        <v>32</v>
      </c>
      <c r="B764" s="21"/>
      <c r="C764" s="21">
        <f t="shared" si="39"/>
        <v>208</v>
      </c>
      <c r="D764" s="21">
        <v>158</v>
      </c>
      <c r="E764" s="21">
        <v>50</v>
      </c>
      <c r="F764" s="6"/>
      <c r="G764" s="6">
        <v>3.36</v>
      </c>
      <c r="H764" s="6">
        <f t="shared" si="40"/>
        <v>336</v>
      </c>
      <c r="I764" s="35">
        <f t="shared" si="41"/>
        <v>416.94</v>
      </c>
    </row>
    <row r="765" spans="1:9" x14ac:dyDescent="0.25">
      <c r="A765" s="43" t="s">
        <v>32</v>
      </c>
      <c r="B765" s="21"/>
      <c r="C765" s="21">
        <f t="shared" si="39"/>
        <v>256</v>
      </c>
      <c r="D765" s="21">
        <v>158</v>
      </c>
      <c r="E765" s="21">
        <v>98</v>
      </c>
      <c r="F765" s="6"/>
      <c r="G765" s="6">
        <v>3.36</v>
      </c>
      <c r="H765" s="6">
        <f t="shared" si="40"/>
        <v>658.56</v>
      </c>
      <c r="I765" s="35">
        <f t="shared" si="41"/>
        <v>817.21</v>
      </c>
    </row>
    <row r="766" spans="1:9" x14ac:dyDescent="0.25">
      <c r="A766" s="43" t="s">
        <v>32</v>
      </c>
      <c r="B766" s="21"/>
      <c r="C766" s="21">
        <f t="shared" si="39"/>
        <v>199</v>
      </c>
      <c r="D766" s="21">
        <v>158</v>
      </c>
      <c r="E766" s="21">
        <v>41</v>
      </c>
      <c r="F766" s="6"/>
      <c r="G766" s="6">
        <v>3.36</v>
      </c>
      <c r="H766" s="6">
        <f t="shared" si="40"/>
        <v>275.52</v>
      </c>
      <c r="I766" s="35">
        <f t="shared" si="41"/>
        <v>341.89</v>
      </c>
    </row>
    <row r="767" spans="1:9" x14ac:dyDescent="0.25">
      <c r="A767" s="43" t="s">
        <v>32</v>
      </c>
      <c r="B767" s="21"/>
      <c r="C767" s="21">
        <f t="shared" si="39"/>
        <v>193</v>
      </c>
      <c r="D767" s="21">
        <v>158</v>
      </c>
      <c r="E767" s="21">
        <v>35</v>
      </c>
      <c r="F767" s="6"/>
      <c r="G767" s="6">
        <v>3.36</v>
      </c>
      <c r="H767" s="6">
        <f t="shared" si="40"/>
        <v>235.2</v>
      </c>
      <c r="I767" s="35">
        <f t="shared" si="41"/>
        <v>291.86</v>
      </c>
    </row>
    <row r="768" spans="1:9" x14ac:dyDescent="0.25">
      <c r="A768" s="43" t="s">
        <v>32</v>
      </c>
      <c r="B768" s="21"/>
      <c r="C768" s="21">
        <f t="shared" si="39"/>
        <v>168</v>
      </c>
      <c r="D768" s="21">
        <v>158</v>
      </c>
      <c r="E768" s="21">
        <v>10</v>
      </c>
      <c r="F768" s="6"/>
      <c r="G768" s="6">
        <v>3.36</v>
      </c>
      <c r="H768" s="6">
        <f t="shared" si="40"/>
        <v>67.2</v>
      </c>
      <c r="I768" s="35">
        <f t="shared" si="41"/>
        <v>83.39</v>
      </c>
    </row>
    <row r="769" spans="1:9" x14ac:dyDescent="0.25">
      <c r="A769" s="43" t="s">
        <v>32</v>
      </c>
      <c r="B769" s="21"/>
      <c r="C769" s="21">
        <f t="shared" si="39"/>
        <v>176</v>
      </c>
      <c r="D769" s="21">
        <v>158</v>
      </c>
      <c r="E769" s="21">
        <v>18</v>
      </c>
      <c r="F769" s="6"/>
      <c r="G769" s="6">
        <v>3.36</v>
      </c>
      <c r="H769" s="6">
        <f t="shared" si="40"/>
        <v>120.96</v>
      </c>
      <c r="I769" s="35">
        <f t="shared" si="41"/>
        <v>150.1</v>
      </c>
    </row>
    <row r="770" spans="1:9" x14ac:dyDescent="0.25">
      <c r="A770" s="43" t="s">
        <v>32</v>
      </c>
      <c r="B770" s="21"/>
      <c r="C770" s="21">
        <f t="shared" si="39"/>
        <v>192</v>
      </c>
      <c r="D770" s="21">
        <v>158</v>
      </c>
      <c r="E770" s="21">
        <v>34</v>
      </c>
      <c r="F770" s="6"/>
      <c r="G770" s="6">
        <v>3.36</v>
      </c>
      <c r="H770" s="6">
        <f t="shared" si="40"/>
        <v>228.48</v>
      </c>
      <c r="I770" s="35">
        <f t="shared" si="41"/>
        <v>283.52</v>
      </c>
    </row>
    <row r="771" spans="1:9" x14ac:dyDescent="0.25">
      <c r="A771" s="43" t="s">
        <v>32</v>
      </c>
      <c r="B771" s="21"/>
      <c r="C771" s="21">
        <f t="shared" si="39"/>
        <v>159</v>
      </c>
      <c r="D771" s="21">
        <v>158</v>
      </c>
      <c r="E771" s="21">
        <v>1</v>
      </c>
      <c r="F771" s="6"/>
      <c r="G771" s="6">
        <v>3.36</v>
      </c>
      <c r="H771" s="6">
        <f t="shared" si="40"/>
        <v>6.72</v>
      </c>
      <c r="I771" s="35">
        <f t="shared" si="41"/>
        <v>8.34</v>
      </c>
    </row>
    <row r="772" spans="1:9" x14ac:dyDescent="0.25">
      <c r="A772" s="43" t="s">
        <v>32</v>
      </c>
      <c r="B772" s="21"/>
      <c r="C772" s="21">
        <f t="shared" si="39"/>
        <v>228</v>
      </c>
      <c r="D772" s="21">
        <v>158</v>
      </c>
      <c r="E772" s="21">
        <v>70</v>
      </c>
      <c r="F772" s="6"/>
      <c r="G772" s="6">
        <v>3.36</v>
      </c>
      <c r="H772" s="6">
        <f t="shared" si="40"/>
        <v>470.4</v>
      </c>
      <c r="I772" s="35">
        <f t="shared" si="41"/>
        <v>583.72</v>
      </c>
    </row>
    <row r="773" spans="1:9" x14ac:dyDescent="0.25">
      <c r="A773" s="43" t="s">
        <v>32</v>
      </c>
      <c r="B773" s="21"/>
      <c r="C773" s="21">
        <f t="shared" si="39"/>
        <v>184</v>
      </c>
      <c r="D773" s="21">
        <v>158</v>
      </c>
      <c r="E773" s="21">
        <v>26</v>
      </c>
      <c r="F773" s="6"/>
      <c r="G773" s="6">
        <v>3.36</v>
      </c>
      <c r="H773" s="6">
        <f t="shared" si="40"/>
        <v>174.72</v>
      </c>
      <c r="I773" s="35">
        <f t="shared" si="41"/>
        <v>216.81</v>
      </c>
    </row>
    <row r="774" spans="1:9" x14ac:dyDescent="0.25">
      <c r="A774" s="43" t="s">
        <v>32</v>
      </c>
      <c r="B774" s="21"/>
      <c r="C774" s="21">
        <f t="shared" si="39"/>
        <v>160</v>
      </c>
      <c r="D774" s="21">
        <v>158</v>
      </c>
      <c r="E774" s="21">
        <v>2</v>
      </c>
      <c r="F774" s="6"/>
      <c r="G774" s="6">
        <v>3.36</v>
      </c>
      <c r="H774" s="6">
        <f t="shared" si="40"/>
        <v>13.44</v>
      </c>
      <c r="I774" s="35">
        <f t="shared" si="41"/>
        <v>16.68</v>
      </c>
    </row>
    <row r="775" spans="1:9" x14ac:dyDescent="0.25">
      <c r="A775" s="43" t="s">
        <v>32</v>
      </c>
      <c r="B775" s="21"/>
      <c r="C775" s="21">
        <f t="shared" si="39"/>
        <v>175</v>
      </c>
      <c r="D775" s="21">
        <v>158</v>
      </c>
      <c r="E775" s="21">
        <v>17</v>
      </c>
      <c r="F775" s="6"/>
      <c r="G775" s="6">
        <v>3.36</v>
      </c>
      <c r="H775" s="6">
        <f t="shared" si="40"/>
        <v>114.24</v>
      </c>
      <c r="I775" s="35">
        <f t="shared" si="41"/>
        <v>141.76</v>
      </c>
    </row>
    <row r="776" spans="1:9" x14ac:dyDescent="0.25">
      <c r="A776" s="43" t="s">
        <v>32</v>
      </c>
      <c r="B776" s="21"/>
      <c r="C776" s="21">
        <f t="shared" si="39"/>
        <v>187</v>
      </c>
      <c r="D776" s="21">
        <v>158</v>
      </c>
      <c r="E776" s="21">
        <v>29</v>
      </c>
      <c r="F776" s="6"/>
      <c r="G776" s="6">
        <v>3.36</v>
      </c>
      <c r="H776" s="6">
        <f t="shared" si="40"/>
        <v>194.88</v>
      </c>
      <c r="I776" s="35">
        <f t="shared" si="41"/>
        <v>241.83</v>
      </c>
    </row>
    <row r="777" spans="1:9" x14ac:dyDescent="0.25">
      <c r="A777" s="43" t="s">
        <v>32</v>
      </c>
      <c r="B777" s="21"/>
      <c r="C777" s="21">
        <f t="shared" si="39"/>
        <v>190</v>
      </c>
      <c r="D777" s="21">
        <v>158</v>
      </c>
      <c r="E777" s="21">
        <v>32</v>
      </c>
      <c r="F777" s="6"/>
      <c r="G777" s="6">
        <v>3.36</v>
      </c>
      <c r="H777" s="6">
        <f t="shared" si="40"/>
        <v>215.04</v>
      </c>
      <c r="I777" s="35">
        <f t="shared" si="41"/>
        <v>266.83999999999997</v>
      </c>
    </row>
    <row r="778" spans="1:9" x14ac:dyDescent="0.25">
      <c r="A778" s="43" t="s">
        <v>32</v>
      </c>
      <c r="B778" s="21"/>
      <c r="C778" s="21">
        <f t="shared" si="39"/>
        <v>168</v>
      </c>
      <c r="D778" s="21">
        <v>158</v>
      </c>
      <c r="E778" s="21">
        <v>10</v>
      </c>
      <c r="F778" s="6"/>
      <c r="G778" s="6">
        <v>3.36</v>
      </c>
      <c r="H778" s="6">
        <f t="shared" si="40"/>
        <v>67.2</v>
      </c>
      <c r="I778" s="35">
        <f t="shared" si="41"/>
        <v>83.39</v>
      </c>
    </row>
    <row r="779" spans="1:9" x14ac:dyDescent="0.25">
      <c r="A779" s="43" t="s">
        <v>32</v>
      </c>
      <c r="B779" s="21"/>
      <c r="C779" s="21">
        <f t="shared" si="39"/>
        <v>160</v>
      </c>
      <c r="D779" s="21">
        <v>158</v>
      </c>
      <c r="E779" s="21">
        <v>2</v>
      </c>
      <c r="F779" s="6"/>
      <c r="G779" s="6">
        <v>3.36</v>
      </c>
      <c r="H779" s="6">
        <f t="shared" si="40"/>
        <v>13.44</v>
      </c>
      <c r="I779" s="35">
        <f t="shared" si="41"/>
        <v>16.68</v>
      </c>
    </row>
    <row r="780" spans="1:9" x14ac:dyDescent="0.25">
      <c r="A780" s="43" t="s">
        <v>32</v>
      </c>
      <c r="B780" s="21"/>
      <c r="C780" s="21">
        <f t="shared" si="39"/>
        <v>204</v>
      </c>
      <c r="D780" s="21">
        <v>158</v>
      </c>
      <c r="E780" s="21">
        <v>46</v>
      </c>
      <c r="F780" s="6"/>
      <c r="G780" s="6">
        <v>3.36</v>
      </c>
      <c r="H780" s="6">
        <f t="shared" si="40"/>
        <v>309.12</v>
      </c>
      <c r="I780" s="35">
        <f t="shared" si="41"/>
        <v>383.59</v>
      </c>
    </row>
    <row r="781" spans="1:9" x14ac:dyDescent="0.25">
      <c r="A781" s="43" t="s">
        <v>32</v>
      </c>
      <c r="B781" s="21"/>
      <c r="C781" s="21">
        <f t="shared" si="39"/>
        <v>184</v>
      </c>
      <c r="D781" s="21">
        <v>158</v>
      </c>
      <c r="E781" s="21">
        <v>26</v>
      </c>
      <c r="F781" s="6"/>
      <c r="G781" s="6">
        <v>3.36</v>
      </c>
      <c r="H781" s="6">
        <f t="shared" si="40"/>
        <v>174.72</v>
      </c>
      <c r="I781" s="35">
        <f t="shared" si="41"/>
        <v>216.81</v>
      </c>
    </row>
    <row r="782" spans="1:9" x14ac:dyDescent="0.25">
      <c r="A782" s="43" t="s">
        <v>32</v>
      </c>
      <c r="B782" s="21"/>
      <c r="C782" s="21">
        <f t="shared" si="39"/>
        <v>192</v>
      </c>
      <c r="D782" s="21">
        <v>158</v>
      </c>
      <c r="E782" s="21">
        <v>34</v>
      </c>
      <c r="F782" s="6"/>
      <c r="G782" s="6">
        <v>3.36</v>
      </c>
      <c r="H782" s="6">
        <f t="shared" si="40"/>
        <v>228.48</v>
      </c>
      <c r="I782" s="35">
        <f t="shared" si="41"/>
        <v>283.52</v>
      </c>
    </row>
    <row r="783" spans="1:9" x14ac:dyDescent="0.25">
      <c r="A783" s="43" t="s">
        <v>32</v>
      </c>
      <c r="B783" s="21"/>
      <c r="C783" s="21">
        <f t="shared" si="39"/>
        <v>232</v>
      </c>
      <c r="D783" s="21">
        <v>158</v>
      </c>
      <c r="E783" s="21">
        <v>74</v>
      </c>
      <c r="F783" s="6"/>
      <c r="G783" s="6">
        <v>3.36</v>
      </c>
      <c r="H783" s="6">
        <f t="shared" si="40"/>
        <v>497.28</v>
      </c>
      <c r="I783" s="35">
        <f t="shared" si="41"/>
        <v>617.07000000000005</v>
      </c>
    </row>
    <row r="784" spans="1:9" x14ac:dyDescent="0.25">
      <c r="A784" s="43" t="s">
        <v>32</v>
      </c>
      <c r="B784" s="21"/>
      <c r="C784" s="21">
        <f t="shared" si="39"/>
        <v>211</v>
      </c>
      <c r="D784" s="21">
        <v>158</v>
      </c>
      <c r="E784" s="21">
        <v>53</v>
      </c>
      <c r="F784" s="6"/>
      <c r="G784" s="6">
        <v>3.36</v>
      </c>
      <c r="H784" s="6">
        <f t="shared" si="40"/>
        <v>356.16</v>
      </c>
      <c r="I784" s="35">
        <f t="shared" si="41"/>
        <v>441.96</v>
      </c>
    </row>
    <row r="785" spans="1:9" x14ac:dyDescent="0.25">
      <c r="A785" s="43" t="s">
        <v>32</v>
      </c>
      <c r="B785" s="21"/>
      <c r="C785" s="21">
        <f t="shared" si="39"/>
        <v>208</v>
      </c>
      <c r="D785" s="21">
        <v>158</v>
      </c>
      <c r="E785" s="21">
        <v>50</v>
      </c>
      <c r="F785" s="6"/>
      <c r="G785" s="6">
        <v>3.36</v>
      </c>
      <c r="H785" s="6">
        <f t="shared" si="40"/>
        <v>336</v>
      </c>
      <c r="I785" s="35">
        <f t="shared" si="41"/>
        <v>416.94</v>
      </c>
    </row>
    <row r="786" spans="1:9" x14ac:dyDescent="0.25">
      <c r="A786" s="43" t="s">
        <v>32</v>
      </c>
      <c r="B786" s="21"/>
      <c r="C786" s="21">
        <f t="shared" si="39"/>
        <v>171</v>
      </c>
      <c r="D786" s="21">
        <v>158</v>
      </c>
      <c r="E786" s="21">
        <v>13</v>
      </c>
      <c r="F786" s="6"/>
      <c r="G786" s="6">
        <v>3.36</v>
      </c>
      <c r="H786" s="6">
        <f t="shared" si="40"/>
        <v>87.36</v>
      </c>
      <c r="I786" s="35">
        <f t="shared" si="41"/>
        <v>108.41</v>
      </c>
    </row>
    <row r="787" spans="1:9" x14ac:dyDescent="0.25">
      <c r="A787" s="43" t="s">
        <v>32</v>
      </c>
      <c r="B787" s="21"/>
      <c r="C787" s="21">
        <f t="shared" si="39"/>
        <v>174</v>
      </c>
      <c r="D787" s="21">
        <v>158</v>
      </c>
      <c r="E787" s="21">
        <v>16</v>
      </c>
      <c r="F787" s="6"/>
      <c r="G787" s="6">
        <v>3.36</v>
      </c>
      <c r="H787" s="6">
        <f t="shared" si="40"/>
        <v>107.52</v>
      </c>
      <c r="I787" s="35">
        <f t="shared" si="41"/>
        <v>133.41999999999999</v>
      </c>
    </row>
    <row r="788" spans="1:9" x14ac:dyDescent="0.25">
      <c r="A788" s="43" t="s">
        <v>32</v>
      </c>
      <c r="B788" s="21"/>
      <c r="C788" s="21">
        <f t="shared" si="39"/>
        <v>204</v>
      </c>
      <c r="D788" s="21">
        <v>158</v>
      </c>
      <c r="E788" s="21">
        <v>46</v>
      </c>
      <c r="F788" s="6"/>
      <c r="G788" s="6">
        <v>3.36</v>
      </c>
      <c r="H788" s="6">
        <f t="shared" si="40"/>
        <v>309.12</v>
      </c>
      <c r="I788" s="35">
        <f t="shared" si="41"/>
        <v>383.59</v>
      </c>
    </row>
    <row r="789" spans="1:9" x14ac:dyDescent="0.25">
      <c r="A789" s="43" t="s">
        <v>32</v>
      </c>
      <c r="B789" s="21"/>
      <c r="C789" s="21">
        <f t="shared" si="39"/>
        <v>175</v>
      </c>
      <c r="D789" s="21">
        <v>158</v>
      </c>
      <c r="E789" s="21">
        <v>17</v>
      </c>
      <c r="F789" s="6"/>
      <c r="G789" s="6">
        <v>3.36</v>
      </c>
      <c r="H789" s="6">
        <f t="shared" si="40"/>
        <v>114.24</v>
      </c>
      <c r="I789" s="35">
        <f t="shared" si="41"/>
        <v>141.76</v>
      </c>
    </row>
    <row r="790" spans="1:9" x14ac:dyDescent="0.25">
      <c r="A790" s="43" t="s">
        <v>32</v>
      </c>
      <c r="B790" s="21"/>
      <c r="C790" s="21">
        <f t="shared" si="39"/>
        <v>167</v>
      </c>
      <c r="D790" s="21">
        <v>158</v>
      </c>
      <c r="E790" s="21">
        <v>9</v>
      </c>
      <c r="F790" s="6"/>
      <c r="G790" s="6">
        <v>3.36</v>
      </c>
      <c r="H790" s="6">
        <f t="shared" si="40"/>
        <v>60.48</v>
      </c>
      <c r="I790" s="35">
        <f t="shared" si="41"/>
        <v>75.05</v>
      </c>
    </row>
    <row r="791" spans="1:9" x14ac:dyDescent="0.25">
      <c r="A791" s="43" t="s">
        <v>32</v>
      </c>
      <c r="B791" s="21"/>
      <c r="C791" s="21">
        <f t="shared" si="39"/>
        <v>159</v>
      </c>
      <c r="D791" s="21">
        <v>158</v>
      </c>
      <c r="E791" s="21">
        <v>1</v>
      </c>
      <c r="F791" s="6"/>
      <c r="G791" s="6">
        <v>3.36</v>
      </c>
      <c r="H791" s="6">
        <f t="shared" si="40"/>
        <v>6.72</v>
      </c>
      <c r="I791" s="35">
        <f t="shared" si="41"/>
        <v>8.34</v>
      </c>
    </row>
    <row r="792" spans="1:9" x14ac:dyDescent="0.25">
      <c r="A792" s="43" t="s">
        <v>32</v>
      </c>
      <c r="B792" s="21"/>
      <c r="C792" s="21">
        <f t="shared" si="39"/>
        <v>191</v>
      </c>
      <c r="D792" s="21">
        <v>158</v>
      </c>
      <c r="E792" s="21">
        <v>33</v>
      </c>
      <c r="F792" s="6"/>
      <c r="G792" s="6">
        <v>3.36</v>
      </c>
      <c r="H792" s="6">
        <f t="shared" si="40"/>
        <v>221.76</v>
      </c>
      <c r="I792" s="35">
        <f t="shared" si="41"/>
        <v>275.18</v>
      </c>
    </row>
    <row r="793" spans="1:9" x14ac:dyDescent="0.25">
      <c r="A793" s="43" t="s">
        <v>32</v>
      </c>
      <c r="B793" s="21"/>
      <c r="C793" s="21">
        <f t="shared" si="39"/>
        <v>240</v>
      </c>
      <c r="D793" s="21">
        <v>158</v>
      </c>
      <c r="E793" s="21">
        <v>82</v>
      </c>
      <c r="F793" s="6"/>
      <c r="G793" s="6">
        <v>3.36</v>
      </c>
      <c r="H793" s="6">
        <f t="shared" si="40"/>
        <v>551.04</v>
      </c>
      <c r="I793" s="35">
        <f t="shared" si="41"/>
        <v>683.79</v>
      </c>
    </row>
    <row r="794" spans="1:9" x14ac:dyDescent="0.25">
      <c r="A794" s="43" t="s">
        <v>32</v>
      </c>
      <c r="B794" s="21"/>
      <c r="C794" s="21">
        <f t="shared" si="39"/>
        <v>184</v>
      </c>
      <c r="D794" s="21">
        <v>158</v>
      </c>
      <c r="E794" s="21">
        <v>26</v>
      </c>
      <c r="F794" s="6"/>
      <c r="G794" s="6">
        <v>3.36</v>
      </c>
      <c r="H794" s="6">
        <f t="shared" si="40"/>
        <v>174.72</v>
      </c>
      <c r="I794" s="35">
        <f t="shared" si="41"/>
        <v>216.81</v>
      </c>
    </row>
    <row r="795" spans="1:9" x14ac:dyDescent="0.25">
      <c r="A795" s="43" t="s">
        <v>32</v>
      </c>
      <c r="B795" s="21"/>
      <c r="C795" s="21">
        <f t="shared" si="39"/>
        <v>204</v>
      </c>
      <c r="D795" s="21">
        <v>158</v>
      </c>
      <c r="E795" s="21">
        <v>46</v>
      </c>
      <c r="F795" s="6"/>
      <c r="G795" s="6">
        <v>3.36</v>
      </c>
      <c r="H795" s="6">
        <f t="shared" si="40"/>
        <v>309.12</v>
      </c>
      <c r="I795" s="35">
        <f t="shared" si="41"/>
        <v>383.59</v>
      </c>
    </row>
    <row r="796" spans="1:9" x14ac:dyDescent="0.25">
      <c r="A796" s="43" t="s">
        <v>32</v>
      </c>
      <c r="B796" s="21"/>
      <c r="C796" s="21">
        <f t="shared" si="39"/>
        <v>168</v>
      </c>
      <c r="D796" s="21">
        <v>158</v>
      </c>
      <c r="E796" s="21">
        <v>10</v>
      </c>
      <c r="F796" s="6"/>
      <c r="G796" s="6">
        <v>3.36</v>
      </c>
      <c r="H796" s="6">
        <f t="shared" si="40"/>
        <v>67.2</v>
      </c>
      <c r="I796" s="35">
        <f t="shared" si="41"/>
        <v>83.39</v>
      </c>
    </row>
    <row r="797" spans="1:9" x14ac:dyDescent="0.25">
      <c r="A797" s="43" t="s">
        <v>32</v>
      </c>
      <c r="B797" s="21"/>
      <c r="C797" s="21">
        <f t="shared" si="39"/>
        <v>202</v>
      </c>
      <c r="D797" s="21">
        <v>158</v>
      </c>
      <c r="E797" s="21">
        <v>44</v>
      </c>
      <c r="F797" s="6"/>
      <c r="G797" s="6">
        <v>3.36</v>
      </c>
      <c r="H797" s="6">
        <f t="shared" si="40"/>
        <v>295.68</v>
      </c>
      <c r="I797" s="35">
        <f t="shared" si="41"/>
        <v>366.91</v>
      </c>
    </row>
    <row r="798" spans="1:9" x14ac:dyDescent="0.25">
      <c r="A798" s="43" t="s">
        <v>32</v>
      </c>
      <c r="B798" s="21"/>
      <c r="C798" s="21">
        <f t="shared" si="39"/>
        <v>174</v>
      </c>
      <c r="D798" s="21">
        <v>158</v>
      </c>
      <c r="E798" s="21">
        <v>16</v>
      </c>
      <c r="F798" s="6"/>
      <c r="G798" s="6">
        <v>3.36</v>
      </c>
      <c r="H798" s="6">
        <f t="shared" si="40"/>
        <v>107.52</v>
      </c>
      <c r="I798" s="35">
        <f t="shared" si="41"/>
        <v>133.41999999999999</v>
      </c>
    </row>
    <row r="799" spans="1:9" x14ac:dyDescent="0.25">
      <c r="A799" s="43" t="s">
        <v>32</v>
      </c>
      <c r="B799" s="21"/>
      <c r="C799" s="21">
        <f t="shared" si="39"/>
        <v>168</v>
      </c>
      <c r="D799" s="21">
        <v>158</v>
      </c>
      <c r="E799" s="21">
        <v>10</v>
      </c>
      <c r="F799" s="6"/>
      <c r="G799" s="6">
        <v>3.36</v>
      </c>
      <c r="H799" s="6">
        <f t="shared" si="40"/>
        <v>67.2</v>
      </c>
      <c r="I799" s="35">
        <f t="shared" si="41"/>
        <v>83.39</v>
      </c>
    </row>
    <row r="800" spans="1:9" x14ac:dyDescent="0.25">
      <c r="A800" s="43" t="s">
        <v>32</v>
      </c>
      <c r="B800" s="21"/>
      <c r="C800" s="21">
        <f t="shared" si="39"/>
        <v>196</v>
      </c>
      <c r="D800" s="21">
        <v>158</v>
      </c>
      <c r="E800" s="21">
        <v>38</v>
      </c>
      <c r="F800" s="6"/>
      <c r="G800" s="6">
        <v>3.36</v>
      </c>
      <c r="H800" s="6">
        <f t="shared" si="40"/>
        <v>255.36</v>
      </c>
      <c r="I800" s="35">
        <f t="shared" si="41"/>
        <v>316.88</v>
      </c>
    </row>
    <row r="801" spans="1:9" x14ac:dyDescent="0.25">
      <c r="A801" s="43" t="s">
        <v>32</v>
      </c>
      <c r="B801" s="21"/>
      <c r="C801" s="21">
        <f t="shared" si="39"/>
        <v>168</v>
      </c>
      <c r="D801" s="21">
        <v>158</v>
      </c>
      <c r="E801" s="21">
        <v>10</v>
      </c>
      <c r="F801" s="6"/>
      <c r="G801" s="6">
        <v>3.36</v>
      </c>
      <c r="H801" s="6">
        <f t="shared" si="40"/>
        <v>67.2</v>
      </c>
      <c r="I801" s="35">
        <f t="shared" si="41"/>
        <v>83.39</v>
      </c>
    </row>
    <row r="802" spans="1:9" x14ac:dyDescent="0.25">
      <c r="A802" s="43" t="s">
        <v>32</v>
      </c>
      <c r="B802" s="21"/>
      <c r="C802" s="21">
        <f t="shared" si="39"/>
        <v>184</v>
      </c>
      <c r="D802" s="21">
        <v>158</v>
      </c>
      <c r="E802" s="21">
        <v>26</v>
      </c>
      <c r="F802" s="6"/>
      <c r="G802" s="6">
        <v>3.36</v>
      </c>
      <c r="H802" s="6">
        <f t="shared" si="40"/>
        <v>174.72</v>
      </c>
      <c r="I802" s="35">
        <f t="shared" si="41"/>
        <v>216.81</v>
      </c>
    </row>
    <row r="803" spans="1:9" x14ac:dyDescent="0.25">
      <c r="A803" s="43" t="s">
        <v>32</v>
      </c>
      <c r="B803" s="21"/>
      <c r="C803" s="21">
        <f t="shared" si="39"/>
        <v>168</v>
      </c>
      <c r="D803" s="21">
        <v>158</v>
      </c>
      <c r="E803" s="21">
        <v>10</v>
      </c>
      <c r="F803" s="6"/>
      <c r="G803" s="6">
        <v>3.36</v>
      </c>
      <c r="H803" s="6">
        <f t="shared" si="40"/>
        <v>67.2</v>
      </c>
      <c r="I803" s="35">
        <f t="shared" si="41"/>
        <v>83.39</v>
      </c>
    </row>
    <row r="804" spans="1:9" x14ac:dyDescent="0.25">
      <c r="A804" s="43" t="s">
        <v>32</v>
      </c>
      <c r="B804" s="21"/>
      <c r="C804" s="21">
        <f t="shared" si="39"/>
        <v>169</v>
      </c>
      <c r="D804" s="21">
        <v>158</v>
      </c>
      <c r="E804" s="21">
        <v>11</v>
      </c>
      <c r="F804" s="6"/>
      <c r="G804" s="6">
        <v>3.36</v>
      </c>
      <c r="H804" s="6">
        <f t="shared" si="40"/>
        <v>73.92</v>
      </c>
      <c r="I804" s="35">
        <f t="shared" si="41"/>
        <v>91.73</v>
      </c>
    </row>
    <row r="805" spans="1:9" x14ac:dyDescent="0.25">
      <c r="A805" s="43" t="s">
        <v>32</v>
      </c>
      <c r="B805" s="21"/>
      <c r="C805" s="21">
        <f t="shared" si="39"/>
        <v>176</v>
      </c>
      <c r="D805" s="21">
        <v>158</v>
      </c>
      <c r="E805" s="21">
        <v>18</v>
      </c>
      <c r="F805" s="6"/>
      <c r="G805" s="6">
        <v>3.36</v>
      </c>
      <c r="H805" s="6">
        <f t="shared" si="40"/>
        <v>120.96</v>
      </c>
      <c r="I805" s="35">
        <f t="shared" si="41"/>
        <v>150.1</v>
      </c>
    </row>
    <row r="806" spans="1:9" x14ac:dyDescent="0.25">
      <c r="A806" s="43" t="s">
        <v>32</v>
      </c>
      <c r="B806" s="21"/>
      <c r="C806" s="21">
        <f t="shared" si="39"/>
        <v>165</v>
      </c>
      <c r="D806" s="21">
        <v>158</v>
      </c>
      <c r="E806" s="21">
        <v>7</v>
      </c>
      <c r="F806" s="6"/>
      <c r="G806" s="6">
        <v>3.36</v>
      </c>
      <c r="H806" s="6">
        <f t="shared" si="40"/>
        <v>47.04</v>
      </c>
      <c r="I806" s="35">
        <f t="shared" si="41"/>
        <v>58.37</v>
      </c>
    </row>
    <row r="807" spans="1:9" x14ac:dyDescent="0.25">
      <c r="A807" s="43" t="s">
        <v>32</v>
      </c>
      <c r="B807" s="21"/>
      <c r="C807" s="21">
        <f t="shared" si="39"/>
        <v>169</v>
      </c>
      <c r="D807" s="21">
        <v>158</v>
      </c>
      <c r="E807" s="21">
        <v>11</v>
      </c>
      <c r="F807" s="6"/>
      <c r="G807" s="6">
        <v>3.36</v>
      </c>
      <c r="H807" s="6">
        <f t="shared" si="40"/>
        <v>73.92</v>
      </c>
      <c r="I807" s="35">
        <f t="shared" si="41"/>
        <v>91.73</v>
      </c>
    </row>
    <row r="808" spans="1:9" x14ac:dyDescent="0.25">
      <c r="A808" s="43" t="s">
        <v>32</v>
      </c>
      <c r="B808" s="21"/>
      <c r="C808" s="21">
        <f t="shared" si="39"/>
        <v>215</v>
      </c>
      <c r="D808" s="21">
        <v>158</v>
      </c>
      <c r="E808" s="21">
        <v>57</v>
      </c>
      <c r="F808" s="6"/>
      <c r="G808" s="6">
        <v>3.36</v>
      </c>
      <c r="H808" s="6">
        <f t="shared" si="40"/>
        <v>383.04</v>
      </c>
      <c r="I808" s="35">
        <f t="shared" si="41"/>
        <v>475.31</v>
      </c>
    </row>
    <row r="809" spans="1:9" x14ac:dyDescent="0.25">
      <c r="A809" s="43" t="s">
        <v>32</v>
      </c>
      <c r="B809" s="21"/>
      <c r="C809" s="21">
        <f t="shared" si="39"/>
        <v>196</v>
      </c>
      <c r="D809" s="21">
        <v>158</v>
      </c>
      <c r="E809" s="21">
        <v>38</v>
      </c>
      <c r="F809" s="6"/>
      <c r="G809" s="6">
        <v>3.36</v>
      </c>
      <c r="H809" s="6">
        <f t="shared" si="40"/>
        <v>255.36</v>
      </c>
      <c r="I809" s="35">
        <f t="shared" si="41"/>
        <v>316.88</v>
      </c>
    </row>
    <row r="810" spans="1:9" x14ac:dyDescent="0.25">
      <c r="A810" s="43" t="s">
        <v>32</v>
      </c>
      <c r="B810" s="21"/>
      <c r="C810" s="21">
        <f t="shared" si="39"/>
        <v>164</v>
      </c>
      <c r="D810" s="21">
        <v>158</v>
      </c>
      <c r="E810" s="21">
        <v>6</v>
      </c>
      <c r="F810" s="6"/>
      <c r="G810" s="6">
        <v>3.36</v>
      </c>
      <c r="H810" s="6">
        <f t="shared" si="40"/>
        <v>40.32</v>
      </c>
      <c r="I810" s="35">
        <f t="shared" si="41"/>
        <v>50.03</v>
      </c>
    </row>
    <row r="811" spans="1:9" x14ac:dyDescent="0.25">
      <c r="A811" s="43" t="s">
        <v>32</v>
      </c>
      <c r="B811" s="21"/>
      <c r="C811" s="21">
        <f t="shared" si="39"/>
        <v>190</v>
      </c>
      <c r="D811" s="21">
        <v>158</v>
      </c>
      <c r="E811" s="21">
        <v>32</v>
      </c>
      <c r="F811" s="6"/>
      <c r="G811" s="6">
        <v>3.36</v>
      </c>
      <c r="H811" s="6">
        <f t="shared" si="40"/>
        <v>215.04</v>
      </c>
      <c r="I811" s="35">
        <f t="shared" si="41"/>
        <v>266.83999999999997</v>
      </c>
    </row>
    <row r="812" spans="1:9" x14ac:dyDescent="0.25">
      <c r="A812" s="43" t="s">
        <v>32</v>
      </c>
      <c r="B812" s="21"/>
      <c r="C812" s="21">
        <f t="shared" si="39"/>
        <v>168</v>
      </c>
      <c r="D812" s="21">
        <v>158</v>
      </c>
      <c r="E812" s="21">
        <v>10</v>
      </c>
      <c r="F812" s="6"/>
      <c r="G812" s="6">
        <v>3.36</v>
      </c>
      <c r="H812" s="6">
        <f t="shared" si="40"/>
        <v>67.2</v>
      </c>
      <c r="I812" s="35">
        <f t="shared" si="41"/>
        <v>83.39</v>
      </c>
    </row>
    <row r="813" spans="1:9" x14ac:dyDescent="0.25">
      <c r="A813" s="43" t="s">
        <v>32</v>
      </c>
      <c r="B813" s="21"/>
      <c r="C813" s="21">
        <f t="shared" si="39"/>
        <v>159</v>
      </c>
      <c r="D813" s="21">
        <v>158</v>
      </c>
      <c r="E813" s="21">
        <v>1</v>
      </c>
      <c r="F813" s="6"/>
      <c r="G813" s="6">
        <v>3.36</v>
      </c>
      <c r="H813" s="6">
        <f t="shared" si="40"/>
        <v>6.72</v>
      </c>
      <c r="I813" s="35">
        <f t="shared" si="41"/>
        <v>8.34</v>
      </c>
    </row>
    <row r="814" spans="1:9" x14ac:dyDescent="0.25">
      <c r="A814" s="43" t="s">
        <v>32</v>
      </c>
      <c r="B814" s="21"/>
      <c r="C814" s="21">
        <f t="shared" si="39"/>
        <v>184</v>
      </c>
      <c r="D814" s="21">
        <v>158</v>
      </c>
      <c r="E814" s="21">
        <v>26</v>
      </c>
      <c r="F814" s="6"/>
      <c r="G814" s="6">
        <v>3.36</v>
      </c>
      <c r="H814" s="6">
        <f t="shared" si="40"/>
        <v>174.72</v>
      </c>
      <c r="I814" s="35">
        <f t="shared" si="41"/>
        <v>216.81</v>
      </c>
    </row>
    <row r="815" spans="1:9" x14ac:dyDescent="0.25">
      <c r="A815" s="43" t="s">
        <v>32</v>
      </c>
      <c r="B815" s="21"/>
      <c r="C815" s="21">
        <f t="shared" si="39"/>
        <v>170</v>
      </c>
      <c r="D815" s="21">
        <v>158</v>
      </c>
      <c r="E815" s="21">
        <v>12</v>
      </c>
      <c r="F815" s="6"/>
      <c r="G815" s="6">
        <v>3.36</v>
      </c>
      <c r="H815" s="6">
        <f t="shared" ref="H815:H872" si="42">ROUND(G815*E815*2,2)</f>
        <v>80.64</v>
      </c>
      <c r="I815" s="35">
        <f t="shared" ref="I815:I872" si="43">ROUND(H815*1.2409,2)</f>
        <v>100.07</v>
      </c>
    </row>
    <row r="816" spans="1:9" x14ac:dyDescent="0.25">
      <c r="A816" s="43" t="s">
        <v>32</v>
      </c>
      <c r="B816" s="21"/>
      <c r="C816" s="21">
        <f t="shared" si="39"/>
        <v>208</v>
      </c>
      <c r="D816" s="21">
        <v>158</v>
      </c>
      <c r="E816" s="21">
        <v>50</v>
      </c>
      <c r="F816" s="6"/>
      <c r="G816" s="6">
        <v>3.36</v>
      </c>
      <c r="H816" s="6">
        <f t="shared" si="42"/>
        <v>336</v>
      </c>
      <c r="I816" s="35">
        <f t="shared" si="43"/>
        <v>416.94</v>
      </c>
    </row>
    <row r="817" spans="1:9" x14ac:dyDescent="0.25">
      <c r="A817" s="43" t="s">
        <v>32</v>
      </c>
      <c r="B817" s="21"/>
      <c r="C817" s="21">
        <f t="shared" si="39"/>
        <v>184</v>
      </c>
      <c r="D817" s="21">
        <v>158</v>
      </c>
      <c r="E817" s="21">
        <v>26</v>
      </c>
      <c r="F817" s="6"/>
      <c r="G817" s="6">
        <v>3.36</v>
      </c>
      <c r="H817" s="6">
        <f t="shared" si="42"/>
        <v>174.72</v>
      </c>
      <c r="I817" s="35">
        <f t="shared" si="43"/>
        <v>216.81</v>
      </c>
    </row>
    <row r="818" spans="1:9" x14ac:dyDescent="0.25">
      <c r="A818" s="43" t="s">
        <v>32</v>
      </c>
      <c r="B818" s="21"/>
      <c r="C818" s="21">
        <f t="shared" si="39"/>
        <v>168</v>
      </c>
      <c r="D818" s="21">
        <v>158</v>
      </c>
      <c r="E818" s="21">
        <v>10</v>
      </c>
      <c r="F818" s="6"/>
      <c r="G818" s="6">
        <v>3.36</v>
      </c>
      <c r="H818" s="6">
        <f t="shared" si="42"/>
        <v>67.2</v>
      </c>
      <c r="I818" s="35">
        <f t="shared" si="43"/>
        <v>83.39</v>
      </c>
    </row>
    <row r="819" spans="1:9" x14ac:dyDescent="0.25">
      <c r="A819" s="43" t="s">
        <v>32</v>
      </c>
      <c r="B819" s="21"/>
      <c r="C819" s="21">
        <f t="shared" si="39"/>
        <v>200</v>
      </c>
      <c r="D819" s="21">
        <v>158</v>
      </c>
      <c r="E819" s="21">
        <v>42</v>
      </c>
      <c r="F819" s="6"/>
      <c r="G819" s="6">
        <v>3.36</v>
      </c>
      <c r="H819" s="6">
        <f t="shared" si="42"/>
        <v>282.24</v>
      </c>
      <c r="I819" s="35">
        <f t="shared" si="43"/>
        <v>350.23</v>
      </c>
    </row>
    <row r="820" spans="1:9" x14ac:dyDescent="0.25">
      <c r="A820" s="43" t="s">
        <v>32</v>
      </c>
      <c r="B820" s="21"/>
      <c r="C820" s="21">
        <f t="shared" si="39"/>
        <v>160</v>
      </c>
      <c r="D820" s="21">
        <v>158</v>
      </c>
      <c r="E820" s="21">
        <v>2</v>
      </c>
      <c r="F820" s="6"/>
      <c r="G820" s="6">
        <v>3.36</v>
      </c>
      <c r="H820" s="6">
        <f t="shared" si="42"/>
        <v>13.44</v>
      </c>
      <c r="I820" s="35">
        <f t="shared" si="43"/>
        <v>16.68</v>
      </c>
    </row>
    <row r="821" spans="1:9" x14ac:dyDescent="0.25">
      <c r="A821" s="43" t="s">
        <v>32</v>
      </c>
      <c r="B821" s="21"/>
      <c r="C821" s="21">
        <f t="shared" si="39"/>
        <v>191</v>
      </c>
      <c r="D821" s="21">
        <v>158</v>
      </c>
      <c r="E821" s="21">
        <v>33</v>
      </c>
      <c r="F821" s="6"/>
      <c r="G821" s="6">
        <v>3.36</v>
      </c>
      <c r="H821" s="6">
        <f t="shared" si="42"/>
        <v>221.76</v>
      </c>
      <c r="I821" s="35">
        <f t="shared" si="43"/>
        <v>275.18</v>
      </c>
    </row>
    <row r="822" spans="1:9" x14ac:dyDescent="0.25">
      <c r="A822" s="43" t="s">
        <v>32</v>
      </c>
      <c r="B822" s="21"/>
      <c r="C822" s="21">
        <f t="shared" si="39"/>
        <v>208</v>
      </c>
      <c r="D822" s="21">
        <v>158</v>
      </c>
      <c r="E822" s="21">
        <v>50</v>
      </c>
      <c r="F822" s="6"/>
      <c r="G822" s="6">
        <v>3.36</v>
      </c>
      <c r="H822" s="6">
        <f t="shared" si="42"/>
        <v>336</v>
      </c>
      <c r="I822" s="35">
        <f t="shared" si="43"/>
        <v>416.94</v>
      </c>
    </row>
    <row r="823" spans="1:9" x14ac:dyDescent="0.25">
      <c r="A823" s="43" t="s">
        <v>32</v>
      </c>
      <c r="B823" s="21"/>
      <c r="C823" s="21">
        <f t="shared" si="39"/>
        <v>216</v>
      </c>
      <c r="D823" s="21">
        <v>158</v>
      </c>
      <c r="E823" s="21">
        <v>58</v>
      </c>
      <c r="F823" s="6"/>
      <c r="G823" s="6">
        <v>3.36</v>
      </c>
      <c r="H823" s="6">
        <f t="shared" si="42"/>
        <v>389.76</v>
      </c>
      <c r="I823" s="35">
        <f t="shared" si="43"/>
        <v>483.65</v>
      </c>
    </row>
    <row r="824" spans="1:9" x14ac:dyDescent="0.25">
      <c r="A824" s="43" t="s">
        <v>32</v>
      </c>
      <c r="B824" s="21"/>
      <c r="C824" s="21">
        <f t="shared" si="39"/>
        <v>168</v>
      </c>
      <c r="D824" s="21">
        <v>158</v>
      </c>
      <c r="E824" s="21">
        <v>10</v>
      </c>
      <c r="F824" s="6"/>
      <c r="G824" s="6">
        <v>3.36</v>
      </c>
      <c r="H824" s="6">
        <f t="shared" si="42"/>
        <v>67.2</v>
      </c>
      <c r="I824" s="35">
        <f t="shared" si="43"/>
        <v>83.39</v>
      </c>
    </row>
    <row r="825" spans="1:9" x14ac:dyDescent="0.25">
      <c r="A825" s="43" t="s">
        <v>32</v>
      </c>
      <c r="B825" s="21"/>
      <c r="C825" s="21">
        <f t="shared" si="39"/>
        <v>196</v>
      </c>
      <c r="D825" s="21">
        <v>158</v>
      </c>
      <c r="E825" s="21">
        <v>38</v>
      </c>
      <c r="F825" s="6"/>
      <c r="G825" s="6">
        <v>3.36</v>
      </c>
      <c r="H825" s="6">
        <f t="shared" si="42"/>
        <v>255.36</v>
      </c>
      <c r="I825" s="35">
        <f t="shared" si="43"/>
        <v>316.88</v>
      </c>
    </row>
    <row r="826" spans="1:9" x14ac:dyDescent="0.25">
      <c r="A826" s="43" t="s">
        <v>32</v>
      </c>
      <c r="B826" s="21"/>
      <c r="C826" s="21">
        <f t="shared" si="39"/>
        <v>160</v>
      </c>
      <c r="D826" s="21">
        <v>158</v>
      </c>
      <c r="E826" s="21">
        <v>2</v>
      </c>
      <c r="F826" s="6"/>
      <c r="G826" s="6">
        <v>3.36</v>
      </c>
      <c r="H826" s="6">
        <f t="shared" si="42"/>
        <v>13.44</v>
      </c>
      <c r="I826" s="35">
        <f t="shared" si="43"/>
        <v>16.68</v>
      </c>
    </row>
    <row r="827" spans="1:9" x14ac:dyDescent="0.25">
      <c r="A827" s="43" t="s">
        <v>32</v>
      </c>
      <c r="B827" s="21"/>
      <c r="C827" s="21">
        <f t="shared" si="39"/>
        <v>176</v>
      </c>
      <c r="D827" s="21">
        <v>158</v>
      </c>
      <c r="E827" s="21">
        <v>18</v>
      </c>
      <c r="F827" s="6"/>
      <c r="G827" s="6">
        <v>3.36</v>
      </c>
      <c r="H827" s="6">
        <f t="shared" si="42"/>
        <v>120.96</v>
      </c>
      <c r="I827" s="35">
        <f t="shared" si="43"/>
        <v>150.1</v>
      </c>
    </row>
    <row r="828" spans="1:9" x14ac:dyDescent="0.25">
      <c r="A828" s="43" t="s">
        <v>472</v>
      </c>
      <c r="B828" s="21"/>
      <c r="C828" s="21">
        <f t="shared" si="39"/>
        <v>190</v>
      </c>
      <c r="D828" s="21">
        <v>158</v>
      </c>
      <c r="E828" s="21">
        <v>32</v>
      </c>
      <c r="F828" s="6"/>
      <c r="G828" s="6">
        <v>3.36</v>
      </c>
      <c r="H828" s="6">
        <f t="shared" si="42"/>
        <v>215.04</v>
      </c>
      <c r="I828" s="35">
        <f t="shared" si="43"/>
        <v>266.83999999999997</v>
      </c>
    </row>
    <row r="829" spans="1:9" x14ac:dyDescent="0.25">
      <c r="A829" s="43" t="s">
        <v>472</v>
      </c>
      <c r="B829" s="21"/>
      <c r="C829" s="21">
        <f t="shared" si="39"/>
        <v>174</v>
      </c>
      <c r="D829" s="21">
        <v>158</v>
      </c>
      <c r="E829" s="21">
        <v>16</v>
      </c>
      <c r="F829" s="6"/>
      <c r="G829" s="6">
        <v>3.36</v>
      </c>
      <c r="H829" s="6">
        <f t="shared" si="42"/>
        <v>107.52</v>
      </c>
      <c r="I829" s="35">
        <f t="shared" si="43"/>
        <v>133.41999999999999</v>
      </c>
    </row>
    <row r="830" spans="1:9" x14ac:dyDescent="0.25">
      <c r="A830" s="43" t="s">
        <v>472</v>
      </c>
      <c r="B830" s="21"/>
      <c r="C830" s="21">
        <f t="shared" si="39"/>
        <v>162</v>
      </c>
      <c r="D830" s="21">
        <v>158</v>
      </c>
      <c r="E830" s="21">
        <v>4</v>
      </c>
      <c r="F830" s="6"/>
      <c r="G830" s="6">
        <v>3.36</v>
      </c>
      <c r="H830" s="6">
        <f t="shared" si="42"/>
        <v>26.88</v>
      </c>
      <c r="I830" s="35">
        <f t="shared" si="43"/>
        <v>33.36</v>
      </c>
    </row>
    <row r="831" spans="1:9" x14ac:dyDescent="0.25">
      <c r="A831" s="43" t="s">
        <v>472</v>
      </c>
      <c r="B831" s="21"/>
      <c r="C831" s="21">
        <f t="shared" si="39"/>
        <v>163</v>
      </c>
      <c r="D831" s="21">
        <v>158</v>
      </c>
      <c r="E831" s="21">
        <v>5</v>
      </c>
      <c r="F831" s="6"/>
      <c r="G831" s="6">
        <v>3.36</v>
      </c>
      <c r="H831" s="6">
        <f t="shared" si="42"/>
        <v>33.6</v>
      </c>
      <c r="I831" s="35">
        <f t="shared" si="43"/>
        <v>41.69</v>
      </c>
    </row>
    <row r="832" spans="1:9" x14ac:dyDescent="0.25">
      <c r="A832" s="43" t="s">
        <v>472</v>
      </c>
      <c r="B832" s="21"/>
      <c r="C832" s="21">
        <f t="shared" si="39"/>
        <v>190</v>
      </c>
      <c r="D832" s="21">
        <v>158</v>
      </c>
      <c r="E832" s="21">
        <v>32</v>
      </c>
      <c r="F832" s="6"/>
      <c r="G832" s="6">
        <v>3.36</v>
      </c>
      <c r="H832" s="6">
        <f t="shared" si="42"/>
        <v>215.04</v>
      </c>
      <c r="I832" s="35">
        <f t="shared" si="43"/>
        <v>266.83999999999997</v>
      </c>
    </row>
    <row r="833" spans="1:9" x14ac:dyDescent="0.25">
      <c r="A833" s="43" t="s">
        <v>472</v>
      </c>
      <c r="B833" s="21"/>
      <c r="C833" s="21">
        <f t="shared" si="39"/>
        <v>190</v>
      </c>
      <c r="D833" s="21">
        <v>158</v>
      </c>
      <c r="E833" s="21">
        <v>32</v>
      </c>
      <c r="F833" s="6"/>
      <c r="G833" s="6">
        <v>3.36</v>
      </c>
      <c r="H833" s="6">
        <f t="shared" si="42"/>
        <v>215.04</v>
      </c>
      <c r="I833" s="35">
        <f t="shared" si="43"/>
        <v>266.83999999999997</v>
      </c>
    </row>
    <row r="834" spans="1:9" x14ac:dyDescent="0.25">
      <c r="A834" s="43" t="s">
        <v>472</v>
      </c>
      <c r="B834" s="21"/>
      <c r="C834" s="21">
        <f t="shared" si="39"/>
        <v>190</v>
      </c>
      <c r="D834" s="21">
        <v>158</v>
      </c>
      <c r="E834" s="21">
        <v>32</v>
      </c>
      <c r="F834" s="6"/>
      <c r="G834" s="6">
        <v>3.36</v>
      </c>
      <c r="H834" s="6">
        <f t="shared" si="42"/>
        <v>215.04</v>
      </c>
      <c r="I834" s="35">
        <f t="shared" si="43"/>
        <v>266.83999999999997</v>
      </c>
    </row>
    <row r="835" spans="1:9" x14ac:dyDescent="0.25">
      <c r="A835" s="43" t="s">
        <v>472</v>
      </c>
      <c r="B835" s="21"/>
      <c r="C835" s="21">
        <f t="shared" si="39"/>
        <v>190</v>
      </c>
      <c r="D835" s="21">
        <v>158</v>
      </c>
      <c r="E835" s="21">
        <v>32</v>
      </c>
      <c r="F835" s="6"/>
      <c r="G835" s="6">
        <v>3.36</v>
      </c>
      <c r="H835" s="6">
        <f t="shared" si="42"/>
        <v>215.04</v>
      </c>
      <c r="I835" s="35">
        <f t="shared" si="43"/>
        <v>266.83999999999997</v>
      </c>
    </row>
    <row r="836" spans="1:9" x14ac:dyDescent="0.25">
      <c r="A836" s="43" t="s">
        <v>472</v>
      </c>
      <c r="B836" s="21"/>
      <c r="C836" s="21">
        <f t="shared" si="39"/>
        <v>190</v>
      </c>
      <c r="D836" s="21">
        <v>158</v>
      </c>
      <c r="E836" s="21">
        <v>32</v>
      </c>
      <c r="F836" s="6"/>
      <c r="G836" s="6">
        <v>3.36</v>
      </c>
      <c r="H836" s="6">
        <f t="shared" si="42"/>
        <v>215.04</v>
      </c>
      <c r="I836" s="35">
        <f t="shared" si="43"/>
        <v>266.83999999999997</v>
      </c>
    </row>
    <row r="837" spans="1:9" x14ac:dyDescent="0.25">
      <c r="A837" s="43" t="s">
        <v>472</v>
      </c>
      <c r="B837" s="21"/>
      <c r="C837" s="21">
        <f t="shared" si="39"/>
        <v>168</v>
      </c>
      <c r="D837" s="21">
        <v>158</v>
      </c>
      <c r="E837" s="21">
        <v>10</v>
      </c>
      <c r="F837" s="6"/>
      <c r="G837" s="6">
        <v>3.36</v>
      </c>
      <c r="H837" s="6">
        <f t="shared" si="42"/>
        <v>67.2</v>
      </c>
      <c r="I837" s="35">
        <f t="shared" si="43"/>
        <v>83.39</v>
      </c>
    </row>
    <row r="838" spans="1:9" x14ac:dyDescent="0.25">
      <c r="A838" s="43" t="s">
        <v>472</v>
      </c>
      <c r="B838" s="21"/>
      <c r="C838" s="21">
        <f t="shared" si="39"/>
        <v>190</v>
      </c>
      <c r="D838" s="21">
        <v>158</v>
      </c>
      <c r="E838" s="21">
        <v>32</v>
      </c>
      <c r="F838" s="6"/>
      <c r="G838" s="6">
        <v>3.36</v>
      </c>
      <c r="H838" s="6">
        <f t="shared" si="42"/>
        <v>215.04</v>
      </c>
      <c r="I838" s="35">
        <f t="shared" si="43"/>
        <v>266.83999999999997</v>
      </c>
    </row>
    <row r="839" spans="1:9" x14ac:dyDescent="0.25">
      <c r="A839" s="43" t="s">
        <v>472</v>
      </c>
      <c r="B839" s="21"/>
      <c r="C839" s="21">
        <f t="shared" si="39"/>
        <v>190</v>
      </c>
      <c r="D839" s="21">
        <v>158</v>
      </c>
      <c r="E839" s="21">
        <v>32</v>
      </c>
      <c r="F839" s="6"/>
      <c r="G839" s="6">
        <v>3.36</v>
      </c>
      <c r="H839" s="6">
        <f t="shared" si="42"/>
        <v>215.04</v>
      </c>
      <c r="I839" s="35">
        <f t="shared" si="43"/>
        <v>266.83999999999997</v>
      </c>
    </row>
    <row r="840" spans="1:9" x14ac:dyDescent="0.25">
      <c r="A840" s="43" t="s">
        <v>472</v>
      </c>
      <c r="B840" s="21"/>
      <c r="C840" s="21">
        <f t="shared" si="39"/>
        <v>178</v>
      </c>
      <c r="D840" s="21">
        <v>158</v>
      </c>
      <c r="E840" s="21">
        <v>20</v>
      </c>
      <c r="F840" s="6"/>
      <c r="G840" s="6">
        <v>3.36</v>
      </c>
      <c r="H840" s="6">
        <f t="shared" si="42"/>
        <v>134.4</v>
      </c>
      <c r="I840" s="35">
        <f t="shared" si="43"/>
        <v>166.78</v>
      </c>
    </row>
    <row r="841" spans="1:9" x14ac:dyDescent="0.25">
      <c r="A841" s="43" t="s">
        <v>472</v>
      </c>
      <c r="B841" s="21"/>
      <c r="C841" s="21">
        <f t="shared" si="39"/>
        <v>190</v>
      </c>
      <c r="D841" s="21">
        <v>158</v>
      </c>
      <c r="E841" s="21">
        <v>32</v>
      </c>
      <c r="F841" s="6"/>
      <c r="G841" s="6">
        <v>3.36</v>
      </c>
      <c r="H841" s="6">
        <f t="shared" si="42"/>
        <v>215.04</v>
      </c>
      <c r="I841" s="35">
        <f t="shared" si="43"/>
        <v>266.83999999999997</v>
      </c>
    </row>
    <row r="842" spans="1:9" x14ac:dyDescent="0.25">
      <c r="A842" s="43" t="s">
        <v>473</v>
      </c>
      <c r="B842" s="21"/>
      <c r="C842" s="21">
        <f t="shared" si="39"/>
        <v>190</v>
      </c>
      <c r="D842" s="21">
        <v>158</v>
      </c>
      <c r="E842" s="21">
        <v>32</v>
      </c>
      <c r="F842" s="6"/>
      <c r="G842" s="6">
        <v>3.75</v>
      </c>
      <c r="H842" s="6">
        <f t="shared" si="42"/>
        <v>240</v>
      </c>
      <c r="I842" s="35">
        <f t="shared" si="43"/>
        <v>297.82</v>
      </c>
    </row>
    <row r="843" spans="1:9" x14ac:dyDescent="0.25">
      <c r="A843" s="43" t="s">
        <v>473</v>
      </c>
      <c r="B843" s="21"/>
      <c r="C843" s="21">
        <f t="shared" si="39"/>
        <v>176</v>
      </c>
      <c r="D843" s="21">
        <v>158</v>
      </c>
      <c r="E843" s="21">
        <v>18</v>
      </c>
      <c r="F843" s="6"/>
      <c r="G843" s="6">
        <v>3.75</v>
      </c>
      <c r="H843" s="6">
        <f t="shared" si="42"/>
        <v>135</v>
      </c>
      <c r="I843" s="35">
        <f t="shared" si="43"/>
        <v>167.52</v>
      </c>
    </row>
    <row r="844" spans="1:9" x14ac:dyDescent="0.25">
      <c r="A844" s="43" t="s">
        <v>473</v>
      </c>
      <c r="B844" s="21"/>
      <c r="C844" s="21">
        <f t="shared" si="39"/>
        <v>167</v>
      </c>
      <c r="D844" s="21">
        <v>158</v>
      </c>
      <c r="E844" s="21">
        <v>9</v>
      </c>
      <c r="F844" s="6"/>
      <c r="G844" s="6">
        <v>3.75</v>
      </c>
      <c r="H844" s="6">
        <f t="shared" si="42"/>
        <v>67.5</v>
      </c>
      <c r="I844" s="35">
        <f t="shared" si="43"/>
        <v>83.76</v>
      </c>
    </row>
    <row r="845" spans="1:9" x14ac:dyDescent="0.25">
      <c r="A845" s="43" t="s">
        <v>473</v>
      </c>
      <c r="B845" s="21"/>
      <c r="C845" s="21">
        <f t="shared" si="39"/>
        <v>160</v>
      </c>
      <c r="D845" s="21">
        <v>158</v>
      </c>
      <c r="E845" s="21">
        <v>2</v>
      </c>
      <c r="F845" s="6"/>
      <c r="G845" s="6">
        <v>3.75</v>
      </c>
      <c r="H845" s="6">
        <f t="shared" si="42"/>
        <v>15</v>
      </c>
      <c r="I845" s="35">
        <f t="shared" si="43"/>
        <v>18.61</v>
      </c>
    </row>
    <row r="846" spans="1:9" x14ac:dyDescent="0.25">
      <c r="A846" s="43" t="s">
        <v>473</v>
      </c>
      <c r="B846" s="21"/>
      <c r="C846" s="21">
        <f t="shared" si="39"/>
        <v>190</v>
      </c>
      <c r="D846" s="21">
        <v>158</v>
      </c>
      <c r="E846" s="21">
        <v>32</v>
      </c>
      <c r="F846" s="6"/>
      <c r="G846" s="6">
        <v>3.75</v>
      </c>
      <c r="H846" s="6">
        <f t="shared" si="42"/>
        <v>240</v>
      </c>
      <c r="I846" s="35">
        <f t="shared" si="43"/>
        <v>297.82</v>
      </c>
    </row>
    <row r="847" spans="1:9" x14ac:dyDescent="0.25">
      <c r="A847" s="43" t="s">
        <v>473</v>
      </c>
      <c r="B847" s="21"/>
      <c r="C847" s="21">
        <f t="shared" si="39"/>
        <v>166</v>
      </c>
      <c r="D847" s="21">
        <v>158</v>
      </c>
      <c r="E847" s="21">
        <v>8</v>
      </c>
      <c r="F847" s="6"/>
      <c r="G847" s="6">
        <v>3.75</v>
      </c>
      <c r="H847" s="6">
        <f t="shared" si="42"/>
        <v>60</v>
      </c>
      <c r="I847" s="35">
        <f t="shared" si="43"/>
        <v>74.45</v>
      </c>
    </row>
    <row r="848" spans="1:9" x14ac:dyDescent="0.25">
      <c r="A848" s="43" t="s">
        <v>473</v>
      </c>
      <c r="B848" s="21"/>
      <c r="C848" s="21">
        <f t="shared" si="39"/>
        <v>190</v>
      </c>
      <c r="D848" s="21">
        <v>158</v>
      </c>
      <c r="E848" s="21">
        <v>32</v>
      </c>
      <c r="F848" s="6"/>
      <c r="G848" s="6">
        <v>3.75</v>
      </c>
      <c r="H848" s="6">
        <f t="shared" si="42"/>
        <v>240</v>
      </c>
      <c r="I848" s="35">
        <f t="shared" si="43"/>
        <v>297.82</v>
      </c>
    </row>
    <row r="849" spans="1:9" x14ac:dyDescent="0.25">
      <c r="A849" s="43" t="s">
        <v>473</v>
      </c>
      <c r="B849" s="21"/>
      <c r="C849" s="21">
        <f t="shared" si="39"/>
        <v>190</v>
      </c>
      <c r="D849" s="21">
        <v>158</v>
      </c>
      <c r="E849" s="21">
        <v>32</v>
      </c>
      <c r="F849" s="6"/>
      <c r="G849" s="6">
        <v>3.75</v>
      </c>
      <c r="H849" s="6">
        <f t="shared" si="42"/>
        <v>240</v>
      </c>
      <c r="I849" s="35">
        <f t="shared" si="43"/>
        <v>297.82</v>
      </c>
    </row>
    <row r="850" spans="1:9" x14ac:dyDescent="0.25">
      <c r="A850" s="43" t="s">
        <v>473</v>
      </c>
      <c r="B850" s="21"/>
      <c r="C850" s="21">
        <f t="shared" si="39"/>
        <v>190</v>
      </c>
      <c r="D850" s="21">
        <v>158</v>
      </c>
      <c r="E850" s="21">
        <v>32</v>
      </c>
      <c r="F850" s="6"/>
      <c r="G850" s="6">
        <v>3.75</v>
      </c>
      <c r="H850" s="6">
        <f t="shared" si="42"/>
        <v>240</v>
      </c>
      <c r="I850" s="35">
        <f t="shared" si="43"/>
        <v>297.82</v>
      </c>
    </row>
    <row r="851" spans="1:9" x14ac:dyDescent="0.25">
      <c r="A851" s="43" t="s">
        <v>473</v>
      </c>
      <c r="B851" s="21"/>
      <c r="C851" s="21">
        <f t="shared" si="39"/>
        <v>171</v>
      </c>
      <c r="D851" s="21">
        <v>158</v>
      </c>
      <c r="E851" s="21">
        <v>13</v>
      </c>
      <c r="F851" s="6"/>
      <c r="G851" s="6">
        <v>3.75</v>
      </c>
      <c r="H851" s="6">
        <f t="shared" si="42"/>
        <v>97.5</v>
      </c>
      <c r="I851" s="35">
        <f t="shared" si="43"/>
        <v>120.99</v>
      </c>
    </row>
    <row r="852" spans="1:9" x14ac:dyDescent="0.25">
      <c r="A852" s="43" t="s">
        <v>473</v>
      </c>
      <c r="B852" s="21"/>
      <c r="C852" s="21">
        <f t="shared" si="39"/>
        <v>174</v>
      </c>
      <c r="D852" s="21">
        <v>158</v>
      </c>
      <c r="E852" s="21">
        <v>16</v>
      </c>
      <c r="F852" s="6"/>
      <c r="G852" s="6">
        <v>3.75</v>
      </c>
      <c r="H852" s="6">
        <f t="shared" si="42"/>
        <v>120</v>
      </c>
      <c r="I852" s="35">
        <f t="shared" si="43"/>
        <v>148.91</v>
      </c>
    </row>
    <row r="853" spans="1:9" x14ac:dyDescent="0.25">
      <c r="A853" s="43" t="s">
        <v>501</v>
      </c>
      <c r="B853" s="21"/>
      <c r="C853" s="21">
        <f t="shared" si="39"/>
        <v>189</v>
      </c>
      <c r="D853" s="21">
        <v>158</v>
      </c>
      <c r="E853" s="21">
        <v>31</v>
      </c>
      <c r="F853" s="6"/>
      <c r="G853" s="6">
        <v>5</v>
      </c>
      <c r="H853" s="6">
        <f t="shared" si="42"/>
        <v>310</v>
      </c>
      <c r="I853" s="35">
        <f t="shared" si="43"/>
        <v>384.68</v>
      </c>
    </row>
    <row r="854" spans="1:9" x14ac:dyDescent="0.25">
      <c r="A854" s="43" t="s">
        <v>474</v>
      </c>
      <c r="B854" s="21"/>
      <c r="C854" s="21">
        <f t="shared" si="39"/>
        <v>159</v>
      </c>
      <c r="D854" s="21">
        <v>158</v>
      </c>
      <c r="E854" s="21">
        <v>1</v>
      </c>
      <c r="F854" s="6"/>
      <c r="G854" s="6">
        <v>3.06</v>
      </c>
      <c r="H854" s="6">
        <f t="shared" si="42"/>
        <v>6.12</v>
      </c>
      <c r="I854" s="35">
        <f t="shared" si="43"/>
        <v>7.59</v>
      </c>
    </row>
    <row r="855" spans="1:9" ht="33" x14ac:dyDescent="0.25">
      <c r="A855" s="43" t="s">
        <v>502</v>
      </c>
      <c r="B855" s="21"/>
      <c r="C855" s="21">
        <f t="shared" si="39"/>
        <v>190</v>
      </c>
      <c r="D855" s="21">
        <v>158</v>
      </c>
      <c r="E855" s="21">
        <v>32</v>
      </c>
      <c r="F855" s="6"/>
      <c r="G855" s="6">
        <v>6</v>
      </c>
      <c r="H855" s="6">
        <f t="shared" si="42"/>
        <v>384</v>
      </c>
      <c r="I855" s="35">
        <f t="shared" si="43"/>
        <v>476.51</v>
      </c>
    </row>
    <row r="856" spans="1:9" x14ac:dyDescent="0.25">
      <c r="A856" s="43" t="s">
        <v>475</v>
      </c>
      <c r="B856" s="21"/>
      <c r="C856" s="21">
        <f t="shared" si="39"/>
        <v>174</v>
      </c>
      <c r="D856" s="21">
        <v>158</v>
      </c>
      <c r="E856" s="21">
        <v>16</v>
      </c>
      <c r="F856" s="6"/>
      <c r="G856" s="6">
        <v>5.5</v>
      </c>
      <c r="H856" s="6">
        <f t="shared" si="42"/>
        <v>176</v>
      </c>
      <c r="I856" s="35">
        <f t="shared" si="43"/>
        <v>218.4</v>
      </c>
    </row>
    <row r="857" spans="1:9" x14ac:dyDescent="0.25">
      <c r="A857" s="43" t="s">
        <v>476</v>
      </c>
      <c r="B857" s="21"/>
      <c r="C857" s="21">
        <f t="shared" si="39"/>
        <v>166</v>
      </c>
      <c r="D857" s="21">
        <v>158</v>
      </c>
      <c r="E857" s="21">
        <v>8</v>
      </c>
      <c r="F857" s="6"/>
      <c r="G857" s="6">
        <v>3.28</v>
      </c>
      <c r="H857" s="6">
        <f t="shared" si="42"/>
        <v>52.48</v>
      </c>
      <c r="I857" s="35">
        <f t="shared" si="43"/>
        <v>65.12</v>
      </c>
    </row>
    <row r="858" spans="1:9" x14ac:dyDescent="0.25">
      <c r="A858" s="43" t="s">
        <v>476</v>
      </c>
      <c r="B858" s="21"/>
      <c r="C858" s="21">
        <f t="shared" si="39"/>
        <v>170</v>
      </c>
      <c r="D858" s="21">
        <v>158</v>
      </c>
      <c r="E858" s="21">
        <v>12</v>
      </c>
      <c r="F858" s="6"/>
      <c r="G858" s="6">
        <v>3.28</v>
      </c>
      <c r="H858" s="6">
        <f t="shared" si="42"/>
        <v>78.72</v>
      </c>
      <c r="I858" s="35">
        <f t="shared" si="43"/>
        <v>97.68</v>
      </c>
    </row>
    <row r="859" spans="1:9" x14ac:dyDescent="0.25">
      <c r="A859" s="43" t="s">
        <v>476</v>
      </c>
      <c r="B859" s="21"/>
      <c r="C859" s="21">
        <f t="shared" si="39"/>
        <v>164</v>
      </c>
      <c r="D859" s="21">
        <v>158</v>
      </c>
      <c r="E859" s="21">
        <v>6</v>
      </c>
      <c r="F859" s="6"/>
      <c r="G859" s="6">
        <v>3.28</v>
      </c>
      <c r="H859" s="6">
        <f t="shared" si="42"/>
        <v>39.36</v>
      </c>
      <c r="I859" s="35">
        <f t="shared" si="43"/>
        <v>48.84</v>
      </c>
    </row>
    <row r="860" spans="1:9" x14ac:dyDescent="0.25">
      <c r="A860" s="43" t="s">
        <v>476</v>
      </c>
      <c r="B860" s="21"/>
      <c r="C860" s="21">
        <f t="shared" si="39"/>
        <v>171.5</v>
      </c>
      <c r="D860" s="21">
        <v>158</v>
      </c>
      <c r="E860" s="21">
        <v>13.5</v>
      </c>
      <c r="F860" s="6"/>
      <c r="G860" s="6">
        <v>3.28</v>
      </c>
      <c r="H860" s="6">
        <f t="shared" si="42"/>
        <v>88.56</v>
      </c>
      <c r="I860" s="35">
        <f t="shared" si="43"/>
        <v>109.89</v>
      </c>
    </row>
    <row r="861" spans="1:9" x14ac:dyDescent="0.25">
      <c r="A861" s="43" t="s">
        <v>476</v>
      </c>
      <c r="B861" s="21"/>
      <c r="C861" s="21">
        <f t="shared" si="39"/>
        <v>166</v>
      </c>
      <c r="D861" s="21">
        <v>158</v>
      </c>
      <c r="E861" s="21">
        <v>8</v>
      </c>
      <c r="F861" s="6"/>
      <c r="G861" s="6">
        <v>3.28</v>
      </c>
      <c r="H861" s="6">
        <f t="shared" si="42"/>
        <v>52.48</v>
      </c>
      <c r="I861" s="35">
        <f t="shared" si="43"/>
        <v>65.12</v>
      </c>
    </row>
    <row r="862" spans="1:9" x14ac:dyDescent="0.25">
      <c r="A862" s="43" t="s">
        <v>476</v>
      </c>
      <c r="B862" s="21"/>
      <c r="C862" s="21">
        <f t="shared" si="39"/>
        <v>163</v>
      </c>
      <c r="D862" s="21">
        <v>158</v>
      </c>
      <c r="E862" s="21">
        <v>5</v>
      </c>
      <c r="F862" s="6"/>
      <c r="G862" s="6">
        <v>3.28</v>
      </c>
      <c r="H862" s="6">
        <f t="shared" si="42"/>
        <v>32.799999999999997</v>
      </c>
      <c r="I862" s="35">
        <f t="shared" si="43"/>
        <v>40.700000000000003</v>
      </c>
    </row>
    <row r="863" spans="1:9" x14ac:dyDescent="0.25">
      <c r="A863" s="43" t="s">
        <v>476</v>
      </c>
      <c r="B863" s="21"/>
      <c r="C863" s="21">
        <f t="shared" si="39"/>
        <v>168</v>
      </c>
      <c r="D863" s="21">
        <v>158</v>
      </c>
      <c r="E863" s="21">
        <v>10</v>
      </c>
      <c r="F863" s="6"/>
      <c r="G863" s="6">
        <v>3.28</v>
      </c>
      <c r="H863" s="6">
        <f t="shared" si="42"/>
        <v>65.599999999999994</v>
      </c>
      <c r="I863" s="35">
        <f t="shared" si="43"/>
        <v>81.400000000000006</v>
      </c>
    </row>
    <row r="864" spans="1:9" x14ac:dyDescent="0.25">
      <c r="A864" s="43" t="s">
        <v>476</v>
      </c>
      <c r="B864" s="21"/>
      <c r="C864" s="21">
        <f t="shared" si="39"/>
        <v>185</v>
      </c>
      <c r="D864" s="21">
        <v>158</v>
      </c>
      <c r="E864" s="21">
        <v>27</v>
      </c>
      <c r="F864" s="6"/>
      <c r="G864" s="6">
        <v>3.28</v>
      </c>
      <c r="H864" s="6">
        <f t="shared" si="42"/>
        <v>177.12</v>
      </c>
      <c r="I864" s="35">
        <f t="shared" si="43"/>
        <v>219.79</v>
      </c>
    </row>
    <row r="865" spans="1:9" x14ac:dyDescent="0.25">
      <c r="A865" s="43" t="s">
        <v>476</v>
      </c>
      <c r="B865" s="21"/>
      <c r="C865" s="21">
        <f t="shared" si="39"/>
        <v>160</v>
      </c>
      <c r="D865" s="21">
        <v>158</v>
      </c>
      <c r="E865" s="21">
        <v>2</v>
      </c>
      <c r="F865" s="6"/>
      <c r="G865" s="6">
        <v>3.28</v>
      </c>
      <c r="H865" s="6">
        <f t="shared" si="42"/>
        <v>13.12</v>
      </c>
      <c r="I865" s="35">
        <f t="shared" si="43"/>
        <v>16.28</v>
      </c>
    </row>
    <row r="866" spans="1:9" x14ac:dyDescent="0.25">
      <c r="A866" s="43" t="s">
        <v>476</v>
      </c>
      <c r="B866" s="21"/>
      <c r="C866" s="21">
        <f t="shared" si="39"/>
        <v>166</v>
      </c>
      <c r="D866" s="21">
        <v>158</v>
      </c>
      <c r="E866" s="21">
        <v>8</v>
      </c>
      <c r="F866" s="6"/>
      <c r="G866" s="6">
        <v>3.28</v>
      </c>
      <c r="H866" s="6">
        <f t="shared" si="42"/>
        <v>52.48</v>
      </c>
      <c r="I866" s="35">
        <f t="shared" si="43"/>
        <v>65.12</v>
      </c>
    </row>
    <row r="867" spans="1:9" x14ac:dyDescent="0.25">
      <c r="A867" s="43" t="s">
        <v>476</v>
      </c>
      <c r="B867" s="21"/>
      <c r="C867" s="21">
        <f t="shared" si="39"/>
        <v>174</v>
      </c>
      <c r="D867" s="21">
        <v>158</v>
      </c>
      <c r="E867" s="21">
        <v>16</v>
      </c>
      <c r="F867" s="6"/>
      <c r="G867" s="6">
        <v>3.28</v>
      </c>
      <c r="H867" s="6">
        <f t="shared" si="42"/>
        <v>104.96</v>
      </c>
      <c r="I867" s="35">
        <f t="shared" si="43"/>
        <v>130.24</v>
      </c>
    </row>
    <row r="868" spans="1:9" x14ac:dyDescent="0.25">
      <c r="A868" s="43" t="s">
        <v>476</v>
      </c>
      <c r="B868" s="21"/>
      <c r="C868" s="21">
        <f t="shared" si="39"/>
        <v>169</v>
      </c>
      <c r="D868" s="21">
        <v>158</v>
      </c>
      <c r="E868" s="21">
        <v>11</v>
      </c>
      <c r="F868" s="6"/>
      <c r="G868" s="6">
        <v>3.28</v>
      </c>
      <c r="H868" s="6">
        <f t="shared" si="42"/>
        <v>72.16</v>
      </c>
      <c r="I868" s="35">
        <f t="shared" si="43"/>
        <v>89.54</v>
      </c>
    </row>
    <row r="869" spans="1:9" x14ac:dyDescent="0.25">
      <c r="A869" s="43" t="s">
        <v>476</v>
      </c>
      <c r="B869" s="21"/>
      <c r="C869" s="21">
        <f t="shared" si="39"/>
        <v>166</v>
      </c>
      <c r="D869" s="21">
        <v>158</v>
      </c>
      <c r="E869" s="21">
        <v>8</v>
      </c>
      <c r="F869" s="6"/>
      <c r="G869" s="6">
        <v>3.28</v>
      </c>
      <c r="H869" s="6">
        <f t="shared" si="42"/>
        <v>52.48</v>
      </c>
      <c r="I869" s="35">
        <f t="shared" si="43"/>
        <v>65.12</v>
      </c>
    </row>
    <row r="870" spans="1:9" x14ac:dyDescent="0.25">
      <c r="A870" s="43" t="s">
        <v>476</v>
      </c>
      <c r="B870" s="21"/>
      <c r="C870" s="21">
        <f t="shared" si="39"/>
        <v>171</v>
      </c>
      <c r="D870" s="21">
        <v>158</v>
      </c>
      <c r="E870" s="21">
        <v>13</v>
      </c>
      <c r="F870" s="6"/>
      <c r="G870" s="6">
        <v>3.28</v>
      </c>
      <c r="H870" s="6">
        <f t="shared" si="42"/>
        <v>85.28</v>
      </c>
      <c r="I870" s="35">
        <f t="shared" si="43"/>
        <v>105.82</v>
      </c>
    </row>
    <row r="871" spans="1:9" x14ac:dyDescent="0.25">
      <c r="A871" s="43" t="s">
        <v>476</v>
      </c>
      <c r="B871" s="21"/>
      <c r="C871" s="21">
        <f t="shared" si="39"/>
        <v>174</v>
      </c>
      <c r="D871" s="21">
        <v>158</v>
      </c>
      <c r="E871" s="21">
        <v>16</v>
      </c>
      <c r="F871" s="6"/>
      <c r="G871" s="6">
        <v>3.28</v>
      </c>
      <c r="H871" s="6">
        <f t="shared" si="42"/>
        <v>104.96</v>
      </c>
      <c r="I871" s="35">
        <f t="shared" si="43"/>
        <v>130.24</v>
      </c>
    </row>
    <row r="872" spans="1:9" x14ac:dyDescent="0.25">
      <c r="A872" s="43" t="s">
        <v>476</v>
      </c>
      <c r="B872" s="21"/>
      <c r="C872" s="21">
        <f t="shared" si="39"/>
        <v>159</v>
      </c>
      <c r="D872" s="21">
        <v>158</v>
      </c>
      <c r="E872" s="21">
        <v>1</v>
      </c>
      <c r="F872" s="6"/>
      <c r="G872" s="6">
        <v>3.28</v>
      </c>
      <c r="H872" s="6">
        <f t="shared" si="42"/>
        <v>6.56</v>
      </c>
      <c r="I872" s="35">
        <f t="shared" si="43"/>
        <v>8.14</v>
      </c>
    </row>
    <row r="873" spans="1:9" x14ac:dyDescent="0.25">
      <c r="A873" s="11" t="s">
        <v>1</v>
      </c>
      <c r="B873" s="12"/>
      <c r="C873" s="12"/>
      <c r="D873" s="12"/>
      <c r="E873" s="12"/>
      <c r="F873" s="12"/>
      <c r="G873" s="12"/>
      <c r="H873" s="12"/>
      <c r="I873" s="12"/>
    </row>
    <row r="874" spans="1:9" ht="49.5" customHeight="1" x14ac:dyDescent="0.25">
      <c r="A874" s="609" t="s">
        <v>477</v>
      </c>
      <c r="B874" s="609"/>
      <c r="C874" s="609"/>
      <c r="D874" s="609"/>
      <c r="E874" s="609"/>
      <c r="F874" s="609"/>
      <c r="G874" s="609"/>
      <c r="H874" s="609"/>
      <c r="I874" s="609"/>
    </row>
    <row r="875" spans="1:9" ht="18" customHeight="1" x14ac:dyDescent="0.25">
      <c r="A875" s="18" t="s">
        <v>88</v>
      </c>
      <c r="D875" s="12"/>
      <c r="E875" s="12"/>
      <c r="F875" s="12"/>
      <c r="G875" s="12"/>
      <c r="H875" s="12"/>
      <c r="I875" s="12"/>
    </row>
    <row r="876" spans="1:9" ht="18" customHeight="1" x14ac:dyDescent="0.25">
      <c r="A876" s="12" t="s">
        <v>89</v>
      </c>
      <c r="B876" s="18"/>
      <c r="C876" s="18"/>
      <c r="D876" s="12"/>
      <c r="E876" s="12"/>
      <c r="F876" s="12"/>
      <c r="G876" s="12"/>
      <c r="H876" s="12"/>
      <c r="I876" s="12"/>
    </row>
    <row r="877" spans="1:9" ht="18" customHeight="1" x14ac:dyDescent="0.25">
      <c r="A877" s="12" t="s">
        <v>90</v>
      </c>
      <c r="B877" s="18"/>
      <c r="C877" s="18"/>
      <c r="D877" s="12"/>
      <c r="E877" s="12"/>
      <c r="F877" s="12"/>
      <c r="G877" s="12"/>
      <c r="H877" s="12"/>
      <c r="I877" s="12"/>
    </row>
    <row r="878" spans="1:9" ht="18" customHeight="1" x14ac:dyDescent="0.25">
      <c r="A878" s="12"/>
      <c r="B878" s="18"/>
      <c r="C878" s="18"/>
      <c r="D878" s="12"/>
      <c r="E878" s="12"/>
      <c r="F878" s="12"/>
      <c r="G878" s="12"/>
      <c r="H878" s="12"/>
      <c r="I878" s="12"/>
    </row>
    <row r="879" spans="1:9" ht="18" customHeight="1" x14ac:dyDescent="0.3">
      <c r="A879" s="12" t="s">
        <v>14</v>
      </c>
      <c r="B879" s="18"/>
      <c r="C879" s="18"/>
      <c r="D879" s="12"/>
      <c r="E879" s="12"/>
      <c r="F879" s="12"/>
      <c r="G879" s="12"/>
      <c r="H879" s="12"/>
      <c r="I879" s="12"/>
    </row>
    <row r="880" spans="1:9" ht="18" customHeight="1" x14ac:dyDescent="0.25">
      <c r="A880" s="12"/>
      <c r="B880" s="18"/>
      <c r="C880" s="18"/>
      <c r="D880" s="12"/>
      <c r="E880" s="12"/>
      <c r="F880" s="12"/>
      <c r="G880" s="12"/>
      <c r="H880" s="12"/>
      <c r="I880" s="12"/>
    </row>
    <row r="881" spans="1:9" ht="32.25" customHeight="1" x14ac:dyDescent="0.25">
      <c r="A881" s="632" t="s">
        <v>20</v>
      </c>
      <c r="B881" s="632"/>
      <c r="C881" s="632"/>
      <c r="D881" s="632"/>
      <c r="E881" s="632"/>
      <c r="F881" s="632"/>
      <c r="G881" s="632"/>
      <c r="H881" s="632"/>
      <c r="I881" s="632"/>
    </row>
    <row r="882" spans="1:9" ht="33" customHeight="1" x14ac:dyDescent="0.25">
      <c r="A882" s="633" t="s">
        <v>7</v>
      </c>
      <c r="B882" s="633"/>
      <c r="C882" s="633"/>
      <c r="D882" s="633"/>
      <c r="E882" s="633"/>
      <c r="F882" s="633"/>
      <c r="G882" s="633"/>
      <c r="H882" s="633"/>
      <c r="I882" s="633"/>
    </row>
    <row r="883" spans="1:9" ht="18" customHeight="1" x14ac:dyDescent="0.25">
      <c r="A883" s="634" t="s">
        <v>9</v>
      </c>
      <c r="B883" s="634"/>
      <c r="C883" s="634"/>
      <c r="D883" s="634"/>
      <c r="E883" s="634"/>
      <c r="F883" s="634"/>
      <c r="G883" s="634"/>
      <c r="H883" s="634"/>
      <c r="I883" s="634"/>
    </row>
    <row r="884" spans="1:9" x14ac:dyDescent="0.25">
      <c r="A884" s="17"/>
      <c r="B884" s="17"/>
      <c r="C884" s="17"/>
      <c r="D884" s="17"/>
      <c r="E884" s="17"/>
      <c r="F884" s="17"/>
      <c r="G884" s="17"/>
      <c r="H884" s="17"/>
      <c r="I884" s="17"/>
    </row>
    <row r="886" spans="1:9" x14ac:dyDescent="0.25">
      <c r="A886" s="2" t="s">
        <v>46</v>
      </c>
    </row>
    <row r="887" spans="1:9" ht="18" customHeight="1" x14ac:dyDescent="0.25"/>
    <row r="888" spans="1:9" x14ac:dyDescent="0.25">
      <c r="A888" s="2" t="s">
        <v>478</v>
      </c>
    </row>
    <row r="889" spans="1:9" x14ac:dyDescent="0.25">
      <c r="A889" s="2" t="s">
        <v>479</v>
      </c>
    </row>
  </sheetData>
  <mergeCells count="17">
    <mergeCell ref="A874:I874"/>
    <mergeCell ref="A881:I881"/>
    <mergeCell ref="A882:I882"/>
    <mergeCell ref="A883:I883"/>
    <mergeCell ref="D9:D10"/>
    <mergeCell ref="E9:E10"/>
    <mergeCell ref="G1:I1"/>
    <mergeCell ref="H2:I2"/>
    <mergeCell ref="A3:I3"/>
    <mergeCell ref="A8:A10"/>
    <mergeCell ref="B8:B10"/>
    <mergeCell ref="C8:E8"/>
    <mergeCell ref="F8:F10"/>
    <mergeCell ref="G8:G10"/>
    <mergeCell ref="H8:H10"/>
    <mergeCell ref="I8:I10"/>
    <mergeCell ref="C9:C10"/>
  </mergeCells>
  <conditionalFormatting sqref="F147:F267">
    <cfRule type="cellIs" dxfId="0" priority="1" operator="equal">
      <formula>1254</formula>
    </cfRule>
  </conditionalFormatting>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7"/>
  <sheetViews>
    <sheetView zoomScale="80" zoomScaleNormal="80" zoomScaleSheetLayoutView="75" workbookViewId="0">
      <selection activeCell="G8" sqref="G8:G10"/>
    </sheetView>
  </sheetViews>
  <sheetFormatPr defaultRowHeight="16.5" x14ac:dyDescent="0.25"/>
  <cols>
    <col min="1" max="1" width="61.28515625" style="2" customWidth="1"/>
    <col min="2" max="2" width="13.7109375" style="2" customWidth="1"/>
    <col min="3" max="3" width="11.7109375" style="2" customWidth="1"/>
    <col min="4" max="4" width="16.28515625" style="2" customWidth="1"/>
    <col min="5" max="5" width="14.42578125" style="2" customWidth="1"/>
    <col min="6" max="6" width="15.28515625" style="2" customWidth="1"/>
    <col min="7" max="7" width="24.140625" style="2" customWidth="1"/>
    <col min="8" max="8" width="21.85546875" style="2" customWidth="1"/>
    <col min="9" max="9" width="24.28515625" style="2" customWidth="1"/>
    <col min="10" max="16384" width="9.140625" style="2"/>
  </cols>
  <sheetData>
    <row r="1" spans="1:9" s="426" customFormat="1" ht="53.25" customHeight="1" x14ac:dyDescent="0.25">
      <c r="G1" s="600" t="s">
        <v>1589</v>
      </c>
      <c r="H1" s="601"/>
      <c r="I1" s="601"/>
    </row>
    <row r="2" spans="1:9" x14ac:dyDescent="0.25">
      <c r="H2" s="624"/>
      <c r="I2" s="624"/>
    </row>
    <row r="3" spans="1:9" s="1" customFormat="1" ht="39.75" customHeight="1" x14ac:dyDescent="0.25">
      <c r="A3" s="593" t="s">
        <v>18</v>
      </c>
      <c r="B3" s="593"/>
      <c r="C3" s="593"/>
      <c r="D3" s="593"/>
      <c r="E3" s="593"/>
      <c r="F3" s="593"/>
      <c r="G3" s="593"/>
      <c r="H3" s="593"/>
      <c r="I3" s="593"/>
    </row>
    <row r="5" spans="1:9" x14ac:dyDescent="0.25">
      <c r="A5" s="2" t="s">
        <v>1294</v>
      </c>
    </row>
    <row r="6" spans="1:9" x14ac:dyDescent="0.25">
      <c r="A6" s="2" t="s">
        <v>1560</v>
      </c>
    </row>
    <row r="7" spans="1:9" x14ac:dyDescent="0.25">
      <c r="E7" s="14"/>
      <c r="H7" s="13"/>
    </row>
    <row r="8" spans="1:9" ht="45.75" customHeight="1" x14ac:dyDescent="0.25">
      <c r="A8" s="625"/>
      <c r="B8" s="625" t="s">
        <v>8</v>
      </c>
      <c r="C8" s="626" t="s">
        <v>10</v>
      </c>
      <c r="D8" s="626"/>
      <c r="E8" s="626"/>
      <c r="F8" s="626" t="s">
        <v>6</v>
      </c>
      <c r="G8" s="626" t="s">
        <v>22</v>
      </c>
      <c r="H8" s="627" t="s">
        <v>11</v>
      </c>
      <c r="I8" s="628" t="s">
        <v>4</v>
      </c>
    </row>
    <row r="9" spans="1:9" ht="24" customHeight="1" x14ac:dyDescent="0.25">
      <c r="A9" s="625"/>
      <c r="B9" s="625"/>
      <c r="C9" s="629" t="s">
        <v>19</v>
      </c>
      <c r="D9" s="629" t="s">
        <v>21</v>
      </c>
      <c r="E9" s="626" t="s">
        <v>15</v>
      </c>
      <c r="F9" s="626"/>
      <c r="G9" s="626"/>
      <c r="H9" s="627"/>
      <c r="I9" s="628"/>
    </row>
    <row r="10" spans="1:9" ht="115.5" customHeight="1" x14ac:dyDescent="0.25">
      <c r="A10" s="625"/>
      <c r="B10" s="625"/>
      <c r="C10" s="630"/>
      <c r="D10" s="630"/>
      <c r="E10" s="626"/>
      <c r="F10" s="626"/>
      <c r="G10" s="626"/>
      <c r="H10" s="627"/>
      <c r="I10" s="628"/>
    </row>
    <row r="11" spans="1:9" ht="20.25" customHeight="1" x14ac:dyDescent="0.25">
      <c r="A11" s="209">
        <v>1</v>
      </c>
      <c r="B11" s="209">
        <v>6</v>
      </c>
      <c r="C11" s="209" t="s">
        <v>12</v>
      </c>
      <c r="D11" s="209">
        <v>8</v>
      </c>
      <c r="E11" s="209">
        <v>9</v>
      </c>
      <c r="F11" s="209">
        <v>11</v>
      </c>
      <c r="G11" s="209">
        <v>12</v>
      </c>
      <c r="H11" s="209">
        <v>13</v>
      </c>
      <c r="I11" s="209" t="s">
        <v>13</v>
      </c>
    </row>
    <row r="12" spans="1:9" s="1" customFormat="1" ht="26.25" customHeight="1" x14ac:dyDescent="0.25">
      <c r="A12" s="3" t="s">
        <v>0</v>
      </c>
      <c r="B12" s="234">
        <f>B13+B19+B47+B63</f>
        <v>52</v>
      </c>
      <c r="C12" s="234"/>
      <c r="D12" s="234"/>
      <c r="E12" s="4">
        <f t="shared" ref="E12:I12" si="0">E13+E19+E47+E63</f>
        <v>857.5</v>
      </c>
      <c r="F12" s="234"/>
      <c r="G12" s="234"/>
      <c r="H12" s="5">
        <f t="shared" si="0"/>
        <v>9305.3000000000011</v>
      </c>
      <c r="I12" s="5">
        <f t="shared" si="0"/>
        <v>11546.919999999998</v>
      </c>
    </row>
    <row r="13" spans="1:9" ht="33" x14ac:dyDescent="0.25">
      <c r="A13" s="286" t="s">
        <v>23</v>
      </c>
      <c r="B13" s="287">
        <f>SUM(B14:B18)</f>
        <v>5</v>
      </c>
      <c r="C13" s="287"/>
      <c r="D13" s="287"/>
      <c r="E13" s="287">
        <f t="shared" ref="E13:I13" si="1">SUM(E14:E18)</f>
        <v>89</v>
      </c>
      <c r="F13" s="287"/>
      <c r="G13" s="287"/>
      <c r="H13" s="288">
        <f t="shared" si="1"/>
        <v>996.80000000000007</v>
      </c>
      <c r="I13" s="288">
        <f t="shared" si="1"/>
        <v>1236.94</v>
      </c>
    </row>
    <row r="14" spans="1:9" x14ac:dyDescent="0.25">
      <c r="A14" s="19" t="s">
        <v>455</v>
      </c>
      <c r="B14" s="21">
        <v>1</v>
      </c>
      <c r="C14" s="21">
        <f>D14+E14</f>
        <v>103</v>
      </c>
      <c r="D14" s="21">
        <v>87</v>
      </c>
      <c r="E14" s="21">
        <v>16</v>
      </c>
      <c r="F14" s="429">
        <v>5.6</v>
      </c>
      <c r="G14" s="429">
        <f>F14</f>
        <v>5.6</v>
      </c>
      <c r="H14" s="35">
        <f>ROUND(G14*E14*2,2)</f>
        <v>179.2</v>
      </c>
      <c r="I14" s="6">
        <f>ROUND((H14*0.2409)+H14,2)</f>
        <v>222.37</v>
      </c>
    </row>
    <row r="15" spans="1:9" x14ac:dyDescent="0.25">
      <c r="A15" s="19" t="s">
        <v>299</v>
      </c>
      <c r="B15" s="21">
        <v>1</v>
      </c>
      <c r="C15" s="21">
        <f>D15+E15</f>
        <v>131</v>
      </c>
      <c r="D15" s="21">
        <v>119</v>
      </c>
      <c r="E15" s="21">
        <v>12</v>
      </c>
      <c r="F15" s="429">
        <v>5.6</v>
      </c>
      <c r="G15" s="429">
        <f>F15</f>
        <v>5.6</v>
      </c>
      <c r="H15" s="35">
        <f t="shared" ref="H15:H68" si="2">ROUND(G15*E15*2,2)</f>
        <v>134.4</v>
      </c>
      <c r="I15" s="6">
        <f>ROUND((H15*0.2409)+H15,2)</f>
        <v>166.78</v>
      </c>
    </row>
    <row r="16" spans="1:9" x14ac:dyDescent="0.25">
      <c r="A16" s="19" t="s">
        <v>299</v>
      </c>
      <c r="B16" s="21">
        <v>1</v>
      </c>
      <c r="C16" s="21">
        <f>D16+E16</f>
        <v>131</v>
      </c>
      <c r="D16" s="21">
        <v>119</v>
      </c>
      <c r="E16" s="21">
        <v>12</v>
      </c>
      <c r="F16" s="429">
        <v>5.6</v>
      </c>
      <c r="G16" s="429">
        <f>F16</f>
        <v>5.6</v>
      </c>
      <c r="H16" s="35">
        <f t="shared" si="2"/>
        <v>134.4</v>
      </c>
      <c r="I16" s="6">
        <f>ROUND((H16*0.2409)+H16,2)</f>
        <v>166.78</v>
      </c>
    </row>
    <row r="17" spans="1:9" x14ac:dyDescent="0.25">
      <c r="A17" s="19" t="s">
        <v>444</v>
      </c>
      <c r="B17" s="21">
        <v>1</v>
      </c>
      <c r="C17" s="21">
        <f>D17+E17</f>
        <v>111</v>
      </c>
      <c r="D17" s="21">
        <v>95</v>
      </c>
      <c r="E17" s="21">
        <v>16</v>
      </c>
      <c r="F17" s="429">
        <v>5.6</v>
      </c>
      <c r="G17" s="429">
        <f>F17</f>
        <v>5.6</v>
      </c>
      <c r="H17" s="35">
        <f t="shared" si="2"/>
        <v>179.2</v>
      </c>
      <c r="I17" s="6">
        <f>ROUND((H17*0.2409)+H17,2)</f>
        <v>222.37</v>
      </c>
    </row>
    <row r="18" spans="1:9" x14ac:dyDescent="0.25">
      <c r="A18" s="19" t="s">
        <v>455</v>
      </c>
      <c r="B18" s="21">
        <v>1</v>
      </c>
      <c r="C18" s="21">
        <f>D18+E18</f>
        <v>152</v>
      </c>
      <c r="D18" s="21">
        <v>119</v>
      </c>
      <c r="E18" s="21">
        <v>33</v>
      </c>
      <c r="F18" s="429">
        <v>5.6</v>
      </c>
      <c r="G18" s="429">
        <f>F18</f>
        <v>5.6</v>
      </c>
      <c r="H18" s="35">
        <f t="shared" si="2"/>
        <v>369.6</v>
      </c>
      <c r="I18" s="6">
        <f>ROUND((H18*0.2409)+H18,2)</f>
        <v>458.64</v>
      </c>
    </row>
    <row r="19" spans="1:9" ht="33" x14ac:dyDescent="0.25">
      <c r="A19" s="286" t="s">
        <v>24</v>
      </c>
      <c r="B19" s="284">
        <f>SUM(B20:B46)</f>
        <v>27</v>
      </c>
      <c r="C19" s="284"/>
      <c r="D19" s="284"/>
      <c r="E19" s="284">
        <f t="shared" ref="E19:I19" si="3">SUM(E20:E46)</f>
        <v>496</v>
      </c>
      <c r="F19" s="285"/>
      <c r="G19" s="285"/>
      <c r="H19" s="285">
        <f t="shared" si="3"/>
        <v>5759.760000000002</v>
      </c>
      <c r="I19" s="285">
        <f t="shared" si="3"/>
        <v>7147.2699999999995</v>
      </c>
    </row>
    <row r="20" spans="1:9" x14ac:dyDescent="0.25">
      <c r="A20" s="19" t="s">
        <v>465</v>
      </c>
      <c r="B20" s="21">
        <v>1</v>
      </c>
      <c r="C20" s="21">
        <f t="shared" ref="C20:C46" si="4">D20+E20</f>
        <v>131</v>
      </c>
      <c r="D20" s="21">
        <v>119</v>
      </c>
      <c r="E20" s="21">
        <v>12</v>
      </c>
      <c r="F20" s="429">
        <v>5.6643999999999997</v>
      </c>
      <c r="G20" s="429">
        <f>F20</f>
        <v>5.6643999999999997</v>
      </c>
      <c r="H20" s="35">
        <f t="shared" si="2"/>
        <v>135.94999999999999</v>
      </c>
      <c r="I20" s="6">
        <f t="shared" ref="I20:I46" si="5">ROUND((H20*0.2409)+H20,2)</f>
        <v>168.7</v>
      </c>
    </row>
    <row r="21" spans="1:9" x14ac:dyDescent="0.25">
      <c r="A21" s="19" t="s">
        <v>465</v>
      </c>
      <c r="B21" s="21">
        <v>1</v>
      </c>
      <c r="C21" s="21">
        <f t="shared" si="4"/>
        <v>126</v>
      </c>
      <c r="D21" s="21">
        <v>119</v>
      </c>
      <c r="E21" s="21">
        <v>7</v>
      </c>
      <c r="F21" s="429">
        <v>5.6643999999999997</v>
      </c>
      <c r="G21" s="429">
        <v>5.6643999999999997</v>
      </c>
      <c r="H21" s="35">
        <f t="shared" si="2"/>
        <v>79.3</v>
      </c>
      <c r="I21" s="6">
        <f t="shared" si="5"/>
        <v>98.4</v>
      </c>
    </row>
    <row r="22" spans="1:9" x14ac:dyDescent="0.25">
      <c r="A22" s="19" t="s">
        <v>1295</v>
      </c>
      <c r="B22" s="21">
        <v>1</v>
      </c>
      <c r="C22" s="21">
        <f t="shared" si="4"/>
        <v>106</v>
      </c>
      <c r="D22" s="21">
        <v>87</v>
      </c>
      <c r="E22" s="21">
        <v>19</v>
      </c>
      <c r="F22" s="429">
        <v>5.8383000000000003</v>
      </c>
      <c r="G22" s="429">
        <f t="shared" ref="G22:G46" si="6">F22</f>
        <v>5.8383000000000003</v>
      </c>
      <c r="H22" s="35">
        <f t="shared" si="2"/>
        <v>221.86</v>
      </c>
      <c r="I22" s="6">
        <f t="shared" si="5"/>
        <v>275.31</v>
      </c>
    </row>
    <row r="23" spans="1:9" x14ac:dyDescent="0.25">
      <c r="A23" s="19" t="s">
        <v>461</v>
      </c>
      <c r="B23" s="21">
        <v>1</v>
      </c>
      <c r="C23" s="21">
        <f t="shared" si="4"/>
        <v>129</v>
      </c>
      <c r="D23" s="21">
        <v>119</v>
      </c>
      <c r="E23" s="21">
        <v>10</v>
      </c>
      <c r="F23" s="429">
        <v>6.4737</v>
      </c>
      <c r="G23" s="429">
        <f t="shared" si="6"/>
        <v>6.4737</v>
      </c>
      <c r="H23" s="35">
        <f t="shared" si="2"/>
        <v>129.47</v>
      </c>
      <c r="I23" s="6">
        <f t="shared" si="5"/>
        <v>160.66</v>
      </c>
    </row>
    <row r="24" spans="1:9" x14ac:dyDescent="0.25">
      <c r="A24" s="19" t="s">
        <v>330</v>
      </c>
      <c r="B24" s="21">
        <v>1</v>
      </c>
      <c r="C24" s="21">
        <f t="shared" si="4"/>
        <v>131</v>
      </c>
      <c r="D24" s="21">
        <v>119</v>
      </c>
      <c r="E24" s="21">
        <v>12</v>
      </c>
      <c r="F24" s="429">
        <v>5.6643999999999997</v>
      </c>
      <c r="G24" s="429">
        <f t="shared" si="6"/>
        <v>5.6643999999999997</v>
      </c>
      <c r="H24" s="35">
        <f t="shared" si="2"/>
        <v>135.94999999999999</v>
      </c>
      <c r="I24" s="6">
        <f t="shared" si="5"/>
        <v>168.7</v>
      </c>
    </row>
    <row r="25" spans="1:9" x14ac:dyDescent="0.25">
      <c r="A25" s="19" t="s">
        <v>330</v>
      </c>
      <c r="B25" s="21">
        <v>1</v>
      </c>
      <c r="C25" s="21">
        <f t="shared" si="4"/>
        <v>131</v>
      </c>
      <c r="D25" s="21">
        <v>119</v>
      </c>
      <c r="E25" s="21">
        <v>12</v>
      </c>
      <c r="F25" s="429">
        <v>5.3228</v>
      </c>
      <c r="G25" s="429">
        <f t="shared" si="6"/>
        <v>5.3228</v>
      </c>
      <c r="H25" s="35">
        <f t="shared" si="2"/>
        <v>127.75</v>
      </c>
      <c r="I25" s="6">
        <f t="shared" si="5"/>
        <v>158.52000000000001</v>
      </c>
    </row>
    <row r="26" spans="1:9" x14ac:dyDescent="0.25">
      <c r="A26" s="19" t="s">
        <v>461</v>
      </c>
      <c r="B26" s="21">
        <v>1</v>
      </c>
      <c r="C26" s="21">
        <f t="shared" si="4"/>
        <v>103</v>
      </c>
      <c r="D26" s="21">
        <v>71</v>
      </c>
      <c r="E26" s="21">
        <f>8+24</f>
        <v>32</v>
      </c>
      <c r="F26" s="429">
        <v>6.4737</v>
      </c>
      <c r="G26" s="429">
        <f t="shared" si="6"/>
        <v>6.4737</v>
      </c>
      <c r="H26" s="35">
        <f t="shared" si="2"/>
        <v>414.32</v>
      </c>
      <c r="I26" s="6">
        <f t="shared" si="5"/>
        <v>514.13</v>
      </c>
    </row>
    <row r="27" spans="1:9" x14ac:dyDescent="0.25">
      <c r="A27" s="19" t="s">
        <v>461</v>
      </c>
      <c r="B27" s="21">
        <v>1</v>
      </c>
      <c r="C27" s="21">
        <f t="shared" si="4"/>
        <v>143</v>
      </c>
      <c r="D27" s="21">
        <v>119</v>
      </c>
      <c r="E27" s="21">
        <v>24</v>
      </c>
      <c r="F27" s="429">
        <v>6.1738999999999997</v>
      </c>
      <c r="G27" s="429">
        <f t="shared" si="6"/>
        <v>6.1738999999999997</v>
      </c>
      <c r="H27" s="35">
        <f t="shared" si="2"/>
        <v>296.35000000000002</v>
      </c>
      <c r="I27" s="6">
        <f t="shared" si="5"/>
        <v>367.74</v>
      </c>
    </row>
    <row r="28" spans="1:9" x14ac:dyDescent="0.25">
      <c r="A28" s="19" t="s">
        <v>143</v>
      </c>
      <c r="B28" s="21">
        <v>1</v>
      </c>
      <c r="C28" s="21">
        <f t="shared" si="4"/>
        <v>143</v>
      </c>
      <c r="D28" s="21">
        <v>119</v>
      </c>
      <c r="E28" s="21">
        <v>24</v>
      </c>
      <c r="F28" s="429">
        <v>5.8383000000000003</v>
      </c>
      <c r="G28" s="429">
        <f t="shared" si="6"/>
        <v>5.8383000000000003</v>
      </c>
      <c r="H28" s="35">
        <f t="shared" si="2"/>
        <v>280.24</v>
      </c>
      <c r="I28" s="6">
        <f t="shared" si="5"/>
        <v>347.75</v>
      </c>
    </row>
    <row r="29" spans="1:9" x14ac:dyDescent="0.25">
      <c r="A29" s="19" t="s">
        <v>143</v>
      </c>
      <c r="B29" s="21">
        <v>1</v>
      </c>
      <c r="C29" s="21">
        <f t="shared" si="4"/>
        <v>176</v>
      </c>
      <c r="D29" s="21">
        <v>111</v>
      </c>
      <c r="E29" s="21">
        <v>65</v>
      </c>
      <c r="F29" s="429">
        <v>5.8383000000000003</v>
      </c>
      <c r="G29" s="429">
        <f t="shared" si="6"/>
        <v>5.8383000000000003</v>
      </c>
      <c r="H29" s="35">
        <f t="shared" si="2"/>
        <v>758.98</v>
      </c>
      <c r="I29" s="6">
        <f t="shared" si="5"/>
        <v>941.82</v>
      </c>
    </row>
    <row r="30" spans="1:9" x14ac:dyDescent="0.25">
      <c r="A30" s="19" t="s">
        <v>143</v>
      </c>
      <c r="B30" s="21">
        <v>1</v>
      </c>
      <c r="C30" s="21">
        <f t="shared" si="4"/>
        <v>131</v>
      </c>
      <c r="D30" s="21">
        <v>119</v>
      </c>
      <c r="E30" s="21">
        <v>12</v>
      </c>
      <c r="F30" s="429">
        <v>5.8383000000000003</v>
      </c>
      <c r="G30" s="429">
        <f t="shared" si="6"/>
        <v>5.8383000000000003</v>
      </c>
      <c r="H30" s="35">
        <f t="shared" si="2"/>
        <v>140.12</v>
      </c>
      <c r="I30" s="6">
        <f t="shared" si="5"/>
        <v>173.87</v>
      </c>
    </row>
    <row r="31" spans="1:9" x14ac:dyDescent="0.25">
      <c r="A31" s="19" t="s">
        <v>143</v>
      </c>
      <c r="B31" s="21">
        <v>1</v>
      </c>
      <c r="C31" s="21">
        <f t="shared" si="4"/>
        <v>143</v>
      </c>
      <c r="D31" s="21">
        <v>119</v>
      </c>
      <c r="E31" s="21">
        <v>24</v>
      </c>
      <c r="F31" s="429">
        <v>5.8383000000000003</v>
      </c>
      <c r="G31" s="429">
        <f t="shared" si="6"/>
        <v>5.8383000000000003</v>
      </c>
      <c r="H31" s="35">
        <f t="shared" si="2"/>
        <v>280.24</v>
      </c>
      <c r="I31" s="6">
        <f t="shared" si="5"/>
        <v>347.75</v>
      </c>
    </row>
    <row r="32" spans="1:9" x14ac:dyDescent="0.25">
      <c r="A32" s="19" t="s">
        <v>143</v>
      </c>
      <c r="B32" s="21">
        <v>1</v>
      </c>
      <c r="C32" s="21">
        <f t="shared" si="4"/>
        <v>139</v>
      </c>
      <c r="D32" s="21">
        <v>103</v>
      </c>
      <c r="E32" s="21">
        <v>36</v>
      </c>
      <c r="F32" s="429">
        <v>5.8383000000000003</v>
      </c>
      <c r="G32" s="429">
        <f t="shared" si="6"/>
        <v>5.8383000000000003</v>
      </c>
      <c r="H32" s="35">
        <f t="shared" si="2"/>
        <v>420.36</v>
      </c>
      <c r="I32" s="6">
        <f t="shared" si="5"/>
        <v>521.62</v>
      </c>
    </row>
    <row r="33" spans="1:9" x14ac:dyDescent="0.25">
      <c r="A33" s="19" t="s">
        <v>143</v>
      </c>
      <c r="B33" s="21">
        <v>1</v>
      </c>
      <c r="C33" s="21">
        <f t="shared" si="4"/>
        <v>155</v>
      </c>
      <c r="D33" s="21">
        <v>119</v>
      </c>
      <c r="E33" s="21">
        <v>36</v>
      </c>
      <c r="F33" s="429">
        <v>5.8383000000000003</v>
      </c>
      <c r="G33" s="429">
        <f t="shared" si="6"/>
        <v>5.8383000000000003</v>
      </c>
      <c r="H33" s="35">
        <f t="shared" si="2"/>
        <v>420.36</v>
      </c>
      <c r="I33" s="6">
        <f t="shared" si="5"/>
        <v>521.62</v>
      </c>
    </row>
    <row r="34" spans="1:9" x14ac:dyDescent="0.25">
      <c r="A34" s="19" t="s">
        <v>143</v>
      </c>
      <c r="B34" s="21">
        <v>1</v>
      </c>
      <c r="C34" s="21">
        <f t="shared" si="4"/>
        <v>155</v>
      </c>
      <c r="D34" s="21">
        <v>119</v>
      </c>
      <c r="E34" s="21">
        <v>36</v>
      </c>
      <c r="F34" s="429">
        <v>5.4965999999999999</v>
      </c>
      <c r="G34" s="429">
        <f t="shared" si="6"/>
        <v>5.4965999999999999</v>
      </c>
      <c r="H34" s="35">
        <f t="shared" si="2"/>
        <v>395.76</v>
      </c>
      <c r="I34" s="6">
        <f t="shared" si="5"/>
        <v>491.1</v>
      </c>
    </row>
    <row r="35" spans="1:9" x14ac:dyDescent="0.25">
      <c r="A35" s="19" t="s">
        <v>143</v>
      </c>
      <c r="B35" s="21">
        <v>1</v>
      </c>
      <c r="C35" s="21">
        <f t="shared" si="4"/>
        <v>55</v>
      </c>
      <c r="D35" s="21">
        <v>39</v>
      </c>
      <c r="E35" s="21">
        <v>16</v>
      </c>
      <c r="F35" s="429">
        <v>5.4965999999999999</v>
      </c>
      <c r="G35" s="429">
        <f t="shared" si="6"/>
        <v>5.4965999999999999</v>
      </c>
      <c r="H35" s="35">
        <f t="shared" si="2"/>
        <v>175.89</v>
      </c>
      <c r="I35" s="6">
        <f t="shared" si="5"/>
        <v>218.26</v>
      </c>
    </row>
    <row r="36" spans="1:9" x14ac:dyDescent="0.25">
      <c r="A36" s="19" t="s">
        <v>143</v>
      </c>
      <c r="B36" s="21">
        <v>1</v>
      </c>
      <c r="C36" s="21">
        <f t="shared" si="4"/>
        <v>68</v>
      </c>
      <c r="D36" s="21">
        <v>56</v>
      </c>
      <c r="E36" s="21">
        <v>12</v>
      </c>
      <c r="F36" s="429">
        <v>5.4965999999999999</v>
      </c>
      <c r="G36" s="429">
        <f t="shared" si="6"/>
        <v>5.4965999999999999</v>
      </c>
      <c r="H36" s="35">
        <f t="shared" si="2"/>
        <v>131.91999999999999</v>
      </c>
      <c r="I36" s="6">
        <f t="shared" si="5"/>
        <v>163.69999999999999</v>
      </c>
    </row>
    <row r="37" spans="1:9" x14ac:dyDescent="0.25">
      <c r="A37" s="19" t="s">
        <v>143</v>
      </c>
      <c r="B37" s="21">
        <v>1</v>
      </c>
      <c r="C37" s="21">
        <f t="shared" si="4"/>
        <v>91</v>
      </c>
      <c r="D37" s="21">
        <v>79</v>
      </c>
      <c r="E37" s="21">
        <v>12</v>
      </c>
      <c r="F37" s="429">
        <v>5.4965999999999999</v>
      </c>
      <c r="G37" s="429">
        <f t="shared" si="6"/>
        <v>5.4965999999999999</v>
      </c>
      <c r="H37" s="35">
        <f t="shared" si="2"/>
        <v>131.91999999999999</v>
      </c>
      <c r="I37" s="6">
        <f t="shared" si="5"/>
        <v>163.69999999999999</v>
      </c>
    </row>
    <row r="38" spans="1:9" x14ac:dyDescent="0.25">
      <c r="A38" s="19" t="s">
        <v>193</v>
      </c>
      <c r="B38" s="21">
        <v>1</v>
      </c>
      <c r="C38" s="21">
        <f t="shared" si="4"/>
        <v>106</v>
      </c>
      <c r="D38" s="21">
        <v>99</v>
      </c>
      <c r="E38" s="21">
        <v>7</v>
      </c>
      <c r="F38" s="429">
        <v>6.7986000000000004</v>
      </c>
      <c r="G38" s="429">
        <f t="shared" si="6"/>
        <v>6.7986000000000004</v>
      </c>
      <c r="H38" s="35">
        <f t="shared" si="2"/>
        <v>95.18</v>
      </c>
      <c r="I38" s="6">
        <f t="shared" si="5"/>
        <v>118.11</v>
      </c>
    </row>
    <row r="39" spans="1:9" x14ac:dyDescent="0.25">
      <c r="A39" s="19" t="s">
        <v>1296</v>
      </c>
      <c r="B39" s="21">
        <v>1</v>
      </c>
      <c r="C39" s="21">
        <f t="shared" si="4"/>
        <v>85</v>
      </c>
      <c r="D39" s="21">
        <v>71</v>
      </c>
      <c r="E39" s="21">
        <v>14</v>
      </c>
      <c r="F39" s="429">
        <v>5.3228</v>
      </c>
      <c r="G39" s="429">
        <f t="shared" si="6"/>
        <v>5.3228</v>
      </c>
      <c r="H39" s="35">
        <f t="shared" si="2"/>
        <v>149.04</v>
      </c>
      <c r="I39" s="6">
        <f t="shared" si="5"/>
        <v>184.94</v>
      </c>
    </row>
    <row r="40" spans="1:9" x14ac:dyDescent="0.25">
      <c r="A40" s="19" t="s">
        <v>1296</v>
      </c>
      <c r="B40" s="21">
        <v>1</v>
      </c>
      <c r="C40" s="21">
        <f t="shared" si="4"/>
        <v>131</v>
      </c>
      <c r="D40" s="21">
        <v>119</v>
      </c>
      <c r="E40" s="21">
        <v>12</v>
      </c>
      <c r="F40" s="429">
        <v>5.6643999999999997</v>
      </c>
      <c r="G40" s="429">
        <f t="shared" si="6"/>
        <v>5.6643999999999997</v>
      </c>
      <c r="H40" s="35">
        <f t="shared" si="2"/>
        <v>135.94999999999999</v>
      </c>
      <c r="I40" s="6">
        <f t="shared" si="5"/>
        <v>168.7</v>
      </c>
    </row>
    <row r="41" spans="1:9" x14ac:dyDescent="0.25">
      <c r="A41" s="19" t="s">
        <v>1296</v>
      </c>
      <c r="B41" s="21">
        <v>1</v>
      </c>
      <c r="C41" s="21">
        <f t="shared" si="4"/>
        <v>143</v>
      </c>
      <c r="D41" s="21">
        <v>119</v>
      </c>
      <c r="E41" s="21">
        <v>24</v>
      </c>
      <c r="F41" s="429">
        <v>5.6643999999999997</v>
      </c>
      <c r="G41" s="429">
        <f t="shared" si="6"/>
        <v>5.6643999999999997</v>
      </c>
      <c r="H41" s="35">
        <f t="shared" si="2"/>
        <v>271.89</v>
      </c>
      <c r="I41" s="6">
        <f t="shared" si="5"/>
        <v>337.39</v>
      </c>
    </row>
    <row r="42" spans="1:9" x14ac:dyDescent="0.25">
      <c r="A42" s="19" t="s">
        <v>1295</v>
      </c>
      <c r="B42" s="21">
        <v>1</v>
      </c>
      <c r="C42" s="21">
        <f t="shared" si="4"/>
        <v>128</v>
      </c>
      <c r="D42" s="21">
        <v>119</v>
      </c>
      <c r="E42" s="21">
        <v>9</v>
      </c>
      <c r="F42" s="429">
        <v>5.8383000000000003</v>
      </c>
      <c r="G42" s="429">
        <f t="shared" si="6"/>
        <v>5.8383000000000003</v>
      </c>
      <c r="H42" s="35">
        <f t="shared" si="2"/>
        <v>105.09</v>
      </c>
      <c r="I42" s="6">
        <f t="shared" si="5"/>
        <v>130.41</v>
      </c>
    </row>
    <row r="43" spans="1:9" x14ac:dyDescent="0.25">
      <c r="A43" s="19" t="s">
        <v>1295</v>
      </c>
      <c r="B43" s="21">
        <v>1</v>
      </c>
      <c r="C43" s="21">
        <f t="shared" si="4"/>
        <v>129</v>
      </c>
      <c r="D43" s="21">
        <v>119</v>
      </c>
      <c r="E43" s="21">
        <v>10</v>
      </c>
      <c r="F43" s="429">
        <v>5.8383000000000003</v>
      </c>
      <c r="G43" s="429">
        <f t="shared" si="6"/>
        <v>5.8383000000000003</v>
      </c>
      <c r="H43" s="35">
        <f t="shared" si="2"/>
        <v>116.77</v>
      </c>
      <c r="I43" s="6">
        <f t="shared" si="5"/>
        <v>144.9</v>
      </c>
    </row>
    <row r="44" spans="1:9" x14ac:dyDescent="0.25">
      <c r="A44" s="19" t="s">
        <v>1296</v>
      </c>
      <c r="B44" s="21">
        <v>1</v>
      </c>
      <c r="C44" s="21">
        <f t="shared" si="4"/>
        <v>68</v>
      </c>
      <c r="D44" s="21">
        <v>64</v>
      </c>
      <c r="E44" s="21">
        <v>4</v>
      </c>
      <c r="F44" s="429">
        <v>5.6643999999999997</v>
      </c>
      <c r="G44" s="429">
        <f t="shared" si="6"/>
        <v>5.6643999999999997</v>
      </c>
      <c r="H44" s="35">
        <f t="shared" si="2"/>
        <v>45.32</v>
      </c>
      <c r="I44" s="6">
        <f t="shared" si="5"/>
        <v>56.24</v>
      </c>
    </row>
    <row r="45" spans="1:9" x14ac:dyDescent="0.25">
      <c r="A45" s="19" t="s">
        <v>462</v>
      </c>
      <c r="B45" s="21">
        <v>1</v>
      </c>
      <c r="C45" s="21">
        <f t="shared" si="4"/>
        <v>128</v>
      </c>
      <c r="D45" s="21">
        <v>119</v>
      </c>
      <c r="E45" s="21">
        <v>9</v>
      </c>
      <c r="F45" s="429">
        <v>5.3228</v>
      </c>
      <c r="G45" s="429">
        <f t="shared" si="6"/>
        <v>5.3228</v>
      </c>
      <c r="H45" s="35">
        <f t="shared" si="2"/>
        <v>95.81</v>
      </c>
      <c r="I45" s="6">
        <f t="shared" si="5"/>
        <v>118.89</v>
      </c>
    </row>
    <row r="46" spans="1:9" x14ac:dyDescent="0.25">
      <c r="A46" s="19" t="s">
        <v>462</v>
      </c>
      <c r="B46" s="21">
        <v>1</v>
      </c>
      <c r="C46" s="21">
        <f t="shared" si="4"/>
        <v>125</v>
      </c>
      <c r="D46" s="21">
        <v>119</v>
      </c>
      <c r="E46" s="21">
        <v>6</v>
      </c>
      <c r="F46" s="429">
        <v>5.6643999999999997</v>
      </c>
      <c r="G46" s="429">
        <f t="shared" si="6"/>
        <v>5.6643999999999997</v>
      </c>
      <c r="H46" s="35">
        <f t="shared" si="2"/>
        <v>67.97</v>
      </c>
      <c r="I46" s="6">
        <f t="shared" si="5"/>
        <v>84.34</v>
      </c>
    </row>
    <row r="47" spans="1:9" ht="33" x14ac:dyDescent="0.25">
      <c r="A47" s="286" t="s">
        <v>25</v>
      </c>
      <c r="B47" s="284">
        <f>SUM(B48:B62)</f>
        <v>15</v>
      </c>
      <c r="C47" s="284"/>
      <c r="D47" s="284"/>
      <c r="E47" s="284">
        <f t="shared" ref="E47:I47" si="7">SUM(E48:E62)</f>
        <v>234.5</v>
      </c>
      <c r="F47" s="285"/>
      <c r="G47" s="285"/>
      <c r="H47" s="285">
        <f t="shared" si="7"/>
        <v>2175.9299999999998</v>
      </c>
      <c r="I47" s="285">
        <f t="shared" si="7"/>
        <v>2700.0800000000004</v>
      </c>
    </row>
    <row r="48" spans="1:9" x14ac:dyDescent="0.25">
      <c r="A48" s="19" t="s">
        <v>196</v>
      </c>
      <c r="B48" s="21">
        <v>1</v>
      </c>
      <c r="C48" s="21">
        <f t="shared" ref="C48:C62" si="8">D48+E48</f>
        <v>131</v>
      </c>
      <c r="D48" s="21">
        <v>119</v>
      </c>
      <c r="E48" s="21">
        <v>12</v>
      </c>
      <c r="F48" s="429">
        <v>4.6395</v>
      </c>
      <c r="G48" s="429">
        <f t="shared" ref="G48:G62" si="9">F48</f>
        <v>4.6395</v>
      </c>
      <c r="H48" s="35">
        <f t="shared" si="2"/>
        <v>111.35</v>
      </c>
      <c r="I48" s="6">
        <f t="shared" ref="I48:I62" si="10">ROUND((H48*0.2409)+H48,2)</f>
        <v>138.16999999999999</v>
      </c>
    </row>
    <row r="49" spans="1:9" x14ac:dyDescent="0.25">
      <c r="A49" s="19" t="s">
        <v>196</v>
      </c>
      <c r="B49" s="21">
        <v>1</v>
      </c>
      <c r="C49" s="21">
        <f t="shared" si="8"/>
        <v>133</v>
      </c>
      <c r="D49" s="21">
        <v>119</v>
      </c>
      <c r="E49" s="21">
        <v>14</v>
      </c>
      <c r="F49" s="429">
        <v>4.6395</v>
      </c>
      <c r="G49" s="429">
        <f t="shared" si="9"/>
        <v>4.6395</v>
      </c>
      <c r="H49" s="35">
        <f t="shared" si="2"/>
        <v>129.91</v>
      </c>
      <c r="I49" s="6">
        <f t="shared" si="10"/>
        <v>161.21</v>
      </c>
    </row>
    <row r="50" spans="1:9" x14ac:dyDescent="0.25">
      <c r="A50" s="19" t="s">
        <v>196</v>
      </c>
      <c r="B50" s="21">
        <v>1</v>
      </c>
      <c r="C50" s="21">
        <f t="shared" si="8"/>
        <v>135</v>
      </c>
      <c r="D50" s="21">
        <v>119</v>
      </c>
      <c r="E50" s="21">
        <v>16</v>
      </c>
      <c r="F50" s="429">
        <v>4.6395</v>
      </c>
      <c r="G50" s="429">
        <f t="shared" si="9"/>
        <v>4.6395</v>
      </c>
      <c r="H50" s="35">
        <f t="shared" si="2"/>
        <v>148.46</v>
      </c>
      <c r="I50" s="6">
        <f t="shared" si="10"/>
        <v>184.22</v>
      </c>
    </row>
    <row r="51" spans="1:9" x14ac:dyDescent="0.25">
      <c r="A51" s="19" t="s">
        <v>196</v>
      </c>
      <c r="B51" s="21">
        <v>1</v>
      </c>
      <c r="C51" s="21">
        <f t="shared" si="8"/>
        <v>131</v>
      </c>
      <c r="D51" s="21">
        <v>119</v>
      </c>
      <c r="E51" s="21">
        <v>12</v>
      </c>
      <c r="F51" s="429">
        <v>4.6395</v>
      </c>
      <c r="G51" s="429">
        <f t="shared" si="9"/>
        <v>4.6395</v>
      </c>
      <c r="H51" s="35">
        <f t="shared" si="2"/>
        <v>111.35</v>
      </c>
      <c r="I51" s="6">
        <f t="shared" si="10"/>
        <v>138.16999999999999</v>
      </c>
    </row>
    <row r="52" spans="1:9" x14ac:dyDescent="0.25">
      <c r="A52" s="19" t="s">
        <v>196</v>
      </c>
      <c r="B52" s="21">
        <v>1</v>
      </c>
      <c r="C52" s="21">
        <f t="shared" si="8"/>
        <v>155</v>
      </c>
      <c r="D52" s="21">
        <v>119</v>
      </c>
      <c r="E52" s="21">
        <v>36</v>
      </c>
      <c r="F52" s="429">
        <v>4.6395</v>
      </c>
      <c r="G52" s="429">
        <f t="shared" si="9"/>
        <v>4.6395</v>
      </c>
      <c r="H52" s="35">
        <f t="shared" si="2"/>
        <v>334.04</v>
      </c>
      <c r="I52" s="6">
        <f t="shared" si="10"/>
        <v>414.51</v>
      </c>
    </row>
    <row r="53" spans="1:9" x14ac:dyDescent="0.25">
      <c r="A53" s="19" t="s">
        <v>196</v>
      </c>
      <c r="B53" s="21">
        <v>1</v>
      </c>
      <c r="C53" s="52">
        <f t="shared" si="8"/>
        <v>126.5</v>
      </c>
      <c r="D53" s="21">
        <v>111</v>
      </c>
      <c r="E53" s="52">
        <v>15.5</v>
      </c>
      <c r="F53" s="429">
        <v>4.6395</v>
      </c>
      <c r="G53" s="429">
        <f t="shared" si="9"/>
        <v>4.6395</v>
      </c>
      <c r="H53" s="35">
        <f t="shared" si="2"/>
        <v>143.82</v>
      </c>
      <c r="I53" s="6">
        <f t="shared" si="10"/>
        <v>178.47</v>
      </c>
    </row>
    <row r="54" spans="1:9" x14ac:dyDescent="0.25">
      <c r="A54" s="19" t="s">
        <v>196</v>
      </c>
      <c r="B54" s="21">
        <v>1</v>
      </c>
      <c r="C54" s="21">
        <f t="shared" si="8"/>
        <v>131</v>
      </c>
      <c r="D54" s="21">
        <v>119</v>
      </c>
      <c r="E54" s="21">
        <v>12</v>
      </c>
      <c r="F54" s="429">
        <v>4.6395</v>
      </c>
      <c r="G54" s="429">
        <f t="shared" si="9"/>
        <v>4.6395</v>
      </c>
      <c r="H54" s="35">
        <f t="shared" si="2"/>
        <v>111.35</v>
      </c>
      <c r="I54" s="6">
        <f t="shared" si="10"/>
        <v>138.16999999999999</v>
      </c>
    </row>
    <row r="55" spans="1:9" x14ac:dyDescent="0.25">
      <c r="A55" s="19" t="s">
        <v>196</v>
      </c>
      <c r="B55" s="21">
        <v>1</v>
      </c>
      <c r="C55" s="21">
        <f t="shared" si="8"/>
        <v>159</v>
      </c>
      <c r="D55" s="21">
        <v>119</v>
      </c>
      <c r="E55" s="21">
        <v>40</v>
      </c>
      <c r="F55" s="429">
        <v>4.6395</v>
      </c>
      <c r="G55" s="429">
        <f t="shared" si="9"/>
        <v>4.6395</v>
      </c>
      <c r="H55" s="35">
        <f t="shared" si="2"/>
        <v>371.16</v>
      </c>
      <c r="I55" s="6">
        <f t="shared" si="10"/>
        <v>460.57</v>
      </c>
    </row>
    <row r="56" spans="1:9" x14ac:dyDescent="0.25">
      <c r="A56" s="19" t="s">
        <v>196</v>
      </c>
      <c r="B56" s="21">
        <v>1</v>
      </c>
      <c r="C56" s="21">
        <f t="shared" si="8"/>
        <v>131</v>
      </c>
      <c r="D56" s="21">
        <v>119</v>
      </c>
      <c r="E56" s="21">
        <v>12</v>
      </c>
      <c r="F56" s="429">
        <v>4.6395</v>
      </c>
      <c r="G56" s="429">
        <f t="shared" si="9"/>
        <v>4.6395</v>
      </c>
      <c r="H56" s="35">
        <f t="shared" si="2"/>
        <v>111.35</v>
      </c>
      <c r="I56" s="6">
        <f t="shared" si="10"/>
        <v>138.16999999999999</v>
      </c>
    </row>
    <row r="57" spans="1:9" x14ac:dyDescent="0.25">
      <c r="A57" s="19" t="s">
        <v>196</v>
      </c>
      <c r="B57" s="21">
        <v>1</v>
      </c>
      <c r="C57" s="21">
        <f t="shared" si="8"/>
        <v>131</v>
      </c>
      <c r="D57" s="21">
        <v>119</v>
      </c>
      <c r="E57" s="21">
        <v>12</v>
      </c>
      <c r="F57" s="429">
        <v>4.6395</v>
      </c>
      <c r="G57" s="429">
        <f t="shared" si="9"/>
        <v>4.6395</v>
      </c>
      <c r="H57" s="35">
        <f t="shared" si="2"/>
        <v>111.35</v>
      </c>
      <c r="I57" s="6">
        <f t="shared" si="10"/>
        <v>138.16999999999999</v>
      </c>
    </row>
    <row r="58" spans="1:9" x14ac:dyDescent="0.25">
      <c r="A58" s="19" t="s">
        <v>196</v>
      </c>
      <c r="B58" s="21">
        <v>1</v>
      </c>
      <c r="C58" s="21">
        <f t="shared" si="8"/>
        <v>128</v>
      </c>
      <c r="D58" s="21">
        <v>119</v>
      </c>
      <c r="E58" s="21">
        <v>9</v>
      </c>
      <c r="F58" s="429">
        <v>4.6395</v>
      </c>
      <c r="G58" s="429">
        <f t="shared" si="9"/>
        <v>4.6395</v>
      </c>
      <c r="H58" s="35">
        <f t="shared" si="2"/>
        <v>83.51</v>
      </c>
      <c r="I58" s="6">
        <f t="shared" si="10"/>
        <v>103.63</v>
      </c>
    </row>
    <row r="59" spans="1:9" x14ac:dyDescent="0.25">
      <c r="A59" s="19" t="s">
        <v>196</v>
      </c>
      <c r="B59" s="21">
        <v>1</v>
      </c>
      <c r="C59" s="21">
        <f t="shared" si="8"/>
        <v>131</v>
      </c>
      <c r="D59" s="21">
        <v>119</v>
      </c>
      <c r="E59" s="21">
        <v>12</v>
      </c>
      <c r="F59" s="429">
        <v>4.6395</v>
      </c>
      <c r="G59" s="429">
        <f t="shared" si="9"/>
        <v>4.6395</v>
      </c>
      <c r="H59" s="35">
        <f t="shared" si="2"/>
        <v>111.35</v>
      </c>
      <c r="I59" s="6">
        <f t="shared" si="10"/>
        <v>138.16999999999999</v>
      </c>
    </row>
    <row r="60" spans="1:9" x14ac:dyDescent="0.25">
      <c r="A60" s="19" t="s">
        <v>196</v>
      </c>
      <c r="B60" s="21">
        <v>1</v>
      </c>
      <c r="C60" s="21">
        <f t="shared" si="8"/>
        <v>32</v>
      </c>
      <c r="D60" s="21">
        <v>24</v>
      </c>
      <c r="E60" s="21">
        <v>8</v>
      </c>
      <c r="F60" s="429">
        <v>4.6395</v>
      </c>
      <c r="G60" s="429">
        <f t="shared" si="9"/>
        <v>4.6395</v>
      </c>
      <c r="H60" s="35">
        <f t="shared" si="2"/>
        <v>74.23</v>
      </c>
      <c r="I60" s="6">
        <f t="shared" si="10"/>
        <v>92.11</v>
      </c>
    </row>
    <row r="61" spans="1:9" x14ac:dyDescent="0.25">
      <c r="A61" s="19" t="s">
        <v>196</v>
      </c>
      <c r="B61" s="21">
        <v>1</v>
      </c>
      <c r="C61" s="21">
        <f t="shared" si="8"/>
        <v>131</v>
      </c>
      <c r="D61" s="21">
        <v>119</v>
      </c>
      <c r="E61" s="21">
        <v>12</v>
      </c>
      <c r="F61" s="429">
        <v>4.6395</v>
      </c>
      <c r="G61" s="429">
        <f t="shared" si="9"/>
        <v>4.6395</v>
      </c>
      <c r="H61" s="35">
        <f t="shared" si="2"/>
        <v>111.35</v>
      </c>
      <c r="I61" s="6">
        <f t="shared" si="10"/>
        <v>138.16999999999999</v>
      </c>
    </row>
    <row r="62" spans="1:9" x14ac:dyDescent="0.25">
      <c r="A62" s="19" t="s">
        <v>196</v>
      </c>
      <c r="B62" s="21">
        <v>1</v>
      </c>
      <c r="C62" s="21">
        <f t="shared" si="8"/>
        <v>131</v>
      </c>
      <c r="D62" s="21">
        <v>119</v>
      </c>
      <c r="E62" s="21">
        <v>12</v>
      </c>
      <c r="F62" s="429">
        <v>4.6395</v>
      </c>
      <c r="G62" s="429">
        <f t="shared" si="9"/>
        <v>4.6395</v>
      </c>
      <c r="H62" s="35">
        <f t="shared" si="2"/>
        <v>111.35</v>
      </c>
      <c r="I62" s="6">
        <f t="shared" si="10"/>
        <v>138.16999999999999</v>
      </c>
    </row>
    <row r="63" spans="1:9" ht="33" x14ac:dyDescent="0.25">
      <c r="A63" s="286" t="s">
        <v>26</v>
      </c>
      <c r="B63" s="284">
        <f>SUM(B64:B68)</f>
        <v>5</v>
      </c>
      <c r="C63" s="284"/>
      <c r="D63" s="284"/>
      <c r="E63" s="284">
        <f t="shared" ref="E63:I63" si="11">SUM(E64:E68)</f>
        <v>38</v>
      </c>
      <c r="F63" s="285"/>
      <c r="G63" s="285"/>
      <c r="H63" s="285">
        <f t="shared" si="11"/>
        <v>372.80999999999995</v>
      </c>
      <c r="I63" s="285">
        <f t="shared" si="11"/>
        <v>462.63</v>
      </c>
    </row>
    <row r="64" spans="1:9" x14ac:dyDescent="0.25">
      <c r="A64" s="19" t="s">
        <v>160</v>
      </c>
      <c r="B64" s="21">
        <v>1</v>
      </c>
      <c r="C64" s="21">
        <f>D64+E64</f>
        <v>127</v>
      </c>
      <c r="D64" s="21">
        <v>119</v>
      </c>
      <c r="E64" s="21">
        <v>8</v>
      </c>
      <c r="F64" s="429">
        <v>3.1589</v>
      </c>
      <c r="G64" s="429">
        <f>F64</f>
        <v>3.1589</v>
      </c>
      <c r="H64" s="35">
        <f t="shared" si="2"/>
        <v>50.54</v>
      </c>
      <c r="I64" s="6">
        <f>ROUND((H64*0.2409)+H64,2)</f>
        <v>62.72</v>
      </c>
    </row>
    <row r="65" spans="1:9" x14ac:dyDescent="0.25">
      <c r="A65" s="19" t="s">
        <v>1297</v>
      </c>
      <c r="B65" s="21">
        <v>1</v>
      </c>
      <c r="C65" s="21">
        <f>D65+E65</f>
        <v>75</v>
      </c>
      <c r="D65" s="21">
        <v>72</v>
      </c>
      <c r="E65" s="21">
        <v>3</v>
      </c>
      <c r="F65" s="429">
        <v>872</v>
      </c>
      <c r="G65" s="429">
        <f>ROUND(F65/159,4)</f>
        <v>5.4843000000000002</v>
      </c>
      <c r="H65" s="35">
        <f t="shared" si="2"/>
        <v>32.909999999999997</v>
      </c>
      <c r="I65" s="6">
        <f>ROUND((H65*0.2409)+H65,2)</f>
        <v>40.840000000000003</v>
      </c>
    </row>
    <row r="66" spans="1:9" x14ac:dyDescent="0.25">
      <c r="A66" s="19" t="s">
        <v>1297</v>
      </c>
      <c r="B66" s="21">
        <v>1</v>
      </c>
      <c r="C66" s="21">
        <f>D66+E66</f>
        <v>128</v>
      </c>
      <c r="D66" s="21">
        <v>119</v>
      </c>
      <c r="E66" s="21">
        <v>9</v>
      </c>
      <c r="F66" s="429">
        <v>872</v>
      </c>
      <c r="G66" s="429">
        <f>ROUND(F66/159,4)</f>
        <v>5.4843000000000002</v>
      </c>
      <c r="H66" s="35">
        <f t="shared" si="2"/>
        <v>98.72</v>
      </c>
      <c r="I66" s="6">
        <f>ROUND((H66*0.2409)+H66,2)</f>
        <v>122.5</v>
      </c>
    </row>
    <row r="67" spans="1:9" x14ac:dyDescent="0.25">
      <c r="A67" s="19" t="s">
        <v>1297</v>
      </c>
      <c r="B67" s="21">
        <v>1</v>
      </c>
      <c r="C67" s="21">
        <f>D67+E67</f>
        <v>101</v>
      </c>
      <c r="D67" s="21">
        <v>95</v>
      </c>
      <c r="E67" s="21">
        <v>6</v>
      </c>
      <c r="F67" s="429">
        <v>842</v>
      </c>
      <c r="G67" s="429">
        <f>ROUND(F67/159,4)</f>
        <v>5.2956000000000003</v>
      </c>
      <c r="H67" s="35">
        <f t="shared" si="2"/>
        <v>63.55</v>
      </c>
      <c r="I67" s="6">
        <f>ROUND((H67*0.2409)+H67,2)</f>
        <v>78.86</v>
      </c>
    </row>
    <row r="68" spans="1:9" x14ac:dyDescent="0.25">
      <c r="A68" s="19" t="s">
        <v>1297</v>
      </c>
      <c r="B68" s="21">
        <v>1</v>
      </c>
      <c r="C68" s="21">
        <f>D68+E68</f>
        <v>131</v>
      </c>
      <c r="D68" s="21">
        <v>119</v>
      </c>
      <c r="E68" s="21">
        <v>12</v>
      </c>
      <c r="F68" s="429">
        <v>842</v>
      </c>
      <c r="G68" s="429">
        <f>ROUND(F68/159,4)</f>
        <v>5.2956000000000003</v>
      </c>
      <c r="H68" s="35">
        <f t="shared" si="2"/>
        <v>127.09</v>
      </c>
      <c r="I68" s="6">
        <f>ROUND((H68*0.2409)+H68,2)</f>
        <v>157.71</v>
      </c>
    </row>
    <row r="69" spans="1:9" x14ac:dyDescent="0.25">
      <c r="A69" s="235"/>
      <c r="B69" s="235"/>
      <c r="C69" s="235"/>
      <c r="D69" s="235"/>
      <c r="E69" s="235"/>
      <c r="F69" s="236"/>
      <c r="G69" s="236"/>
      <c r="H69" s="235"/>
      <c r="I69" s="235"/>
    </row>
    <row r="70" spans="1:9" x14ac:dyDescent="0.25">
      <c r="A70" s="235"/>
      <c r="B70" s="235"/>
      <c r="C70" s="235"/>
      <c r="D70" s="235"/>
      <c r="E70" s="235"/>
      <c r="F70" s="235"/>
      <c r="G70" s="235"/>
      <c r="H70" s="235"/>
      <c r="I70" s="235"/>
    </row>
    <row r="71" spans="1:9" x14ac:dyDescent="0.25">
      <c r="A71" s="237" t="s">
        <v>1</v>
      </c>
      <c r="B71" s="210"/>
      <c r="C71" s="210"/>
      <c r="D71" s="210"/>
      <c r="E71" s="210"/>
      <c r="F71" s="210"/>
      <c r="G71" s="210"/>
      <c r="H71" s="210"/>
      <c r="I71" s="210"/>
    </row>
    <row r="72" spans="1:9" ht="36" customHeight="1" x14ac:dyDescent="0.25">
      <c r="A72" s="636" t="s">
        <v>3</v>
      </c>
      <c r="B72" s="636"/>
      <c r="C72" s="636"/>
      <c r="D72" s="636"/>
      <c r="E72" s="636"/>
      <c r="F72" s="636"/>
      <c r="G72" s="636"/>
      <c r="H72" s="636"/>
      <c r="I72" s="636"/>
    </row>
    <row r="73" spans="1:9" ht="18" customHeight="1" x14ac:dyDescent="0.25">
      <c r="A73" s="210" t="s">
        <v>5</v>
      </c>
      <c r="B73" s="238"/>
      <c r="C73" s="238"/>
      <c r="D73" s="210"/>
      <c r="E73" s="210"/>
      <c r="F73" s="210"/>
      <c r="G73" s="210"/>
      <c r="H73" s="210"/>
      <c r="I73" s="210"/>
    </row>
    <row r="74" spans="1:9" x14ac:dyDescent="0.25">
      <c r="A74" s="636" t="s">
        <v>16</v>
      </c>
      <c r="B74" s="636"/>
      <c r="C74" s="636"/>
      <c r="D74" s="636"/>
      <c r="E74" s="636"/>
      <c r="F74" s="636"/>
      <c r="G74" s="636"/>
      <c r="H74" s="636"/>
      <c r="I74" s="636"/>
    </row>
    <row r="75" spans="1:9" ht="18" customHeight="1" x14ac:dyDescent="0.25">
      <c r="A75" s="210" t="s">
        <v>1298</v>
      </c>
      <c r="B75" s="210"/>
      <c r="C75" s="210"/>
      <c r="D75" s="210"/>
      <c r="E75" s="210"/>
      <c r="F75" s="210"/>
      <c r="G75" s="210"/>
      <c r="H75" s="210"/>
      <c r="I75" s="210"/>
    </row>
    <row r="76" spans="1:9" ht="18" customHeight="1" x14ac:dyDescent="0.25">
      <c r="A76" s="210"/>
      <c r="B76" s="210"/>
      <c r="C76" s="210"/>
      <c r="D76" s="210"/>
      <c r="E76" s="210"/>
      <c r="F76" s="210"/>
      <c r="G76" s="210"/>
      <c r="H76" s="210"/>
      <c r="I76" s="210"/>
    </row>
    <row r="77" spans="1:9" ht="18" customHeight="1" x14ac:dyDescent="0.25">
      <c r="A77" s="636" t="s">
        <v>14</v>
      </c>
      <c r="B77" s="636"/>
      <c r="C77" s="636"/>
      <c r="D77" s="636"/>
      <c r="E77" s="636"/>
      <c r="F77" s="636"/>
      <c r="G77" s="636"/>
      <c r="H77" s="636"/>
      <c r="I77" s="636"/>
    </row>
    <row r="78" spans="1:9" ht="18" customHeight="1" x14ac:dyDescent="0.25">
      <c r="A78" s="210"/>
      <c r="B78" s="210"/>
      <c r="C78" s="210"/>
      <c r="D78" s="210"/>
      <c r="E78" s="210"/>
      <c r="F78" s="210"/>
      <c r="G78" s="210"/>
      <c r="H78" s="210"/>
      <c r="I78" s="210"/>
    </row>
    <row r="79" spans="1:9" ht="42.75" customHeight="1" x14ac:dyDescent="0.25">
      <c r="A79" s="635" t="s">
        <v>20</v>
      </c>
      <c r="B79" s="635"/>
      <c r="C79" s="635"/>
      <c r="D79" s="635"/>
      <c r="E79" s="635"/>
      <c r="F79" s="635"/>
      <c r="G79" s="635"/>
      <c r="H79" s="635"/>
      <c r="I79" s="635"/>
    </row>
    <row r="80" spans="1:9" ht="42.75" customHeight="1" x14ac:dyDescent="0.25">
      <c r="A80" s="637" t="s">
        <v>7</v>
      </c>
      <c r="B80" s="637"/>
      <c r="C80" s="637"/>
      <c r="D80" s="637"/>
      <c r="E80" s="637"/>
      <c r="F80" s="637"/>
      <c r="G80" s="637"/>
      <c r="H80" s="637"/>
      <c r="I80" s="637"/>
    </row>
    <row r="81" spans="1:9" ht="42.75" customHeight="1" x14ac:dyDescent="0.25">
      <c r="A81" s="635" t="s">
        <v>9</v>
      </c>
      <c r="B81" s="635"/>
      <c r="C81" s="635"/>
      <c r="D81" s="635"/>
      <c r="E81" s="635"/>
      <c r="F81" s="635"/>
      <c r="G81" s="635"/>
      <c r="H81" s="635"/>
      <c r="I81" s="635"/>
    </row>
    <row r="82" spans="1:9" x14ac:dyDescent="0.25">
      <c r="A82" s="239"/>
      <c r="B82" s="239"/>
      <c r="C82" s="239"/>
      <c r="D82" s="239"/>
      <c r="E82" s="239"/>
      <c r="F82" s="239"/>
      <c r="G82" s="239"/>
      <c r="H82" s="239"/>
      <c r="I82" s="239"/>
    </row>
    <row r="83" spans="1:9" x14ac:dyDescent="0.25">
      <c r="A83" s="235"/>
      <c r="B83" s="235"/>
      <c r="C83" s="235"/>
      <c r="D83" s="235"/>
      <c r="E83" s="235"/>
      <c r="F83" s="235"/>
      <c r="G83" s="235"/>
      <c r="H83" s="235"/>
      <c r="I83" s="235"/>
    </row>
    <row r="84" spans="1:9" x14ac:dyDescent="0.25">
      <c r="A84" s="235" t="s">
        <v>1299</v>
      </c>
      <c r="B84" s="235"/>
      <c r="C84" s="235"/>
      <c r="D84" s="235"/>
      <c r="E84" s="235"/>
      <c r="F84" s="235"/>
      <c r="G84" s="235"/>
      <c r="H84" s="235"/>
      <c r="I84" s="235"/>
    </row>
    <row r="85" spans="1:9" ht="18" customHeight="1" x14ac:dyDescent="0.25">
      <c r="A85" s="235"/>
      <c r="B85" s="235"/>
      <c r="C85" s="235"/>
      <c r="D85" s="235"/>
      <c r="E85" s="235"/>
      <c r="F85" s="235"/>
      <c r="G85" s="235"/>
      <c r="H85" s="235"/>
      <c r="I85" s="235"/>
    </row>
    <row r="86" spans="1:9" x14ac:dyDescent="0.25">
      <c r="A86" s="235" t="s">
        <v>478</v>
      </c>
      <c r="B86" s="235"/>
      <c r="C86" s="235"/>
      <c r="D86" s="235"/>
      <c r="E86" s="235"/>
      <c r="F86" s="235"/>
      <c r="G86" s="235"/>
      <c r="H86" s="235"/>
      <c r="I86" s="235"/>
    </row>
    <row r="87" spans="1:9" x14ac:dyDescent="0.25">
      <c r="A87" s="235" t="s">
        <v>479</v>
      </c>
      <c r="B87" s="235"/>
      <c r="C87" s="235"/>
      <c r="D87" s="235"/>
      <c r="E87" s="235"/>
      <c r="F87" s="235"/>
      <c r="G87" s="235"/>
      <c r="H87" s="235"/>
      <c r="I87" s="235"/>
    </row>
  </sheetData>
  <mergeCells count="19">
    <mergeCell ref="G1:I1"/>
    <mergeCell ref="A80:I80"/>
    <mergeCell ref="H2:I2"/>
    <mergeCell ref="A3:I3"/>
    <mergeCell ref="A81:I81"/>
    <mergeCell ref="D9:D10"/>
    <mergeCell ref="E9:E10"/>
    <mergeCell ref="A72:I72"/>
    <mergeCell ref="A74:I74"/>
    <mergeCell ref="A77:I77"/>
    <mergeCell ref="A79:I79"/>
    <mergeCell ref="A8:A10"/>
    <mergeCell ref="B8:B10"/>
    <mergeCell ref="C8:E8"/>
    <mergeCell ref="F8:F10"/>
    <mergeCell ref="G8:G10"/>
    <mergeCell ref="H8:H10"/>
    <mergeCell ref="I8:I10"/>
    <mergeCell ref="C9:C10"/>
  </mergeCells>
  <pageMargins left="0.31496062992125984" right="0.31496062992125984" top="0.55118110236220474" bottom="0.35433070866141736" header="0.31496062992125984" footer="0.31496062992125984"/>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11"/>
  <sheetViews>
    <sheetView zoomScale="80" zoomScaleNormal="80" zoomScaleSheetLayoutView="75" workbookViewId="0">
      <selection activeCell="L7" sqref="L7"/>
    </sheetView>
  </sheetViews>
  <sheetFormatPr defaultRowHeight="16.5" x14ac:dyDescent="0.25"/>
  <cols>
    <col min="1" max="1" width="61.28515625" style="143" customWidth="1"/>
    <col min="2" max="2" width="13.5703125" style="143" customWidth="1"/>
    <col min="3" max="3" width="14.7109375" style="143" customWidth="1"/>
    <col min="4" max="4" width="13.28515625" style="143" customWidth="1"/>
    <col min="5" max="5" width="15.140625" style="143" customWidth="1"/>
    <col min="6" max="6" width="20.42578125" style="143" customWidth="1"/>
    <col min="7" max="7" width="18.85546875" style="143" customWidth="1"/>
    <col min="8" max="8" width="23.85546875" style="143" customWidth="1"/>
    <col min="9" max="9" width="23.7109375" style="143" customWidth="1"/>
    <col min="10" max="16384" width="9.140625" style="143"/>
  </cols>
  <sheetData>
    <row r="1" spans="1:9" ht="52.5" customHeight="1" x14ac:dyDescent="0.25">
      <c r="G1" s="638" t="s">
        <v>1590</v>
      </c>
      <c r="H1" s="639"/>
      <c r="I1" s="639"/>
    </row>
    <row r="2" spans="1:9" x14ac:dyDescent="0.25">
      <c r="H2" s="643"/>
      <c r="I2" s="643"/>
    </row>
    <row r="3" spans="1:9" s="144" customFormat="1" ht="39.75" customHeight="1" x14ac:dyDescent="0.25">
      <c r="A3" s="644" t="s">
        <v>18</v>
      </c>
      <c r="B3" s="644"/>
      <c r="C3" s="644"/>
      <c r="D3" s="644"/>
      <c r="E3" s="644"/>
      <c r="F3" s="644"/>
      <c r="G3" s="644"/>
      <c r="H3" s="644"/>
      <c r="I3" s="644"/>
    </row>
    <row r="5" spans="1:9" x14ac:dyDescent="0.25">
      <c r="A5" s="143" t="s">
        <v>1294</v>
      </c>
    </row>
    <row r="6" spans="1:9" x14ac:dyDescent="0.25">
      <c r="A6" s="143" t="s">
        <v>1561</v>
      </c>
    </row>
    <row r="7" spans="1:9" x14ac:dyDescent="0.25">
      <c r="E7" s="145"/>
      <c r="H7" s="146"/>
    </row>
    <row r="8" spans="1:9" ht="45.75" customHeight="1" x14ac:dyDescent="0.25">
      <c r="A8" s="625"/>
      <c r="B8" s="645" t="s">
        <v>8</v>
      </c>
      <c r="C8" s="626" t="s">
        <v>10</v>
      </c>
      <c r="D8" s="626"/>
      <c r="E8" s="626"/>
      <c r="F8" s="626" t="s">
        <v>6</v>
      </c>
      <c r="G8" s="626" t="s">
        <v>22</v>
      </c>
      <c r="H8" s="627" t="s">
        <v>11</v>
      </c>
      <c r="I8" s="628" t="s">
        <v>4</v>
      </c>
    </row>
    <row r="9" spans="1:9" ht="24" customHeight="1" x14ac:dyDescent="0.25">
      <c r="A9" s="625"/>
      <c r="B9" s="645"/>
      <c r="C9" s="629" t="s">
        <v>19</v>
      </c>
      <c r="D9" s="629" t="s">
        <v>21</v>
      </c>
      <c r="E9" s="626" t="s">
        <v>15</v>
      </c>
      <c r="F9" s="626"/>
      <c r="G9" s="626"/>
      <c r="H9" s="627"/>
      <c r="I9" s="628"/>
    </row>
    <row r="10" spans="1:9" ht="115.5" customHeight="1" x14ac:dyDescent="0.25">
      <c r="A10" s="625"/>
      <c r="B10" s="645"/>
      <c r="C10" s="630"/>
      <c r="D10" s="630"/>
      <c r="E10" s="626"/>
      <c r="F10" s="626"/>
      <c r="G10" s="626"/>
      <c r="H10" s="627"/>
      <c r="I10" s="628"/>
    </row>
    <row r="11" spans="1:9" ht="20.25" customHeight="1" x14ac:dyDescent="0.25">
      <c r="A11" s="209">
        <v>1</v>
      </c>
      <c r="B11" s="293">
        <v>6</v>
      </c>
      <c r="C11" s="209" t="s">
        <v>12</v>
      </c>
      <c r="D11" s="209">
        <v>8</v>
      </c>
      <c r="E11" s="209">
        <v>9</v>
      </c>
      <c r="F11" s="209">
        <v>11</v>
      </c>
      <c r="G11" s="209">
        <v>12</v>
      </c>
      <c r="H11" s="209">
        <v>13</v>
      </c>
      <c r="I11" s="209" t="s">
        <v>13</v>
      </c>
    </row>
    <row r="12" spans="1:9" s="144" customFormat="1" ht="26.25" customHeight="1" x14ac:dyDescent="0.25">
      <c r="A12" s="240" t="s">
        <v>0</v>
      </c>
      <c r="B12" s="241">
        <f>B13+B22+B61+B85</f>
        <v>75</v>
      </c>
      <c r="C12" s="241"/>
      <c r="D12" s="241"/>
      <c r="E12" s="241">
        <f t="shared" ref="E12:I12" si="0">E13+E22+E61+E85</f>
        <v>1473</v>
      </c>
      <c r="F12" s="241"/>
      <c r="G12" s="241"/>
      <c r="H12" s="242">
        <f t="shared" si="0"/>
        <v>15455.990000000002</v>
      </c>
      <c r="I12" s="242">
        <f t="shared" si="0"/>
        <v>19179.3</v>
      </c>
    </row>
    <row r="13" spans="1:9" s="292" customFormat="1" ht="37.5" customHeight="1" x14ac:dyDescent="0.25">
      <c r="A13" s="289" t="s">
        <v>23</v>
      </c>
      <c r="B13" s="290">
        <f>SUM(B14:B21)</f>
        <v>8</v>
      </c>
      <c r="C13" s="290"/>
      <c r="D13" s="290"/>
      <c r="E13" s="290">
        <f t="shared" ref="E13:I13" si="1">SUM(E14:E21)</f>
        <v>133</v>
      </c>
      <c r="F13" s="290"/>
      <c r="G13" s="290"/>
      <c r="H13" s="291">
        <f t="shared" si="1"/>
        <v>1489.6000000000001</v>
      </c>
      <c r="I13" s="291">
        <f t="shared" si="1"/>
        <v>1848.4399999999998</v>
      </c>
    </row>
    <row r="14" spans="1:9" s="246" customFormat="1" ht="18.75" customHeight="1" x14ac:dyDescent="0.25">
      <c r="A14" s="243" t="s">
        <v>449</v>
      </c>
      <c r="B14" s="244">
        <v>1</v>
      </c>
      <c r="C14" s="244">
        <f t="shared" ref="C14:C21" si="2">D14+E14</f>
        <v>183</v>
      </c>
      <c r="D14" s="244">
        <v>158</v>
      </c>
      <c r="E14" s="244">
        <v>25</v>
      </c>
      <c r="F14" s="245">
        <v>5.6</v>
      </c>
      <c r="G14" s="245">
        <f>F14</f>
        <v>5.6</v>
      </c>
      <c r="H14" s="245">
        <f>ROUND(G14*E14*2,2)</f>
        <v>280</v>
      </c>
      <c r="I14" s="245">
        <f t="shared" ref="I14:I21" si="3">ROUND((H14*0.2409)+H14,2)</f>
        <v>347.45</v>
      </c>
    </row>
    <row r="15" spans="1:9" s="246" customFormat="1" ht="18.75" customHeight="1" x14ac:dyDescent="0.25">
      <c r="A15" s="243" t="s">
        <v>297</v>
      </c>
      <c r="B15" s="244">
        <v>1</v>
      </c>
      <c r="C15" s="244">
        <f t="shared" si="2"/>
        <v>151</v>
      </c>
      <c r="D15" s="244">
        <v>135</v>
      </c>
      <c r="E15" s="244">
        <v>16</v>
      </c>
      <c r="F15" s="245">
        <v>5.6</v>
      </c>
      <c r="G15" s="245">
        <f t="shared" ref="G15:G21" si="4">F15</f>
        <v>5.6</v>
      </c>
      <c r="H15" s="245">
        <f t="shared" ref="H15:H78" si="5">ROUND(G15*E15*2,2)</f>
        <v>179.2</v>
      </c>
      <c r="I15" s="245">
        <f t="shared" si="3"/>
        <v>222.37</v>
      </c>
    </row>
    <row r="16" spans="1:9" s="246" customFormat="1" ht="18.75" customHeight="1" x14ac:dyDescent="0.25">
      <c r="A16" s="243" t="s">
        <v>455</v>
      </c>
      <c r="B16" s="244">
        <v>1</v>
      </c>
      <c r="C16" s="244">
        <f t="shared" si="2"/>
        <v>204</v>
      </c>
      <c r="D16" s="244">
        <v>158</v>
      </c>
      <c r="E16" s="244">
        <v>46</v>
      </c>
      <c r="F16" s="245">
        <v>5.6</v>
      </c>
      <c r="G16" s="245">
        <f t="shared" si="4"/>
        <v>5.6</v>
      </c>
      <c r="H16" s="245">
        <f t="shared" si="5"/>
        <v>515.20000000000005</v>
      </c>
      <c r="I16" s="245">
        <f t="shared" si="3"/>
        <v>639.30999999999995</v>
      </c>
    </row>
    <row r="17" spans="1:9" s="246" customFormat="1" ht="18.75" customHeight="1" x14ac:dyDescent="0.25">
      <c r="A17" s="243" t="s">
        <v>455</v>
      </c>
      <c r="B17" s="244">
        <v>1</v>
      </c>
      <c r="C17" s="244">
        <f t="shared" si="2"/>
        <v>48</v>
      </c>
      <c r="D17" s="244">
        <v>32</v>
      </c>
      <c r="E17" s="244">
        <v>16</v>
      </c>
      <c r="F17" s="245">
        <v>5.6</v>
      </c>
      <c r="G17" s="245">
        <f t="shared" si="4"/>
        <v>5.6</v>
      </c>
      <c r="H17" s="245">
        <f t="shared" si="5"/>
        <v>179.2</v>
      </c>
      <c r="I17" s="245">
        <f t="shared" si="3"/>
        <v>222.37</v>
      </c>
    </row>
    <row r="18" spans="1:9" s="246" customFormat="1" ht="18.75" customHeight="1" x14ac:dyDescent="0.25">
      <c r="A18" s="243" t="s">
        <v>1300</v>
      </c>
      <c r="B18" s="244">
        <v>1</v>
      </c>
      <c r="C18" s="244">
        <f t="shared" si="2"/>
        <v>162</v>
      </c>
      <c r="D18" s="244">
        <v>158</v>
      </c>
      <c r="E18" s="244">
        <v>4</v>
      </c>
      <c r="F18" s="245">
        <v>5.6</v>
      </c>
      <c r="G18" s="245">
        <f t="shared" si="4"/>
        <v>5.6</v>
      </c>
      <c r="H18" s="245">
        <f t="shared" si="5"/>
        <v>44.8</v>
      </c>
      <c r="I18" s="245">
        <f t="shared" si="3"/>
        <v>55.59</v>
      </c>
    </row>
    <row r="19" spans="1:9" s="246" customFormat="1" ht="18.75" customHeight="1" x14ac:dyDescent="0.25">
      <c r="A19" s="243" t="s">
        <v>452</v>
      </c>
      <c r="B19" s="244">
        <v>1</v>
      </c>
      <c r="C19" s="244">
        <f t="shared" si="2"/>
        <v>122</v>
      </c>
      <c r="D19" s="244">
        <v>118</v>
      </c>
      <c r="E19" s="244">
        <v>4</v>
      </c>
      <c r="F19" s="245">
        <v>5.6</v>
      </c>
      <c r="G19" s="245">
        <f t="shared" si="4"/>
        <v>5.6</v>
      </c>
      <c r="H19" s="245">
        <f t="shared" si="5"/>
        <v>44.8</v>
      </c>
      <c r="I19" s="245">
        <f t="shared" si="3"/>
        <v>55.59</v>
      </c>
    </row>
    <row r="20" spans="1:9" s="246" customFormat="1" ht="18.75" customHeight="1" x14ac:dyDescent="0.25">
      <c r="A20" s="243" t="s">
        <v>1301</v>
      </c>
      <c r="B20" s="244">
        <v>1</v>
      </c>
      <c r="C20" s="244">
        <f t="shared" si="2"/>
        <v>168</v>
      </c>
      <c r="D20" s="244">
        <v>158</v>
      </c>
      <c r="E20" s="244">
        <v>10</v>
      </c>
      <c r="F20" s="245">
        <v>5.6</v>
      </c>
      <c r="G20" s="245">
        <f t="shared" si="4"/>
        <v>5.6</v>
      </c>
      <c r="H20" s="245">
        <f t="shared" si="5"/>
        <v>112</v>
      </c>
      <c r="I20" s="245">
        <f t="shared" si="3"/>
        <v>138.97999999999999</v>
      </c>
    </row>
    <row r="21" spans="1:9" s="246" customFormat="1" ht="18.75" customHeight="1" x14ac:dyDescent="0.25">
      <c r="A21" s="243" t="s">
        <v>1301</v>
      </c>
      <c r="B21" s="244">
        <v>1</v>
      </c>
      <c r="C21" s="244">
        <f t="shared" si="2"/>
        <v>170</v>
      </c>
      <c r="D21" s="244">
        <v>158</v>
      </c>
      <c r="E21" s="244">
        <v>12</v>
      </c>
      <c r="F21" s="245">
        <v>5.6</v>
      </c>
      <c r="G21" s="245">
        <f t="shared" si="4"/>
        <v>5.6</v>
      </c>
      <c r="H21" s="245">
        <f t="shared" si="5"/>
        <v>134.4</v>
      </c>
      <c r="I21" s="245">
        <f t="shared" si="3"/>
        <v>166.78</v>
      </c>
    </row>
    <row r="22" spans="1:9" s="292" customFormat="1" ht="49.5" customHeight="1" x14ac:dyDescent="0.25">
      <c r="A22" s="289" t="s">
        <v>24</v>
      </c>
      <c r="B22" s="290">
        <f>SUM(B23:B60)</f>
        <v>37</v>
      </c>
      <c r="C22" s="290"/>
      <c r="D22" s="290"/>
      <c r="E22" s="290">
        <f t="shared" ref="E22:I22" si="6">SUM(E23:E60)</f>
        <v>678.5</v>
      </c>
      <c r="F22" s="291"/>
      <c r="G22" s="291"/>
      <c r="H22" s="291">
        <f t="shared" si="6"/>
        <v>7860.33</v>
      </c>
      <c r="I22" s="291">
        <f t="shared" si="6"/>
        <v>9753.85</v>
      </c>
    </row>
    <row r="23" spans="1:9" s="246" customFormat="1" x14ac:dyDescent="0.25">
      <c r="A23" s="243" t="s">
        <v>465</v>
      </c>
      <c r="B23" s="244">
        <v>1</v>
      </c>
      <c r="C23" s="244">
        <f t="shared" ref="C23:C56" si="7">D23+E23</f>
        <v>180</v>
      </c>
      <c r="D23" s="244">
        <v>158</v>
      </c>
      <c r="E23" s="244">
        <v>22</v>
      </c>
      <c r="F23" s="245">
        <v>5.6643999999999997</v>
      </c>
      <c r="G23" s="245">
        <f>F23</f>
        <v>5.6643999999999997</v>
      </c>
      <c r="H23" s="245">
        <f t="shared" si="5"/>
        <v>249.23</v>
      </c>
      <c r="I23" s="245">
        <f t="shared" ref="I23:I60" si="8">ROUND((H23*0.2409)+H23,2)</f>
        <v>309.27</v>
      </c>
    </row>
    <row r="24" spans="1:9" s="246" customFormat="1" x14ac:dyDescent="0.25">
      <c r="A24" s="243" t="s">
        <v>465</v>
      </c>
      <c r="B24" s="244">
        <v>1</v>
      </c>
      <c r="C24" s="244">
        <f t="shared" si="7"/>
        <v>162</v>
      </c>
      <c r="D24" s="244">
        <v>150</v>
      </c>
      <c r="E24" s="244">
        <v>12</v>
      </c>
      <c r="F24" s="245">
        <v>5.3228</v>
      </c>
      <c r="G24" s="245">
        <f t="shared" ref="G24:G60" si="9">F24</f>
        <v>5.3228</v>
      </c>
      <c r="H24" s="245">
        <f t="shared" si="5"/>
        <v>127.75</v>
      </c>
      <c r="I24" s="245">
        <f t="shared" si="8"/>
        <v>158.52000000000001</v>
      </c>
    </row>
    <row r="25" spans="1:9" s="246" customFormat="1" x14ac:dyDescent="0.25">
      <c r="A25" s="243" t="s">
        <v>465</v>
      </c>
      <c r="B25" s="244">
        <v>1</v>
      </c>
      <c r="C25" s="244">
        <f t="shared" si="7"/>
        <v>166</v>
      </c>
      <c r="D25" s="244">
        <v>158</v>
      </c>
      <c r="E25" s="244">
        <v>8</v>
      </c>
      <c r="F25" s="245">
        <v>5.6643999999999997</v>
      </c>
      <c r="G25" s="245">
        <f t="shared" si="9"/>
        <v>5.6643999999999997</v>
      </c>
      <c r="H25" s="245">
        <f t="shared" si="5"/>
        <v>90.63</v>
      </c>
      <c r="I25" s="245">
        <f t="shared" si="8"/>
        <v>112.46</v>
      </c>
    </row>
    <row r="26" spans="1:9" s="246" customFormat="1" x14ac:dyDescent="0.25">
      <c r="A26" s="243" t="s">
        <v>465</v>
      </c>
      <c r="B26" s="244">
        <v>1</v>
      </c>
      <c r="C26" s="244">
        <f t="shared" si="7"/>
        <v>168</v>
      </c>
      <c r="D26" s="244">
        <v>158</v>
      </c>
      <c r="E26" s="244">
        <v>10</v>
      </c>
      <c r="F26" s="245">
        <v>5.3228</v>
      </c>
      <c r="G26" s="245">
        <f t="shared" si="9"/>
        <v>5.3228</v>
      </c>
      <c r="H26" s="245">
        <f t="shared" si="5"/>
        <v>106.46</v>
      </c>
      <c r="I26" s="245">
        <f t="shared" si="8"/>
        <v>132.11000000000001</v>
      </c>
    </row>
    <row r="27" spans="1:9" s="246" customFormat="1" x14ac:dyDescent="0.25">
      <c r="A27" s="243" t="s">
        <v>465</v>
      </c>
      <c r="B27" s="244">
        <v>1</v>
      </c>
      <c r="C27" s="244">
        <f t="shared" si="7"/>
        <v>162</v>
      </c>
      <c r="D27" s="244">
        <v>158</v>
      </c>
      <c r="E27" s="244">
        <v>4</v>
      </c>
      <c r="F27" s="245">
        <v>5.6643999999999997</v>
      </c>
      <c r="G27" s="245">
        <f t="shared" si="9"/>
        <v>5.6643999999999997</v>
      </c>
      <c r="H27" s="245">
        <f t="shared" si="5"/>
        <v>45.32</v>
      </c>
      <c r="I27" s="245">
        <f t="shared" si="8"/>
        <v>56.24</v>
      </c>
    </row>
    <row r="28" spans="1:9" s="246" customFormat="1" x14ac:dyDescent="0.25">
      <c r="A28" s="243" t="s">
        <v>465</v>
      </c>
      <c r="B28" s="244">
        <v>1</v>
      </c>
      <c r="C28" s="244">
        <f t="shared" si="7"/>
        <v>165</v>
      </c>
      <c r="D28" s="244">
        <v>158</v>
      </c>
      <c r="E28" s="244">
        <v>7</v>
      </c>
      <c r="F28" s="245">
        <v>5.6643999999999997</v>
      </c>
      <c r="G28" s="245">
        <f t="shared" si="9"/>
        <v>5.6643999999999997</v>
      </c>
      <c r="H28" s="245">
        <f t="shared" si="5"/>
        <v>79.3</v>
      </c>
      <c r="I28" s="245">
        <f t="shared" si="8"/>
        <v>98.4</v>
      </c>
    </row>
    <row r="29" spans="1:9" s="246" customFormat="1" x14ac:dyDescent="0.25">
      <c r="A29" s="243" t="s">
        <v>140</v>
      </c>
      <c r="B29" s="244">
        <v>1</v>
      </c>
      <c r="C29" s="244">
        <f t="shared" si="7"/>
        <v>182</v>
      </c>
      <c r="D29" s="244">
        <v>158</v>
      </c>
      <c r="E29" s="244">
        <v>24</v>
      </c>
      <c r="F29" s="245">
        <v>5.3228</v>
      </c>
      <c r="G29" s="245">
        <f t="shared" si="9"/>
        <v>5.3228</v>
      </c>
      <c r="H29" s="245">
        <f t="shared" si="5"/>
        <v>255.49</v>
      </c>
      <c r="I29" s="245">
        <f t="shared" si="8"/>
        <v>317.04000000000002</v>
      </c>
    </row>
    <row r="30" spans="1:9" s="246" customFormat="1" ht="18" customHeight="1" x14ac:dyDescent="0.25">
      <c r="A30" s="243" t="s">
        <v>461</v>
      </c>
      <c r="B30" s="244">
        <v>1</v>
      </c>
      <c r="C30" s="244">
        <f t="shared" si="7"/>
        <v>170</v>
      </c>
      <c r="D30" s="244">
        <v>158</v>
      </c>
      <c r="E30" s="244">
        <v>12</v>
      </c>
      <c r="F30" s="245">
        <v>6.1738999999999997</v>
      </c>
      <c r="G30" s="245">
        <f t="shared" si="9"/>
        <v>6.1738999999999997</v>
      </c>
      <c r="H30" s="245">
        <f t="shared" si="5"/>
        <v>148.16999999999999</v>
      </c>
      <c r="I30" s="245">
        <f t="shared" si="8"/>
        <v>183.86</v>
      </c>
    </row>
    <row r="31" spans="1:9" s="246" customFormat="1" x14ac:dyDescent="0.25">
      <c r="A31" s="243" t="s">
        <v>143</v>
      </c>
      <c r="B31" s="244">
        <v>1</v>
      </c>
      <c r="C31" s="244">
        <f t="shared" si="7"/>
        <v>170</v>
      </c>
      <c r="D31" s="244">
        <v>158</v>
      </c>
      <c r="E31" s="244">
        <v>12</v>
      </c>
      <c r="F31" s="245">
        <v>5.8383000000000003</v>
      </c>
      <c r="G31" s="245">
        <f t="shared" si="9"/>
        <v>5.8383000000000003</v>
      </c>
      <c r="H31" s="245">
        <f t="shared" si="5"/>
        <v>140.12</v>
      </c>
      <c r="I31" s="245">
        <f t="shared" si="8"/>
        <v>173.87</v>
      </c>
    </row>
    <row r="32" spans="1:9" s="246" customFormat="1" x14ac:dyDescent="0.25">
      <c r="A32" s="243" t="s">
        <v>143</v>
      </c>
      <c r="B32" s="244">
        <v>1</v>
      </c>
      <c r="C32" s="244">
        <f t="shared" si="7"/>
        <v>172</v>
      </c>
      <c r="D32" s="244">
        <v>158</v>
      </c>
      <c r="E32" s="244">
        <v>14</v>
      </c>
      <c r="F32" s="245">
        <v>5.4965999999999999</v>
      </c>
      <c r="G32" s="245">
        <f t="shared" si="9"/>
        <v>5.4965999999999999</v>
      </c>
      <c r="H32" s="245">
        <f t="shared" si="5"/>
        <v>153.9</v>
      </c>
      <c r="I32" s="245">
        <f t="shared" si="8"/>
        <v>190.97</v>
      </c>
    </row>
    <row r="33" spans="1:9" s="246" customFormat="1" x14ac:dyDescent="0.25">
      <c r="A33" s="243" t="s">
        <v>143</v>
      </c>
      <c r="B33" s="244">
        <v>1</v>
      </c>
      <c r="C33" s="244">
        <f t="shared" si="7"/>
        <v>178</v>
      </c>
      <c r="D33" s="244">
        <v>158</v>
      </c>
      <c r="E33" s="244">
        <v>20</v>
      </c>
      <c r="F33" s="245">
        <v>5.4965999999999999</v>
      </c>
      <c r="G33" s="245">
        <f t="shared" si="9"/>
        <v>5.4965999999999999</v>
      </c>
      <c r="H33" s="245">
        <f t="shared" si="5"/>
        <v>219.86</v>
      </c>
      <c r="I33" s="245">
        <f t="shared" si="8"/>
        <v>272.82</v>
      </c>
    </row>
    <row r="34" spans="1:9" s="246" customFormat="1" x14ac:dyDescent="0.25">
      <c r="A34" s="243" t="s">
        <v>143</v>
      </c>
      <c r="B34" s="244">
        <v>1</v>
      </c>
      <c r="C34" s="244">
        <f t="shared" si="7"/>
        <v>54</v>
      </c>
      <c r="D34" s="244">
        <v>30</v>
      </c>
      <c r="E34" s="244">
        <v>24</v>
      </c>
      <c r="F34" s="245">
        <v>5.8383000000000003</v>
      </c>
      <c r="G34" s="245">
        <f t="shared" si="9"/>
        <v>5.8383000000000003</v>
      </c>
      <c r="H34" s="245">
        <f t="shared" si="5"/>
        <v>280.24</v>
      </c>
      <c r="I34" s="245">
        <f t="shared" si="8"/>
        <v>347.75</v>
      </c>
    </row>
    <row r="35" spans="1:9" s="246" customFormat="1" x14ac:dyDescent="0.25">
      <c r="A35" s="243" t="s">
        <v>143</v>
      </c>
      <c r="B35" s="244">
        <v>1</v>
      </c>
      <c r="C35" s="244">
        <f t="shared" si="7"/>
        <v>182</v>
      </c>
      <c r="D35" s="244">
        <v>158</v>
      </c>
      <c r="E35" s="244">
        <v>24</v>
      </c>
      <c r="F35" s="245">
        <v>5.8383000000000003</v>
      </c>
      <c r="G35" s="245">
        <f t="shared" si="9"/>
        <v>5.8383000000000003</v>
      </c>
      <c r="H35" s="245">
        <f t="shared" si="5"/>
        <v>280.24</v>
      </c>
      <c r="I35" s="245">
        <f t="shared" si="8"/>
        <v>347.75</v>
      </c>
    </row>
    <row r="36" spans="1:9" s="246" customFormat="1" x14ac:dyDescent="0.25">
      <c r="A36" s="243" t="s">
        <v>143</v>
      </c>
      <c r="B36" s="244">
        <v>1</v>
      </c>
      <c r="C36" s="244">
        <f t="shared" si="7"/>
        <v>136</v>
      </c>
      <c r="D36" s="244">
        <v>112</v>
      </c>
      <c r="E36" s="244">
        <v>24</v>
      </c>
      <c r="F36" s="245">
        <v>5.8383000000000003</v>
      </c>
      <c r="G36" s="245">
        <f t="shared" si="9"/>
        <v>5.8383000000000003</v>
      </c>
      <c r="H36" s="245">
        <f t="shared" si="5"/>
        <v>280.24</v>
      </c>
      <c r="I36" s="245">
        <f t="shared" si="8"/>
        <v>347.75</v>
      </c>
    </row>
    <row r="37" spans="1:9" s="246" customFormat="1" x14ac:dyDescent="0.25">
      <c r="A37" s="243" t="s">
        <v>461</v>
      </c>
      <c r="B37" s="244">
        <v>1</v>
      </c>
      <c r="C37" s="244">
        <f t="shared" si="7"/>
        <v>147</v>
      </c>
      <c r="D37" s="244">
        <v>135</v>
      </c>
      <c r="E37" s="244">
        <v>12</v>
      </c>
      <c r="F37" s="245">
        <v>6.1738999999999997</v>
      </c>
      <c r="G37" s="245">
        <f t="shared" si="9"/>
        <v>6.1738999999999997</v>
      </c>
      <c r="H37" s="245">
        <f t="shared" si="5"/>
        <v>148.16999999999999</v>
      </c>
      <c r="I37" s="245">
        <f t="shared" si="8"/>
        <v>183.86</v>
      </c>
    </row>
    <row r="38" spans="1:9" s="246" customFormat="1" x14ac:dyDescent="0.25">
      <c r="A38" s="243" t="s">
        <v>461</v>
      </c>
      <c r="B38" s="244">
        <v>1</v>
      </c>
      <c r="C38" s="244">
        <f t="shared" si="7"/>
        <v>170</v>
      </c>
      <c r="D38" s="244">
        <v>158</v>
      </c>
      <c r="E38" s="244">
        <v>12</v>
      </c>
      <c r="F38" s="245">
        <v>5.8383000000000003</v>
      </c>
      <c r="G38" s="245">
        <f t="shared" si="9"/>
        <v>5.8383000000000003</v>
      </c>
      <c r="H38" s="245">
        <f t="shared" si="5"/>
        <v>140.12</v>
      </c>
      <c r="I38" s="245">
        <f t="shared" si="8"/>
        <v>173.87</v>
      </c>
    </row>
    <row r="39" spans="1:9" s="246" customFormat="1" x14ac:dyDescent="0.25">
      <c r="A39" s="243" t="s">
        <v>461</v>
      </c>
      <c r="B39" s="244">
        <v>1</v>
      </c>
      <c r="C39" s="244">
        <f t="shared" si="7"/>
        <v>182</v>
      </c>
      <c r="D39" s="244">
        <v>158</v>
      </c>
      <c r="E39" s="244">
        <v>24</v>
      </c>
      <c r="F39" s="245">
        <v>6.1738999999999997</v>
      </c>
      <c r="G39" s="245">
        <f t="shared" si="9"/>
        <v>6.1738999999999997</v>
      </c>
      <c r="H39" s="245">
        <f t="shared" si="5"/>
        <v>296.35000000000002</v>
      </c>
      <c r="I39" s="245">
        <f t="shared" si="8"/>
        <v>367.74</v>
      </c>
    </row>
    <row r="40" spans="1:9" s="246" customFormat="1" x14ac:dyDescent="0.25">
      <c r="A40" s="243" t="s">
        <v>330</v>
      </c>
      <c r="B40" s="244">
        <v>1</v>
      </c>
      <c r="C40" s="244">
        <f t="shared" si="7"/>
        <v>144</v>
      </c>
      <c r="D40" s="244">
        <v>118</v>
      </c>
      <c r="E40" s="244">
        <v>26</v>
      </c>
      <c r="F40" s="245">
        <v>5.6643999999999997</v>
      </c>
      <c r="G40" s="245">
        <f t="shared" si="9"/>
        <v>5.6643999999999997</v>
      </c>
      <c r="H40" s="245">
        <f t="shared" si="5"/>
        <v>294.55</v>
      </c>
      <c r="I40" s="245">
        <f t="shared" si="8"/>
        <v>365.51</v>
      </c>
    </row>
    <row r="41" spans="1:9" s="246" customFormat="1" x14ac:dyDescent="0.25">
      <c r="A41" s="243" t="s">
        <v>330</v>
      </c>
      <c r="B41" s="244">
        <v>1</v>
      </c>
      <c r="C41" s="244">
        <f t="shared" si="7"/>
        <v>182</v>
      </c>
      <c r="D41" s="244">
        <v>158</v>
      </c>
      <c r="E41" s="244">
        <v>24</v>
      </c>
      <c r="F41" s="245">
        <v>5.6643999999999997</v>
      </c>
      <c r="G41" s="245">
        <f t="shared" si="9"/>
        <v>5.6643999999999997</v>
      </c>
      <c r="H41" s="245">
        <f t="shared" si="5"/>
        <v>271.89</v>
      </c>
      <c r="I41" s="245">
        <f t="shared" si="8"/>
        <v>337.39</v>
      </c>
    </row>
    <row r="42" spans="1:9" s="246" customFormat="1" x14ac:dyDescent="0.25">
      <c r="A42" s="243" t="s">
        <v>330</v>
      </c>
      <c r="B42" s="244">
        <v>1</v>
      </c>
      <c r="C42" s="244">
        <f t="shared" si="7"/>
        <v>182</v>
      </c>
      <c r="D42" s="244">
        <v>158</v>
      </c>
      <c r="E42" s="244">
        <v>24</v>
      </c>
      <c r="F42" s="245">
        <v>5.6643999999999997</v>
      </c>
      <c r="G42" s="245">
        <f t="shared" si="9"/>
        <v>5.6643999999999997</v>
      </c>
      <c r="H42" s="245">
        <f t="shared" si="5"/>
        <v>271.89</v>
      </c>
      <c r="I42" s="245">
        <f t="shared" si="8"/>
        <v>337.39</v>
      </c>
    </row>
    <row r="43" spans="1:9" s="246" customFormat="1" x14ac:dyDescent="0.25">
      <c r="A43" s="243" t="s">
        <v>330</v>
      </c>
      <c r="B43" s="244">
        <v>1</v>
      </c>
      <c r="C43" s="244">
        <f t="shared" si="7"/>
        <v>182</v>
      </c>
      <c r="D43" s="244">
        <v>158</v>
      </c>
      <c r="E43" s="244">
        <v>24</v>
      </c>
      <c r="F43" s="245">
        <v>5.6643999999999997</v>
      </c>
      <c r="G43" s="245">
        <f t="shared" si="9"/>
        <v>5.6643999999999997</v>
      </c>
      <c r="H43" s="245">
        <f t="shared" si="5"/>
        <v>271.89</v>
      </c>
      <c r="I43" s="245">
        <f t="shared" si="8"/>
        <v>337.39</v>
      </c>
    </row>
    <row r="44" spans="1:9" s="246" customFormat="1" x14ac:dyDescent="0.25">
      <c r="A44" s="243" t="s">
        <v>330</v>
      </c>
      <c r="B44" s="244">
        <v>1</v>
      </c>
      <c r="C44" s="244">
        <f t="shared" si="7"/>
        <v>182</v>
      </c>
      <c r="D44" s="244">
        <v>158</v>
      </c>
      <c r="E44" s="244">
        <v>24</v>
      </c>
      <c r="F44" s="245">
        <v>5.6643999999999997</v>
      </c>
      <c r="G44" s="245">
        <f t="shared" si="9"/>
        <v>5.6643999999999997</v>
      </c>
      <c r="H44" s="245">
        <f t="shared" si="5"/>
        <v>271.89</v>
      </c>
      <c r="I44" s="245">
        <f t="shared" si="8"/>
        <v>337.39</v>
      </c>
    </row>
    <row r="45" spans="1:9" s="246" customFormat="1" x14ac:dyDescent="0.25">
      <c r="A45" s="243" t="s">
        <v>330</v>
      </c>
      <c r="B45" s="244">
        <v>1</v>
      </c>
      <c r="C45" s="244">
        <f t="shared" si="7"/>
        <v>155</v>
      </c>
      <c r="D45" s="244">
        <v>143</v>
      </c>
      <c r="E45" s="244">
        <v>12</v>
      </c>
      <c r="F45" s="245">
        <v>5.3228</v>
      </c>
      <c r="G45" s="245">
        <f t="shared" si="9"/>
        <v>5.3228</v>
      </c>
      <c r="H45" s="245">
        <f t="shared" si="5"/>
        <v>127.75</v>
      </c>
      <c r="I45" s="245">
        <f t="shared" si="8"/>
        <v>158.52000000000001</v>
      </c>
    </row>
    <row r="46" spans="1:9" s="246" customFormat="1" x14ac:dyDescent="0.25">
      <c r="A46" s="243" t="s">
        <v>330</v>
      </c>
      <c r="B46" s="244">
        <v>1</v>
      </c>
      <c r="C46" s="244">
        <f t="shared" si="7"/>
        <v>166</v>
      </c>
      <c r="D46" s="244">
        <v>158</v>
      </c>
      <c r="E46" s="244">
        <v>8</v>
      </c>
      <c r="F46" s="245">
        <v>5.6643999999999997</v>
      </c>
      <c r="G46" s="245">
        <f t="shared" si="9"/>
        <v>5.6643999999999997</v>
      </c>
      <c r="H46" s="245">
        <f t="shared" si="5"/>
        <v>90.63</v>
      </c>
      <c r="I46" s="245">
        <f t="shared" si="8"/>
        <v>112.46</v>
      </c>
    </row>
    <row r="47" spans="1:9" s="246" customFormat="1" x14ac:dyDescent="0.25">
      <c r="A47" s="243" t="s">
        <v>330</v>
      </c>
      <c r="B47" s="244">
        <v>1</v>
      </c>
      <c r="C47" s="244">
        <f t="shared" si="7"/>
        <v>194</v>
      </c>
      <c r="D47" s="244">
        <v>158</v>
      </c>
      <c r="E47" s="244">
        <v>36</v>
      </c>
      <c r="F47" s="245">
        <v>5.6643999999999997</v>
      </c>
      <c r="G47" s="245">
        <f t="shared" si="9"/>
        <v>5.6643999999999997</v>
      </c>
      <c r="H47" s="245">
        <f t="shared" si="5"/>
        <v>407.84</v>
      </c>
      <c r="I47" s="245">
        <f t="shared" si="8"/>
        <v>506.09</v>
      </c>
    </row>
    <row r="48" spans="1:9" s="246" customFormat="1" x14ac:dyDescent="0.25">
      <c r="A48" s="243" t="s">
        <v>1295</v>
      </c>
      <c r="B48" s="244">
        <v>1</v>
      </c>
      <c r="C48" s="244">
        <f t="shared" si="7"/>
        <v>116</v>
      </c>
      <c r="D48" s="244">
        <v>102</v>
      </c>
      <c r="E48" s="244">
        <v>14</v>
      </c>
      <c r="F48" s="245">
        <v>5.4965999999999999</v>
      </c>
      <c r="G48" s="245">
        <f t="shared" si="9"/>
        <v>5.4965999999999999</v>
      </c>
      <c r="H48" s="245">
        <f t="shared" si="5"/>
        <v>153.9</v>
      </c>
      <c r="I48" s="245">
        <f t="shared" si="8"/>
        <v>190.97</v>
      </c>
    </row>
    <row r="49" spans="1:9" s="246" customFormat="1" x14ac:dyDescent="0.25">
      <c r="A49" s="243" t="s">
        <v>1295</v>
      </c>
      <c r="B49" s="244">
        <v>1</v>
      </c>
      <c r="C49" s="244">
        <f t="shared" si="7"/>
        <v>164</v>
      </c>
      <c r="D49" s="244">
        <v>110</v>
      </c>
      <c r="E49" s="244">
        <v>54</v>
      </c>
      <c r="F49" s="245">
        <v>5.8383000000000003</v>
      </c>
      <c r="G49" s="245">
        <f t="shared" si="9"/>
        <v>5.8383000000000003</v>
      </c>
      <c r="H49" s="245">
        <f t="shared" si="5"/>
        <v>630.54</v>
      </c>
      <c r="I49" s="245">
        <f t="shared" si="8"/>
        <v>782.44</v>
      </c>
    </row>
    <row r="50" spans="1:9" s="246" customFormat="1" x14ac:dyDescent="0.25">
      <c r="A50" s="243" t="s">
        <v>1295</v>
      </c>
      <c r="B50" s="244">
        <v>1</v>
      </c>
      <c r="C50" s="244">
        <f t="shared" si="7"/>
        <v>155</v>
      </c>
      <c r="D50" s="244">
        <v>143</v>
      </c>
      <c r="E50" s="244">
        <v>12</v>
      </c>
      <c r="F50" s="245">
        <v>5.8383000000000003</v>
      </c>
      <c r="G50" s="245">
        <f t="shared" si="9"/>
        <v>5.8383000000000003</v>
      </c>
      <c r="H50" s="245">
        <f t="shared" si="5"/>
        <v>140.12</v>
      </c>
      <c r="I50" s="245">
        <f t="shared" si="8"/>
        <v>173.87</v>
      </c>
    </row>
    <row r="51" spans="1:9" s="246" customFormat="1" x14ac:dyDescent="0.25">
      <c r="A51" s="243" t="s">
        <v>1295</v>
      </c>
      <c r="B51" s="244">
        <v>1</v>
      </c>
      <c r="C51" s="244">
        <f t="shared" si="7"/>
        <v>168</v>
      </c>
      <c r="D51" s="244">
        <v>158</v>
      </c>
      <c r="E51" s="244">
        <v>10</v>
      </c>
      <c r="F51" s="245">
        <v>5.8383000000000003</v>
      </c>
      <c r="G51" s="245">
        <f t="shared" si="9"/>
        <v>5.8383000000000003</v>
      </c>
      <c r="H51" s="245">
        <f t="shared" si="5"/>
        <v>116.77</v>
      </c>
      <c r="I51" s="245">
        <f t="shared" si="8"/>
        <v>144.9</v>
      </c>
    </row>
    <row r="52" spans="1:9" s="246" customFormat="1" x14ac:dyDescent="0.25">
      <c r="A52" s="243" t="s">
        <v>462</v>
      </c>
      <c r="B52" s="244">
        <v>1</v>
      </c>
      <c r="C52" s="244">
        <f t="shared" si="7"/>
        <v>182</v>
      </c>
      <c r="D52" s="244">
        <v>158</v>
      </c>
      <c r="E52" s="244">
        <v>24</v>
      </c>
      <c r="F52" s="245">
        <v>5.3228</v>
      </c>
      <c r="G52" s="245">
        <f t="shared" si="9"/>
        <v>5.3228</v>
      </c>
      <c r="H52" s="245">
        <f t="shared" si="5"/>
        <v>255.49</v>
      </c>
      <c r="I52" s="245">
        <f t="shared" si="8"/>
        <v>317.04000000000002</v>
      </c>
    </row>
    <row r="53" spans="1:9" s="246" customFormat="1" x14ac:dyDescent="0.25">
      <c r="A53" s="243" t="s">
        <v>462</v>
      </c>
      <c r="B53" s="244">
        <v>1</v>
      </c>
      <c r="C53" s="244">
        <f t="shared" si="7"/>
        <v>170</v>
      </c>
      <c r="D53" s="244">
        <v>158</v>
      </c>
      <c r="E53" s="244">
        <v>12</v>
      </c>
      <c r="F53" s="245">
        <v>5.6643999999999997</v>
      </c>
      <c r="G53" s="245">
        <f t="shared" si="9"/>
        <v>5.6643999999999997</v>
      </c>
      <c r="H53" s="245">
        <f t="shared" si="5"/>
        <v>135.94999999999999</v>
      </c>
      <c r="I53" s="245">
        <f t="shared" si="8"/>
        <v>168.7</v>
      </c>
    </row>
    <row r="54" spans="1:9" s="246" customFormat="1" x14ac:dyDescent="0.25">
      <c r="A54" s="243" t="s">
        <v>462</v>
      </c>
      <c r="B54" s="244">
        <v>1</v>
      </c>
      <c r="C54" s="244">
        <f t="shared" si="7"/>
        <v>176</v>
      </c>
      <c r="D54" s="244">
        <v>158</v>
      </c>
      <c r="E54" s="244">
        <v>18</v>
      </c>
      <c r="F54" s="245">
        <v>5.3228</v>
      </c>
      <c r="G54" s="245">
        <f t="shared" si="9"/>
        <v>5.3228</v>
      </c>
      <c r="H54" s="245">
        <f t="shared" si="5"/>
        <v>191.62</v>
      </c>
      <c r="I54" s="245">
        <f t="shared" si="8"/>
        <v>237.78</v>
      </c>
    </row>
    <row r="55" spans="1:9" s="246" customFormat="1" x14ac:dyDescent="0.25">
      <c r="A55" s="243" t="s">
        <v>462</v>
      </c>
      <c r="B55" s="244">
        <v>1</v>
      </c>
      <c r="C55" s="244">
        <f t="shared" si="7"/>
        <v>176</v>
      </c>
      <c r="D55" s="244">
        <v>158</v>
      </c>
      <c r="E55" s="244">
        <v>18</v>
      </c>
      <c r="F55" s="245">
        <v>5.6643999999999997</v>
      </c>
      <c r="G55" s="245">
        <f t="shared" si="9"/>
        <v>5.6643999999999997</v>
      </c>
      <c r="H55" s="245">
        <f t="shared" si="5"/>
        <v>203.92</v>
      </c>
      <c r="I55" s="245">
        <f t="shared" si="8"/>
        <v>253.04</v>
      </c>
    </row>
    <row r="56" spans="1:9" s="246" customFormat="1" x14ac:dyDescent="0.25">
      <c r="A56" s="243" t="s">
        <v>193</v>
      </c>
      <c r="B56" s="244">
        <v>1</v>
      </c>
      <c r="C56" s="244">
        <f t="shared" si="7"/>
        <v>145</v>
      </c>
      <c r="D56" s="244">
        <v>138</v>
      </c>
      <c r="E56" s="244">
        <v>7</v>
      </c>
      <c r="F56" s="245">
        <v>6.8478000000000003</v>
      </c>
      <c r="G56" s="245">
        <f t="shared" si="9"/>
        <v>6.8478000000000003</v>
      </c>
      <c r="H56" s="245">
        <f t="shared" si="5"/>
        <v>95.87</v>
      </c>
      <c r="I56" s="245">
        <f t="shared" si="8"/>
        <v>118.97</v>
      </c>
    </row>
    <row r="57" spans="1:9" s="246" customFormat="1" x14ac:dyDescent="0.25">
      <c r="A57" s="243" t="s">
        <v>193</v>
      </c>
      <c r="B57" s="640">
        <v>1</v>
      </c>
      <c r="C57" s="640">
        <f>D57+E57+E58</f>
        <v>170</v>
      </c>
      <c r="D57" s="640">
        <v>138</v>
      </c>
      <c r="E57" s="244">
        <v>18</v>
      </c>
      <c r="F57" s="245">
        <v>6.4762000000000004</v>
      </c>
      <c r="G57" s="245">
        <f t="shared" si="9"/>
        <v>6.4762000000000004</v>
      </c>
      <c r="H57" s="245">
        <f t="shared" si="5"/>
        <v>233.14</v>
      </c>
      <c r="I57" s="245">
        <f t="shared" si="8"/>
        <v>289.3</v>
      </c>
    </row>
    <row r="58" spans="1:9" s="246" customFormat="1" x14ac:dyDescent="0.25">
      <c r="A58" s="243" t="s">
        <v>193</v>
      </c>
      <c r="B58" s="641"/>
      <c r="C58" s="641"/>
      <c r="D58" s="641"/>
      <c r="E58" s="244">
        <v>14</v>
      </c>
      <c r="F58" s="245">
        <v>6.8478000000000003</v>
      </c>
      <c r="G58" s="245">
        <f t="shared" si="9"/>
        <v>6.8478000000000003</v>
      </c>
      <c r="H58" s="245">
        <f t="shared" si="5"/>
        <v>191.74</v>
      </c>
      <c r="I58" s="245">
        <f t="shared" si="8"/>
        <v>237.93</v>
      </c>
    </row>
    <row r="59" spans="1:9" s="246" customFormat="1" x14ac:dyDescent="0.25">
      <c r="A59" s="243" t="s">
        <v>193</v>
      </c>
      <c r="B59" s="244">
        <v>1</v>
      </c>
      <c r="C59" s="244">
        <f t="shared" ref="C59:C60" si="10">D59+E59</f>
        <v>159</v>
      </c>
      <c r="D59" s="244">
        <v>138</v>
      </c>
      <c r="E59" s="244">
        <v>21</v>
      </c>
      <c r="F59" s="245">
        <v>6.8478000000000003</v>
      </c>
      <c r="G59" s="245">
        <f t="shared" si="9"/>
        <v>6.8478000000000003</v>
      </c>
      <c r="H59" s="245">
        <f t="shared" si="5"/>
        <v>287.61</v>
      </c>
      <c r="I59" s="245">
        <f t="shared" si="8"/>
        <v>356.9</v>
      </c>
    </row>
    <row r="60" spans="1:9" s="246" customFormat="1" x14ac:dyDescent="0.25">
      <c r="A60" s="243" t="s">
        <v>193</v>
      </c>
      <c r="B60" s="244">
        <v>1</v>
      </c>
      <c r="C60" s="244">
        <f t="shared" si="10"/>
        <v>151.5</v>
      </c>
      <c r="D60" s="244">
        <v>138</v>
      </c>
      <c r="E60" s="247">
        <v>13.5</v>
      </c>
      <c r="F60" s="245">
        <v>6.4348000000000001</v>
      </c>
      <c r="G60" s="245">
        <f t="shared" si="9"/>
        <v>6.4348000000000001</v>
      </c>
      <c r="H60" s="245">
        <f t="shared" si="5"/>
        <v>173.74</v>
      </c>
      <c r="I60" s="245">
        <f t="shared" si="8"/>
        <v>215.59</v>
      </c>
    </row>
    <row r="61" spans="1:9" s="292" customFormat="1" ht="42.75" customHeight="1" x14ac:dyDescent="0.25">
      <c r="A61" s="289" t="s">
        <v>25</v>
      </c>
      <c r="B61" s="290">
        <f>SUM(B62:B84)</f>
        <v>23</v>
      </c>
      <c r="C61" s="290"/>
      <c r="D61" s="290"/>
      <c r="E61" s="290">
        <f t="shared" ref="E61:I61" si="11">SUM(E62:E84)</f>
        <v>592.5</v>
      </c>
      <c r="F61" s="291"/>
      <c r="G61" s="291"/>
      <c r="H61" s="291">
        <f t="shared" si="11"/>
        <v>5497.81</v>
      </c>
      <c r="I61" s="291">
        <f t="shared" si="11"/>
        <v>6822.24</v>
      </c>
    </row>
    <row r="62" spans="1:9" s="246" customFormat="1" x14ac:dyDescent="0.25">
      <c r="A62" s="243" t="s">
        <v>196</v>
      </c>
      <c r="B62" s="244">
        <v>1</v>
      </c>
      <c r="C62" s="244">
        <f t="shared" ref="C62:C84" si="12">D62+E62</f>
        <v>164</v>
      </c>
      <c r="D62" s="244">
        <v>158</v>
      </c>
      <c r="E62" s="244">
        <v>6</v>
      </c>
      <c r="F62" s="245">
        <v>4.6395</v>
      </c>
      <c r="G62" s="245">
        <f t="shared" ref="G62:G84" si="13">F62</f>
        <v>4.6395</v>
      </c>
      <c r="H62" s="245">
        <f t="shared" si="5"/>
        <v>55.67</v>
      </c>
      <c r="I62" s="245">
        <f t="shared" ref="I62:I84" si="14">ROUND((H62*0.2409)+H62,2)</f>
        <v>69.08</v>
      </c>
    </row>
    <row r="63" spans="1:9" s="246" customFormat="1" x14ac:dyDescent="0.25">
      <c r="A63" s="243" t="s">
        <v>196</v>
      </c>
      <c r="B63" s="244">
        <v>1</v>
      </c>
      <c r="C63" s="244">
        <f t="shared" si="12"/>
        <v>169</v>
      </c>
      <c r="D63" s="244">
        <v>158</v>
      </c>
      <c r="E63" s="244">
        <v>11</v>
      </c>
      <c r="F63" s="245">
        <v>4.6395</v>
      </c>
      <c r="G63" s="245">
        <f t="shared" si="13"/>
        <v>4.6395</v>
      </c>
      <c r="H63" s="245">
        <f t="shared" si="5"/>
        <v>102.07</v>
      </c>
      <c r="I63" s="245">
        <f t="shared" si="14"/>
        <v>126.66</v>
      </c>
    </row>
    <row r="64" spans="1:9" s="246" customFormat="1" x14ac:dyDescent="0.25">
      <c r="A64" s="243" t="s">
        <v>196</v>
      </c>
      <c r="B64" s="244">
        <v>1</v>
      </c>
      <c r="C64" s="244">
        <f t="shared" si="12"/>
        <v>162</v>
      </c>
      <c r="D64" s="244">
        <v>150</v>
      </c>
      <c r="E64" s="244">
        <v>12</v>
      </c>
      <c r="F64" s="245">
        <v>4.6395</v>
      </c>
      <c r="G64" s="245">
        <f t="shared" si="13"/>
        <v>4.6395</v>
      </c>
      <c r="H64" s="245">
        <f t="shared" si="5"/>
        <v>111.35</v>
      </c>
      <c r="I64" s="245">
        <f t="shared" si="14"/>
        <v>138.16999999999999</v>
      </c>
    </row>
    <row r="65" spans="1:9" s="246" customFormat="1" x14ac:dyDescent="0.25">
      <c r="A65" s="243" t="s">
        <v>196</v>
      </c>
      <c r="B65" s="244">
        <v>1</v>
      </c>
      <c r="C65" s="244">
        <f t="shared" si="12"/>
        <v>162</v>
      </c>
      <c r="D65" s="244">
        <v>158</v>
      </c>
      <c r="E65" s="244">
        <v>4</v>
      </c>
      <c r="F65" s="245">
        <v>4.6395</v>
      </c>
      <c r="G65" s="245">
        <f t="shared" si="13"/>
        <v>4.6395</v>
      </c>
      <c r="H65" s="245">
        <f t="shared" si="5"/>
        <v>37.119999999999997</v>
      </c>
      <c r="I65" s="245">
        <f t="shared" si="14"/>
        <v>46.06</v>
      </c>
    </row>
    <row r="66" spans="1:9" s="246" customFormat="1" x14ac:dyDescent="0.25">
      <c r="A66" s="243" t="s">
        <v>196</v>
      </c>
      <c r="B66" s="244">
        <v>1</v>
      </c>
      <c r="C66" s="244">
        <f t="shared" si="12"/>
        <v>182</v>
      </c>
      <c r="D66" s="244">
        <v>158</v>
      </c>
      <c r="E66" s="244">
        <v>24</v>
      </c>
      <c r="F66" s="245">
        <v>4.6395</v>
      </c>
      <c r="G66" s="245">
        <f t="shared" si="13"/>
        <v>4.6395</v>
      </c>
      <c r="H66" s="245">
        <f t="shared" si="5"/>
        <v>222.7</v>
      </c>
      <c r="I66" s="245">
        <f t="shared" si="14"/>
        <v>276.35000000000002</v>
      </c>
    </row>
    <row r="67" spans="1:9" s="246" customFormat="1" x14ac:dyDescent="0.25">
      <c r="A67" s="243" t="s">
        <v>196</v>
      </c>
      <c r="B67" s="244">
        <v>1</v>
      </c>
      <c r="C67" s="247">
        <f t="shared" si="12"/>
        <v>166.5</v>
      </c>
      <c r="D67" s="244">
        <v>150</v>
      </c>
      <c r="E67" s="247">
        <v>16.5</v>
      </c>
      <c r="F67" s="245">
        <v>4.6395</v>
      </c>
      <c r="G67" s="245">
        <f t="shared" si="13"/>
        <v>4.6395</v>
      </c>
      <c r="H67" s="245">
        <f t="shared" si="5"/>
        <v>153.1</v>
      </c>
      <c r="I67" s="245">
        <f t="shared" si="14"/>
        <v>189.98</v>
      </c>
    </row>
    <row r="68" spans="1:9" s="246" customFormat="1" x14ac:dyDescent="0.25">
      <c r="A68" s="243" t="s">
        <v>196</v>
      </c>
      <c r="B68" s="244">
        <v>1</v>
      </c>
      <c r="C68" s="244">
        <f t="shared" si="12"/>
        <v>166</v>
      </c>
      <c r="D68" s="244">
        <v>158</v>
      </c>
      <c r="E68" s="244">
        <v>8</v>
      </c>
      <c r="F68" s="245">
        <v>4.6395</v>
      </c>
      <c r="G68" s="245">
        <f t="shared" si="13"/>
        <v>4.6395</v>
      </c>
      <c r="H68" s="245">
        <f t="shared" si="5"/>
        <v>74.23</v>
      </c>
      <c r="I68" s="245">
        <f t="shared" si="14"/>
        <v>92.11</v>
      </c>
    </row>
    <row r="69" spans="1:9" s="246" customFormat="1" x14ac:dyDescent="0.25">
      <c r="A69" s="243" t="s">
        <v>196</v>
      </c>
      <c r="B69" s="244">
        <v>1</v>
      </c>
      <c r="C69" s="244">
        <f t="shared" si="12"/>
        <v>186</v>
      </c>
      <c r="D69" s="244">
        <v>158</v>
      </c>
      <c r="E69" s="244">
        <v>28</v>
      </c>
      <c r="F69" s="245">
        <v>4.6395</v>
      </c>
      <c r="G69" s="245">
        <f t="shared" si="13"/>
        <v>4.6395</v>
      </c>
      <c r="H69" s="245">
        <f t="shared" si="5"/>
        <v>259.81</v>
      </c>
      <c r="I69" s="245">
        <f t="shared" si="14"/>
        <v>322.39999999999998</v>
      </c>
    </row>
    <row r="70" spans="1:9" s="246" customFormat="1" x14ac:dyDescent="0.25">
      <c r="A70" s="243" t="s">
        <v>196</v>
      </c>
      <c r="B70" s="244">
        <v>1</v>
      </c>
      <c r="C70" s="244">
        <f t="shared" si="12"/>
        <v>56</v>
      </c>
      <c r="D70" s="244">
        <v>54</v>
      </c>
      <c r="E70" s="244">
        <v>2</v>
      </c>
      <c r="F70" s="245">
        <v>4.6395</v>
      </c>
      <c r="G70" s="245">
        <f t="shared" si="13"/>
        <v>4.6395</v>
      </c>
      <c r="H70" s="245">
        <f t="shared" si="5"/>
        <v>18.559999999999999</v>
      </c>
      <c r="I70" s="245">
        <f t="shared" si="14"/>
        <v>23.03</v>
      </c>
    </row>
    <row r="71" spans="1:9" s="246" customFormat="1" x14ac:dyDescent="0.25">
      <c r="A71" s="243" t="s">
        <v>196</v>
      </c>
      <c r="B71" s="244">
        <v>1</v>
      </c>
      <c r="C71" s="244">
        <f t="shared" si="12"/>
        <v>156</v>
      </c>
      <c r="D71" s="244">
        <v>128</v>
      </c>
      <c r="E71" s="244">
        <v>28</v>
      </c>
      <c r="F71" s="245">
        <v>4.6395</v>
      </c>
      <c r="G71" s="245">
        <f t="shared" si="13"/>
        <v>4.6395</v>
      </c>
      <c r="H71" s="245">
        <f t="shared" si="5"/>
        <v>259.81</v>
      </c>
      <c r="I71" s="245">
        <f t="shared" si="14"/>
        <v>322.39999999999998</v>
      </c>
    </row>
    <row r="72" spans="1:9" s="246" customFormat="1" x14ac:dyDescent="0.25">
      <c r="A72" s="243" t="s">
        <v>196</v>
      </c>
      <c r="B72" s="244">
        <v>1</v>
      </c>
      <c r="C72" s="244">
        <f t="shared" si="12"/>
        <v>168</v>
      </c>
      <c r="D72" s="244">
        <v>135</v>
      </c>
      <c r="E72" s="244">
        <v>33</v>
      </c>
      <c r="F72" s="245">
        <v>4.6395</v>
      </c>
      <c r="G72" s="245">
        <f t="shared" si="13"/>
        <v>4.6395</v>
      </c>
      <c r="H72" s="245">
        <f t="shared" si="5"/>
        <v>306.20999999999998</v>
      </c>
      <c r="I72" s="245">
        <f t="shared" si="14"/>
        <v>379.98</v>
      </c>
    </row>
    <row r="73" spans="1:9" s="246" customFormat="1" x14ac:dyDescent="0.25">
      <c r="A73" s="243" t="s">
        <v>196</v>
      </c>
      <c r="B73" s="244">
        <v>1</v>
      </c>
      <c r="C73" s="244">
        <f t="shared" si="12"/>
        <v>206</v>
      </c>
      <c r="D73" s="244">
        <v>158</v>
      </c>
      <c r="E73" s="244">
        <v>48</v>
      </c>
      <c r="F73" s="245">
        <v>4.6395</v>
      </c>
      <c r="G73" s="245">
        <f t="shared" si="13"/>
        <v>4.6395</v>
      </c>
      <c r="H73" s="245">
        <f t="shared" si="5"/>
        <v>445.39</v>
      </c>
      <c r="I73" s="245">
        <f t="shared" si="14"/>
        <v>552.67999999999995</v>
      </c>
    </row>
    <row r="74" spans="1:9" s="246" customFormat="1" x14ac:dyDescent="0.25">
      <c r="A74" s="243" t="s">
        <v>196</v>
      </c>
      <c r="B74" s="244">
        <v>1</v>
      </c>
      <c r="C74" s="244">
        <f t="shared" si="12"/>
        <v>182</v>
      </c>
      <c r="D74" s="244">
        <v>158</v>
      </c>
      <c r="E74" s="244">
        <v>24</v>
      </c>
      <c r="F74" s="245">
        <v>4.6395</v>
      </c>
      <c r="G74" s="245">
        <f t="shared" si="13"/>
        <v>4.6395</v>
      </c>
      <c r="H74" s="245">
        <f t="shared" si="5"/>
        <v>222.7</v>
      </c>
      <c r="I74" s="245">
        <f t="shared" si="14"/>
        <v>276.35000000000002</v>
      </c>
    </row>
    <row r="75" spans="1:9" s="246" customFormat="1" x14ac:dyDescent="0.25">
      <c r="A75" s="243" t="s">
        <v>196</v>
      </c>
      <c r="B75" s="244">
        <v>1</v>
      </c>
      <c r="C75" s="244">
        <f t="shared" si="12"/>
        <v>210</v>
      </c>
      <c r="D75" s="244">
        <v>158</v>
      </c>
      <c r="E75" s="244">
        <v>52</v>
      </c>
      <c r="F75" s="245">
        <v>4.6395</v>
      </c>
      <c r="G75" s="245">
        <f t="shared" si="13"/>
        <v>4.6395</v>
      </c>
      <c r="H75" s="245">
        <f t="shared" si="5"/>
        <v>482.51</v>
      </c>
      <c r="I75" s="245">
        <f t="shared" si="14"/>
        <v>598.75</v>
      </c>
    </row>
    <row r="76" spans="1:9" s="246" customFormat="1" x14ac:dyDescent="0.25">
      <c r="A76" s="243" t="s">
        <v>196</v>
      </c>
      <c r="B76" s="244">
        <v>1</v>
      </c>
      <c r="C76" s="244">
        <f t="shared" si="12"/>
        <v>102</v>
      </c>
      <c r="D76" s="244">
        <v>78</v>
      </c>
      <c r="E76" s="244">
        <v>24</v>
      </c>
      <c r="F76" s="245">
        <v>4.6395</v>
      </c>
      <c r="G76" s="245">
        <f t="shared" si="13"/>
        <v>4.6395</v>
      </c>
      <c r="H76" s="245">
        <f t="shared" si="5"/>
        <v>222.7</v>
      </c>
      <c r="I76" s="245">
        <f t="shared" si="14"/>
        <v>276.35000000000002</v>
      </c>
    </row>
    <row r="77" spans="1:9" s="246" customFormat="1" x14ac:dyDescent="0.25">
      <c r="A77" s="243" t="s">
        <v>196</v>
      </c>
      <c r="B77" s="244">
        <v>1</v>
      </c>
      <c r="C77" s="244">
        <f t="shared" si="12"/>
        <v>240</v>
      </c>
      <c r="D77" s="244">
        <v>158</v>
      </c>
      <c r="E77" s="244">
        <v>82</v>
      </c>
      <c r="F77" s="245">
        <v>4.6395</v>
      </c>
      <c r="G77" s="245">
        <f t="shared" si="13"/>
        <v>4.6395</v>
      </c>
      <c r="H77" s="245">
        <f t="shared" si="5"/>
        <v>760.88</v>
      </c>
      <c r="I77" s="245">
        <f t="shared" si="14"/>
        <v>944.18</v>
      </c>
    </row>
    <row r="78" spans="1:9" s="246" customFormat="1" x14ac:dyDescent="0.25">
      <c r="A78" s="243" t="s">
        <v>196</v>
      </c>
      <c r="B78" s="244">
        <v>1</v>
      </c>
      <c r="C78" s="244">
        <f t="shared" si="12"/>
        <v>194</v>
      </c>
      <c r="D78" s="244">
        <v>158</v>
      </c>
      <c r="E78" s="244">
        <v>36</v>
      </c>
      <c r="F78" s="245">
        <v>4.6395</v>
      </c>
      <c r="G78" s="245">
        <f t="shared" si="13"/>
        <v>4.6395</v>
      </c>
      <c r="H78" s="245">
        <f t="shared" si="5"/>
        <v>334.04</v>
      </c>
      <c r="I78" s="245">
        <f t="shared" si="14"/>
        <v>414.51</v>
      </c>
    </row>
    <row r="79" spans="1:9" s="246" customFormat="1" x14ac:dyDescent="0.25">
      <c r="A79" s="243" t="s">
        <v>196</v>
      </c>
      <c r="B79" s="244">
        <v>1</v>
      </c>
      <c r="C79" s="244">
        <f t="shared" si="12"/>
        <v>164</v>
      </c>
      <c r="D79" s="244">
        <v>142</v>
      </c>
      <c r="E79" s="244">
        <v>22</v>
      </c>
      <c r="F79" s="245">
        <v>4.6395</v>
      </c>
      <c r="G79" s="245">
        <f t="shared" si="13"/>
        <v>4.6395</v>
      </c>
      <c r="H79" s="245">
        <f t="shared" ref="H79:H92" si="15">ROUND(G79*E79*2,2)</f>
        <v>204.14</v>
      </c>
      <c r="I79" s="245">
        <f t="shared" si="14"/>
        <v>253.32</v>
      </c>
    </row>
    <row r="80" spans="1:9" s="246" customFormat="1" x14ac:dyDescent="0.25">
      <c r="A80" s="243" t="s">
        <v>196</v>
      </c>
      <c r="B80" s="244">
        <v>1</v>
      </c>
      <c r="C80" s="244">
        <f t="shared" si="12"/>
        <v>152</v>
      </c>
      <c r="D80" s="244">
        <v>126</v>
      </c>
      <c r="E80" s="244">
        <v>26</v>
      </c>
      <c r="F80" s="245">
        <v>4.6395</v>
      </c>
      <c r="G80" s="245">
        <f t="shared" si="13"/>
        <v>4.6395</v>
      </c>
      <c r="H80" s="245">
        <f t="shared" si="15"/>
        <v>241.25</v>
      </c>
      <c r="I80" s="245">
        <f t="shared" si="14"/>
        <v>299.37</v>
      </c>
    </row>
    <row r="81" spans="1:9" s="246" customFormat="1" x14ac:dyDescent="0.25">
      <c r="A81" s="243" t="s">
        <v>196</v>
      </c>
      <c r="B81" s="244">
        <v>1</v>
      </c>
      <c r="C81" s="244">
        <f t="shared" si="12"/>
        <v>94</v>
      </c>
      <c r="D81" s="244">
        <v>78</v>
      </c>
      <c r="E81" s="244">
        <v>16</v>
      </c>
      <c r="F81" s="245">
        <v>4.6395</v>
      </c>
      <c r="G81" s="245">
        <f t="shared" si="13"/>
        <v>4.6395</v>
      </c>
      <c r="H81" s="245">
        <f t="shared" si="15"/>
        <v>148.46</v>
      </c>
      <c r="I81" s="245">
        <f t="shared" si="14"/>
        <v>184.22</v>
      </c>
    </row>
    <row r="82" spans="1:9" s="246" customFormat="1" x14ac:dyDescent="0.25">
      <c r="A82" s="243" t="s">
        <v>196</v>
      </c>
      <c r="B82" s="244">
        <v>1</v>
      </c>
      <c r="C82" s="244">
        <f t="shared" si="12"/>
        <v>214</v>
      </c>
      <c r="D82" s="244">
        <v>158</v>
      </c>
      <c r="E82" s="244">
        <v>56</v>
      </c>
      <c r="F82" s="245">
        <v>4.6395</v>
      </c>
      <c r="G82" s="245">
        <f t="shared" si="13"/>
        <v>4.6395</v>
      </c>
      <c r="H82" s="245">
        <f t="shared" si="15"/>
        <v>519.62</v>
      </c>
      <c r="I82" s="245">
        <f t="shared" si="14"/>
        <v>644.79999999999995</v>
      </c>
    </row>
    <row r="83" spans="1:9" s="246" customFormat="1" x14ac:dyDescent="0.25">
      <c r="A83" s="243" t="s">
        <v>196</v>
      </c>
      <c r="B83" s="244">
        <v>1</v>
      </c>
      <c r="C83" s="244">
        <f t="shared" si="12"/>
        <v>126</v>
      </c>
      <c r="D83" s="244">
        <v>104</v>
      </c>
      <c r="E83" s="244">
        <v>22</v>
      </c>
      <c r="F83" s="245">
        <v>4.6395</v>
      </c>
      <c r="G83" s="245">
        <f t="shared" si="13"/>
        <v>4.6395</v>
      </c>
      <c r="H83" s="245">
        <f t="shared" si="15"/>
        <v>204.14</v>
      </c>
      <c r="I83" s="245">
        <f t="shared" si="14"/>
        <v>253.32</v>
      </c>
    </row>
    <row r="84" spans="1:9" s="246" customFormat="1" x14ac:dyDescent="0.25">
      <c r="A84" s="243" t="s">
        <v>196</v>
      </c>
      <c r="B84" s="244">
        <v>1</v>
      </c>
      <c r="C84" s="244">
        <f t="shared" si="12"/>
        <v>170</v>
      </c>
      <c r="D84" s="244">
        <v>158</v>
      </c>
      <c r="E84" s="244">
        <v>12</v>
      </c>
      <c r="F84" s="245">
        <v>4.6395</v>
      </c>
      <c r="G84" s="245">
        <f t="shared" si="13"/>
        <v>4.6395</v>
      </c>
      <c r="H84" s="245">
        <f t="shared" si="15"/>
        <v>111.35</v>
      </c>
      <c r="I84" s="245">
        <f t="shared" si="14"/>
        <v>138.16999999999999</v>
      </c>
    </row>
    <row r="85" spans="1:9" s="292" customFormat="1" ht="36" customHeight="1" x14ac:dyDescent="0.25">
      <c r="A85" s="289" t="s">
        <v>26</v>
      </c>
      <c r="B85" s="290">
        <f>SUM(B86:B92)</f>
        <v>7</v>
      </c>
      <c r="C85" s="290"/>
      <c r="D85" s="290"/>
      <c r="E85" s="290">
        <f t="shared" ref="E85:I85" si="16">SUM(E86:E92)</f>
        <v>69</v>
      </c>
      <c r="F85" s="291"/>
      <c r="G85" s="291"/>
      <c r="H85" s="291">
        <f t="shared" si="16"/>
        <v>608.25</v>
      </c>
      <c r="I85" s="291">
        <f t="shared" si="16"/>
        <v>754.77</v>
      </c>
    </row>
    <row r="86" spans="1:9" s="246" customFormat="1" x14ac:dyDescent="0.25">
      <c r="A86" s="243" t="s">
        <v>160</v>
      </c>
      <c r="B86" s="244">
        <v>1</v>
      </c>
      <c r="C86" s="244">
        <f t="shared" ref="C86:C92" si="17">D86+E86</f>
        <v>160</v>
      </c>
      <c r="D86" s="244">
        <v>158</v>
      </c>
      <c r="E86" s="244">
        <v>2</v>
      </c>
      <c r="F86" s="245">
        <v>3.1589</v>
      </c>
      <c r="G86" s="245">
        <f>F86</f>
        <v>3.1589</v>
      </c>
      <c r="H86" s="245">
        <f t="shared" si="15"/>
        <v>12.64</v>
      </c>
      <c r="I86" s="245">
        <f t="shared" ref="I86:I92" si="18">ROUND((H86*0.2409)+H86,2)</f>
        <v>15.68</v>
      </c>
    </row>
    <row r="87" spans="1:9" s="246" customFormat="1" x14ac:dyDescent="0.25">
      <c r="A87" s="243" t="s">
        <v>32</v>
      </c>
      <c r="B87" s="244">
        <v>1</v>
      </c>
      <c r="C87" s="244">
        <f t="shared" si="17"/>
        <v>108</v>
      </c>
      <c r="D87" s="244">
        <v>95</v>
      </c>
      <c r="E87" s="244">
        <v>13</v>
      </c>
      <c r="F87" s="245">
        <v>3.3207</v>
      </c>
      <c r="G87" s="245">
        <f>F87</f>
        <v>3.3207</v>
      </c>
      <c r="H87" s="245">
        <f t="shared" si="15"/>
        <v>86.34</v>
      </c>
      <c r="I87" s="245">
        <f t="shared" si="18"/>
        <v>107.14</v>
      </c>
    </row>
    <row r="88" spans="1:9" s="246" customFormat="1" x14ac:dyDescent="0.25">
      <c r="A88" s="243" t="s">
        <v>32</v>
      </c>
      <c r="B88" s="244">
        <v>1</v>
      </c>
      <c r="C88" s="244">
        <f t="shared" si="17"/>
        <v>174</v>
      </c>
      <c r="D88" s="244">
        <v>158</v>
      </c>
      <c r="E88" s="244">
        <v>16</v>
      </c>
      <c r="F88" s="245">
        <v>3.0209999999999999</v>
      </c>
      <c r="G88" s="245">
        <f>F88</f>
        <v>3.0209999999999999</v>
      </c>
      <c r="H88" s="245">
        <f t="shared" si="15"/>
        <v>96.67</v>
      </c>
      <c r="I88" s="245">
        <f t="shared" si="18"/>
        <v>119.96</v>
      </c>
    </row>
    <row r="89" spans="1:9" s="246" customFormat="1" x14ac:dyDescent="0.25">
      <c r="A89" s="243" t="s">
        <v>1297</v>
      </c>
      <c r="B89" s="244">
        <v>1</v>
      </c>
      <c r="C89" s="244">
        <f t="shared" si="17"/>
        <v>144</v>
      </c>
      <c r="D89" s="244">
        <v>134</v>
      </c>
      <c r="E89" s="244">
        <v>10</v>
      </c>
      <c r="F89" s="245">
        <f>ROUND(872/158,4)</f>
        <v>5.5190000000000001</v>
      </c>
      <c r="G89" s="245">
        <f t="shared" ref="G89:G92" si="19">F89</f>
        <v>5.5190000000000001</v>
      </c>
      <c r="H89" s="245">
        <f t="shared" si="15"/>
        <v>110.38</v>
      </c>
      <c r="I89" s="245">
        <f t="shared" si="18"/>
        <v>136.97</v>
      </c>
    </row>
    <row r="90" spans="1:9" s="246" customFormat="1" x14ac:dyDescent="0.25">
      <c r="A90" s="243" t="s">
        <v>1297</v>
      </c>
      <c r="B90" s="244">
        <v>1</v>
      </c>
      <c r="C90" s="244">
        <f t="shared" si="17"/>
        <v>160</v>
      </c>
      <c r="D90" s="244">
        <v>150</v>
      </c>
      <c r="E90" s="244">
        <v>10</v>
      </c>
      <c r="F90" s="245">
        <f>ROUND(872/158,4)</f>
        <v>5.5190000000000001</v>
      </c>
      <c r="G90" s="245">
        <f t="shared" si="19"/>
        <v>5.5190000000000001</v>
      </c>
      <c r="H90" s="245">
        <f t="shared" si="15"/>
        <v>110.38</v>
      </c>
      <c r="I90" s="245">
        <f t="shared" si="18"/>
        <v>136.97</v>
      </c>
    </row>
    <row r="91" spans="1:9" s="246" customFormat="1" x14ac:dyDescent="0.25">
      <c r="A91" s="243" t="s">
        <v>1297</v>
      </c>
      <c r="B91" s="244">
        <v>1</v>
      </c>
      <c r="C91" s="244">
        <f t="shared" si="17"/>
        <v>154</v>
      </c>
      <c r="D91" s="244">
        <v>150</v>
      </c>
      <c r="E91" s="244">
        <v>4</v>
      </c>
      <c r="F91" s="245">
        <f>ROUND(842/158,4)</f>
        <v>5.3291000000000004</v>
      </c>
      <c r="G91" s="245">
        <f t="shared" si="19"/>
        <v>5.3291000000000004</v>
      </c>
      <c r="H91" s="245">
        <f t="shared" si="15"/>
        <v>42.63</v>
      </c>
      <c r="I91" s="245">
        <f t="shared" si="18"/>
        <v>52.9</v>
      </c>
    </row>
    <row r="92" spans="1:9" s="246" customFormat="1" x14ac:dyDescent="0.25">
      <c r="A92" s="243" t="s">
        <v>1297</v>
      </c>
      <c r="B92" s="244">
        <v>1</v>
      </c>
      <c r="C92" s="244">
        <f t="shared" si="17"/>
        <v>164</v>
      </c>
      <c r="D92" s="244">
        <v>150</v>
      </c>
      <c r="E92" s="244">
        <v>14</v>
      </c>
      <c r="F92" s="245">
        <f>ROUND(842/158,4)</f>
        <v>5.3291000000000004</v>
      </c>
      <c r="G92" s="245">
        <f t="shared" si="19"/>
        <v>5.3291000000000004</v>
      </c>
      <c r="H92" s="245">
        <f t="shared" si="15"/>
        <v>149.21</v>
      </c>
      <c r="I92" s="245">
        <f t="shared" si="18"/>
        <v>185.15</v>
      </c>
    </row>
    <row r="93" spans="1:9" x14ac:dyDescent="0.25">
      <c r="A93" s="238"/>
      <c r="B93" s="238"/>
      <c r="C93" s="238"/>
      <c r="D93" s="238"/>
      <c r="E93" s="238"/>
      <c r="F93" s="248"/>
      <c r="G93" s="248"/>
      <c r="H93" s="238"/>
      <c r="I93" s="238"/>
    </row>
    <row r="94" spans="1:9" x14ac:dyDescent="0.25">
      <c r="A94" s="238"/>
      <c r="B94" s="238"/>
      <c r="C94" s="238"/>
      <c r="D94" s="238"/>
      <c r="E94" s="238"/>
      <c r="F94" s="238"/>
      <c r="G94" s="238"/>
      <c r="H94" s="238"/>
      <c r="I94" s="238"/>
    </row>
    <row r="95" spans="1:9" x14ac:dyDescent="0.25">
      <c r="A95" s="237" t="s">
        <v>1</v>
      </c>
      <c r="B95" s="210"/>
      <c r="C95" s="210"/>
      <c r="D95" s="210"/>
      <c r="E95" s="210"/>
      <c r="F95" s="210"/>
      <c r="G95" s="210"/>
      <c r="H95" s="210"/>
      <c r="I95" s="210"/>
    </row>
    <row r="96" spans="1:9" ht="36" customHeight="1" x14ac:dyDescent="0.25">
      <c r="A96" s="636" t="s">
        <v>3</v>
      </c>
      <c r="B96" s="636"/>
      <c r="C96" s="636"/>
      <c r="D96" s="636"/>
      <c r="E96" s="636"/>
      <c r="F96" s="636"/>
      <c r="G96" s="636"/>
      <c r="H96" s="636"/>
      <c r="I96" s="636"/>
    </row>
    <row r="97" spans="1:9" ht="18" customHeight="1" x14ac:dyDescent="0.25">
      <c r="A97" s="210" t="s">
        <v>5</v>
      </c>
      <c r="B97" s="238"/>
      <c r="C97" s="238"/>
      <c r="D97" s="210"/>
      <c r="E97" s="210"/>
      <c r="F97" s="210"/>
      <c r="G97" s="210"/>
      <c r="H97" s="210"/>
      <c r="I97" s="210"/>
    </row>
    <row r="98" spans="1:9" x14ac:dyDescent="0.25">
      <c r="A98" s="636" t="s">
        <v>16</v>
      </c>
      <c r="B98" s="636"/>
      <c r="C98" s="636"/>
      <c r="D98" s="636"/>
      <c r="E98" s="636"/>
      <c r="F98" s="636"/>
      <c r="G98" s="636"/>
      <c r="H98" s="636"/>
      <c r="I98" s="636"/>
    </row>
    <row r="99" spans="1:9" ht="18" customHeight="1" x14ac:dyDescent="0.25">
      <c r="A99" s="210" t="s">
        <v>1298</v>
      </c>
      <c r="B99" s="210"/>
      <c r="C99" s="210"/>
      <c r="D99" s="210"/>
      <c r="E99" s="210"/>
      <c r="F99" s="210"/>
      <c r="G99" s="210"/>
      <c r="H99" s="210"/>
      <c r="I99" s="210"/>
    </row>
    <row r="100" spans="1:9" ht="18" customHeight="1" x14ac:dyDescent="0.25">
      <c r="A100" s="210"/>
      <c r="B100" s="210"/>
      <c r="C100" s="210"/>
      <c r="D100" s="210"/>
      <c r="E100" s="210"/>
      <c r="F100" s="210"/>
      <c r="G100" s="210"/>
      <c r="H100" s="210"/>
      <c r="I100" s="210"/>
    </row>
    <row r="101" spans="1:9" ht="18" customHeight="1" x14ac:dyDescent="0.25">
      <c r="A101" s="636" t="s">
        <v>14</v>
      </c>
      <c r="B101" s="636"/>
      <c r="C101" s="636"/>
      <c r="D101" s="636"/>
      <c r="E101" s="636"/>
      <c r="F101" s="636"/>
      <c r="G101" s="636"/>
      <c r="H101" s="636"/>
      <c r="I101" s="636"/>
    </row>
    <row r="102" spans="1:9" ht="18" customHeight="1" x14ac:dyDescent="0.25">
      <c r="A102" s="210"/>
      <c r="B102" s="210"/>
      <c r="C102" s="210"/>
      <c r="D102" s="210"/>
      <c r="E102" s="210"/>
      <c r="F102" s="210"/>
      <c r="G102" s="210"/>
      <c r="H102" s="210"/>
      <c r="I102" s="210"/>
    </row>
    <row r="103" spans="1:9" s="155" customFormat="1" x14ac:dyDescent="0.25">
      <c r="A103" s="610" t="s">
        <v>20</v>
      </c>
      <c r="B103" s="610"/>
      <c r="C103" s="610"/>
      <c r="D103" s="610"/>
      <c r="E103" s="610"/>
      <c r="F103" s="610"/>
      <c r="G103" s="610"/>
      <c r="H103" s="610"/>
      <c r="I103" s="610"/>
    </row>
    <row r="104" spans="1:9" s="155" customFormat="1" x14ac:dyDescent="0.25">
      <c r="A104" s="642" t="s">
        <v>7</v>
      </c>
      <c r="B104" s="642"/>
      <c r="C104" s="642"/>
      <c r="D104" s="642"/>
      <c r="E104" s="642"/>
      <c r="F104" s="642"/>
      <c r="G104" s="642"/>
      <c r="H104" s="642"/>
      <c r="I104" s="642"/>
    </row>
    <row r="105" spans="1:9" s="155" customFormat="1" x14ac:dyDescent="0.25">
      <c r="A105" s="610" t="s">
        <v>9</v>
      </c>
      <c r="B105" s="610"/>
      <c r="C105" s="610"/>
      <c r="D105" s="610"/>
      <c r="E105" s="610"/>
      <c r="F105" s="610"/>
      <c r="G105" s="610"/>
      <c r="H105" s="610"/>
      <c r="I105" s="610"/>
    </row>
    <row r="106" spans="1:9" x14ac:dyDescent="0.25">
      <c r="A106" s="239"/>
      <c r="B106" s="239"/>
      <c r="C106" s="239"/>
      <c r="D106" s="239"/>
      <c r="E106" s="239"/>
      <c r="F106" s="239"/>
      <c r="G106" s="239"/>
      <c r="H106" s="239"/>
      <c r="I106" s="239"/>
    </row>
    <row r="107" spans="1:9" x14ac:dyDescent="0.25">
      <c r="A107" s="238"/>
      <c r="B107" s="238"/>
      <c r="C107" s="238"/>
      <c r="D107" s="238"/>
      <c r="E107" s="238"/>
      <c r="F107" s="238"/>
      <c r="G107" s="238"/>
      <c r="H107" s="238"/>
      <c r="I107" s="238"/>
    </row>
    <row r="108" spans="1:9" x14ac:dyDescent="0.25">
      <c r="A108" s="238" t="s">
        <v>1299</v>
      </c>
      <c r="B108" s="238"/>
      <c r="C108" s="238"/>
      <c r="D108" s="238"/>
      <c r="E108" s="238"/>
      <c r="F108" s="238"/>
      <c r="G108" s="238"/>
      <c r="H108" s="238"/>
      <c r="I108" s="238"/>
    </row>
    <row r="109" spans="1:9" ht="18" customHeight="1" x14ac:dyDescent="0.25">
      <c r="A109" s="238"/>
      <c r="B109" s="238"/>
      <c r="C109" s="238"/>
      <c r="D109" s="238"/>
      <c r="E109" s="238"/>
      <c r="F109" s="238"/>
      <c r="G109" s="238"/>
      <c r="H109" s="238"/>
      <c r="I109" s="238"/>
    </row>
    <row r="110" spans="1:9" x14ac:dyDescent="0.25">
      <c r="A110" s="238" t="s">
        <v>478</v>
      </c>
      <c r="B110" s="238"/>
      <c r="C110" s="238"/>
      <c r="D110" s="238"/>
      <c r="E110" s="238"/>
      <c r="F110" s="238"/>
      <c r="G110" s="238"/>
      <c r="H110" s="238"/>
      <c r="I110" s="238"/>
    </row>
    <row r="111" spans="1:9" x14ac:dyDescent="0.25">
      <c r="A111" s="238" t="s">
        <v>479</v>
      </c>
      <c r="B111" s="238"/>
      <c r="C111" s="238"/>
      <c r="D111" s="238"/>
      <c r="E111" s="238"/>
      <c r="F111" s="238"/>
      <c r="G111" s="238"/>
      <c r="H111" s="238"/>
      <c r="I111" s="238"/>
    </row>
  </sheetData>
  <mergeCells count="22">
    <mergeCell ref="C8:E8"/>
    <mergeCell ref="F8:F10"/>
    <mergeCell ref="G8:G10"/>
    <mergeCell ref="H8:H10"/>
    <mergeCell ref="I8:I10"/>
    <mergeCell ref="C9:C10"/>
    <mergeCell ref="G1:I1"/>
    <mergeCell ref="A105:I105"/>
    <mergeCell ref="D9:D10"/>
    <mergeCell ref="E9:E10"/>
    <mergeCell ref="B57:B58"/>
    <mergeCell ref="C57:C58"/>
    <mergeCell ref="D57:D58"/>
    <mergeCell ref="A96:I96"/>
    <mergeCell ref="A98:I98"/>
    <mergeCell ref="A101:I101"/>
    <mergeCell ref="A103:I103"/>
    <mergeCell ref="A104:I104"/>
    <mergeCell ref="H2:I2"/>
    <mergeCell ref="A3:I3"/>
    <mergeCell ref="A8:A10"/>
    <mergeCell ref="B8:B10"/>
  </mergeCells>
  <pageMargins left="0.31496062992125984" right="0.31496062992125984" top="0.55118110236220474" bottom="0.35433070866141736" header="0.31496062992125984" footer="0.31496062992125984"/>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72"/>
  <sheetViews>
    <sheetView topLeftCell="D1" zoomScale="80" zoomScaleNormal="80" workbookViewId="0">
      <selection activeCell="K13" sqref="K13"/>
    </sheetView>
  </sheetViews>
  <sheetFormatPr defaultRowHeight="15.75" x14ac:dyDescent="0.25"/>
  <cols>
    <col min="1" max="1" width="0" style="211" hidden="1" customWidth="1"/>
    <col min="2" max="2" width="13.42578125" style="211" hidden="1" customWidth="1"/>
    <col min="3" max="3" width="16.85546875" style="211" hidden="1" customWidth="1"/>
    <col min="4" max="4" width="44" style="212" customWidth="1"/>
    <col min="5" max="5" width="15.28515625" style="212" customWidth="1"/>
    <col min="6" max="6" width="14.5703125" style="321" customWidth="1"/>
    <col min="7" max="7" width="14.7109375" style="212" customWidth="1"/>
    <col min="8" max="8" width="18.42578125" style="329" customWidth="1"/>
    <col min="9" max="10" width="20.140625" style="212" customWidth="1"/>
    <col min="11" max="11" width="23.42578125" style="212" customWidth="1"/>
    <col min="12" max="12" width="23.5703125" style="212" customWidth="1"/>
    <col min="13" max="16384" width="9.140625" style="212"/>
  </cols>
  <sheetData>
    <row r="1" spans="1:12" ht="48.75" customHeight="1" x14ac:dyDescent="0.25">
      <c r="D1" s="581"/>
      <c r="E1" s="581"/>
      <c r="F1" s="582"/>
      <c r="G1" s="581"/>
      <c r="H1" s="583"/>
      <c r="I1" s="581"/>
      <c r="J1" s="646" t="s">
        <v>1635</v>
      </c>
      <c r="K1" s="646"/>
      <c r="L1" s="646"/>
    </row>
    <row r="2" spans="1:12" ht="16.5" x14ac:dyDescent="0.25">
      <c r="D2" s="581"/>
      <c r="E2" s="581"/>
      <c r="F2" s="582"/>
      <c r="G2" s="581"/>
      <c r="H2" s="583"/>
      <c r="I2" s="581"/>
      <c r="J2" s="581"/>
      <c r="K2" s="651"/>
      <c r="L2" s="651"/>
    </row>
    <row r="3" spans="1:12" s="214" customFormat="1" ht="39.75" customHeight="1" x14ac:dyDescent="0.25">
      <c r="A3" s="213"/>
      <c r="B3" s="213"/>
      <c r="C3" s="213"/>
      <c r="D3" s="652" t="s">
        <v>18</v>
      </c>
      <c r="E3" s="652"/>
      <c r="F3" s="652"/>
      <c r="G3" s="652"/>
      <c r="H3" s="652"/>
      <c r="I3" s="652"/>
      <c r="J3" s="652"/>
      <c r="K3" s="652"/>
      <c r="L3" s="652"/>
    </row>
    <row r="4" spans="1:12" ht="16.5" x14ac:dyDescent="0.25">
      <c r="D4" s="581"/>
      <c r="E4" s="581"/>
      <c r="F4" s="582"/>
      <c r="G4" s="581"/>
      <c r="H4" s="583"/>
      <c r="I4" s="581"/>
      <c r="J4" s="581"/>
      <c r="K4" s="581"/>
      <c r="L4" s="581"/>
    </row>
    <row r="5" spans="1:12" ht="16.5" x14ac:dyDescent="0.25">
      <c r="D5" s="581" t="s">
        <v>1636</v>
      </c>
      <c r="E5" s="581"/>
      <c r="F5" s="582"/>
      <c r="G5" s="581"/>
      <c r="H5" s="583"/>
      <c r="I5" s="581"/>
      <c r="J5" s="581"/>
      <c r="K5" s="581"/>
      <c r="L5" s="581"/>
    </row>
    <row r="6" spans="1:12" ht="16.5" x14ac:dyDescent="0.25">
      <c r="D6" s="581" t="s">
        <v>1637</v>
      </c>
      <c r="E6" s="581"/>
      <c r="F6" s="582"/>
      <c r="G6" s="581"/>
      <c r="H6" s="583"/>
      <c r="I6" s="581"/>
      <c r="J6" s="581"/>
      <c r="K6" s="581"/>
      <c r="L6" s="581"/>
    </row>
    <row r="7" spans="1:12" ht="16.5" x14ac:dyDescent="0.25">
      <c r="D7" s="581"/>
      <c r="E7" s="581"/>
      <c r="F7" s="582"/>
      <c r="G7" s="581"/>
      <c r="H7" s="584"/>
      <c r="I7" s="581"/>
      <c r="J7" s="581"/>
      <c r="K7" s="585"/>
      <c r="L7" s="581"/>
    </row>
    <row r="8" spans="1:12" ht="45.75" customHeight="1" x14ac:dyDescent="0.25">
      <c r="D8" s="653"/>
      <c r="E8" s="653" t="s">
        <v>8</v>
      </c>
      <c r="F8" s="654" t="s">
        <v>10</v>
      </c>
      <c r="G8" s="654"/>
      <c r="H8" s="654"/>
      <c r="I8" s="654" t="s">
        <v>6</v>
      </c>
      <c r="J8" s="654" t="s">
        <v>612</v>
      </c>
      <c r="K8" s="655" t="s">
        <v>11</v>
      </c>
      <c r="L8" s="656" t="s">
        <v>4</v>
      </c>
    </row>
    <row r="9" spans="1:12" ht="24" customHeight="1" x14ac:dyDescent="0.25">
      <c r="D9" s="653"/>
      <c r="E9" s="653"/>
      <c r="F9" s="657" t="s">
        <v>19</v>
      </c>
      <c r="G9" s="648" t="s">
        <v>377</v>
      </c>
      <c r="H9" s="650" t="s">
        <v>15</v>
      </c>
      <c r="I9" s="654"/>
      <c r="J9" s="654"/>
      <c r="K9" s="655"/>
      <c r="L9" s="656"/>
    </row>
    <row r="10" spans="1:12" ht="71.25" customHeight="1" x14ac:dyDescent="0.25">
      <c r="D10" s="653"/>
      <c r="E10" s="653"/>
      <c r="F10" s="658"/>
      <c r="G10" s="649"/>
      <c r="H10" s="650"/>
      <c r="I10" s="654"/>
      <c r="J10" s="654"/>
      <c r="K10" s="655"/>
      <c r="L10" s="656"/>
    </row>
    <row r="11" spans="1:12" ht="15" customHeight="1" x14ac:dyDescent="0.25">
      <c r="D11" s="215">
        <v>1</v>
      </c>
      <c r="E11" s="215">
        <v>6</v>
      </c>
      <c r="F11" s="322" t="s">
        <v>12</v>
      </c>
      <c r="G11" s="215">
        <v>8</v>
      </c>
      <c r="H11" s="330">
        <v>9</v>
      </c>
      <c r="I11" s="215">
        <v>11</v>
      </c>
      <c r="J11" s="215">
        <v>12</v>
      </c>
      <c r="K11" s="215">
        <v>13</v>
      </c>
      <c r="L11" s="215" t="s">
        <v>13</v>
      </c>
    </row>
    <row r="12" spans="1:12" s="214" customFormat="1" ht="18.75" customHeight="1" x14ac:dyDescent="0.25">
      <c r="A12" s="213"/>
      <c r="B12" s="213"/>
      <c r="C12" s="213"/>
      <c r="D12" s="216" t="s">
        <v>0</v>
      </c>
      <c r="E12" s="217">
        <f t="shared" ref="E12" si="0">E13+E112+E156+E169+E186+E190+E193+E248+E263+E296+E309+E320+E328+E358+E369+E379+E384+E405+E415+E433+E440+E450+E467+E472+E482+E485+E501+E507+E519+E536</f>
        <v>441</v>
      </c>
      <c r="F12" s="323"/>
      <c r="G12" s="217"/>
      <c r="H12" s="217">
        <f>H13+H112+H156+H169+H186+H190+H193+H248+H263+H296+H309+H320+H328+H358+H369+H379+H384+H405+H415+H433+H440+H450+H467+H472+H482+H485+H501+H507+H519+H536</f>
        <v>11800</v>
      </c>
      <c r="I12" s="218"/>
      <c r="J12" s="218"/>
      <c r="K12" s="218">
        <f>K13+K112+K156+K169+K186+K190+K193+K248+K263+K296+K309+K320+K328+K358+K369+K379+K384+K405+K415+K433+K440+K450+K467+K472+K482+K485+K507+K519+K536</f>
        <v>151825.54999999999</v>
      </c>
      <c r="L12" s="218">
        <f>L13+L112+L156+L169+L186+L190+L193+L248+L263+L296+L309+L320+L328+L358+L369+L379+L384+L405+L415+L433+L440+L450+L467+L472+L482+L485+L507+L519+L536</f>
        <v>188400.36000000007</v>
      </c>
    </row>
    <row r="13" spans="1:12" s="214" customFormat="1" x14ac:dyDescent="0.25">
      <c r="A13" s="211"/>
      <c r="B13" s="211"/>
      <c r="C13" s="211"/>
      <c r="D13" s="294" t="s">
        <v>613</v>
      </c>
      <c r="E13" s="306">
        <f>E14+E39+E77+E95</f>
        <v>94</v>
      </c>
      <c r="F13" s="324"/>
      <c r="G13" s="296"/>
      <c r="H13" s="306">
        <f>H14+H39+H77+H95</f>
        <v>3129</v>
      </c>
      <c r="I13" s="296"/>
      <c r="J13" s="296"/>
      <c r="K13" s="296">
        <f>K14+K39+K77+K95</f>
        <v>35541.800000000003</v>
      </c>
      <c r="L13" s="296">
        <f>L14+L39+L77+L95</f>
        <v>44103.860000000008</v>
      </c>
    </row>
    <row r="14" spans="1:12" s="214" customFormat="1" ht="31.5" x14ac:dyDescent="0.25">
      <c r="A14" s="211"/>
      <c r="B14" s="211"/>
      <c r="C14" s="211"/>
      <c r="D14" s="297" t="s">
        <v>23</v>
      </c>
      <c r="E14" s="320">
        <f t="shared" ref="E14" si="1">SUM(E15:E38)</f>
        <v>24</v>
      </c>
      <c r="F14" s="325"/>
      <c r="G14" s="299"/>
      <c r="H14" s="320">
        <f t="shared" ref="H14:K14" si="2">SUM(H15:H38)</f>
        <v>1290</v>
      </c>
      <c r="I14" s="299"/>
      <c r="J14" s="299"/>
      <c r="K14" s="299">
        <f t="shared" si="2"/>
        <v>20562.600000000002</v>
      </c>
      <c r="L14" s="299">
        <f>SUM(L15:L38)</f>
        <v>25516.170000000006</v>
      </c>
    </row>
    <row r="15" spans="1:12" s="214" customFormat="1" x14ac:dyDescent="0.25">
      <c r="A15" s="211">
        <v>10280</v>
      </c>
      <c r="B15" s="211" t="s">
        <v>614</v>
      </c>
      <c r="C15" s="211" t="s">
        <v>615</v>
      </c>
      <c r="D15" s="300" t="s">
        <v>380</v>
      </c>
      <c r="E15" s="298">
        <v>1</v>
      </c>
      <c r="F15" s="326">
        <f>G15+H15</f>
        <v>199</v>
      </c>
      <c r="G15" s="298">
        <v>119</v>
      </c>
      <c r="H15" s="298">
        <v>80</v>
      </c>
      <c r="I15" s="302">
        <v>948.69</v>
      </c>
      <c r="J15" s="302">
        <f>ROUND(I15/G15,2)</f>
        <v>7.97</v>
      </c>
      <c r="K15" s="302">
        <f>ROUND(H15*J15*2,2)</f>
        <v>1275.2</v>
      </c>
      <c r="L15" s="302">
        <f>ROUND(K15*1.2409,2)</f>
        <v>1582.4</v>
      </c>
    </row>
    <row r="16" spans="1:12" s="214" customFormat="1" x14ac:dyDescent="0.25">
      <c r="A16" s="211">
        <v>10265</v>
      </c>
      <c r="B16" s="211" t="s">
        <v>616</v>
      </c>
      <c r="C16" s="211" t="s">
        <v>617</v>
      </c>
      <c r="D16" s="300" t="s">
        <v>618</v>
      </c>
      <c r="E16" s="298">
        <v>1</v>
      </c>
      <c r="F16" s="326">
        <f t="shared" ref="F16:F38" si="3">G16+H16</f>
        <v>215</v>
      </c>
      <c r="G16" s="298">
        <v>119</v>
      </c>
      <c r="H16" s="298">
        <v>96</v>
      </c>
      <c r="I16" s="302">
        <v>948.69</v>
      </c>
      <c r="J16" s="302">
        <f t="shared" ref="J16:J38" si="4">ROUND(I16/G16,2)</f>
        <v>7.97</v>
      </c>
      <c r="K16" s="302">
        <f t="shared" ref="K16:K37" si="5">ROUND(H16*J16*2,2)</f>
        <v>1530.24</v>
      </c>
      <c r="L16" s="302">
        <f t="shared" ref="L16:L79" si="6">ROUND(K16*1.2409,2)</f>
        <v>1898.87</v>
      </c>
    </row>
    <row r="17" spans="1:12" s="214" customFormat="1" x14ac:dyDescent="0.25">
      <c r="A17" s="211">
        <v>10302</v>
      </c>
      <c r="B17" s="211" t="s">
        <v>619</v>
      </c>
      <c r="C17" s="211" t="s">
        <v>620</v>
      </c>
      <c r="D17" s="300" t="s">
        <v>379</v>
      </c>
      <c r="E17" s="298">
        <v>1</v>
      </c>
      <c r="F17" s="326">
        <f t="shared" si="3"/>
        <v>100</v>
      </c>
      <c r="G17" s="298">
        <v>72</v>
      </c>
      <c r="H17" s="298">
        <v>28</v>
      </c>
      <c r="I17" s="302">
        <v>573.99</v>
      </c>
      <c r="J17" s="302">
        <f t="shared" si="4"/>
        <v>7.97</v>
      </c>
      <c r="K17" s="302">
        <f t="shared" si="5"/>
        <v>446.32</v>
      </c>
      <c r="L17" s="302">
        <f t="shared" si="6"/>
        <v>553.84</v>
      </c>
    </row>
    <row r="18" spans="1:12" s="214" customFormat="1" x14ac:dyDescent="0.25">
      <c r="A18" s="211">
        <v>10105</v>
      </c>
      <c r="B18" s="211" t="s">
        <v>621</v>
      </c>
      <c r="C18" s="211" t="s">
        <v>622</v>
      </c>
      <c r="D18" s="300" t="s">
        <v>380</v>
      </c>
      <c r="E18" s="298">
        <v>1</v>
      </c>
      <c r="F18" s="326">
        <f t="shared" si="3"/>
        <v>135</v>
      </c>
      <c r="G18" s="298">
        <v>119</v>
      </c>
      <c r="H18" s="298">
        <v>16</v>
      </c>
      <c r="I18" s="302">
        <v>948.69</v>
      </c>
      <c r="J18" s="302">
        <f t="shared" si="4"/>
        <v>7.97</v>
      </c>
      <c r="K18" s="302">
        <f t="shared" si="5"/>
        <v>255.04</v>
      </c>
      <c r="L18" s="302">
        <f t="shared" si="6"/>
        <v>316.48</v>
      </c>
    </row>
    <row r="19" spans="1:12" s="214" customFormat="1" x14ac:dyDescent="0.25">
      <c r="A19" s="211">
        <v>10287</v>
      </c>
      <c r="B19" s="211" t="s">
        <v>623</v>
      </c>
      <c r="C19" s="211" t="s">
        <v>624</v>
      </c>
      <c r="D19" s="300" t="s">
        <v>353</v>
      </c>
      <c r="E19" s="298">
        <v>1</v>
      </c>
      <c r="F19" s="326">
        <f t="shared" si="3"/>
        <v>173</v>
      </c>
      <c r="G19" s="298">
        <v>119</v>
      </c>
      <c r="H19" s="298">
        <v>54</v>
      </c>
      <c r="I19" s="302">
        <v>948.69</v>
      </c>
      <c r="J19" s="302">
        <f t="shared" si="4"/>
        <v>7.97</v>
      </c>
      <c r="K19" s="302">
        <f t="shared" si="5"/>
        <v>860.76</v>
      </c>
      <c r="L19" s="302">
        <f t="shared" si="6"/>
        <v>1068.1199999999999</v>
      </c>
    </row>
    <row r="20" spans="1:12" s="214" customFormat="1" x14ac:dyDescent="0.25">
      <c r="A20" s="211">
        <v>10090</v>
      </c>
      <c r="B20" s="211" t="s">
        <v>625</v>
      </c>
      <c r="C20" s="211" t="s">
        <v>626</v>
      </c>
      <c r="D20" s="300" t="s">
        <v>627</v>
      </c>
      <c r="E20" s="298">
        <v>1</v>
      </c>
      <c r="F20" s="326">
        <f t="shared" si="3"/>
        <v>199</v>
      </c>
      <c r="G20" s="298">
        <v>119</v>
      </c>
      <c r="H20" s="298">
        <v>80</v>
      </c>
      <c r="I20" s="302">
        <v>948.69</v>
      </c>
      <c r="J20" s="302">
        <f t="shared" si="4"/>
        <v>7.97</v>
      </c>
      <c r="K20" s="302">
        <f t="shared" si="5"/>
        <v>1275.2</v>
      </c>
      <c r="L20" s="302">
        <f t="shared" si="6"/>
        <v>1582.4</v>
      </c>
    </row>
    <row r="21" spans="1:12" s="214" customFormat="1" x14ac:dyDescent="0.25">
      <c r="A21" s="211">
        <v>10391</v>
      </c>
      <c r="B21" s="211" t="s">
        <v>628</v>
      </c>
      <c r="C21" s="211" t="s">
        <v>629</v>
      </c>
      <c r="D21" s="300" t="s">
        <v>630</v>
      </c>
      <c r="E21" s="298">
        <v>1</v>
      </c>
      <c r="F21" s="326">
        <f t="shared" si="3"/>
        <v>191</v>
      </c>
      <c r="G21" s="298">
        <v>111</v>
      </c>
      <c r="H21" s="298">
        <v>80</v>
      </c>
      <c r="I21" s="302">
        <v>884.91</v>
      </c>
      <c r="J21" s="302">
        <f t="shared" si="4"/>
        <v>7.97</v>
      </c>
      <c r="K21" s="302">
        <f t="shared" si="5"/>
        <v>1275.2</v>
      </c>
      <c r="L21" s="302">
        <f t="shared" si="6"/>
        <v>1582.4</v>
      </c>
    </row>
    <row r="22" spans="1:12" s="214" customFormat="1" x14ac:dyDescent="0.25">
      <c r="A22" s="211">
        <v>10314</v>
      </c>
      <c r="B22" s="211" t="s">
        <v>631</v>
      </c>
      <c r="C22" s="211" t="s">
        <v>632</v>
      </c>
      <c r="D22" s="300" t="s">
        <v>381</v>
      </c>
      <c r="E22" s="298">
        <v>1</v>
      </c>
      <c r="F22" s="326">
        <f t="shared" si="3"/>
        <v>175</v>
      </c>
      <c r="G22" s="298">
        <v>119</v>
      </c>
      <c r="H22" s="298">
        <v>56</v>
      </c>
      <c r="I22" s="302">
        <v>948.69</v>
      </c>
      <c r="J22" s="302">
        <f t="shared" si="4"/>
        <v>7.97</v>
      </c>
      <c r="K22" s="302">
        <f t="shared" si="5"/>
        <v>892.64</v>
      </c>
      <c r="L22" s="302">
        <f>ROUND(K22*1.2409,2)</f>
        <v>1107.68</v>
      </c>
    </row>
    <row r="23" spans="1:12" s="214" customFormat="1" x14ac:dyDescent="0.25">
      <c r="A23" s="211">
        <v>10296</v>
      </c>
      <c r="B23" s="211" t="s">
        <v>633</v>
      </c>
      <c r="C23" s="211" t="s">
        <v>634</v>
      </c>
      <c r="D23" s="300" t="s">
        <v>381</v>
      </c>
      <c r="E23" s="298">
        <v>1</v>
      </c>
      <c r="F23" s="326">
        <f t="shared" si="3"/>
        <v>153.5</v>
      </c>
      <c r="G23" s="298">
        <v>119</v>
      </c>
      <c r="H23" s="298">
        <v>34.5</v>
      </c>
      <c r="I23" s="302">
        <v>948.69</v>
      </c>
      <c r="J23" s="302">
        <f t="shared" si="4"/>
        <v>7.97</v>
      </c>
      <c r="K23" s="302">
        <f t="shared" si="5"/>
        <v>549.92999999999995</v>
      </c>
      <c r="L23" s="302">
        <f t="shared" si="6"/>
        <v>682.41</v>
      </c>
    </row>
    <row r="24" spans="1:12" s="214" customFormat="1" x14ac:dyDescent="0.25">
      <c r="A24" s="211">
        <v>10292</v>
      </c>
      <c r="B24" s="211" t="s">
        <v>635</v>
      </c>
      <c r="C24" s="211" t="s">
        <v>636</v>
      </c>
      <c r="D24" s="300" t="s">
        <v>381</v>
      </c>
      <c r="E24" s="298">
        <v>1</v>
      </c>
      <c r="F24" s="326">
        <f t="shared" si="3"/>
        <v>153</v>
      </c>
      <c r="G24" s="298">
        <v>119</v>
      </c>
      <c r="H24" s="298">
        <v>34</v>
      </c>
      <c r="I24" s="302">
        <v>948.69</v>
      </c>
      <c r="J24" s="302">
        <f t="shared" si="4"/>
        <v>7.97</v>
      </c>
      <c r="K24" s="302">
        <f t="shared" si="5"/>
        <v>541.96</v>
      </c>
      <c r="L24" s="302">
        <f t="shared" si="6"/>
        <v>672.52</v>
      </c>
    </row>
    <row r="25" spans="1:12" s="214" customFormat="1" x14ac:dyDescent="0.25">
      <c r="A25" s="211">
        <v>10075</v>
      </c>
      <c r="B25" s="211" t="s">
        <v>637</v>
      </c>
      <c r="C25" s="211" t="s">
        <v>638</v>
      </c>
      <c r="D25" s="300" t="s">
        <v>381</v>
      </c>
      <c r="E25" s="298">
        <v>1</v>
      </c>
      <c r="F25" s="326">
        <f t="shared" si="3"/>
        <v>194.5</v>
      </c>
      <c r="G25" s="298">
        <v>119</v>
      </c>
      <c r="H25" s="298">
        <v>75.5</v>
      </c>
      <c r="I25" s="302">
        <v>948.69</v>
      </c>
      <c r="J25" s="302">
        <f t="shared" si="4"/>
        <v>7.97</v>
      </c>
      <c r="K25" s="302">
        <f t="shared" si="5"/>
        <v>1203.47</v>
      </c>
      <c r="L25" s="302">
        <f t="shared" si="6"/>
        <v>1493.39</v>
      </c>
    </row>
    <row r="26" spans="1:12" s="214" customFormat="1" x14ac:dyDescent="0.25">
      <c r="A26" s="211">
        <v>10246</v>
      </c>
      <c r="B26" s="211" t="s">
        <v>639</v>
      </c>
      <c r="C26" s="211" t="s">
        <v>640</v>
      </c>
      <c r="D26" s="300" t="s">
        <v>381</v>
      </c>
      <c r="E26" s="298">
        <v>1</v>
      </c>
      <c r="F26" s="326">
        <f t="shared" si="3"/>
        <v>170</v>
      </c>
      <c r="G26" s="298">
        <v>119</v>
      </c>
      <c r="H26" s="298">
        <v>51</v>
      </c>
      <c r="I26" s="302">
        <v>948.69</v>
      </c>
      <c r="J26" s="302">
        <f t="shared" si="4"/>
        <v>7.97</v>
      </c>
      <c r="K26" s="302">
        <f t="shared" si="5"/>
        <v>812.94</v>
      </c>
      <c r="L26" s="302">
        <f t="shared" si="6"/>
        <v>1008.78</v>
      </c>
    </row>
    <row r="27" spans="1:12" s="214" customFormat="1" x14ac:dyDescent="0.25">
      <c r="A27" s="211">
        <v>10170</v>
      </c>
      <c r="B27" s="211" t="s">
        <v>641</v>
      </c>
      <c r="C27" s="211" t="s">
        <v>642</v>
      </c>
      <c r="D27" s="300" t="s">
        <v>381</v>
      </c>
      <c r="E27" s="298">
        <v>1</v>
      </c>
      <c r="F27" s="326">
        <f t="shared" si="3"/>
        <v>160.5</v>
      </c>
      <c r="G27" s="298">
        <v>119</v>
      </c>
      <c r="H27" s="298">
        <v>41.5</v>
      </c>
      <c r="I27" s="302">
        <v>948.69</v>
      </c>
      <c r="J27" s="302">
        <f t="shared" si="4"/>
        <v>7.97</v>
      </c>
      <c r="K27" s="302">
        <f t="shared" si="5"/>
        <v>661.51</v>
      </c>
      <c r="L27" s="302">
        <f t="shared" si="6"/>
        <v>820.87</v>
      </c>
    </row>
    <row r="28" spans="1:12" s="214" customFormat="1" x14ac:dyDescent="0.25">
      <c r="A28" s="211">
        <v>10344</v>
      </c>
      <c r="B28" s="211" t="s">
        <v>643</v>
      </c>
      <c r="C28" s="211" t="s">
        <v>644</v>
      </c>
      <c r="D28" s="300" t="s">
        <v>381</v>
      </c>
      <c r="E28" s="298">
        <v>1</v>
      </c>
      <c r="F28" s="326">
        <f t="shared" si="3"/>
        <v>175</v>
      </c>
      <c r="G28" s="298">
        <v>119</v>
      </c>
      <c r="H28" s="298">
        <v>56</v>
      </c>
      <c r="I28" s="302">
        <v>948.69</v>
      </c>
      <c r="J28" s="302">
        <f t="shared" si="4"/>
        <v>7.97</v>
      </c>
      <c r="K28" s="302">
        <f t="shared" si="5"/>
        <v>892.64</v>
      </c>
      <c r="L28" s="302">
        <f t="shared" si="6"/>
        <v>1107.68</v>
      </c>
    </row>
    <row r="29" spans="1:12" s="214" customFormat="1" x14ac:dyDescent="0.25">
      <c r="A29" s="211">
        <v>11025</v>
      </c>
      <c r="B29" s="211" t="s">
        <v>645</v>
      </c>
      <c r="C29" s="211" t="s">
        <v>632</v>
      </c>
      <c r="D29" s="300" t="s">
        <v>381</v>
      </c>
      <c r="E29" s="298">
        <v>1</v>
      </c>
      <c r="F29" s="326">
        <f t="shared" si="3"/>
        <v>162.5</v>
      </c>
      <c r="G29" s="298">
        <v>119</v>
      </c>
      <c r="H29" s="298">
        <v>43.5</v>
      </c>
      <c r="I29" s="302">
        <v>948.69</v>
      </c>
      <c r="J29" s="302">
        <f t="shared" si="4"/>
        <v>7.97</v>
      </c>
      <c r="K29" s="302">
        <f t="shared" si="5"/>
        <v>693.39</v>
      </c>
      <c r="L29" s="302">
        <f t="shared" si="6"/>
        <v>860.43</v>
      </c>
    </row>
    <row r="30" spans="1:12" s="214" customFormat="1" x14ac:dyDescent="0.25">
      <c r="A30" s="211">
        <v>10361</v>
      </c>
      <c r="B30" s="211" t="s">
        <v>646</v>
      </c>
      <c r="C30" s="211" t="s">
        <v>647</v>
      </c>
      <c r="D30" s="300" t="s">
        <v>393</v>
      </c>
      <c r="E30" s="298">
        <v>1</v>
      </c>
      <c r="F30" s="326">
        <f t="shared" si="3"/>
        <v>156</v>
      </c>
      <c r="G30" s="298">
        <v>119</v>
      </c>
      <c r="H30" s="298">
        <v>37</v>
      </c>
      <c r="I30" s="302">
        <v>948</v>
      </c>
      <c r="J30" s="302">
        <f t="shared" si="4"/>
        <v>7.97</v>
      </c>
      <c r="K30" s="302">
        <f t="shared" si="5"/>
        <v>589.78</v>
      </c>
      <c r="L30" s="302">
        <f t="shared" si="6"/>
        <v>731.86</v>
      </c>
    </row>
    <row r="31" spans="1:12" s="214" customFormat="1" x14ac:dyDescent="0.25">
      <c r="A31" s="211">
        <v>10378</v>
      </c>
      <c r="B31" s="211" t="s">
        <v>648</v>
      </c>
      <c r="C31" s="211" t="s">
        <v>649</v>
      </c>
      <c r="D31" s="300" t="s">
        <v>393</v>
      </c>
      <c r="E31" s="298">
        <v>1</v>
      </c>
      <c r="F31" s="326">
        <f t="shared" si="3"/>
        <v>172</v>
      </c>
      <c r="G31" s="298">
        <v>119</v>
      </c>
      <c r="H31" s="298">
        <v>53</v>
      </c>
      <c r="I31" s="302">
        <v>948</v>
      </c>
      <c r="J31" s="302">
        <f t="shared" si="4"/>
        <v>7.97</v>
      </c>
      <c r="K31" s="302">
        <f>ROUND(H31*J31*2,2)</f>
        <v>844.82</v>
      </c>
      <c r="L31" s="302">
        <f t="shared" si="6"/>
        <v>1048.3399999999999</v>
      </c>
    </row>
    <row r="32" spans="1:12" s="221" customFormat="1" x14ac:dyDescent="0.25">
      <c r="A32" s="219">
        <v>10387</v>
      </c>
      <c r="B32" s="219" t="s">
        <v>650</v>
      </c>
      <c r="C32" s="219" t="s">
        <v>651</v>
      </c>
      <c r="D32" s="303" t="s">
        <v>393</v>
      </c>
      <c r="E32" s="298">
        <v>1</v>
      </c>
      <c r="F32" s="326">
        <f t="shared" si="3"/>
        <v>124</v>
      </c>
      <c r="G32" s="298">
        <v>119</v>
      </c>
      <c r="H32" s="298">
        <v>5</v>
      </c>
      <c r="I32" s="302">
        <v>948</v>
      </c>
      <c r="J32" s="302">
        <v>7.97</v>
      </c>
      <c r="K32" s="302">
        <f>ROUND(H32*J32*2,2)</f>
        <v>79.7</v>
      </c>
      <c r="L32" s="302">
        <f>ROUND(K32*1.2409,2)</f>
        <v>98.9</v>
      </c>
    </row>
    <row r="33" spans="1:12" s="214" customFormat="1" x14ac:dyDescent="0.25">
      <c r="A33" s="211">
        <v>10371</v>
      </c>
      <c r="B33" s="211" t="s">
        <v>652</v>
      </c>
      <c r="C33" s="211" t="s">
        <v>653</v>
      </c>
      <c r="D33" s="300" t="s">
        <v>393</v>
      </c>
      <c r="E33" s="298">
        <v>1</v>
      </c>
      <c r="F33" s="326">
        <f t="shared" si="3"/>
        <v>124</v>
      </c>
      <c r="G33" s="298">
        <v>119</v>
      </c>
      <c r="H33" s="298">
        <v>5</v>
      </c>
      <c r="I33" s="302">
        <v>948</v>
      </c>
      <c r="J33" s="302">
        <f t="shared" si="4"/>
        <v>7.97</v>
      </c>
      <c r="K33" s="302">
        <f t="shared" si="5"/>
        <v>79.7</v>
      </c>
      <c r="L33" s="302">
        <f t="shared" si="6"/>
        <v>98.9</v>
      </c>
    </row>
    <row r="34" spans="1:12" s="214" customFormat="1" x14ac:dyDescent="0.25">
      <c r="A34" s="211">
        <v>10341</v>
      </c>
      <c r="B34" s="211" t="s">
        <v>654</v>
      </c>
      <c r="C34" s="211" t="s">
        <v>655</v>
      </c>
      <c r="D34" s="300" t="s">
        <v>393</v>
      </c>
      <c r="E34" s="298">
        <v>1</v>
      </c>
      <c r="F34" s="326">
        <f t="shared" si="3"/>
        <v>156</v>
      </c>
      <c r="G34" s="298">
        <v>119</v>
      </c>
      <c r="H34" s="298">
        <v>37</v>
      </c>
      <c r="I34" s="302">
        <v>948</v>
      </c>
      <c r="J34" s="302">
        <f t="shared" si="4"/>
        <v>7.97</v>
      </c>
      <c r="K34" s="302">
        <f t="shared" si="5"/>
        <v>589.78</v>
      </c>
      <c r="L34" s="302">
        <f t="shared" si="6"/>
        <v>731.86</v>
      </c>
    </row>
    <row r="35" spans="1:12" s="214" customFormat="1" x14ac:dyDescent="0.25">
      <c r="A35" s="211">
        <v>10425</v>
      </c>
      <c r="B35" s="211" t="s">
        <v>656</v>
      </c>
      <c r="C35" s="211" t="s">
        <v>657</v>
      </c>
      <c r="D35" s="300" t="s">
        <v>393</v>
      </c>
      <c r="E35" s="298">
        <v>1</v>
      </c>
      <c r="F35" s="326">
        <f t="shared" si="3"/>
        <v>151</v>
      </c>
      <c r="G35" s="298">
        <v>119</v>
      </c>
      <c r="H35" s="298">
        <v>32</v>
      </c>
      <c r="I35" s="302">
        <v>948</v>
      </c>
      <c r="J35" s="302">
        <f t="shared" si="4"/>
        <v>7.97</v>
      </c>
      <c r="K35" s="302">
        <f t="shared" si="5"/>
        <v>510.08</v>
      </c>
      <c r="L35" s="302">
        <f t="shared" si="6"/>
        <v>632.96</v>
      </c>
    </row>
    <row r="36" spans="1:12" s="214" customFormat="1" x14ac:dyDescent="0.25">
      <c r="A36" s="211">
        <v>10417</v>
      </c>
      <c r="B36" s="211" t="s">
        <v>658</v>
      </c>
      <c r="C36" s="211" t="s">
        <v>659</v>
      </c>
      <c r="D36" s="300" t="s">
        <v>393</v>
      </c>
      <c r="E36" s="298">
        <v>1</v>
      </c>
      <c r="F36" s="326">
        <f t="shared" si="3"/>
        <v>244</v>
      </c>
      <c r="G36" s="298">
        <v>119</v>
      </c>
      <c r="H36" s="298">
        <v>125</v>
      </c>
      <c r="I36" s="302">
        <v>948</v>
      </c>
      <c r="J36" s="302">
        <f t="shared" si="4"/>
        <v>7.97</v>
      </c>
      <c r="K36" s="302">
        <f t="shared" si="5"/>
        <v>1992.5</v>
      </c>
      <c r="L36" s="302">
        <f t="shared" si="6"/>
        <v>2472.4899999999998</v>
      </c>
    </row>
    <row r="37" spans="1:12" s="214" customFormat="1" x14ac:dyDescent="0.25">
      <c r="A37" s="211">
        <v>10421</v>
      </c>
      <c r="B37" s="211" t="s">
        <v>660</v>
      </c>
      <c r="C37" s="211" t="s">
        <v>661</v>
      </c>
      <c r="D37" s="300" t="s">
        <v>393</v>
      </c>
      <c r="E37" s="298">
        <v>1</v>
      </c>
      <c r="F37" s="326">
        <f t="shared" si="3"/>
        <v>228</v>
      </c>
      <c r="G37" s="298">
        <v>119</v>
      </c>
      <c r="H37" s="298">
        <v>109</v>
      </c>
      <c r="I37" s="302">
        <v>948</v>
      </c>
      <c r="J37" s="302">
        <f t="shared" si="4"/>
        <v>7.97</v>
      </c>
      <c r="K37" s="302">
        <f t="shared" si="5"/>
        <v>1737.46</v>
      </c>
      <c r="L37" s="302">
        <f t="shared" si="6"/>
        <v>2156.0100000000002</v>
      </c>
    </row>
    <row r="38" spans="1:12" s="214" customFormat="1" x14ac:dyDescent="0.25">
      <c r="A38" s="219">
        <v>10372</v>
      </c>
      <c r="B38" s="219" t="s">
        <v>646</v>
      </c>
      <c r="C38" s="219" t="s">
        <v>662</v>
      </c>
      <c r="D38" s="303" t="s">
        <v>393</v>
      </c>
      <c r="E38" s="298">
        <v>1</v>
      </c>
      <c r="F38" s="326">
        <f t="shared" si="3"/>
        <v>180</v>
      </c>
      <c r="G38" s="298">
        <v>119</v>
      </c>
      <c r="H38" s="298">
        <v>61</v>
      </c>
      <c r="I38" s="302">
        <v>948</v>
      </c>
      <c r="J38" s="302">
        <f t="shared" si="4"/>
        <v>7.97</v>
      </c>
      <c r="K38" s="302">
        <f>ROUND(H38*J38*2,2)</f>
        <v>972.34</v>
      </c>
      <c r="L38" s="302">
        <f t="shared" si="6"/>
        <v>1206.58</v>
      </c>
    </row>
    <row r="39" spans="1:12" s="214" customFormat="1" ht="47.25" x14ac:dyDescent="0.25">
      <c r="A39" s="211"/>
      <c r="B39" s="211"/>
      <c r="C39" s="211"/>
      <c r="D39" s="297" t="s">
        <v>24</v>
      </c>
      <c r="E39" s="320">
        <f>SUM(E40:E76)</f>
        <v>37</v>
      </c>
      <c r="F39" s="325"/>
      <c r="G39" s="299"/>
      <c r="H39" s="320">
        <f t="shared" ref="H39" si="7">SUM(H40:H76)</f>
        <v>1185</v>
      </c>
      <c r="I39" s="299"/>
      <c r="J39" s="299"/>
      <c r="K39" s="299">
        <f>SUM(K40:K76)</f>
        <v>11002.500000000002</v>
      </c>
      <c r="L39" s="299">
        <f>SUM(L40:L76)</f>
        <v>13652.99</v>
      </c>
    </row>
    <row r="40" spans="1:12" s="214" customFormat="1" x14ac:dyDescent="0.25">
      <c r="A40" s="211">
        <v>20033</v>
      </c>
      <c r="B40" s="211" t="s">
        <v>663</v>
      </c>
      <c r="C40" s="211" t="s">
        <v>664</v>
      </c>
      <c r="D40" s="300" t="s">
        <v>140</v>
      </c>
      <c r="E40" s="298">
        <v>1</v>
      </c>
      <c r="F40" s="326">
        <f>G40+H40</f>
        <v>192</v>
      </c>
      <c r="G40" s="298">
        <v>119</v>
      </c>
      <c r="H40" s="298">
        <v>73</v>
      </c>
      <c r="I40" s="302">
        <v>559.94000000000005</v>
      </c>
      <c r="J40" s="302">
        <f t="shared" ref="J40:J76" si="8">ROUND(I40/G40,2)</f>
        <v>4.71</v>
      </c>
      <c r="K40" s="302">
        <f t="shared" ref="K40:K76" si="9">ROUND(H40*J40*2,2)</f>
        <v>687.66</v>
      </c>
      <c r="L40" s="302">
        <f t="shared" si="6"/>
        <v>853.32</v>
      </c>
    </row>
    <row r="41" spans="1:12" s="214" customFormat="1" x14ac:dyDescent="0.25">
      <c r="A41" s="211">
        <v>20043</v>
      </c>
      <c r="B41" s="211" t="s">
        <v>665</v>
      </c>
      <c r="C41" s="211" t="s">
        <v>666</v>
      </c>
      <c r="D41" s="300" t="s">
        <v>140</v>
      </c>
      <c r="E41" s="298">
        <v>1</v>
      </c>
      <c r="F41" s="326">
        <f t="shared" ref="F41:F76" si="10">G41+H41</f>
        <v>176</v>
      </c>
      <c r="G41" s="298">
        <v>119</v>
      </c>
      <c r="H41" s="298">
        <v>57</v>
      </c>
      <c r="I41" s="302">
        <v>559.94000000000005</v>
      </c>
      <c r="J41" s="302">
        <f t="shared" si="8"/>
        <v>4.71</v>
      </c>
      <c r="K41" s="302">
        <f t="shared" si="9"/>
        <v>536.94000000000005</v>
      </c>
      <c r="L41" s="302">
        <f t="shared" si="6"/>
        <v>666.29</v>
      </c>
    </row>
    <row r="42" spans="1:12" s="214" customFormat="1" x14ac:dyDescent="0.25">
      <c r="A42" s="211">
        <v>20233</v>
      </c>
      <c r="B42" s="211" t="s">
        <v>667</v>
      </c>
      <c r="C42" s="211" t="s">
        <v>668</v>
      </c>
      <c r="D42" s="300" t="s">
        <v>140</v>
      </c>
      <c r="E42" s="298">
        <v>1</v>
      </c>
      <c r="F42" s="326">
        <f t="shared" si="10"/>
        <v>52</v>
      </c>
      <c r="G42" s="298">
        <v>40</v>
      </c>
      <c r="H42" s="298">
        <v>12</v>
      </c>
      <c r="I42" s="302">
        <v>188.21</v>
      </c>
      <c r="J42" s="302">
        <f t="shared" si="8"/>
        <v>4.71</v>
      </c>
      <c r="K42" s="302">
        <f t="shared" si="9"/>
        <v>113.04</v>
      </c>
      <c r="L42" s="302">
        <f t="shared" si="6"/>
        <v>140.27000000000001</v>
      </c>
    </row>
    <row r="43" spans="1:12" s="214" customFormat="1" x14ac:dyDescent="0.25">
      <c r="A43" s="211">
        <v>20235</v>
      </c>
      <c r="B43" s="211" t="s">
        <v>669</v>
      </c>
      <c r="C43" s="211" t="s">
        <v>670</v>
      </c>
      <c r="D43" s="300" t="s">
        <v>140</v>
      </c>
      <c r="E43" s="298">
        <v>1</v>
      </c>
      <c r="F43" s="326">
        <f t="shared" si="10"/>
        <v>152</v>
      </c>
      <c r="G43" s="298">
        <v>119</v>
      </c>
      <c r="H43" s="298">
        <v>33</v>
      </c>
      <c r="I43" s="302">
        <v>559.94000000000005</v>
      </c>
      <c r="J43" s="302">
        <f t="shared" si="8"/>
        <v>4.71</v>
      </c>
      <c r="K43" s="302">
        <f t="shared" si="9"/>
        <v>310.86</v>
      </c>
      <c r="L43" s="302">
        <f t="shared" si="6"/>
        <v>385.75</v>
      </c>
    </row>
    <row r="44" spans="1:12" s="214" customFormat="1" x14ac:dyDescent="0.25">
      <c r="A44" s="211">
        <v>20267</v>
      </c>
      <c r="B44" s="211" t="s">
        <v>671</v>
      </c>
      <c r="C44" s="211" t="s">
        <v>672</v>
      </c>
      <c r="D44" s="300" t="s">
        <v>140</v>
      </c>
      <c r="E44" s="298">
        <v>1</v>
      </c>
      <c r="F44" s="326">
        <f t="shared" si="10"/>
        <v>140</v>
      </c>
      <c r="G44" s="298">
        <v>119</v>
      </c>
      <c r="H44" s="298">
        <v>21</v>
      </c>
      <c r="I44" s="302">
        <v>559.94000000000005</v>
      </c>
      <c r="J44" s="302">
        <f t="shared" si="8"/>
        <v>4.71</v>
      </c>
      <c r="K44" s="302">
        <f t="shared" si="9"/>
        <v>197.82</v>
      </c>
      <c r="L44" s="302">
        <f t="shared" si="6"/>
        <v>245.47</v>
      </c>
    </row>
    <row r="45" spans="1:12" s="214" customFormat="1" x14ac:dyDescent="0.25">
      <c r="A45" s="211">
        <v>20291</v>
      </c>
      <c r="B45" s="211" t="s">
        <v>643</v>
      </c>
      <c r="C45" s="211" t="s">
        <v>673</v>
      </c>
      <c r="D45" s="300" t="s">
        <v>140</v>
      </c>
      <c r="E45" s="298">
        <v>1</v>
      </c>
      <c r="F45" s="326">
        <f t="shared" si="10"/>
        <v>93</v>
      </c>
      <c r="G45" s="298">
        <v>72</v>
      </c>
      <c r="H45" s="298">
        <v>21</v>
      </c>
      <c r="I45" s="302">
        <v>338.78</v>
      </c>
      <c r="J45" s="302">
        <f t="shared" si="8"/>
        <v>4.71</v>
      </c>
      <c r="K45" s="302">
        <f t="shared" si="9"/>
        <v>197.82</v>
      </c>
      <c r="L45" s="302">
        <f t="shared" si="6"/>
        <v>245.47</v>
      </c>
    </row>
    <row r="46" spans="1:12" s="214" customFormat="1" x14ac:dyDescent="0.25">
      <c r="A46" s="211">
        <v>20339</v>
      </c>
      <c r="B46" s="211" t="s">
        <v>674</v>
      </c>
      <c r="C46" s="211" t="s">
        <v>675</v>
      </c>
      <c r="D46" s="300" t="s">
        <v>140</v>
      </c>
      <c r="E46" s="298">
        <v>1</v>
      </c>
      <c r="F46" s="326">
        <f t="shared" si="10"/>
        <v>164</v>
      </c>
      <c r="G46" s="298">
        <v>119</v>
      </c>
      <c r="H46" s="298">
        <v>45</v>
      </c>
      <c r="I46" s="302">
        <v>559.94000000000005</v>
      </c>
      <c r="J46" s="302">
        <f t="shared" si="8"/>
        <v>4.71</v>
      </c>
      <c r="K46" s="302">
        <f t="shared" si="9"/>
        <v>423.9</v>
      </c>
      <c r="L46" s="302">
        <f t="shared" si="6"/>
        <v>526.02</v>
      </c>
    </row>
    <row r="47" spans="1:12" s="214" customFormat="1" x14ac:dyDescent="0.25">
      <c r="A47" s="211">
        <v>20492</v>
      </c>
      <c r="B47" s="211" t="s">
        <v>643</v>
      </c>
      <c r="C47" s="211" t="s">
        <v>676</v>
      </c>
      <c r="D47" s="300" t="s">
        <v>140</v>
      </c>
      <c r="E47" s="298">
        <v>1</v>
      </c>
      <c r="F47" s="326">
        <f t="shared" si="10"/>
        <v>128</v>
      </c>
      <c r="G47" s="298">
        <v>119</v>
      </c>
      <c r="H47" s="298">
        <v>9</v>
      </c>
      <c r="I47" s="302">
        <v>559.94000000000005</v>
      </c>
      <c r="J47" s="302">
        <f t="shared" si="8"/>
        <v>4.71</v>
      </c>
      <c r="K47" s="302">
        <f t="shared" si="9"/>
        <v>84.78</v>
      </c>
      <c r="L47" s="302">
        <f t="shared" si="6"/>
        <v>105.2</v>
      </c>
    </row>
    <row r="48" spans="1:12" s="214" customFormat="1" x14ac:dyDescent="0.25">
      <c r="A48" s="211">
        <v>20512</v>
      </c>
      <c r="B48" s="211" t="s">
        <v>677</v>
      </c>
      <c r="C48" s="211" t="s">
        <v>678</v>
      </c>
      <c r="D48" s="300" t="s">
        <v>140</v>
      </c>
      <c r="E48" s="298">
        <v>1</v>
      </c>
      <c r="F48" s="326">
        <f t="shared" si="10"/>
        <v>127</v>
      </c>
      <c r="G48" s="298">
        <v>64</v>
      </c>
      <c r="H48" s="298">
        <v>63</v>
      </c>
      <c r="I48" s="302">
        <v>301.14</v>
      </c>
      <c r="J48" s="302">
        <f t="shared" si="8"/>
        <v>4.71</v>
      </c>
      <c r="K48" s="302">
        <f t="shared" si="9"/>
        <v>593.46</v>
      </c>
      <c r="L48" s="302">
        <f t="shared" si="6"/>
        <v>736.42</v>
      </c>
    </row>
    <row r="49" spans="1:12" s="214" customFormat="1" x14ac:dyDescent="0.25">
      <c r="A49" s="211">
        <v>20516</v>
      </c>
      <c r="B49" s="211" t="s">
        <v>679</v>
      </c>
      <c r="C49" s="211" t="s">
        <v>680</v>
      </c>
      <c r="D49" s="300" t="s">
        <v>140</v>
      </c>
      <c r="E49" s="298">
        <v>1</v>
      </c>
      <c r="F49" s="326">
        <f t="shared" si="10"/>
        <v>140</v>
      </c>
      <c r="G49" s="298">
        <v>119</v>
      </c>
      <c r="H49" s="298">
        <v>21</v>
      </c>
      <c r="I49" s="302">
        <v>559.94000000000005</v>
      </c>
      <c r="J49" s="302">
        <f t="shared" si="8"/>
        <v>4.71</v>
      </c>
      <c r="K49" s="302">
        <f t="shared" si="9"/>
        <v>197.82</v>
      </c>
      <c r="L49" s="302">
        <f t="shared" si="6"/>
        <v>245.47</v>
      </c>
    </row>
    <row r="50" spans="1:12" s="214" customFormat="1" x14ac:dyDescent="0.25">
      <c r="A50" s="211">
        <v>20519</v>
      </c>
      <c r="B50" s="211" t="s">
        <v>681</v>
      </c>
      <c r="C50" s="211" t="s">
        <v>682</v>
      </c>
      <c r="D50" s="300" t="s">
        <v>140</v>
      </c>
      <c r="E50" s="298">
        <v>1</v>
      </c>
      <c r="F50" s="326">
        <f t="shared" si="10"/>
        <v>152</v>
      </c>
      <c r="G50" s="298">
        <v>119</v>
      </c>
      <c r="H50" s="298">
        <v>33</v>
      </c>
      <c r="I50" s="302">
        <v>559.94000000000005</v>
      </c>
      <c r="J50" s="302">
        <f t="shared" si="8"/>
        <v>4.71</v>
      </c>
      <c r="K50" s="302">
        <f t="shared" si="9"/>
        <v>310.86</v>
      </c>
      <c r="L50" s="302">
        <f t="shared" si="6"/>
        <v>385.75</v>
      </c>
    </row>
    <row r="51" spans="1:12" s="214" customFormat="1" x14ac:dyDescent="0.25">
      <c r="A51" s="211">
        <v>20588</v>
      </c>
      <c r="B51" s="211" t="s">
        <v>669</v>
      </c>
      <c r="C51" s="211" t="s">
        <v>683</v>
      </c>
      <c r="D51" s="300" t="s">
        <v>140</v>
      </c>
      <c r="E51" s="298">
        <v>1</v>
      </c>
      <c r="F51" s="326">
        <f t="shared" si="10"/>
        <v>131</v>
      </c>
      <c r="G51" s="298">
        <v>119</v>
      </c>
      <c r="H51" s="298">
        <v>12</v>
      </c>
      <c r="I51" s="302">
        <v>638.4</v>
      </c>
      <c r="J51" s="302">
        <f t="shared" si="8"/>
        <v>5.36</v>
      </c>
      <c r="K51" s="302">
        <f t="shared" si="9"/>
        <v>128.63999999999999</v>
      </c>
      <c r="L51" s="302">
        <f t="shared" si="6"/>
        <v>159.63</v>
      </c>
    </row>
    <row r="52" spans="1:12" s="214" customFormat="1" x14ac:dyDescent="0.25">
      <c r="A52" s="211">
        <v>20633</v>
      </c>
      <c r="B52" s="211" t="s">
        <v>684</v>
      </c>
      <c r="C52" s="211" t="s">
        <v>685</v>
      </c>
      <c r="D52" s="300" t="s">
        <v>140</v>
      </c>
      <c r="E52" s="298">
        <v>1</v>
      </c>
      <c r="F52" s="326">
        <f t="shared" si="10"/>
        <v>140</v>
      </c>
      <c r="G52" s="298">
        <v>119</v>
      </c>
      <c r="H52" s="298">
        <v>21</v>
      </c>
      <c r="I52" s="302">
        <v>559.94000000000005</v>
      </c>
      <c r="J52" s="302">
        <f t="shared" si="8"/>
        <v>4.71</v>
      </c>
      <c r="K52" s="302">
        <f t="shared" si="9"/>
        <v>197.82</v>
      </c>
      <c r="L52" s="302">
        <f t="shared" si="6"/>
        <v>245.47</v>
      </c>
    </row>
    <row r="53" spans="1:12" s="214" customFormat="1" x14ac:dyDescent="0.25">
      <c r="A53" s="211">
        <v>20657</v>
      </c>
      <c r="B53" s="211" t="s">
        <v>686</v>
      </c>
      <c r="C53" s="211" t="s">
        <v>687</v>
      </c>
      <c r="D53" s="300" t="s">
        <v>140</v>
      </c>
      <c r="E53" s="298">
        <v>1</v>
      </c>
      <c r="F53" s="326">
        <f t="shared" si="10"/>
        <v>143</v>
      </c>
      <c r="G53" s="298">
        <v>119</v>
      </c>
      <c r="H53" s="298">
        <v>24</v>
      </c>
      <c r="I53" s="302">
        <v>559.94000000000005</v>
      </c>
      <c r="J53" s="302">
        <f t="shared" si="8"/>
        <v>4.71</v>
      </c>
      <c r="K53" s="302">
        <f t="shared" si="9"/>
        <v>226.08</v>
      </c>
      <c r="L53" s="302">
        <f t="shared" si="6"/>
        <v>280.54000000000002</v>
      </c>
    </row>
    <row r="54" spans="1:12" s="214" customFormat="1" x14ac:dyDescent="0.25">
      <c r="A54" s="211">
        <v>20689</v>
      </c>
      <c r="B54" s="211" t="s">
        <v>669</v>
      </c>
      <c r="C54" s="211" t="s">
        <v>688</v>
      </c>
      <c r="D54" s="300" t="s">
        <v>140</v>
      </c>
      <c r="E54" s="298">
        <v>1</v>
      </c>
      <c r="F54" s="326">
        <f t="shared" si="10"/>
        <v>75</v>
      </c>
      <c r="G54" s="298">
        <v>63</v>
      </c>
      <c r="H54" s="298">
        <v>12</v>
      </c>
      <c r="I54" s="302">
        <v>262.45</v>
      </c>
      <c r="J54" s="302">
        <f t="shared" si="8"/>
        <v>4.17</v>
      </c>
      <c r="K54" s="302">
        <f t="shared" si="9"/>
        <v>100.08</v>
      </c>
      <c r="L54" s="302">
        <f t="shared" si="6"/>
        <v>124.19</v>
      </c>
    </row>
    <row r="55" spans="1:12" s="214" customFormat="1" x14ac:dyDescent="0.25">
      <c r="A55" s="211">
        <v>20701</v>
      </c>
      <c r="B55" s="211" t="s">
        <v>689</v>
      </c>
      <c r="C55" s="211" t="s">
        <v>690</v>
      </c>
      <c r="D55" s="300" t="s">
        <v>140</v>
      </c>
      <c r="E55" s="298">
        <v>1</v>
      </c>
      <c r="F55" s="326">
        <f t="shared" si="10"/>
        <v>118</v>
      </c>
      <c r="G55" s="298">
        <v>87</v>
      </c>
      <c r="H55" s="298">
        <v>31</v>
      </c>
      <c r="I55" s="302">
        <v>409.36</v>
      </c>
      <c r="J55" s="302">
        <f t="shared" si="8"/>
        <v>4.71</v>
      </c>
      <c r="K55" s="302">
        <f t="shared" si="9"/>
        <v>292.02</v>
      </c>
      <c r="L55" s="302">
        <f t="shared" si="6"/>
        <v>362.37</v>
      </c>
    </row>
    <row r="56" spans="1:12" s="214" customFormat="1" x14ac:dyDescent="0.25">
      <c r="A56" s="211">
        <v>20703</v>
      </c>
      <c r="B56" s="211" t="s">
        <v>691</v>
      </c>
      <c r="C56" s="211" t="s">
        <v>692</v>
      </c>
      <c r="D56" s="300" t="s">
        <v>140</v>
      </c>
      <c r="E56" s="298">
        <v>1</v>
      </c>
      <c r="F56" s="326">
        <f t="shared" si="10"/>
        <v>96</v>
      </c>
      <c r="G56" s="298">
        <v>80</v>
      </c>
      <c r="H56" s="298">
        <v>16</v>
      </c>
      <c r="I56" s="302">
        <v>376.43</v>
      </c>
      <c r="J56" s="302">
        <f t="shared" si="8"/>
        <v>4.71</v>
      </c>
      <c r="K56" s="302">
        <f t="shared" si="9"/>
        <v>150.72</v>
      </c>
      <c r="L56" s="302">
        <f t="shared" si="6"/>
        <v>187.03</v>
      </c>
    </row>
    <row r="57" spans="1:12" s="214" customFormat="1" x14ac:dyDescent="0.25">
      <c r="A57" s="211">
        <v>20708</v>
      </c>
      <c r="B57" s="211" t="s">
        <v>643</v>
      </c>
      <c r="C57" s="211" t="s">
        <v>693</v>
      </c>
      <c r="D57" s="300" t="s">
        <v>140</v>
      </c>
      <c r="E57" s="298">
        <v>1</v>
      </c>
      <c r="F57" s="326">
        <f t="shared" si="10"/>
        <v>152</v>
      </c>
      <c r="G57" s="298">
        <v>119</v>
      </c>
      <c r="H57" s="298">
        <v>33</v>
      </c>
      <c r="I57" s="302">
        <v>559.94000000000005</v>
      </c>
      <c r="J57" s="302">
        <f t="shared" si="8"/>
        <v>4.71</v>
      </c>
      <c r="K57" s="302">
        <f t="shared" si="9"/>
        <v>310.86</v>
      </c>
      <c r="L57" s="302">
        <f t="shared" si="6"/>
        <v>385.75</v>
      </c>
    </row>
    <row r="58" spans="1:12" s="214" customFormat="1" x14ac:dyDescent="0.25">
      <c r="A58" s="211">
        <v>20724</v>
      </c>
      <c r="B58" s="211" t="s">
        <v>694</v>
      </c>
      <c r="C58" s="211" t="s">
        <v>695</v>
      </c>
      <c r="D58" s="300" t="s">
        <v>140</v>
      </c>
      <c r="E58" s="298">
        <v>1</v>
      </c>
      <c r="F58" s="326">
        <f t="shared" si="10"/>
        <v>168</v>
      </c>
      <c r="G58" s="298">
        <v>119</v>
      </c>
      <c r="H58" s="298">
        <v>49</v>
      </c>
      <c r="I58" s="302">
        <v>495.74</v>
      </c>
      <c r="J58" s="302">
        <f t="shared" si="8"/>
        <v>4.17</v>
      </c>
      <c r="K58" s="302">
        <f t="shared" si="9"/>
        <v>408.66</v>
      </c>
      <c r="L58" s="302">
        <f t="shared" si="6"/>
        <v>507.11</v>
      </c>
    </row>
    <row r="59" spans="1:12" s="214" customFormat="1" x14ac:dyDescent="0.25">
      <c r="A59" s="211">
        <v>20729</v>
      </c>
      <c r="B59" s="211" t="s">
        <v>696</v>
      </c>
      <c r="C59" s="211" t="s">
        <v>697</v>
      </c>
      <c r="D59" s="300" t="s">
        <v>140</v>
      </c>
      <c r="E59" s="298">
        <v>1</v>
      </c>
      <c r="F59" s="326">
        <f t="shared" si="10"/>
        <v>132</v>
      </c>
      <c r="G59" s="298">
        <v>119</v>
      </c>
      <c r="H59" s="298">
        <v>13</v>
      </c>
      <c r="I59" s="302">
        <v>559.94000000000005</v>
      </c>
      <c r="J59" s="302">
        <f t="shared" si="8"/>
        <v>4.71</v>
      </c>
      <c r="K59" s="302">
        <f t="shared" si="9"/>
        <v>122.46</v>
      </c>
      <c r="L59" s="302">
        <f t="shared" si="6"/>
        <v>151.96</v>
      </c>
    </row>
    <row r="60" spans="1:12" s="214" customFormat="1" x14ac:dyDescent="0.25">
      <c r="A60" s="211">
        <v>20735</v>
      </c>
      <c r="B60" s="211" t="s">
        <v>691</v>
      </c>
      <c r="C60" s="211" t="s">
        <v>698</v>
      </c>
      <c r="D60" s="300" t="s">
        <v>140</v>
      </c>
      <c r="E60" s="298">
        <v>1</v>
      </c>
      <c r="F60" s="326">
        <f t="shared" si="10"/>
        <v>152</v>
      </c>
      <c r="G60" s="298">
        <v>119</v>
      </c>
      <c r="H60" s="298">
        <v>33</v>
      </c>
      <c r="I60" s="302">
        <v>495.74</v>
      </c>
      <c r="J60" s="302">
        <f t="shared" si="8"/>
        <v>4.17</v>
      </c>
      <c r="K60" s="302">
        <f t="shared" si="9"/>
        <v>275.22000000000003</v>
      </c>
      <c r="L60" s="302">
        <f t="shared" si="6"/>
        <v>341.52</v>
      </c>
    </row>
    <row r="61" spans="1:12" s="214" customFormat="1" x14ac:dyDescent="0.25">
      <c r="A61" s="211">
        <v>20768</v>
      </c>
      <c r="B61" s="211" t="s">
        <v>667</v>
      </c>
      <c r="C61" s="211" t="s">
        <v>699</v>
      </c>
      <c r="D61" s="300" t="s">
        <v>140</v>
      </c>
      <c r="E61" s="298">
        <v>1</v>
      </c>
      <c r="F61" s="326">
        <f t="shared" si="10"/>
        <v>155</v>
      </c>
      <c r="G61" s="298">
        <v>119</v>
      </c>
      <c r="H61" s="298">
        <v>36</v>
      </c>
      <c r="I61" s="302">
        <v>559.94000000000005</v>
      </c>
      <c r="J61" s="302">
        <f t="shared" si="8"/>
        <v>4.71</v>
      </c>
      <c r="K61" s="302">
        <f t="shared" si="9"/>
        <v>339.12</v>
      </c>
      <c r="L61" s="302">
        <f t="shared" si="6"/>
        <v>420.81</v>
      </c>
    </row>
    <row r="62" spans="1:12" s="214" customFormat="1" x14ac:dyDescent="0.25">
      <c r="A62" s="211">
        <v>20770</v>
      </c>
      <c r="B62" s="211" t="s">
        <v>700</v>
      </c>
      <c r="C62" s="211" t="s">
        <v>701</v>
      </c>
      <c r="D62" s="300" t="s">
        <v>140</v>
      </c>
      <c r="E62" s="298">
        <v>1</v>
      </c>
      <c r="F62" s="326">
        <f t="shared" si="10"/>
        <v>179</v>
      </c>
      <c r="G62" s="298">
        <v>119</v>
      </c>
      <c r="H62" s="298">
        <v>60</v>
      </c>
      <c r="I62" s="302">
        <v>559.94000000000005</v>
      </c>
      <c r="J62" s="302">
        <f t="shared" si="8"/>
        <v>4.71</v>
      </c>
      <c r="K62" s="302">
        <f t="shared" si="9"/>
        <v>565.20000000000005</v>
      </c>
      <c r="L62" s="302">
        <f t="shared" si="6"/>
        <v>701.36</v>
      </c>
    </row>
    <row r="63" spans="1:12" s="214" customFormat="1" x14ac:dyDescent="0.25">
      <c r="A63" s="211">
        <v>20923</v>
      </c>
      <c r="B63" s="211" t="s">
        <v>702</v>
      </c>
      <c r="C63" s="211" t="s">
        <v>703</v>
      </c>
      <c r="D63" s="300" t="s">
        <v>140</v>
      </c>
      <c r="E63" s="298">
        <v>1</v>
      </c>
      <c r="F63" s="326">
        <f t="shared" si="10"/>
        <v>112</v>
      </c>
      <c r="G63" s="298">
        <v>88</v>
      </c>
      <c r="H63" s="298">
        <v>24</v>
      </c>
      <c r="I63" s="302">
        <v>452</v>
      </c>
      <c r="J63" s="302">
        <f t="shared" si="8"/>
        <v>5.14</v>
      </c>
      <c r="K63" s="302">
        <f t="shared" si="9"/>
        <v>246.72</v>
      </c>
      <c r="L63" s="302">
        <f t="shared" si="6"/>
        <v>306.14999999999998</v>
      </c>
    </row>
    <row r="64" spans="1:12" s="214" customFormat="1" x14ac:dyDescent="0.25">
      <c r="A64" s="211">
        <v>20927</v>
      </c>
      <c r="B64" s="211" t="s">
        <v>704</v>
      </c>
      <c r="C64" s="211" t="s">
        <v>705</v>
      </c>
      <c r="D64" s="300" t="s">
        <v>140</v>
      </c>
      <c r="E64" s="298">
        <v>1</v>
      </c>
      <c r="F64" s="326">
        <f t="shared" si="10"/>
        <v>156</v>
      </c>
      <c r="G64" s="298">
        <v>119</v>
      </c>
      <c r="H64" s="298">
        <v>37</v>
      </c>
      <c r="I64" s="302">
        <v>495.74</v>
      </c>
      <c r="J64" s="302">
        <f t="shared" si="8"/>
        <v>4.17</v>
      </c>
      <c r="K64" s="302">
        <f t="shared" si="9"/>
        <v>308.58</v>
      </c>
      <c r="L64" s="302">
        <f t="shared" si="6"/>
        <v>382.92</v>
      </c>
    </row>
    <row r="65" spans="1:12" s="214" customFormat="1" x14ac:dyDescent="0.25">
      <c r="A65" s="211">
        <v>20960</v>
      </c>
      <c r="B65" s="211" t="s">
        <v>706</v>
      </c>
      <c r="C65" s="211" t="s">
        <v>707</v>
      </c>
      <c r="D65" s="300" t="s">
        <v>140</v>
      </c>
      <c r="E65" s="298">
        <v>1</v>
      </c>
      <c r="F65" s="326">
        <f t="shared" si="10"/>
        <v>148</v>
      </c>
      <c r="G65" s="298">
        <v>119</v>
      </c>
      <c r="H65" s="298">
        <v>29</v>
      </c>
      <c r="I65" s="302">
        <v>559.94000000000005</v>
      </c>
      <c r="J65" s="302">
        <f t="shared" si="8"/>
        <v>4.71</v>
      </c>
      <c r="K65" s="302">
        <f t="shared" si="9"/>
        <v>273.18</v>
      </c>
      <c r="L65" s="302">
        <f t="shared" si="6"/>
        <v>338.99</v>
      </c>
    </row>
    <row r="66" spans="1:12" s="214" customFormat="1" x14ac:dyDescent="0.25">
      <c r="A66" s="211">
        <v>20968</v>
      </c>
      <c r="B66" s="211" t="s">
        <v>708</v>
      </c>
      <c r="C66" s="211" t="s">
        <v>690</v>
      </c>
      <c r="D66" s="300" t="s">
        <v>140</v>
      </c>
      <c r="E66" s="298">
        <v>1</v>
      </c>
      <c r="F66" s="326">
        <f t="shared" si="10"/>
        <v>140</v>
      </c>
      <c r="G66" s="298">
        <v>119</v>
      </c>
      <c r="H66" s="298">
        <v>21</v>
      </c>
      <c r="I66" s="302">
        <v>559.94000000000005</v>
      </c>
      <c r="J66" s="302">
        <f t="shared" si="8"/>
        <v>4.71</v>
      </c>
      <c r="K66" s="302">
        <f t="shared" si="9"/>
        <v>197.82</v>
      </c>
      <c r="L66" s="302">
        <f t="shared" si="6"/>
        <v>245.47</v>
      </c>
    </row>
    <row r="67" spans="1:12" s="214" customFormat="1" x14ac:dyDescent="0.25">
      <c r="A67" s="211">
        <v>20981</v>
      </c>
      <c r="B67" s="211" t="s">
        <v>669</v>
      </c>
      <c r="C67" s="211" t="s">
        <v>709</v>
      </c>
      <c r="D67" s="300" t="s">
        <v>140</v>
      </c>
      <c r="E67" s="298">
        <v>1</v>
      </c>
      <c r="F67" s="326">
        <f t="shared" si="10"/>
        <v>143</v>
      </c>
      <c r="G67" s="298">
        <v>119</v>
      </c>
      <c r="H67" s="298">
        <v>24</v>
      </c>
      <c r="I67" s="302">
        <v>559.94000000000005</v>
      </c>
      <c r="J67" s="302">
        <f t="shared" si="8"/>
        <v>4.71</v>
      </c>
      <c r="K67" s="302">
        <f t="shared" si="9"/>
        <v>226.08</v>
      </c>
      <c r="L67" s="302">
        <f t="shared" si="6"/>
        <v>280.54000000000002</v>
      </c>
    </row>
    <row r="68" spans="1:12" s="214" customFormat="1" x14ac:dyDescent="0.25">
      <c r="A68" s="211">
        <v>30442</v>
      </c>
      <c r="B68" s="211" t="s">
        <v>710</v>
      </c>
      <c r="C68" s="211" t="s">
        <v>711</v>
      </c>
      <c r="D68" s="300" t="s">
        <v>140</v>
      </c>
      <c r="E68" s="298">
        <v>1</v>
      </c>
      <c r="F68" s="326">
        <f t="shared" si="10"/>
        <v>187</v>
      </c>
      <c r="G68" s="298">
        <v>119</v>
      </c>
      <c r="H68" s="298">
        <v>68</v>
      </c>
      <c r="I68" s="302">
        <v>559.94000000000005</v>
      </c>
      <c r="J68" s="302">
        <f t="shared" si="8"/>
        <v>4.71</v>
      </c>
      <c r="K68" s="302">
        <f t="shared" si="9"/>
        <v>640.55999999999995</v>
      </c>
      <c r="L68" s="302">
        <f t="shared" si="6"/>
        <v>794.87</v>
      </c>
    </row>
    <row r="69" spans="1:12" s="214" customFormat="1" x14ac:dyDescent="0.25">
      <c r="A69" s="211">
        <v>30677</v>
      </c>
      <c r="B69" s="211" t="s">
        <v>696</v>
      </c>
      <c r="C69" s="211" t="s">
        <v>712</v>
      </c>
      <c r="D69" s="300" t="s">
        <v>140</v>
      </c>
      <c r="E69" s="298">
        <v>1</v>
      </c>
      <c r="F69" s="326">
        <f t="shared" si="10"/>
        <v>128</v>
      </c>
      <c r="G69" s="298">
        <v>119</v>
      </c>
      <c r="H69" s="298">
        <v>9</v>
      </c>
      <c r="I69" s="302">
        <v>559.94000000000005</v>
      </c>
      <c r="J69" s="302">
        <f t="shared" si="8"/>
        <v>4.71</v>
      </c>
      <c r="K69" s="302">
        <f t="shared" si="9"/>
        <v>84.78</v>
      </c>
      <c r="L69" s="302">
        <f t="shared" si="6"/>
        <v>105.2</v>
      </c>
    </row>
    <row r="70" spans="1:12" s="214" customFormat="1" x14ac:dyDescent="0.25">
      <c r="A70" s="211">
        <v>30775</v>
      </c>
      <c r="B70" s="211" t="s">
        <v>643</v>
      </c>
      <c r="C70" s="211" t="s">
        <v>713</v>
      </c>
      <c r="D70" s="300" t="s">
        <v>140</v>
      </c>
      <c r="E70" s="298">
        <v>1</v>
      </c>
      <c r="F70" s="326">
        <f t="shared" si="10"/>
        <v>172</v>
      </c>
      <c r="G70" s="298">
        <v>119</v>
      </c>
      <c r="H70" s="298">
        <v>53</v>
      </c>
      <c r="I70" s="302">
        <v>559.94000000000005</v>
      </c>
      <c r="J70" s="302">
        <f t="shared" si="8"/>
        <v>4.71</v>
      </c>
      <c r="K70" s="302">
        <f t="shared" si="9"/>
        <v>499.26</v>
      </c>
      <c r="L70" s="302">
        <f t="shared" si="6"/>
        <v>619.53</v>
      </c>
    </row>
    <row r="71" spans="1:12" s="214" customFormat="1" x14ac:dyDescent="0.25">
      <c r="A71" s="211">
        <v>30151</v>
      </c>
      <c r="B71" s="211" t="s">
        <v>700</v>
      </c>
      <c r="C71" s="211" t="s">
        <v>714</v>
      </c>
      <c r="D71" s="300" t="s">
        <v>140</v>
      </c>
      <c r="E71" s="298">
        <v>1</v>
      </c>
      <c r="F71" s="326">
        <f t="shared" si="10"/>
        <v>144</v>
      </c>
      <c r="G71" s="298">
        <v>119</v>
      </c>
      <c r="H71" s="298">
        <v>25</v>
      </c>
      <c r="I71" s="302">
        <v>559.94000000000005</v>
      </c>
      <c r="J71" s="302">
        <f t="shared" si="8"/>
        <v>4.71</v>
      </c>
      <c r="K71" s="302">
        <f t="shared" si="9"/>
        <v>235.5</v>
      </c>
      <c r="L71" s="302">
        <f t="shared" si="6"/>
        <v>292.23</v>
      </c>
    </row>
    <row r="72" spans="1:12" s="214" customFormat="1" x14ac:dyDescent="0.25">
      <c r="A72" s="211">
        <v>20489</v>
      </c>
      <c r="B72" s="211" t="s">
        <v>715</v>
      </c>
      <c r="C72" s="211" t="s">
        <v>716</v>
      </c>
      <c r="D72" s="300" t="s">
        <v>30</v>
      </c>
      <c r="E72" s="298">
        <v>1</v>
      </c>
      <c r="F72" s="326">
        <f t="shared" si="10"/>
        <v>109</v>
      </c>
      <c r="G72" s="298">
        <v>104</v>
      </c>
      <c r="H72" s="298">
        <v>5</v>
      </c>
      <c r="I72" s="302">
        <v>614.84</v>
      </c>
      <c r="J72" s="302">
        <f t="shared" si="8"/>
        <v>5.91</v>
      </c>
      <c r="K72" s="302">
        <f t="shared" si="9"/>
        <v>59.1</v>
      </c>
      <c r="L72" s="302">
        <f t="shared" si="6"/>
        <v>73.34</v>
      </c>
    </row>
    <row r="73" spans="1:12" s="214" customFormat="1" x14ac:dyDescent="0.25">
      <c r="A73" s="211">
        <v>30827</v>
      </c>
      <c r="B73" s="211" t="s">
        <v>717</v>
      </c>
      <c r="C73" s="211" t="s">
        <v>718</v>
      </c>
      <c r="D73" s="300" t="s">
        <v>30</v>
      </c>
      <c r="E73" s="298">
        <v>1</v>
      </c>
      <c r="F73" s="326">
        <f t="shared" si="10"/>
        <v>155</v>
      </c>
      <c r="G73" s="298">
        <v>119</v>
      </c>
      <c r="H73" s="298">
        <v>36</v>
      </c>
      <c r="I73" s="302">
        <v>495.74</v>
      </c>
      <c r="J73" s="302">
        <f t="shared" si="8"/>
        <v>4.17</v>
      </c>
      <c r="K73" s="302">
        <f t="shared" si="9"/>
        <v>300.24</v>
      </c>
      <c r="L73" s="302">
        <f t="shared" si="6"/>
        <v>372.57</v>
      </c>
    </row>
    <row r="74" spans="1:12" s="214" customFormat="1" x14ac:dyDescent="0.25">
      <c r="A74" s="211">
        <v>21217</v>
      </c>
      <c r="B74" s="211" t="s">
        <v>719</v>
      </c>
      <c r="C74" s="211" t="s">
        <v>720</v>
      </c>
      <c r="D74" s="300" t="s">
        <v>30</v>
      </c>
      <c r="E74" s="298">
        <v>1</v>
      </c>
      <c r="F74" s="326">
        <f t="shared" si="10"/>
        <v>151</v>
      </c>
      <c r="G74" s="298">
        <v>119</v>
      </c>
      <c r="H74" s="298">
        <v>32</v>
      </c>
      <c r="I74" s="302">
        <v>559.94000000000005</v>
      </c>
      <c r="J74" s="302">
        <f t="shared" si="8"/>
        <v>4.71</v>
      </c>
      <c r="K74" s="302">
        <f t="shared" si="9"/>
        <v>301.44</v>
      </c>
      <c r="L74" s="302">
        <f t="shared" si="6"/>
        <v>374.06</v>
      </c>
    </row>
    <row r="75" spans="1:12" s="214" customFormat="1" x14ac:dyDescent="0.25">
      <c r="A75" s="211">
        <v>20522</v>
      </c>
      <c r="B75" s="211" t="s">
        <v>721</v>
      </c>
      <c r="C75" s="211" t="s">
        <v>722</v>
      </c>
      <c r="D75" s="300" t="s">
        <v>30</v>
      </c>
      <c r="E75" s="298">
        <v>1</v>
      </c>
      <c r="F75" s="326">
        <f t="shared" si="10"/>
        <v>151</v>
      </c>
      <c r="G75" s="298">
        <v>119</v>
      </c>
      <c r="H75" s="298">
        <v>32</v>
      </c>
      <c r="I75" s="302">
        <v>587</v>
      </c>
      <c r="J75" s="302">
        <f t="shared" si="8"/>
        <v>4.93</v>
      </c>
      <c r="K75" s="302">
        <f t="shared" si="9"/>
        <v>315.52</v>
      </c>
      <c r="L75" s="302">
        <f t="shared" si="6"/>
        <v>391.53</v>
      </c>
    </row>
    <row r="76" spans="1:12" s="214" customFormat="1" x14ac:dyDescent="0.25">
      <c r="A76" s="211">
        <v>20726</v>
      </c>
      <c r="B76" s="211" t="s">
        <v>723</v>
      </c>
      <c r="C76" s="211" t="s">
        <v>724</v>
      </c>
      <c r="D76" s="300" t="s">
        <v>30</v>
      </c>
      <c r="E76" s="298">
        <v>1</v>
      </c>
      <c r="F76" s="326">
        <f t="shared" si="10"/>
        <v>181</v>
      </c>
      <c r="G76" s="298">
        <v>119</v>
      </c>
      <c r="H76" s="298">
        <v>62</v>
      </c>
      <c r="I76" s="302">
        <v>520</v>
      </c>
      <c r="J76" s="302">
        <f t="shared" si="8"/>
        <v>4.37</v>
      </c>
      <c r="K76" s="302">
        <f t="shared" si="9"/>
        <v>541.88</v>
      </c>
      <c r="L76" s="302">
        <f t="shared" si="6"/>
        <v>672.42</v>
      </c>
    </row>
    <row r="77" spans="1:12" s="214" customFormat="1" ht="47.25" x14ac:dyDescent="0.25">
      <c r="A77" s="211"/>
      <c r="B77" s="211"/>
      <c r="C77" s="211"/>
      <c r="D77" s="297" t="s">
        <v>25</v>
      </c>
      <c r="E77" s="320">
        <f>SUM(E78:E94)</f>
        <v>17</v>
      </c>
      <c r="F77" s="325"/>
      <c r="G77" s="320"/>
      <c r="H77" s="320">
        <f t="shared" ref="H77" si="11">SUM(H78:H94)</f>
        <v>271</v>
      </c>
      <c r="I77" s="299"/>
      <c r="J77" s="299"/>
      <c r="K77" s="299">
        <f>SUM(K78:K94)</f>
        <v>1878.9200000000003</v>
      </c>
      <c r="L77" s="299">
        <f>SUM(L78:L94)</f>
        <v>2331.5500000000002</v>
      </c>
    </row>
    <row r="78" spans="1:12" s="214" customFormat="1" x14ac:dyDescent="0.25">
      <c r="A78" s="211">
        <v>30013</v>
      </c>
      <c r="B78" s="211" t="s">
        <v>725</v>
      </c>
      <c r="C78" s="211" t="s">
        <v>670</v>
      </c>
      <c r="D78" s="300" t="s">
        <v>196</v>
      </c>
      <c r="E78" s="298">
        <v>1</v>
      </c>
      <c r="F78" s="326">
        <f>G78+H78</f>
        <v>148</v>
      </c>
      <c r="G78" s="298">
        <v>119</v>
      </c>
      <c r="H78" s="298">
        <v>29</v>
      </c>
      <c r="I78" s="302">
        <v>413.71</v>
      </c>
      <c r="J78" s="302">
        <f t="shared" ref="J78:J141" si="12">ROUND(I78/G78,2)</f>
        <v>3.48</v>
      </c>
      <c r="K78" s="302">
        <f t="shared" ref="K78:K141" si="13">ROUND(H78*J78*2,2)</f>
        <v>201.84</v>
      </c>
      <c r="L78" s="302">
        <f t="shared" si="6"/>
        <v>250.46</v>
      </c>
    </row>
    <row r="79" spans="1:12" s="214" customFormat="1" x14ac:dyDescent="0.25">
      <c r="A79" s="211">
        <v>30102</v>
      </c>
      <c r="B79" s="211" t="s">
        <v>639</v>
      </c>
      <c r="C79" s="211" t="s">
        <v>726</v>
      </c>
      <c r="D79" s="300" t="s">
        <v>196</v>
      </c>
      <c r="E79" s="298">
        <v>1</v>
      </c>
      <c r="F79" s="326">
        <f t="shared" ref="F79:F94" si="14">G79+H79</f>
        <v>144</v>
      </c>
      <c r="G79" s="298">
        <v>119</v>
      </c>
      <c r="H79" s="298">
        <v>25</v>
      </c>
      <c r="I79" s="302">
        <v>413.71</v>
      </c>
      <c r="J79" s="302">
        <f t="shared" si="12"/>
        <v>3.48</v>
      </c>
      <c r="K79" s="302">
        <f t="shared" si="13"/>
        <v>174</v>
      </c>
      <c r="L79" s="302">
        <f t="shared" si="6"/>
        <v>215.92</v>
      </c>
    </row>
    <row r="80" spans="1:12" s="214" customFormat="1" x14ac:dyDescent="0.25">
      <c r="A80" s="211">
        <v>30228</v>
      </c>
      <c r="B80" s="211" t="s">
        <v>727</v>
      </c>
      <c r="C80" s="211" t="s">
        <v>728</v>
      </c>
      <c r="D80" s="300" t="s">
        <v>196</v>
      </c>
      <c r="E80" s="298">
        <v>1</v>
      </c>
      <c r="F80" s="326">
        <f t="shared" si="14"/>
        <v>140</v>
      </c>
      <c r="G80" s="298">
        <v>119</v>
      </c>
      <c r="H80" s="298">
        <v>21</v>
      </c>
      <c r="I80" s="302">
        <v>413.71</v>
      </c>
      <c r="J80" s="302">
        <f t="shared" si="12"/>
        <v>3.48</v>
      </c>
      <c r="K80" s="302">
        <f t="shared" si="13"/>
        <v>146.16</v>
      </c>
      <c r="L80" s="302">
        <f t="shared" ref="L80:L143" si="15">ROUND(K80*1.2409,2)</f>
        <v>181.37</v>
      </c>
    </row>
    <row r="81" spans="1:12" s="214" customFormat="1" x14ac:dyDescent="0.25">
      <c r="A81" s="211">
        <v>30312</v>
      </c>
      <c r="B81" s="211" t="s">
        <v>686</v>
      </c>
      <c r="C81" s="211" t="s">
        <v>729</v>
      </c>
      <c r="D81" s="300" t="s">
        <v>196</v>
      </c>
      <c r="E81" s="298">
        <v>1</v>
      </c>
      <c r="F81" s="326">
        <f t="shared" si="14"/>
        <v>112</v>
      </c>
      <c r="G81" s="298">
        <v>88</v>
      </c>
      <c r="H81" s="298">
        <v>24</v>
      </c>
      <c r="I81" s="302">
        <v>305.94</v>
      </c>
      <c r="J81" s="302">
        <f t="shared" si="12"/>
        <v>3.48</v>
      </c>
      <c r="K81" s="302">
        <f t="shared" si="13"/>
        <v>167.04</v>
      </c>
      <c r="L81" s="302">
        <f t="shared" si="15"/>
        <v>207.28</v>
      </c>
    </row>
    <row r="82" spans="1:12" s="214" customFormat="1" x14ac:dyDescent="0.25">
      <c r="A82" s="211">
        <v>30643</v>
      </c>
      <c r="B82" s="211" t="s">
        <v>691</v>
      </c>
      <c r="C82" s="211" t="s">
        <v>730</v>
      </c>
      <c r="D82" s="300" t="s">
        <v>196</v>
      </c>
      <c r="E82" s="298">
        <v>1</v>
      </c>
      <c r="F82" s="326">
        <f t="shared" si="14"/>
        <v>131</v>
      </c>
      <c r="G82" s="298">
        <v>119</v>
      </c>
      <c r="H82" s="298">
        <v>12</v>
      </c>
      <c r="I82" s="302">
        <v>413.71</v>
      </c>
      <c r="J82" s="302">
        <f t="shared" si="12"/>
        <v>3.48</v>
      </c>
      <c r="K82" s="302">
        <f t="shared" si="13"/>
        <v>83.52</v>
      </c>
      <c r="L82" s="302">
        <f t="shared" si="15"/>
        <v>103.64</v>
      </c>
    </row>
    <row r="83" spans="1:12" s="214" customFormat="1" x14ac:dyDescent="0.25">
      <c r="A83" s="211">
        <v>30659</v>
      </c>
      <c r="B83" s="211" t="s">
        <v>731</v>
      </c>
      <c r="C83" s="211" t="s">
        <v>732</v>
      </c>
      <c r="D83" s="300" t="s">
        <v>196</v>
      </c>
      <c r="E83" s="298">
        <v>1</v>
      </c>
      <c r="F83" s="326">
        <f t="shared" si="14"/>
        <v>140</v>
      </c>
      <c r="G83" s="298">
        <v>119</v>
      </c>
      <c r="H83" s="298">
        <v>21</v>
      </c>
      <c r="I83" s="302">
        <v>313</v>
      </c>
      <c r="J83" s="302">
        <f t="shared" si="12"/>
        <v>2.63</v>
      </c>
      <c r="K83" s="302">
        <f t="shared" si="13"/>
        <v>110.46</v>
      </c>
      <c r="L83" s="302">
        <f t="shared" si="15"/>
        <v>137.07</v>
      </c>
    </row>
    <row r="84" spans="1:12" s="214" customFormat="1" x14ac:dyDescent="0.25">
      <c r="A84" s="211">
        <v>30716</v>
      </c>
      <c r="B84" s="211" t="s">
        <v>667</v>
      </c>
      <c r="C84" s="211" t="s">
        <v>733</v>
      </c>
      <c r="D84" s="300" t="s">
        <v>196</v>
      </c>
      <c r="E84" s="298">
        <v>1</v>
      </c>
      <c r="F84" s="326">
        <f t="shared" si="14"/>
        <v>140</v>
      </c>
      <c r="G84" s="298">
        <v>119</v>
      </c>
      <c r="H84" s="298">
        <v>21</v>
      </c>
      <c r="I84" s="302">
        <v>413.71</v>
      </c>
      <c r="J84" s="302">
        <f t="shared" si="12"/>
        <v>3.48</v>
      </c>
      <c r="K84" s="302">
        <f t="shared" si="13"/>
        <v>146.16</v>
      </c>
      <c r="L84" s="302">
        <f t="shared" si="15"/>
        <v>181.37</v>
      </c>
    </row>
    <row r="85" spans="1:12" s="214" customFormat="1" x14ac:dyDescent="0.25">
      <c r="A85" s="211">
        <v>30722</v>
      </c>
      <c r="B85" s="211" t="s">
        <v>734</v>
      </c>
      <c r="C85" s="211" t="s">
        <v>735</v>
      </c>
      <c r="D85" s="300" t="s">
        <v>196</v>
      </c>
      <c r="E85" s="298">
        <v>1</v>
      </c>
      <c r="F85" s="326">
        <f t="shared" si="14"/>
        <v>128</v>
      </c>
      <c r="G85" s="298">
        <v>119</v>
      </c>
      <c r="H85" s="298">
        <v>9</v>
      </c>
      <c r="I85" s="302">
        <v>413.71</v>
      </c>
      <c r="J85" s="302">
        <f t="shared" si="12"/>
        <v>3.48</v>
      </c>
      <c r="K85" s="302">
        <f t="shared" si="13"/>
        <v>62.64</v>
      </c>
      <c r="L85" s="302">
        <f t="shared" si="15"/>
        <v>77.73</v>
      </c>
    </row>
    <row r="86" spans="1:12" s="214" customFormat="1" x14ac:dyDescent="0.25">
      <c r="A86" s="211">
        <v>40682</v>
      </c>
      <c r="B86" s="211" t="s">
        <v>665</v>
      </c>
      <c r="C86" s="211" t="s">
        <v>736</v>
      </c>
      <c r="D86" s="300" t="s">
        <v>196</v>
      </c>
      <c r="E86" s="298">
        <v>1</v>
      </c>
      <c r="F86" s="326">
        <f t="shared" si="14"/>
        <v>131</v>
      </c>
      <c r="G86" s="298">
        <v>119</v>
      </c>
      <c r="H86" s="298">
        <v>12</v>
      </c>
      <c r="I86" s="302">
        <v>413.71</v>
      </c>
      <c r="J86" s="302">
        <f t="shared" si="12"/>
        <v>3.48</v>
      </c>
      <c r="K86" s="302">
        <f t="shared" si="13"/>
        <v>83.52</v>
      </c>
      <c r="L86" s="302">
        <f t="shared" si="15"/>
        <v>103.64</v>
      </c>
    </row>
    <row r="87" spans="1:12" s="214" customFormat="1" x14ac:dyDescent="0.25">
      <c r="A87" s="211">
        <v>40994</v>
      </c>
      <c r="B87" s="211" t="s">
        <v>643</v>
      </c>
      <c r="C87" s="211" t="s">
        <v>737</v>
      </c>
      <c r="D87" s="300" t="s">
        <v>196</v>
      </c>
      <c r="E87" s="298">
        <v>1</v>
      </c>
      <c r="F87" s="326">
        <f t="shared" si="14"/>
        <v>109</v>
      </c>
      <c r="G87" s="298">
        <v>104</v>
      </c>
      <c r="H87" s="298">
        <v>5</v>
      </c>
      <c r="I87" s="302">
        <v>413.37</v>
      </c>
      <c r="J87" s="302">
        <f t="shared" si="12"/>
        <v>3.97</v>
      </c>
      <c r="K87" s="302">
        <f t="shared" si="13"/>
        <v>39.700000000000003</v>
      </c>
      <c r="L87" s="302">
        <f t="shared" si="15"/>
        <v>49.26</v>
      </c>
    </row>
    <row r="88" spans="1:12" s="214" customFormat="1" x14ac:dyDescent="0.25">
      <c r="A88" s="211">
        <v>3068</v>
      </c>
      <c r="B88" s="211" t="s">
        <v>738</v>
      </c>
      <c r="C88" s="211" t="s">
        <v>739</v>
      </c>
      <c r="D88" s="300" t="s">
        <v>196</v>
      </c>
      <c r="E88" s="298">
        <v>1</v>
      </c>
      <c r="F88" s="326">
        <f t="shared" si="14"/>
        <v>117</v>
      </c>
      <c r="G88" s="298">
        <v>104</v>
      </c>
      <c r="H88" s="298">
        <v>13</v>
      </c>
      <c r="I88" s="302">
        <v>413.37</v>
      </c>
      <c r="J88" s="302">
        <f t="shared" si="12"/>
        <v>3.97</v>
      </c>
      <c r="K88" s="302">
        <f t="shared" si="13"/>
        <v>103.22</v>
      </c>
      <c r="L88" s="302">
        <f t="shared" si="15"/>
        <v>128.09</v>
      </c>
    </row>
    <row r="89" spans="1:12" s="214" customFormat="1" x14ac:dyDescent="0.25">
      <c r="A89" s="211">
        <v>41261</v>
      </c>
      <c r="B89" s="211" t="s">
        <v>740</v>
      </c>
      <c r="C89" s="211" t="s">
        <v>741</v>
      </c>
      <c r="D89" s="300" t="s">
        <v>196</v>
      </c>
      <c r="E89" s="298">
        <v>1</v>
      </c>
      <c r="F89" s="326">
        <f t="shared" si="14"/>
        <v>143</v>
      </c>
      <c r="G89" s="298">
        <v>119</v>
      </c>
      <c r="H89" s="298">
        <v>24</v>
      </c>
      <c r="I89" s="302">
        <v>413.71</v>
      </c>
      <c r="J89" s="302">
        <f t="shared" si="12"/>
        <v>3.48</v>
      </c>
      <c r="K89" s="302">
        <f t="shared" si="13"/>
        <v>167.04</v>
      </c>
      <c r="L89" s="302">
        <f t="shared" si="15"/>
        <v>207.28</v>
      </c>
    </row>
    <row r="90" spans="1:12" s="214" customFormat="1" x14ac:dyDescent="0.25">
      <c r="A90" s="211">
        <v>41376</v>
      </c>
      <c r="B90" s="211" t="s">
        <v>742</v>
      </c>
      <c r="C90" s="211" t="s">
        <v>743</v>
      </c>
      <c r="D90" s="300" t="s">
        <v>196</v>
      </c>
      <c r="E90" s="298">
        <v>1</v>
      </c>
      <c r="F90" s="326">
        <f t="shared" si="14"/>
        <v>109</v>
      </c>
      <c r="G90" s="298">
        <v>104</v>
      </c>
      <c r="H90" s="298">
        <v>5</v>
      </c>
      <c r="I90" s="302">
        <v>413.37</v>
      </c>
      <c r="J90" s="302">
        <f t="shared" si="12"/>
        <v>3.97</v>
      </c>
      <c r="K90" s="302">
        <f t="shared" si="13"/>
        <v>39.700000000000003</v>
      </c>
      <c r="L90" s="302">
        <f t="shared" si="15"/>
        <v>49.26</v>
      </c>
    </row>
    <row r="91" spans="1:12" s="214" customFormat="1" x14ac:dyDescent="0.25">
      <c r="A91" s="211">
        <v>41466</v>
      </c>
      <c r="B91" s="211" t="s">
        <v>744</v>
      </c>
      <c r="C91" s="211" t="s">
        <v>745</v>
      </c>
      <c r="D91" s="300" t="s">
        <v>196</v>
      </c>
      <c r="E91" s="298">
        <v>1</v>
      </c>
      <c r="F91" s="326">
        <f t="shared" si="14"/>
        <v>128</v>
      </c>
      <c r="G91" s="298">
        <v>119</v>
      </c>
      <c r="H91" s="298">
        <v>9</v>
      </c>
      <c r="I91" s="302">
        <v>413.71</v>
      </c>
      <c r="J91" s="302">
        <f t="shared" si="12"/>
        <v>3.48</v>
      </c>
      <c r="K91" s="302">
        <f t="shared" si="13"/>
        <v>62.64</v>
      </c>
      <c r="L91" s="302">
        <f t="shared" si="15"/>
        <v>77.73</v>
      </c>
    </row>
    <row r="92" spans="1:12" s="214" customFormat="1" x14ac:dyDescent="0.25">
      <c r="A92" s="211">
        <v>41909</v>
      </c>
      <c r="B92" s="211" t="s">
        <v>746</v>
      </c>
      <c r="C92" s="211" t="s">
        <v>747</v>
      </c>
      <c r="D92" s="300" t="s">
        <v>196</v>
      </c>
      <c r="E92" s="298">
        <v>1</v>
      </c>
      <c r="F92" s="326">
        <f t="shared" si="14"/>
        <v>112</v>
      </c>
      <c r="G92" s="298">
        <v>104</v>
      </c>
      <c r="H92" s="298">
        <v>8</v>
      </c>
      <c r="I92" s="302">
        <v>413.37</v>
      </c>
      <c r="J92" s="302">
        <f t="shared" si="12"/>
        <v>3.97</v>
      </c>
      <c r="K92" s="302">
        <f t="shared" si="13"/>
        <v>63.52</v>
      </c>
      <c r="L92" s="302">
        <f t="shared" si="15"/>
        <v>78.819999999999993</v>
      </c>
    </row>
    <row r="93" spans="1:12" s="214" customFormat="1" x14ac:dyDescent="0.25">
      <c r="A93" s="211">
        <v>42217</v>
      </c>
      <c r="B93" s="211" t="s">
        <v>637</v>
      </c>
      <c r="C93" s="211" t="s">
        <v>748</v>
      </c>
      <c r="D93" s="300" t="s">
        <v>196</v>
      </c>
      <c r="E93" s="298">
        <v>1</v>
      </c>
      <c r="F93" s="326">
        <f t="shared" si="14"/>
        <v>120</v>
      </c>
      <c r="G93" s="298">
        <v>119</v>
      </c>
      <c r="H93" s="298">
        <v>1</v>
      </c>
      <c r="I93" s="302">
        <v>413.71</v>
      </c>
      <c r="J93" s="302">
        <f t="shared" si="12"/>
        <v>3.48</v>
      </c>
      <c r="K93" s="302">
        <f t="shared" si="13"/>
        <v>6.96</v>
      </c>
      <c r="L93" s="302">
        <f t="shared" si="15"/>
        <v>8.64</v>
      </c>
    </row>
    <row r="94" spans="1:12" s="214" customFormat="1" x14ac:dyDescent="0.25">
      <c r="A94" s="211">
        <v>41556</v>
      </c>
      <c r="B94" s="211" t="s">
        <v>717</v>
      </c>
      <c r="C94" s="211" t="s">
        <v>749</v>
      </c>
      <c r="D94" s="300" t="s">
        <v>196</v>
      </c>
      <c r="E94" s="298">
        <v>1</v>
      </c>
      <c r="F94" s="326">
        <f t="shared" si="14"/>
        <v>112</v>
      </c>
      <c r="G94" s="298">
        <v>80</v>
      </c>
      <c r="H94" s="298">
        <v>32</v>
      </c>
      <c r="I94" s="302">
        <v>276.2</v>
      </c>
      <c r="J94" s="302">
        <f t="shared" si="12"/>
        <v>3.45</v>
      </c>
      <c r="K94" s="302">
        <f t="shared" si="13"/>
        <v>220.8</v>
      </c>
      <c r="L94" s="302">
        <f t="shared" si="15"/>
        <v>273.99</v>
      </c>
    </row>
    <row r="95" spans="1:12" s="214" customFormat="1" ht="31.5" x14ac:dyDescent="0.25">
      <c r="A95" s="211"/>
      <c r="B95" s="211"/>
      <c r="C95" s="211"/>
      <c r="D95" s="297" t="s">
        <v>26</v>
      </c>
      <c r="E95" s="320">
        <f>SUM(E96:E111)</f>
        <v>16</v>
      </c>
      <c r="F95" s="325"/>
      <c r="G95" s="320"/>
      <c r="H95" s="320">
        <f t="shared" ref="H95" si="16">SUM(H96:H111)</f>
        <v>383</v>
      </c>
      <c r="I95" s="299"/>
      <c r="J95" s="299"/>
      <c r="K95" s="299">
        <f>SUM(K96:K111)</f>
        <v>2097.7800000000002</v>
      </c>
      <c r="L95" s="299">
        <f>SUM(L96:L111)</f>
        <v>2603.15</v>
      </c>
    </row>
    <row r="96" spans="1:12" s="214" customFormat="1" x14ac:dyDescent="0.25">
      <c r="A96" s="211">
        <v>30680</v>
      </c>
      <c r="B96" s="211" t="s">
        <v>628</v>
      </c>
      <c r="C96" s="211" t="s">
        <v>750</v>
      </c>
      <c r="D96" s="304" t="s">
        <v>32</v>
      </c>
      <c r="E96" s="298">
        <v>1</v>
      </c>
      <c r="F96" s="326">
        <f>G96+H96</f>
        <v>212</v>
      </c>
      <c r="G96" s="298">
        <v>119</v>
      </c>
      <c r="H96" s="298">
        <v>93</v>
      </c>
      <c r="I96" s="302">
        <v>306.72000000000003</v>
      </c>
      <c r="J96" s="302">
        <f t="shared" si="12"/>
        <v>2.58</v>
      </c>
      <c r="K96" s="302">
        <f t="shared" si="13"/>
        <v>479.88</v>
      </c>
      <c r="L96" s="302">
        <f t="shared" si="15"/>
        <v>595.48</v>
      </c>
    </row>
    <row r="97" spans="1:12" s="214" customFormat="1" x14ac:dyDescent="0.25">
      <c r="A97" s="211">
        <v>30691</v>
      </c>
      <c r="B97" s="211" t="s">
        <v>746</v>
      </c>
      <c r="C97" s="211" t="s">
        <v>751</v>
      </c>
      <c r="D97" s="304" t="s">
        <v>32</v>
      </c>
      <c r="E97" s="298">
        <v>1</v>
      </c>
      <c r="F97" s="326">
        <f t="shared" ref="F97:F111" si="17">G97+H97</f>
        <v>128</v>
      </c>
      <c r="G97" s="298">
        <v>119</v>
      </c>
      <c r="H97" s="298">
        <v>9</v>
      </c>
      <c r="I97" s="302">
        <v>306.72000000000003</v>
      </c>
      <c r="J97" s="302">
        <f t="shared" si="12"/>
        <v>2.58</v>
      </c>
      <c r="K97" s="302">
        <f t="shared" si="13"/>
        <v>46.44</v>
      </c>
      <c r="L97" s="302">
        <f t="shared" si="15"/>
        <v>57.63</v>
      </c>
    </row>
    <row r="98" spans="1:12" s="214" customFormat="1" x14ac:dyDescent="0.25">
      <c r="A98" s="211">
        <v>30702</v>
      </c>
      <c r="B98" s="211" t="s">
        <v>752</v>
      </c>
      <c r="C98" s="211" t="s">
        <v>753</v>
      </c>
      <c r="D98" s="304" t="s">
        <v>32</v>
      </c>
      <c r="E98" s="298">
        <v>1</v>
      </c>
      <c r="F98" s="326">
        <f t="shared" si="17"/>
        <v>131</v>
      </c>
      <c r="G98" s="298">
        <v>119</v>
      </c>
      <c r="H98" s="298">
        <v>12</v>
      </c>
      <c r="I98" s="302">
        <v>306.72000000000003</v>
      </c>
      <c r="J98" s="302">
        <f t="shared" si="12"/>
        <v>2.58</v>
      </c>
      <c r="K98" s="302">
        <f t="shared" si="13"/>
        <v>61.92</v>
      </c>
      <c r="L98" s="302">
        <f t="shared" si="15"/>
        <v>76.84</v>
      </c>
    </row>
    <row r="99" spans="1:12" s="214" customFormat="1" x14ac:dyDescent="0.25">
      <c r="A99" s="211">
        <v>41960</v>
      </c>
      <c r="B99" s="211" t="s">
        <v>643</v>
      </c>
      <c r="C99" s="211" t="s">
        <v>747</v>
      </c>
      <c r="D99" s="304" t="s">
        <v>32</v>
      </c>
      <c r="E99" s="298">
        <v>1</v>
      </c>
      <c r="F99" s="326">
        <f t="shared" si="17"/>
        <v>140</v>
      </c>
      <c r="G99" s="298">
        <v>119</v>
      </c>
      <c r="H99" s="298">
        <v>21</v>
      </c>
      <c r="I99" s="302">
        <v>306.72000000000003</v>
      </c>
      <c r="J99" s="302">
        <f t="shared" si="12"/>
        <v>2.58</v>
      </c>
      <c r="K99" s="302">
        <f t="shared" si="13"/>
        <v>108.36</v>
      </c>
      <c r="L99" s="302">
        <f t="shared" si="15"/>
        <v>134.46</v>
      </c>
    </row>
    <row r="100" spans="1:12" s="214" customFormat="1" x14ac:dyDescent="0.25">
      <c r="A100" s="211">
        <v>42166</v>
      </c>
      <c r="B100" s="211" t="s">
        <v>665</v>
      </c>
      <c r="C100" s="211" t="s">
        <v>754</v>
      </c>
      <c r="D100" s="304" t="s">
        <v>32</v>
      </c>
      <c r="E100" s="298">
        <v>1</v>
      </c>
      <c r="F100" s="326">
        <f t="shared" si="17"/>
        <v>152</v>
      </c>
      <c r="G100" s="298">
        <v>119</v>
      </c>
      <c r="H100" s="298">
        <v>33</v>
      </c>
      <c r="I100" s="302">
        <v>306.72000000000003</v>
      </c>
      <c r="J100" s="302">
        <f t="shared" si="12"/>
        <v>2.58</v>
      </c>
      <c r="K100" s="302">
        <f t="shared" si="13"/>
        <v>170.28</v>
      </c>
      <c r="L100" s="302">
        <f t="shared" si="15"/>
        <v>211.3</v>
      </c>
    </row>
    <row r="101" spans="1:12" s="214" customFormat="1" x14ac:dyDescent="0.25">
      <c r="A101" s="211">
        <v>30683</v>
      </c>
      <c r="B101" s="211" t="s">
        <v>691</v>
      </c>
      <c r="C101" s="211" t="s">
        <v>755</v>
      </c>
      <c r="D101" s="304" t="s">
        <v>756</v>
      </c>
      <c r="E101" s="298">
        <v>1</v>
      </c>
      <c r="F101" s="326">
        <f t="shared" si="17"/>
        <v>132</v>
      </c>
      <c r="G101" s="298">
        <v>119</v>
      </c>
      <c r="H101" s="298">
        <v>13</v>
      </c>
      <c r="I101" s="302">
        <v>360.93</v>
      </c>
      <c r="J101" s="302">
        <f t="shared" si="12"/>
        <v>3.03</v>
      </c>
      <c r="K101" s="302">
        <f t="shared" si="13"/>
        <v>78.78</v>
      </c>
      <c r="L101" s="302">
        <f t="shared" si="15"/>
        <v>97.76</v>
      </c>
    </row>
    <row r="102" spans="1:12" s="214" customFormat="1" x14ac:dyDescent="0.25">
      <c r="A102" s="211">
        <v>41028</v>
      </c>
      <c r="B102" s="211" t="s">
        <v>757</v>
      </c>
      <c r="C102" s="211" t="s">
        <v>736</v>
      </c>
      <c r="D102" s="304" t="s">
        <v>756</v>
      </c>
      <c r="E102" s="298">
        <v>1</v>
      </c>
      <c r="F102" s="326">
        <f t="shared" si="17"/>
        <v>155</v>
      </c>
      <c r="G102" s="298">
        <v>119</v>
      </c>
      <c r="H102" s="298">
        <v>36</v>
      </c>
      <c r="I102" s="302">
        <v>360.93</v>
      </c>
      <c r="J102" s="302">
        <f t="shared" si="12"/>
        <v>3.03</v>
      </c>
      <c r="K102" s="302">
        <f t="shared" si="13"/>
        <v>218.16</v>
      </c>
      <c r="L102" s="302">
        <f t="shared" si="15"/>
        <v>270.70999999999998</v>
      </c>
    </row>
    <row r="103" spans="1:12" s="214" customFormat="1" x14ac:dyDescent="0.25">
      <c r="A103" s="211">
        <v>41517</v>
      </c>
      <c r="B103" s="211" t="s">
        <v>746</v>
      </c>
      <c r="C103" s="211" t="s">
        <v>758</v>
      </c>
      <c r="D103" s="304" t="s">
        <v>756</v>
      </c>
      <c r="E103" s="298">
        <v>1</v>
      </c>
      <c r="F103" s="326">
        <f t="shared" si="17"/>
        <v>140</v>
      </c>
      <c r="G103" s="298">
        <v>119</v>
      </c>
      <c r="H103" s="298">
        <v>21</v>
      </c>
      <c r="I103" s="302">
        <v>360.93</v>
      </c>
      <c r="J103" s="302">
        <f t="shared" si="12"/>
        <v>3.03</v>
      </c>
      <c r="K103" s="302">
        <f t="shared" si="13"/>
        <v>127.26</v>
      </c>
      <c r="L103" s="302">
        <f t="shared" si="15"/>
        <v>157.91999999999999</v>
      </c>
    </row>
    <row r="104" spans="1:12" s="214" customFormat="1" x14ac:dyDescent="0.25">
      <c r="A104" s="211">
        <v>42201</v>
      </c>
      <c r="B104" s="211" t="s">
        <v>665</v>
      </c>
      <c r="C104" s="211" t="s">
        <v>759</v>
      </c>
      <c r="D104" s="304" t="s">
        <v>756</v>
      </c>
      <c r="E104" s="298">
        <v>1</v>
      </c>
      <c r="F104" s="326">
        <f t="shared" si="17"/>
        <v>108</v>
      </c>
      <c r="G104" s="298">
        <v>96</v>
      </c>
      <c r="H104" s="298">
        <v>12</v>
      </c>
      <c r="I104" s="302">
        <v>291.17</v>
      </c>
      <c r="J104" s="302">
        <f t="shared" si="12"/>
        <v>3.03</v>
      </c>
      <c r="K104" s="302">
        <f t="shared" si="13"/>
        <v>72.72</v>
      </c>
      <c r="L104" s="302">
        <f t="shared" si="15"/>
        <v>90.24</v>
      </c>
    </row>
    <row r="105" spans="1:12" s="214" customFormat="1" x14ac:dyDescent="0.25">
      <c r="A105" s="211">
        <v>42205</v>
      </c>
      <c r="B105" s="211" t="s">
        <v>619</v>
      </c>
      <c r="C105" s="211" t="s">
        <v>760</v>
      </c>
      <c r="D105" s="304" t="s">
        <v>756</v>
      </c>
      <c r="E105" s="298">
        <v>1</v>
      </c>
      <c r="F105" s="326">
        <f t="shared" si="17"/>
        <v>140</v>
      </c>
      <c r="G105" s="298">
        <v>119</v>
      </c>
      <c r="H105" s="298">
        <v>21</v>
      </c>
      <c r="I105" s="302">
        <v>360.93</v>
      </c>
      <c r="J105" s="302">
        <f t="shared" si="12"/>
        <v>3.03</v>
      </c>
      <c r="K105" s="302">
        <f t="shared" si="13"/>
        <v>127.26</v>
      </c>
      <c r="L105" s="302">
        <f t="shared" si="15"/>
        <v>157.91999999999999</v>
      </c>
    </row>
    <row r="106" spans="1:12" s="214" customFormat="1" x14ac:dyDescent="0.25">
      <c r="A106" s="211">
        <v>42122</v>
      </c>
      <c r="B106" s="211" t="s">
        <v>667</v>
      </c>
      <c r="C106" s="211" t="s">
        <v>761</v>
      </c>
      <c r="D106" s="304" t="s">
        <v>762</v>
      </c>
      <c r="E106" s="298">
        <v>1</v>
      </c>
      <c r="F106" s="326">
        <f t="shared" si="17"/>
        <v>151</v>
      </c>
      <c r="G106" s="298">
        <v>119</v>
      </c>
      <c r="H106" s="298">
        <v>32</v>
      </c>
      <c r="I106" s="302">
        <v>360.93</v>
      </c>
      <c r="J106" s="302">
        <f t="shared" si="12"/>
        <v>3.03</v>
      </c>
      <c r="K106" s="302">
        <f t="shared" si="13"/>
        <v>193.92</v>
      </c>
      <c r="L106" s="302">
        <f t="shared" si="15"/>
        <v>240.64</v>
      </c>
    </row>
    <row r="107" spans="1:12" s="214" customFormat="1" x14ac:dyDescent="0.25">
      <c r="A107" s="211">
        <v>41970</v>
      </c>
      <c r="B107" s="211" t="s">
        <v>763</v>
      </c>
      <c r="C107" s="211" t="s">
        <v>764</v>
      </c>
      <c r="D107" s="304" t="s">
        <v>765</v>
      </c>
      <c r="E107" s="298">
        <v>1</v>
      </c>
      <c r="F107" s="326">
        <f t="shared" si="17"/>
        <v>139</v>
      </c>
      <c r="G107" s="298">
        <v>119</v>
      </c>
      <c r="H107" s="298">
        <v>20</v>
      </c>
      <c r="I107" s="302">
        <v>306.72000000000003</v>
      </c>
      <c r="J107" s="302">
        <f t="shared" si="12"/>
        <v>2.58</v>
      </c>
      <c r="K107" s="302">
        <f t="shared" si="13"/>
        <v>103.2</v>
      </c>
      <c r="L107" s="302">
        <f t="shared" si="15"/>
        <v>128.06</v>
      </c>
    </row>
    <row r="108" spans="1:12" s="214" customFormat="1" x14ac:dyDescent="0.25">
      <c r="A108" s="211">
        <v>41972</v>
      </c>
      <c r="B108" s="211" t="s">
        <v>752</v>
      </c>
      <c r="C108" s="211" t="s">
        <v>766</v>
      </c>
      <c r="D108" s="304" t="s">
        <v>765</v>
      </c>
      <c r="E108" s="298">
        <v>1</v>
      </c>
      <c r="F108" s="326">
        <f t="shared" si="17"/>
        <v>128</v>
      </c>
      <c r="G108" s="298">
        <v>119</v>
      </c>
      <c r="H108" s="298">
        <v>9</v>
      </c>
      <c r="I108" s="302">
        <v>306.72000000000003</v>
      </c>
      <c r="J108" s="302">
        <f t="shared" si="12"/>
        <v>2.58</v>
      </c>
      <c r="K108" s="302">
        <f t="shared" si="13"/>
        <v>46.44</v>
      </c>
      <c r="L108" s="302">
        <f t="shared" si="15"/>
        <v>57.63</v>
      </c>
    </row>
    <row r="109" spans="1:12" s="214" customFormat="1" x14ac:dyDescent="0.25">
      <c r="A109" s="211">
        <v>42169</v>
      </c>
      <c r="B109" s="211" t="s">
        <v>767</v>
      </c>
      <c r="C109" s="211" t="s">
        <v>768</v>
      </c>
      <c r="D109" s="304" t="s">
        <v>765</v>
      </c>
      <c r="E109" s="298">
        <v>1</v>
      </c>
      <c r="F109" s="326">
        <f t="shared" si="17"/>
        <v>128</v>
      </c>
      <c r="G109" s="298">
        <v>119</v>
      </c>
      <c r="H109" s="298">
        <v>9</v>
      </c>
      <c r="I109" s="302">
        <v>306.72000000000003</v>
      </c>
      <c r="J109" s="302">
        <f t="shared" si="12"/>
        <v>2.58</v>
      </c>
      <c r="K109" s="302">
        <f t="shared" si="13"/>
        <v>46.44</v>
      </c>
      <c r="L109" s="302">
        <f t="shared" si="15"/>
        <v>57.63</v>
      </c>
    </row>
    <row r="110" spans="1:12" s="214" customFormat="1" x14ac:dyDescent="0.25">
      <c r="A110" s="211">
        <v>42241</v>
      </c>
      <c r="B110" s="211" t="s">
        <v>769</v>
      </c>
      <c r="C110" s="211" t="s">
        <v>770</v>
      </c>
      <c r="D110" s="304" t="s">
        <v>765</v>
      </c>
      <c r="E110" s="298">
        <v>1</v>
      </c>
      <c r="F110" s="326">
        <f t="shared" si="17"/>
        <v>145</v>
      </c>
      <c r="G110" s="298">
        <v>119</v>
      </c>
      <c r="H110" s="298">
        <v>26</v>
      </c>
      <c r="I110" s="302">
        <v>306.72000000000003</v>
      </c>
      <c r="J110" s="302">
        <f t="shared" si="12"/>
        <v>2.58</v>
      </c>
      <c r="K110" s="302">
        <f t="shared" si="13"/>
        <v>134.16</v>
      </c>
      <c r="L110" s="302">
        <f t="shared" si="15"/>
        <v>166.48</v>
      </c>
    </row>
    <row r="111" spans="1:12" s="214" customFormat="1" x14ac:dyDescent="0.25">
      <c r="A111" s="211">
        <v>42268</v>
      </c>
      <c r="B111" s="211" t="s">
        <v>771</v>
      </c>
      <c r="C111" s="211" t="s">
        <v>772</v>
      </c>
      <c r="D111" s="304" t="s">
        <v>765</v>
      </c>
      <c r="E111" s="298">
        <v>1</v>
      </c>
      <c r="F111" s="326">
        <f t="shared" si="17"/>
        <v>135</v>
      </c>
      <c r="G111" s="298">
        <v>119</v>
      </c>
      <c r="H111" s="298">
        <v>16</v>
      </c>
      <c r="I111" s="302">
        <v>306.72000000000003</v>
      </c>
      <c r="J111" s="302">
        <f t="shared" si="12"/>
        <v>2.58</v>
      </c>
      <c r="K111" s="302">
        <f t="shared" si="13"/>
        <v>82.56</v>
      </c>
      <c r="L111" s="302">
        <f t="shared" si="15"/>
        <v>102.45</v>
      </c>
    </row>
    <row r="112" spans="1:12" s="214" customFormat="1" ht="31.5" x14ac:dyDescent="0.25">
      <c r="A112" s="213"/>
      <c r="B112" s="213"/>
      <c r="C112" s="213"/>
      <c r="D112" s="305" t="s">
        <v>773</v>
      </c>
      <c r="E112" s="306">
        <f>E113+E122+E148+E153</f>
        <v>39</v>
      </c>
      <c r="F112" s="324"/>
      <c r="G112" s="306"/>
      <c r="H112" s="306">
        <f t="shared" ref="H112" si="18">H113+H122+H148+H153</f>
        <v>631</v>
      </c>
      <c r="I112" s="296"/>
      <c r="J112" s="296"/>
      <c r="K112" s="296">
        <f>K113+K122+K148+K153</f>
        <v>29578.22</v>
      </c>
      <c r="L112" s="296">
        <f>L113+L122+L148+L153</f>
        <v>36703.620000000003</v>
      </c>
    </row>
    <row r="113" spans="1:12" s="214" customFormat="1" ht="31.5" x14ac:dyDescent="0.25">
      <c r="A113" s="211"/>
      <c r="B113" s="211"/>
      <c r="C113" s="211"/>
      <c r="D113" s="297" t="s">
        <v>23</v>
      </c>
      <c r="E113" s="320">
        <f>SUM(E114:E121)</f>
        <v>8</v>
      </c>
      <c r="F113" s="325"/>
      <c r="G113" s="320"/>
      <c r="H113" s="320">
        <f t="shared" ref="H113" si="19">SUM(H114:H121)</f>
        <v>271</v>
      </c>
      <c r="I113" s="299"/>
      <c r="J113" s="299"/>
      <c r="K113" s="299">
        <f>SUM(K114:K121)</f>
        <v>4319.7400000000007</v>
      </c>
      <c r="L113" s="299">
        <f>SUM(L114:L121)</f>
        <v>5360.38</v>
      </c>
    </row>
    <row r="114" spans="1:12" s="214" customFormat="1" x14ac:dyDescent="0.25">
      <c r="A114" s="211">
        <v>10045</v>
      </c>
      <c r="B114" s="211" t="s">
        <v>774</v>
      </c>
      <c r="C114" s="211" t="s">
        <v>775</v>
      </c>
      <c r="D114" s="300" t="s">
        <v>776</v>
      </c>
      <c r="E114" s="298">
        <v>1</v>
      </c>
      <c r="F114" s="326">
        <f>G114+H114</f>
        <v>152</v>
      </c>
      <c r="G114" s="298">
        <v>119</v>
      </c>
      <c r="H114" s="298">
        <v>33</v>
      </c>
      <c r="I114" s="302">
        <v>948.69</v>
      </c>
      <c r="J114" s="302">
        <f t="shared" ref="J114:J121" si="20">ROUND(I114/G114,2)</f>
        <v>7.97</v>
      </c>
      <c r="K114" s="302">
        <f t="shared" si="13"/>
        <v>526.02</v>
      </c>
      <c r="L114" s="302">
        <f t="shared" si="15"/>
        <v>652.74</v>
      </c>
    </row>
    <row r="115" spans="1:12" s="214" customFormat="1" x14ac:dyDescent="0.25">
      <c r="A115" s="211">
        <v>10027</v>
      </c>
      <c r="B115" s="211" t="s">
        <v>777</v>
      </c>
      <c r="C115" s="211" t="s">
        <v>778</v>
      </c>
      <c r="D115" s="300" t="s">
        <v>779</v>
      </c>
      <c r="E115" s="298">
        <v>1</v>
      </c>
      <c r="F115" s="326">
        <f>G115+H115</f>
        <v>75</v>
      </c>
      <c r="G115" s="298">
        <v>72</v>
      </c>
      <c r="H115" s="298">
        <v>3</v>
      </c>
      <c r="I115" s="302">
        <v>573.99</v>
      </c>
      <c r="J115" s="302">
        <f t="shared" si="20"/>
        <v>7.97</v>
      </c>
      <c r="K115" s="302">
        <f t="shared" si="13"/>
        <v>47.82</v>
      </c>
      <c r="L115" s="302">
        <f t="shared" si="15"/>
        <v>59.34</v>
      </c>
    </row>
    <row r="116" spans="1:12" s="214" customFormat="1" x14ac:dyDescent="0.25">
      <c r="A116" s="211">
        <v>10034</v>
      </c>
      <c r="B116" s="211" t="s">
        <v>643</v>
      </c>
      <c r="C116" s="211" t="s">
        <v>780</v>
      </c>
      <c r="D116" s="300" t="s">
        <v>779</v>
      </c>
      <c r="E116" s="298">
        <v>1</v>
      </c>
      <c r="F116" s="326">
        <f t="shared" ref="F116:F121" si="21">G116+H116</f>
        <v>179</v>
      </c>
      <c r="G116" s="298">
        <v>119</v>
      </c>
      <c r="H116" s="298">
        <v>60</v>
      </c>
      <c r="I116" s="302">
        <v>948.69</v>
      </c>
      <c r="J116" s="302">
        <f t="shared" si="20"/>
        <v>7.97</v>
      </c>
      <c r="K116" s="302">
        <f t="shared" si="13"/>
        <v>956.4</v>
      </c>
      <c r="L116" s="302">
        <f t="shared" si="15"/>
        <v>1186.8</v>
      </c>
    </row>
    <row r="117" spans="1:12" x14ac:dyDescent="0.25">
      <c r="A117" s="211">
        <v>10037</v>
      </c>
      <c r="B117" s="211" t="s">
        <v>669</v>
      </c>
      <c r="C117" s="211" t="s">
        <v>781</v>
      </c>
      <c r="D117" s="300" t="s">
        <v>779</v>
      </c>
      <c r="E117" s="298">
        <v>1</v>
      </c>
      <c r="F117" s="326">
        <f t="shared" si="21"/>
        <v>133</v>
      </c>
      <c r="G117" s="298">
        <v>119</v>
      </c>
      <c r="H117" s="298">
        <v>14</v>
      </c>
      <c r="I117" s="302">
        <v>948.69</v>
      </c>
      <c r="J117" s="302">
        <f t="shared" si="20"/>
        <v>7.97</v>
      </c>
      <c r="K117" s="302">
        <f t="shared" si="13"/>
        <v>223.16</v>
      </c>
      <c r="L117" s="302">
        <f t="shared" si="15"/>
        <v>276.92</v>
      </c>
    </row>
    <row r="118" spans="1:12" x14ac:dyDescent="0.25">
      <c r="A118" s="211">
        <v>10274</v>
      </c>
      <c r="B118" s="211" t="s">
        <v>782</v>
      </c>
      <c r="C118" s="211" t="s">
        <v>783</v>
      </c>
      <c r="D118" s="300" t="s">
        <v>779</v>
      </c>
      <c r="E118" s="298">
        <v>1</v>
      </c>
      <c r="F118" s="326">
        <f t="shared" si="21"/>
        <v>187</v>
      </c>
      <c r="G118" s="298">
        <v>119</v>
      </c>
      <c r="H118" s="298">
        <v>68</v>
      </c>
      <c r="I118" s="302">
        <v>948.69</v>
      </c>
      <c r="J118" s="302">
        <f t="shared" si="20"/>
        <v>7.97</v>
      </c>
      <c r="K118" s="302">
        <f t="shared" si="13"/>
        <v>1083.92</v>
      </c>
      <c r="L118" s="302">
        <f t="shared" si="15"/>
        <v>1345.04</v>
      </c>
    </row>
    <row r="119" spans="1:12" x14ac:dyDescent="0.25">
      <c r="A119" s="211">
        <v>10029</v>
      </c>
      <c r="B119" s="211" t="s">
        <v>784</v>
      </c>
      <c r="C119" s="211" t="s">
        <v>785</v>
      </c>
      <c r="D119" s="300" t="s">
        <v>779</v>
      </c>
      <c r="E119" s="298">
        <v>1</v>
      </c>
      <c r="F119" s="326">
        <f t="shared" si="21"/>
        <v>159</v>
      </c>
      <c r="G119" s="298">
        <v>119</v>
      </c>
      <c r="H119" s="298">
        <v>40</v>
      </c>
      <c r="I119" s="302">
        <v>948.69</v>
      </c>
      <c r="J119" s="302">
        <f t="shared" si="20"/>
        <v>7.97</v>
      </c>
      <c r="K119" s="302">
        <f t="shared" si="13"/>
        <v>637.6</v>
      </c>
      <c r="L119" s="302">
        <f t="shared" si="15"/>
        <v>791.2</v>
      </c>
    </row>
    <row r="120" spans="1:12" x14ac:dyDescent="0.25">
      <c r="A120" s="211">
        <v>10024</v>
      </c>
      <c r="B120" s="211" t="s">
        <v>643</v>
      </c>
      <c r="C120" s="211" t="s">
        <v>786</v>
      </c>
      <c r="D120" s="300" t="s">
        <v>779</v>
      </c>
      <c r="E120" s="298">
        <v>1</v>
      </c>
      <c r="F120" s="326">
        <f t="shared" si="21"/>
        <v>159</v>
      </c>
      <c r="G120" s="298">
        <v>119</v>
      </c>
      <c r="H120" s="298">
        <v>40</v>
      </c>
      <c r="I120" s="302">
        <v>948.69</v>
      </c>
      <c r="J120" s="302">
        <f t="shared" si="20"/>
        <v>7.97</v>
      </c>
      <c r="K120" s="302">
        <f t="shared" si="13"/>
        <v>637.6</v>
      </c>
      <c r="L120" s="302">
        <f t="shared" si="15"/>
        <v>791.2</v>
      </c>
    </row>
    <row r="121" spans="1:12" x14ac:dyDescent="0.25">
      <c r="A121" s="211">
        <v>10025</v>
      </c>
      <c r="B121" s="211" t="s">
        <v>639</v>
      </c>
      <c r="C121" s="211" t="s">
        <v>787</v>
      </c>
      <c r="D121" s="300" t="s">
        <v>779</v>
      </c>
      <c r="E121" s="298">
        <v>1</v>
      </c>
      <c r="F121" s="326">
        <f t="shared" si="21"/>
        <v>132</v>
      </c>
      <c r="G121" s="298">
        <v>119</v>
      </c>
      <c r="H121" s="298">
        <v>13</v>
      </c>
      <c r="I121" s="302">
        <v>948.69</v>
      </c>
      <c r="J121" s="302">
        <f t="shared" si="20"/>
        <v>7.97</v>
      </c>
      <c r="K121" s="302">
        <f t="shared" si="13"/>
        <v>207.22</v>
      </c>
      <c r="L121" s="302">
        <f t="shared" si="15"/>
        <v>257.14</v>
      </c>
    </row>
    <row r="122" spans="1:12" ht="47.25" x14ac:dyDescent="0.25">
      <c r="D122" s="297" t="s">
        <v>24</v>
      </c>
      <c r="E122" s="320">
        <f>SUM(E123:E147)</f>
        <v>25</v>
      </c>
      <c r="F122" s="325"/>
      <c r="G122" s="320"/>
      <c r="H122" s="320">
        <f t="shared" ref="H122" si="22">SUM(H123:H147)</f>
        <v>277</v>
      </c>
      <c r="I122" s="299"/>
      <c r="J122" s="299"/>
      <c r="K122" s="299">
        <f>SUM(K123:K147)</f>
        <v>2629.18</v>
      </c>
      <c r="L122" s="299">
        <f>SUM(L123:L147)</f>
        <v>3262.5400000000009</v>
      </c>
    </row>
    <row r="123" spans="1:12" x14ac:dyDescent="0.25">
      <c r="A123" s="211">
        <v>20101</v>
      </c>
      <c r="B123" s="211" t="s">
        <v>788</v>
      </c>
      <c r="C123" s="211" t="s">
        <v>789</v>
      </c>
      <c r="D123" s="300" t="s">
        <v>790</v>
      </c>
      <c r="E123" s="298">
        <v>1</v>
      </c>
      <c r="F123" s="326">
        <f>G123+H123</f>
        <v>155</v>
      </c>
      <c r="G123" s="298">
        <v>119</v>
      </c>
      <c r="H123" s="298">
        <v>36</v>
      </c>
      <c r="I123" s="302">
        <v>638.4</v>
      </c>
      <c r="J123" s="302">
        <f t="shared" si="12"/>
        <v>5.36</v>
      </c>
      <c r="K123" s="302">
        <f t="shared" si="13"/>
        <v>385.92</v>
      </c>
      <c r="L123" s="302">
        <f t="shared" si="15"/>
        <v>478.89</v>
      </c>
    </row>
    <row r="124" spans="1:12" x14ac:dyDescent="0.25">
      <c r="A124" s="211">
        <v>20180</v>
      </c>
      <c r="B124" s="211" t="s">
        <v>791</v>
      </c>
      <c r="C124" s="211" t="s">
        <v>792</v>
      </c>
      <c r="D124" s="300" t="s">
        <v>790</v>
      </c>
      <c r="E124" s="298">
        <v>1</v>
      </c>
      <c r="F124" s="326">
        <f t="shared" ref="F124:F147" si="23">G124+H124</f>
        <v>129</v>
      </c>
      <c r="G124" s="298">
        <v>119</v>
      </c>
      <c r="H124" s="298">
        <v>10</v>
      </c>
      <c r="I124" s="302">
        <v>606.29999999999995</v>
      </c>
      <c r="J124" s="302">
        <f t="shared" si="12"/>
        <v>5.09</v>
      </c>
      <c r="K124" s="302">
        <f t="shared" si="13"/>
        <v>101.8</v>
      </c>
      <c r="L124" s="302">
        <f t="shared" si="15"/>
        <v>126.32</v>
      </c>
    </row>
    <row r="125" spans="1:12" x14ac:dyDescent="0.25">
      <c r="A125" s="211">
        <v>30551</v>
      </c>
      <c r="B125" s="211" t="s">
        <v>643</v>
      </c>
      <c r="C125" s="211" t="s">
        <v>793</v>
      </c>
      <c r="D125" s="300" t="s">
        <v>30</v>
      </c>
      <c r="E125" s="298">
        <v>1</v>
      </c>
      <c r="F125" s="326">
        <f t="shared" si="23"/>
        <v>132</v>
      </c>
      <c r="G125" s="298">
        <v>119</v>
      </c>
      <c r="H125" s="298">
        <v>13</v>
      </c>
      <c r="I125" s="302">
        <v>495.74</v>
      </c>
      <c r="J125" s="302">
        <f t="shared" si="12"/>
        <v>4.17</v>
      </c>
      <c r="K125" s="302">
        <f t="shared" si="13"/>
        <v>108.42</v>
      </c>
      <c r="L125" s="302">
        <f t="shared" si="15"/>
        <v>134.54</v>
      </c>
    </row>
    <row r="126" spans="1:12" x14ac:dyDescent="0.25">
      <c r="A126" s="211">
        <v>41955</v>
      </c>
      <c r="B126" s="211" t="s">
        <v>643</v>
      </c>
      <c r="C126" s="211" t="s">
        <v>794</v>
      </c>
      <c r="D126" s="300" t="s">
        <v>30</v>
      </c>
      <c r="E126" s="298">
        <v>1</v>
      </c>
      <c r="F126" s="326">
        <f t="shared" si="23"/>
        <v>128</v>
      </c>
      <c r="G126" s="298">
        <v>119</v>
      </c>
      <c r="H126" s="298">
        <v>9</v>
      </c>
      <c r="I126" s="302">
        <v>495.74</v>
      </c>
      <c r="J126" s="302">
        <f t="shared" si="12"/>
        <v>4.17</v>
      </c>
      <c r="K126" s="302">
        <f t="shared" si="13"/>
        <v>75.06</v>
      </c>
      <c r="L126" s="302">
        <f t="shared" si="15"/>
        <v>93.14</v>
      </c>
    </row>
    <row r="127" spans="1:12" x14ac:dyDescent="0.25">
      <c r="A127" s="211">
        <v>20362</v>
      </c>
      <c r="B127" s="211" t="s">
        <v>795</v>
      </c>
      <c r="C127" s="211" t="s">
        <v>796</v>
      </c>
      <c r="D127" s="300" t="s">
        <v>30</v>
      </c>
      <c r="E127" s="298">
        <v>1</v>
      </c>
      <c r="F127" s="326">
        <f t="shared" si="23"/>
        <v>129</v>
      </c>
      <c r="G127" s="298">
        <v>119</v>
      </c>
      <c r="H127" s="298">
        <v>10</v>
      </c>
      <c r="I127" s="302">
        <v>495.74</v>
      </c>
      <c r="J127" s="302">
        <f t="shared" si="12"/>
        <v>4.17</v>
      </c>
      <c r="K127" s="302">
        <f t="shared" si="13"/>
        <v>83.4</v>
      </c>
      <c r="L127" s="302">
        <f t="shared" si="15"/>
        <v>103.49</v>
      </c>
    </row>
    <row r="128" spans="1:12" x14ac:dyDescent="0.25">
      <c r="A128" s="211">
        <v>2115</v>
      </c>
      <c r="B128" s="211" t="s">
        <v>643</v>
      </c>
      <c r="C128" s="211" t="s">
        <v>797</v>
      </c>
      <c r="D128" s="300" t="s">
        <v>798</v>
      </c>
      <c r="E128" s="298">
        <v>1</v>
      </c>
      <c r="F128" s="326">
        <f t="shared" si="23"/>
        <v>128</v>
      </c>
      <c r="G128" s="298">
        <v>119</v>
      </c>
      <c r="H128" s="298">
        <v>9</v>
      </c>
      <c r="I128" s="302">
        <v>559.94000000000005</v>
      </c>
      <c r="J128" s="302">
        <f t="shared" si="12"/>
        <v>4.71</v>
      </c>
      <c r="K128" s="302">
        <f t="shared" si="13"/>
        <v>84.78</v>
      </c>
      <c r="L128" s="302">
        <f t="shared" si="15"/>
        <v>105.2</v>
      </c>
    </row>
    <row r="129" spans="1:12" x14ac:dyDescent="0.25">
      <c r="A129" s="211">
        <v>20006</v>
      </c>
      <c r="B129" s="211" t="s">
        <v>799</v>
      </c>
      <c r="C129" s="211" t="s">
        <v>800</v>
      </c>
      <c r="D129" s="300" t="s">
        <v>798</v>
      </c>
      <c r="E129" s="298">
        <v>1</v>
      </c>
      <c r="F129" s="326">
        <f t="shared" si="23"/>
        <v>140</v>
      </c>
      <c r="G129" s="298">
        <v>119</v>
      </c>
      <c r="H129" s="298">
        <v>21</v>
      </c>
      <c r="I129" s="302">
        <v>559.94000000000005</v>
      </c>
      <c r="J129" s="302">
        <f t="shared" si="12"/>
        <v>4.71</v>
      </c>
      <c r="K129" s="302">
        <f t="shared" si="13"/>
        <v>197.82</v>
      </c>
      <c r="L129" s="302">
        <f t="shared" si="15"/>
        <v>245.47</v>
      </c>
    </row>
    <row r="130" spans="1:12" x14ac:dyDescent="0.25">
      <c r="A130" s="211">
        <v>20068</v>
      </c>
      <c r="B130" s="211" t="s">
        <v>799</v>
      </c>
      <c r="C130" s="211" t="s">
        <v>801</v>
      </c>
      <c r="D130" s="300" t="s">
        <v>798</v>
      </c>
      <c r="E130" s="298">
        <v>1</v>
      </c>
      <c r="F130" s="326">
        <f t="shared" si="23"/>
        <v>124</v>
      </c>
      <c r="G130" s="298">
        <v>119</v>
      </c>
      <c r="H130" s="298">
        <v>5</v>
      </c>
      <c r="I130" s="302">
        <v>559.94000000000005</v>
      </c>
      <c r="J130" s="302">
        <f t="shared" si="12"/>
        <v>4.71</v>
      </c>
      <c r="K130" s="302">
        <f t="shared" si="13"/>
        <v>47.1</v>
      </c>
      <c r="L130" s="302">
        <f t="shared" si="15"/>
        <v>58.45</v>
      </c>
    </row>
    <row r="131" spans="1:12" x14ac:dyDescent="0.25">
      <c r="A131" s="211">
        <v>20179</v>
      </c>
      <c r="B131" s="211" t="s">
        <v>669</v>
      </c>
      <c r="C131" s="211" t="s">
        <v>802</v>
      </c>
      <c r="D131" s="300" t="s">
        <v>798</v>
      </c>
      <c r="E131" s="298">
        <v>1</v>
      </c>
      <c r="F131" s="326">
        <f t="shared" si="23"/>
        <v>124</v>
      </c>
      <c r="G131" s="298">
        <v>119</v>
      </c>
      <c r="H131" s="298">
        <v>5</v>
      </c>
      <c r="I131" s="302">
        <v>559.94000000000005</v>
      </c>
      <c r="J131" s="302">
        <f t="shared" si="12"/>
        <v>4.71</v>
      </c>
      <c r="K131" s="302">
        <f t="shared" si="13"/>
        <v>47.1</v>
      </c>
      <c r="L131" s="302">
        <f t="shared" si="15"/>
        <v>58.45</v>
      </c>
    </row>
    <row r="132" spans="1:12" x14ac:dyDescent="0.25">
      <c r="A132" s="211">
        <v>20285</v>
      </c>
      <c r="B132" s="211" t="s">
        <v>665</v>
      </c>
      <c r="C132" s="211" t="s">
        <v>803</v>
      </c>
      <c r="D132" s="300" t="s">
        <v>798</v>
      </c>
      <c r="E132" s="298">
        <v>1</v>
      </c>
      <c r="F132" s="326">
        <f t="shared" si="23"/>
        <v>120</v>
      </c>
      <c r="G132" s="298">
        <v>119</v>
      </c>
      <c r="H132" s="298">
        <v>1</v>
      </c>
      <c r="I132" s="302">
        <v>559.94000000000005</v>
      </c>
      <c r="J132" s="302">
        <f t="shared" si="12"/>
        <v>4.71</v>
      </c>
      <c r="K132" s="302">
        <f t="shared" si="13"/>
        <v>9.42</v>
      </c>
      <c r="L132" s="302">
        <f t="shared" si="15"/>
        <v>11.69</v>
      </c>
    </row>
    <row r="133" spans="1:12" x14ac:dyDescent="0.25">
      <c r="A133" s="211">
        <v>20668</v>
      </c>
      <c r="B133" s="211" t="s">
        <v>804</v>
      </c>
      <c r="C133" s="211" t="s">
        <v>747</v>
      </c>
      <c r="D133" s="300" t="s">
        <v>798</v>
      </c>
      <c r="E133" s="298">
        <v>1</v>
      </c>
      <c r="F133" s="326">
        <f t="shared" si="23"/>
        <v>132</v>
      </c>
      <c r="G133" s="298">
        <v>119</v>
      </c>
      <c r="H133" s="298">
        <v>13</v>
      </c>
      <c r="I133" s="302">
        <v>559.94000000000005</v>
      </c>
      <c r="J133" s="302">
        <f t="shared" si="12"/>
        <v>4.71</v>
      </c>
      <c r="K133" s="302">
        <f t="shared" si="13"/>
        <v>122.46</v>
      </c>
      <c r="L133" s="302">
        <f t="shared" si="15"/>
        <v>151.96</v>
      </c>
    </row>
    <row r="134" spans="1:12" x14ac:dyDescent="0.25">
      <c r="A134" s="211">
        <v>20746</v>
      </c>
      <c r="B134" s="211" t="s">
        <v>704</v>
      </c>
      <c r="C134" s="211" t="s">
        <v>805</v>
      </c>
      <c r="D134" s="300" t="s">
        <v>798</v>
      </c>
      <c r="E134" s="298">
        <v>1</v>
      </c>
      <c r="F134" s="326">
        <f t="shared" si="23"/>
        <v>60</v>
      </c>
      <c r="G134" s="298">
        <v>56</v>
      </c>
      <c r="H134" s="298">
        <v>4</v>
      </c>
      <c r="I134" s="302">
        <v>263.5</v>
      </c>
      <c r="J134" s="302">
        <f t="shared" si="12"/>
        <v>4.71</v>
      </c>
      <c r="K134" s="302">
        <f t="shared" si="13"/>
        <v>37.68</v>
      </c>
      <c r="L134" s="302">
        <f t="shared" si="15"/>
        <v>46.76</v>
      </c>
    </row>
    <row r="135" spans="1:12" x14ac:dyDescent="0.25">
      <c r="A135" s="211">
        <v>30321</v>
      </c>
      <c r="B135" s="211" t="s">
        <v>740</v>
      </c>
      <c r="C135" s="211" t="s">
        <v>806</v>
      </c>
      <c r="D135" s="300" t="s">
        <v>798</v>
      </c>
      <c r="E135" s="298">
        <v>1</v>
      </c>
      <c r="F135" s="326">
        <f t="shared" si="23"/>
        <v>120</v>
      </c>
      <c r="G135" s="298">
        <v>119</v>
      </c>
      <c r="H135" s="298">
        <v>1</v>
      </c>
      <c r="I135" s="302">
        <v>559.94000000000005</v>
      </c>
      <c r="J135" s="302">
        <f t="shared" si="12"/>
        <v>4.71</v>
      </c>
      <c r="K135" s="302">
        <f t="shared" si="13"/>
        <v>9.42</v>
      </c>
      <c r="L135" s="302">
        <f t="shared" si="15"/>
        <v>11.69</v>
      </c>
    </row>
    <row r="136" spans="1:12" x14ac:dyDescent="0.25">
      <c r="A136" s="211">
        <v>30362</v>
      </c>
      <c r="B136" s="211" t="s">
        <v>807</v>
      </c>
      <c r="C136" s="211" t="s">
        <v>808</v>
      </c>
      <c r="D136" s="300" t="s">
        <v>798</v>
      </c>
      <c r="E136" s="298">
        <v>1</v>
      </c>
      <c r="F136" s="326">
        <f t="shared" si="23"/>
        <v>128</v>
      </c>
      <c r="G136" s="298">
        <v>119</v>
      </c>
      <c r="H136" s="298">
        <v>9</v>
      </c>
      <c r="I136" s="302">
        <v>559.94000000000005</v>
      </c>
      <c r="J136" s="302">
        <f t="shared" si="12"/>
        <v>4.71</v>
      </c>
      <c r="K136" s="302">
        <f t="shared" si="13"/>
        <v>84.78</v>
      </c>
      <c r="L136" s="302">
        <f t="shared" si="15"/>
        <v>105.2</v>
      </c>
    </row>
    <row r="137" spans="1:12" x14ac:dyDescent="0.25">
      <c r="A137" s="211">
        <v>30472</v>
      </c>
      <c r="B137" s="211" t="s">
        <v>809</v>
      </c>
      <c r="C137" s="211" t="s">
        <v>810</v>
      </c>
      <c r="D137" s="300" t="s">
        <v>798</v>
      </c>
      <c r="E137" s="298">
        <v>1</v>
      </c>
      <c r="F137" s="326">
        <f t="shared" si="23"/>
        <v>124</v>
      </c>
      <c r="G137" s="298">
        <v>119</v>
      </c>
      <c r="H137" s="298">
        <v>5</v>
      </c>
      <c r="I137" s="302">
        <v>559.94000000000005</v>
      </c>
      <c r="J137" s="302">
        <f t="shared" si="12"/>
        <v>4.71</v>
      </c>
      <c r="K137" s="302">
        <f t="shared" si="13"/>
        <v>47.1</v>
      </c>
      <c r="L137" s="302">
        <f t="shared" si="15"/>
        <v>58.45</v>
      </c>
    </row>
    <row r="138" spans="1:12" x14ac:dyDescent="0.25">
      <c r="A138" s="211">
        <v>20456</v>
      </c>
      <c r="B138" s="211" t="s">
        <v>811</v>
      </c>
      <c r="C138" s="211" t="s">
        <v>812</v>
      </c>
      <c r="D138" s="300" t="s">
        <v>798</v>
      </c>
      <c r="E138" s="298">
        <v>1</v>
      </c>
      <c r="F138" s="326">
        <f t="shared" si="23"/>
        <v>129</v>
      </c>
      <c r="G138" s="298">
        <v>119</v>
      </c>
      <c r="H138" s="298">
        <v>10</v>
      </c>
      <c r="I138" s="302">
        <v>559.94000000000005</v>
      </c>
      <c r="J138" s="302">
        <f t="shared" si="12"/>
        <v>4.71</v>
      </c>
      <c r="K138" s="302">
        <f t="shared" si="13"/>
        <v>94.2</v>
      </c>
      <c r="L138" s="302">
        <f t="shared" si="15"/>
        <v>116.89</v>
      </c>
    </row>
    <row r="139" spans="1:12" x14ac:dyDescent="0.25">
      <c r="A139" s="211">
        <v>20580</v>
      </c>
      <c r="B139" s="211" t="s">
        <v>788</v>
      </c>
      <c r="C139" s="211" t="s">
        <v>813</v>
      </c>
      <c r="D139" s="300" t="s">
        <v>798</v>
      </c>
      <c r="E139" s="298">
        <v>1</v>
      </c>
      <c r="F139" s="326">
        <f t="shared" si="23"/>
        <v>50</v>
      </c>
      <c r="G139" s="298">
        <v>48</v>
      </c>
      <c r="H139" s="298">
        <v>2</v>
      </c>
      <c r="I139" s="302">
        <v>225.85</v>
      </c>
      <c r="J139" s="302">
        <f t="shared" si="12"/>
        <v>4.71</v>
      </c>
      <c r="K139" s="302">
        <f t="shared" si="13"/>
        <v>18.84</v>
      </c>
      <c r="L139" s="302">
        <f t="shared" si="15"/>
        <v>23.38</v>
      </c>
    </row>
    <row r="140" spans="1:12" x14ac:dyDescent="0.25">
      <c r="A140" s="211">
        <v>30737</v>
      </c>
      <c r="B140" s="211" t="s">
        <v>814</v>
      </c>
      <c r="C140" s="211" t="s">
        <v>815</v>
      </c>
      <c r="D140" s="300" t="s">
        <v>798</v>
      </c>
      <c r="E140" s="298">
        <v>1</v>
      </c>
      <c r="F140" s="326">
        <f t="shared" si="23"/>
        <v>127</v>
      </c>
      <c r="G140" s="298">
        <v>119</v>
      </c>
      <c r="H140" s="298">
        <v>8</v>
      </c>
      <c r="I140" s="302">
        <v>559.94000000000005</v>
      </c>
      <c r="J140" s="302">
        <f t="shared" si="12"/>
        <v>4.71</v>
      </c>
      <c r="K140" s="302">
        <f t="shared" si="13"/>
        <v>75.36</v>
      </c>
      <c r="L140" s="302">
        <f t="shared" si="15"/>
        <v>93.51</v>
      </c>
    </row>
    <row r="141" spans="1:12" x14ac:dyDescent="0.25">
      <c r="A141" s="211">
        <v>20518</v>
      </c>
      <c r="B141" s="211" t="s">
        <v>816</v>
      </c>
      <c r="C141" s="211" t="s">
        <v>817</v>
      </c>
      <c r="D141" s="300" t="s">
        <v>798</v>
      </c>
      <c r="E141" s="298">
        <v>1</v>
      </c>
      <c r="F141" s="326">
        <f t="shared" si="23"/>
        <v>127</v>
      </c>
      <c r="G141" s="298">
        <v>119</v>
      </c>
      <c r="H141" s="298">
        <v>8</v>
      </c>
      <c r="I141" s="302">
        <v>559.94000000000005</v>
      </c>
      <c r="J141" s="302">
        <f t="shared" si="12"/>
        <v>4.71</v>
      </c>
      <c r="K141" s="302">
        <f t="shared" si="13"/>
        <v>75.36</v>
      </c>
      <c r="L141" s="302">
        <f t="shared" si="15"/>
        <v>93.51</v>
      </c>
    </row>
    <row r="142" spans="1:12" x14ac:dyDescent="0.25">
      <c r="A142" s="211">
        <v>20437</v>
      </c>
      <c r="B142" s="211" t="s">
        <v>667</v>
      </c>
      <c r="C142" s="211" t="s">
        <v>818</v>
      </c>
      <c r="D142" s="300" t="s">
        <v>798</v>
      </c>
      <c r="E142" s="298">
        <v>1</v>
      </c>
      <c r="F142" s="326">
        <f t="shared" si="23"/>
        <v>130</v>
      </c>
      <c r="G142" s="298">
        <v>119</v>
      </c>
      <c r="H142" s="298">
        <v>11</v>
      </c>
      <c r="I142" s="302">
        <v>559.94000000000005</v>
      </c>
      <c r="J142" s="302">
        <f t="shared" ref="J142:J147" si="24">ROUND(I142/G142,2)</f>
        <v>4.71</v>
      </c>
      <c r="K142" s="302">
        <f t="shared" ref="K142:K147" si="25">ROUND(H142*J142*2,2)</f>
        <v>103.62</v>
      </c>
      <c r="L142" s="302">
        <f t="shared" si="15"/>
        <v>128.58000000000001</v>
      </c>
    </row>
    <row r="143" spans="1:12" x14ac:dyDescent="0.25">
      <c r="A143" s="211">
        <v>20102</v>
      </c>
      <c r="B143" s="211" t="s">
        <v>811</v>
      </c>
      <c r="C143" s="211" t="s">
        <v>819</v>
      </c>
      <c r="D143" s="300" t="s">
        <v>798</v>
      </c>
      <c r="E143" s="298">
        <v>1</v>
      </c>
      <c r="F143" s="326">
        <f t="shared" si="23"/>
        <v>121</v>
      </c>
      <c r="G143" s="298">
        <v>104</v>
      </c>
      <c r="H143" s="298">
        <v>17</v>
      </c>
      <c r="I143" s="302">
        <v>489.36</v>
      </c>
      <c r="J143" s="302">
        <f t="shared" si="24"/>
        <v>4.71</v>
      </c>
      <c r="K143" s="302">
        <f t="shared" si="25"/>
        <v>160.13999999999999</v>
      </c>
      <c r="L143" s="302">
        <f t="shared" si="15"/>
        <v>198.72</v>
      </c>
    </row>
    <row r="144" spans="1:12" x14ac:dyDescent="0.25">
      <c r="A144" s="211">
        <v>20085</v>
      </c>
      <c r="B144" s="211" t="s">
        <v>820</v>
      </c>
      <c r="C144" s="211" t="s">
        <v>808</v>
      </c>
      <c r="D144" s="300" t="s">
        <v>798</v>
      </c>
      <c r="E144" s="298">
        <v>1</v>
      </c>
      <c r="F144" s="326">
        <f t="shared" si="23"/>
        <v>167</v>
      </c>
      <c r="G144" s="298">
        <v>119</v>
      </c>
      <c r="H144" s="298">
        <v>48</v>
      </c>
      <c r="I144" s="302">
        <v>559.94000000000005</v>
      </c>
      <c r="J144" s="302">
        <f t="shared" si="24"/>
        <v>4.71</v>
      </c>
      <c r="K144" s="302">
        <f t="shared" si="25"/>
        <v>452.16</v>
      </c>
      <c r="L144" s="302">
        <f t="shared" ref="L144:L207" si="26">ROUND(K144*1.2409,2)</f>
        <v>561.09</v>
      </c>
    </row>
    <row r="145" spans="1:12" x14ac:dyDescent="0.25">
      <c r="A145" s="211">
        <v>22021</v>
      </c>
      <c r="B145" s="211" t="s">
        <v>821</v>
      </c>
      <c r="C145" s="211" t="s">
        <v>822</v>
      </c>
      <c r="D145" s="300" t="s">
        <v>798</v>
      </c>
      <c r="E145" s="298">
        <v>1</v>
      </c>
      <c r="F145" s="326">
        <f t="shared" si="23"/>
        <v>127</v>
      </c>
      <c r="G145" s="298">
        <v>119</v>
      </c>
      <c r="H145" s="298">
        <v>8</v>
      </c>
      <c r="I145" s="302">
        <v>559.94000000000005</v>
      </c>
      <c r="J145" s="302">
        <f t="shared" si="24"/>
        <v>4.71</v>
      </c>
      <c r="K145" s="302">
        <f t="shared" si="25"/>
        <v>75.36</v>
      </c>
      <c r="L145" s="302">
        <f t="shared" si="26"/>
        <v>93.51</v>
      </c>
    </row>
    <row r="146" spans="1:12" x14ac:dyDescent="0.25">
      <c r="A146" s="211">
        <v>20864</v>
      </c>
      <c r="B146" s="211" t="s">
        <v>823</v>
      </c>
      <c r="C146" s="211" t="s">
        <v>747</v>
      </c>
      <c r="D146" s="300" t="s">
        <v>798</v>
      </c>
      <c r="E146" s="298">
        <v>1</v>
      </c>
      <c r="F146" s="326">
        <f t="shared" si="23"/>
        <v>127</v>
      </c>
      <c r="G146" s="298">
        <v>119</v>
      </c>
      <c r="H146" s="298">
        <v>8</v>
      </c>
      <c r="I146" s="302">
        <v>559.94000000000005</v>
      </c>
      <c r="J146" s="302">
        <f t="shared" si="24"/>
        <v>4.71</v>
      </c>
      <c r="K146" s="302">
        <f t="shared" si="25"/>
        <v>75.36</v>
      </c>
      <c r="L146" s="302">
        <f t="shared" si="26"/>
        <v>93.51</v>
      </c>
    </row>
    <row r="147" spans="1:12" x14ac:dyDescent="0.25">
      <c r="A147" s="211">
        <v>30490</v>
      </c>
      <c r="B147" s="211" t="s">
        <v>694</v>
      </c>
      <c r="C147" s="211" t="s">
        <v>690</v>
      </c>
      <c r="D147" s="300" t="s">
        <v>798</v>
      </c>
      <c r="E147" s="298">
        <v>1</v>
      </c>
      <c r="F147" s="326">
        <f t="shared" si="23"/>
        <v>125</v>
      </c>
      <c r="G147" s="298">
        <v>119</v>
      </c>
      <c r="H147" s="298">
        <v>6</v>
      </c>
      <c r="I147" s="302">
        <v>559.94000000000005</v>
      </c>
      <c r="J147" s="302">
        <f t="shared" si="24"/>
        <v>4.71</v>
      </c>
      <c r="K147" s="302">
        <f t="shared" si="25"/>
        <v>56.52</v>
      </c>
      <c r="L147" s="302">
        <f t="shared" si="26"/>
        <v>70.14</v>
      </c>
    </row>
    <row r="148" spans="1:12" ht="47.25" x14ac:dyDescent="0.25">
      <c r="D148" s="297" t="s">
        <v>25</v>
      </c>
      <c r="E148" s="320">
        <f>SUM(E149:E152)</f>
        <v>4</v>
      </c>
      <c r="F148" s="325"/>
      <c r="G148" s="320"/>
      <c r="H148" s="320">
        <f t="shared" ref="H148" si="27">SUM(H149:H152)</f>
        <v>27</v>
      </c>
      <c r="I148" s="299"/>
      <c r="J148" s="299"/>
      <c r="K148" s="299">
        <f>SUM(K149:K152)</f>
        <v>22340.34</v>
      </c>
      <c r="L148" s="299">
        <f>SUM(L149:L152)</f>
        <v>27722.13</v>
      </c>
    </row>
    <row r="149" spans="1:12" x14ac:dyDescent="0.25">
      <c r="A149" s="211">
        <v>30565</v>
      </c>
      <c r="B149" s="211" t="s">
        <v>667</v>
      </c>
      <c r="C149" s="211" t="s">
        <v>824</v>
      </c>
      <c r="D149" s="300" t="s">
        <v>196</v>
      </c>
      <c r="E149" s="298">
        <v>1</v>
      </c>
      <c r="F149" s="326">
        <f>G149+H149</f>
        <v>124</v>
      </c>
      <c r="G149" s="298">
        <v>119</v>
      </c>
      <c r="H149" s="298">
        <v>5</v>
      </c>
      <c r="I149" s="302">
        <v>413.71455973146317</v>
      </c>
      <c r="J149" s="302">
        <v>413.71</v>
      </c>
      <c r="K149" s="302">
        <f t="shared" ref="K149:K192" si="28">ROUND(H149*J149*2,2)</f>
        <v>4137.1000000000004</v>
      </c>
      <c r="L149" s="302">
        <f t="shared" si="26"/>
        <v>5133.7299999999996</v>
      </c>
    </row>
    <row r="150" spans="1:12" x14ac:dyDescent="0.25">
      <c r="A150" s="211">
        <v>30662</v>
      </c>
      <c r="B150" s="211" t="s">
        <v>669</v>
      </c>
      <c r="C150" s="211" t="s">
        <v>825</v>
      </c>
      <c r="D150" s="300" t="s">
        <v>196</v>
      </c>
      <c r="E150" s="298">
        <v>1</v>
      </c>
      <c r="F150" s="326">
        <f t="shared" ref="F150:F152" si="29">G150+H150</f>
        <v>128</v>
      </c>
      <c r="G150" s="298">
        <v>119</v>
      </c>
      <c r="H150" s="298">
        <v>9</v>
      </c>
      <c r="I150" s="302">
        <v>413.71455973146317</v>
      </c>
      <c r="J150" s="302">
        <v>413.71</v>
      </c>
      <c r="K150" s="302">
        <f t="shared" si="28"/>
        <v>7446.78</v>
      </c>
      <c r="L150" s="302">
        <f t="shared" si="26"/>
        <v>9240.7099999999991</v>
      </c>
    </row>
    <row r="151" spans="1:12" x14ac:dyDescent="0.25">
      <c r="A151" s="211">
        <v>30772</v>
      </c>
      <c r="B151" s="211" t="s">
        <v>791</v>
      </c>
      <c r="C151" s="211" t="s">
        <v>826</v>
      </c>
      <c r="D151" s="300" t="s">
        <v>196</v>
      </c>
      <c r="E151" s="298">
        <v>1</v>
      </c>
      <c r="F151" s="326">
        <f t="shared" si="29"/>
        <v>126</v>
      </c>
      <c r="G151" s="298">
        <v>119</v>
      </c>
      <c r="H151" s="298">
        <v>7</v>
      </c>
      <c r="I151" s="302">
        <v>413.71455973146317</v>
      </c>
      <c r="J151" s="302">
        <v>413.71</v>
      </c>
      <c r="K151" s="302">
        <f t="shared" si="28"/>
        <v>5791.94</v>
      </c>
      <c r="L151" s="302">
        <f t="shared" si="26"/>
        <v>7187.22</v>
      </c>
    </row>
    <row r="152" spans="1:12" x14ac:dyDescent="0.25">
      <c r="A152" s="211">
        <v>32017</v>
      </c>
      <c r="B152" s="211" t="s">
        <v>791</v>
      </c>
      <c r="C152" s="211" t="s">
        <v>827</v>
      </c>
      <c r="D152" s="300" t="s">
        <v>196</v>
      </c>
      <c r="E152" s="298">
        <v>1</v>
      </c>
      <c r="F152" s="326">
        <f t="shared" si="29"/>
        <v>125</v>
      </c>
      <c r="G152" s="298">
        <v>119</v>
      </c>
      <c r="H152" s="298">
        <v>6</v>
      </c>
      <c r="I152" s="302">
        <v>413.71455973146317</v>
      </c>
      <c r="J152" s="302">
        <v>413.71</v>
      </c>
      <c r="K152" s="302">
        <f t="shared" si="28"/>
        <v>4964.5200000000004</v>
      </c>
      <c r="L152" s="302">
        <f t="shared" si="26"/>
        <v>6160.47</v>
      </c>
    </row>
    <row r="153" spans="1:12" ht="31.5" x14ac:dyDescent="0.25">
      <c r="D153" s="297" t="s">
        <v>26</v>
      </c>
      <c r="E153" s="320">
        <f>SUM(E154:E155)</f>
        <v>2</v>
      </c>
      <c r="F153" s="325"/>
      <c r="G153" s="320"/>
      <c r="H153" s="320">
        <f t="shared" ref="H153" si="30">SUM(H154:H155)</f>
        <v>56</v>
      </c>
      <c r="I153" s="299"/>
      <c r="J153" s="299"/>
      <c r="K153" s="299">
        <f>SUM(K154:K155)</f>
        <v>288.95999999999998</v>
      </c>
      <c r="L153" s="299">
        <f>SUM(L154:L155)</f>
        <v>358.57</v>
      </c>
    </row>
    <row r="154" spans="1:12" x14ac:dyDescent="0.25">
      <c r="A154" s="211">
        <v>30840</v>
      </c>
      <c r="B154" s="211" t="s">
        <v>828</v>
      </c>
      <c r="C154" s="211" t="s">
        <v>829</v>
      </c>
      <c r="D154" s="304" t="s">
        <v>32</v>
      </c>
      <c r="E154" s="298">
        <v>1</v>
      </c>
      <c r="F154" s="326">
        <f>G154+H154</f>
        <v>132</v>
      </c>
      <c r="G154" s="298">
        <v>119</v>
      </c>
      <c r="H154" s="298">
        <v>13</v>
      </c>
      <c r="I154" s="302">
        <v>306.72000000000003</v>
      </c>
      <c r="J154" s="302">
        <f t="shared" ref="J154:J192" si="31">ROUND(I154/G154,2)</f>
        <v>2.58</v>
      </c>
      <c r="K154" s="302">
        <f t="shared" si="28"/>
        <v>67.08</v>
      </c>
      <c r="L154" s="302">
        <f t="shared" si="26"/>
        <v>83.24</v>
      </c>
    </row>
    <row r="155" spans="1:12" x14ac:dyDescent="0.25">
      <c r="A155" s="211">
        <v>42199</v>
      </c>
      <c r="B155" s="211" t="s">
        <v>717</v>
      </c>
      <c r="C155" s="211" t="s">
        <v>830</v>
      </c>
      <c r="D155" s="304" t="s">
        <v>32</v>
      </c>
      <c r="E155" s="298">
        <v>1</v>
      </c>
      <c r="F155" s="326">
        <f>G155+H155</f>
        <v>162</v>
      </c>
      <c r="G155" s="298">
        <v>119</v>
      </c>
      <c r="H155" s="298">
        <v>43</v>
      </c>
      <c r="I155" s="302">
        <v>306.72000000000003</v>
      </c>
      <c r="J155" s="302">
        <f t="shared" si="31"/>
        <v>2.58</v>
      </c>
      <c r="K155" s="302">
        <f t="shared" si="28"/>
        <v>221.88</v>
      </c>
      <c r="L155" s="302">
        <f t="shared" si="26"/>
        <v>275.33</v>
      </c>
    </row>
    <row r="156" spans="1:12" x14ac:dyDescent="0.25">
      <c r="D156" s="294" t="s">
        <v>831</v>
      </c>
      <c r="E156" s="306">
        <f>E157+E160+E165</f>
        <v>9</v>
      </c>
      <c r="F156" s="324"/>
      <c r="G156" s="306"/>
      <c r="H156" s="306">
        <f t="shared" ref="H156" si="32">H157+H160+H165</f>
        <v>283</v>
      </c>
      <c r="I156" s="296"/>
      <c r="J156" s="296"/>
      <c r="K156" s="296">
        <f>K157+K160+K165</f>
        <v>2951.18</v>
      </c>
      <c r="L156" s="296">
        <f>L157+L160+L165</f>
        <v>3662.12</v>
      </c>
    </row>
    <row r="157" spans="1:12" ht="31.5" x14ac:dyDescent="0.25">
      <c r="D157" s="307" t="s">
        <v>832</v>
      </c>
      <c r="E157" s="320">
        <f>SUM(E158:E159)</f>
        <v>2</v>
      </c>
      <c r="F157" s="325"/>
      <c r="G157" s="320"/>
      <c r="H157" s="320">
        <f t="shared" ref="H157" si="33">SUM(H158:H159)</f>
        <v>92</v>
      </c>
      <c r="I157" s="299"/>
      <c r="J157" s="299"/>
      <c r="K157" s="299">
        <f>SUM(K158:K159)</f>
        <v>1369.16</v>
      </c>
      <c r="L157" s="299">
        <f>SUM(L158:L159)</f>
        <v>1698.99</v>
      </c>
    </row>
    <row r="158" spans="1:12" x14ac:dyDescent="0.25">
      <c r="A158" s="211">
        <v>10045</v>
      </c>
      <c r="B158" s="211" t="s">
        <v>774</v>
      </c>
      <c r="C158" s="211" t="s">
        <v>775</v>
      </c>
      <c r="D158" s="308" t="s">
        <v>833</v>
      </c>
      <c r="E158" s="298">
        <v>1</v>
      </c>
      <c r="F158" s="326">
        <f>G158+H158</f>
        <v>134</v>
      </c>
      <c r="G158" s="298">
        <v>119</v>
      </c>
      <c r="H158" s="298">
        <v>15</v>
      </c>
      <c r="I158" s="302">
        <v>855.96</v>
      </c>
      <c r="J158" s="302">
        <f t="shared" si="31"/>
        <v>7.19</v>
      </c>
      <c r="K158" s="302">
        <f t="shared" si="28"/>
        <v>215.7</v>
      </c>
      <c r="L158" s="302">
        <f t="shared" si="26"/>
        <v>267.66000000000003</v>
      </c>
    </row>
    <row r="159" spans="1:12" x14ac:dyDescent="0.25">
      <c r="A159" s="211">
        <v>10050</v>
      </c>
      <c r="B159" s="211" t="s">
        <v>834</v>
      </c>
      <c r="C159" s="211" t="s">
        <v>835</v>
      </c>
      <c r="D159" s="300" t="s">
        <v>836</v>
      </c>
      <c r="E159" s="298">
        <v>1</v>
      </c>
      <c r="F159" s="326">
        <f>G159+H159</f>
        <v>196</v>
      </c>
      <c r="G159" s="298">
        <v>119</v>
      </c>
      <c r="H159" s="298">
        <v>77</v>
      </c>
      <c r="I159" s="302">
        <v>891.63</v>
      </c>
      <c r="J159" s="302">
        <f t="shared" si="31"/>
        <v>7.49</v>
      </c>
      <c r="K159" s="302">
        <f t="shared" si="28"/>
        <v>1153.46</v>
      </c>
      <c r="L159" s="302">
        <f t="shared" si="26"/>
        <v>1431.33</v>
      </c>
    </row>
    <row r="160" spans="1:12" ht="47.25" x14ac:dyDescent="0.25">
      <c r="D160" s="297" t="s">
        <v>24</v>
      </c>
      <c r="E160" s="320">
        <f>SUM(E161:E164)</f>
        <v>4</v>
      </c>
      <c r="F160" s="325"/>
      <c r="G160" s="320"/>
      <c r="H160" s="320">
        <f t="shared" ref="H160" si="34">SUM(H161:H164)</f>
        <v>99</v>
      </c>
      <c r="I160" s="299"/>
      <c r="J160" s="299"/>
      <c r="K160" s="299">
        <f>SUM(K161:K164)</f>
        <v>932.57999999999993</v>
      </c>
      <c r="L160" s="299">
        <f>SUM(L161:L164)</f>
        <v>1157.24</v>
      </c>
    </row>
    <row r="161" spans="1:12" x14ac:dyDescent="0.25">
      <c r="A161" s="211">
        <v>20114</v>
      </c>
      <c r="B161" s="211" t="s">
        <v>837</v>
      </c>
      <c r="C161" s="211" t="s">
        <v>838</v>
      </c>
      <c r="D161" s="300" t="s">
        <v>30</v>
      </c>
      <c r="E161" s="298">
        <v>1</v>
      </c>
      <c r="F161" s="326">
        <f>G161+H161</f>
        <v>140</v>
      </c>
      <c r="G161" s="298">
        <v>119</v>
      </c>
      <c r="H161" s="298">
        <v>21</v>
      </c>
      <c r="I161" s="302">
        <v>559.94000000000005</v>
      </c>
      <c r="J161" s="302">
        <f t="shared" si="31"/>
        <v>4.71</v>
      </c>
      <c r="K161" s="302">
        <f t="shared" si="28"/>
        <v>197.82</v>
      </c>
      <c r="L161" s="302">
        <f t="shared" si="26"/>
        <v>245.47</v>
      </c>
    </row>
    <row r="162" spans="1:12" x14ac:dyDescent="0.25">
      <c r="A162" s="211">
        <v>20473</v>
      </c>
      <c r="B162" s="211" t="s">
        <v>691</v>
      </c>
      <c r="C162" s="211" t="s">
        <v>839</v>
      </c>
      <c r="D162" s="300" t="s">
        <v>30</v>
      </c>
      <c r="E162" s="298">
        <v>1</v>
      </c>
      <c r="F162" s="326">
        <f t="shared" ref="F162:F164" si="35">G162+H162</f>
        <v>152</v>
      </c>
      <c r="G162" s="298">
        <v>119</v>
      </c>
      <c r="H162" s="298">
        <v>33</v>
      </c>
      <c r="I162" s="302">
        <v>559.94000000000005</v>
      </c>
      <c r="J162" s="302">
        <f t="shared" si="31"/>
        <v>4.71</v>
      </c>
      <c r="K162" s="302">
        <f t="shared" si="28"/>
        <v>310.86</v>
      </c>
      <c r="L162" s="302">
        <f t="shared" si="26"/>
        <v>385.75</v>
      </c>
    </row>
    <row r="163" spans="1:12" x14ac:dyDescent="0.25">
      <c r="A163" s="211">
        <v>20109</v>
      </c>
      <c r="B163" s="211" t="s">
        <v>840</v>
      </c>
      <c r="C163" s="211" t="s">
        <v>841</v>
      </c>
      <c r="D163" s="300" t="s">
        <v>30</v>
      </c>
      <c r="E163" s="298">
        <v>1</v>
      </c>
      <c r="F163" s="326">
        <f t="shared" si="35"/>
        <v>152</v>
      </c>
      <c r="G163" s="298">
        <v>119</v>
      </c>
      <c r="H163" s="298">
        <v>33</v>
      </c>
      <c r="I163" s="302">
        <v>559.94000000000005</v>
      </c>
      <c r="J163" s="302">
        <f t="shared" si="31"/>
        <v>4.71</v>
      </c>
      <c r="K163" s="302">
        <f t="shared" si="28"/>
        <v>310.86</v>
      </c>
      <c r="L163" s="302">
        <f t="shared" si="26"/>
        <v>385.75</v>
      </c>
    </row>
    <row r="164" spans="1:12" x14ac:dyDescent="0.25">
      <c r="A164" s="211">
        <v>20029</v>
      </c>
      <c r="B164" s="211" t="s">
        <v>727</v>
      </c>
      <c r="C164" s="211" t="s">
        <v>842</v>
      </c>
      <c r="D164" s="300" t="s">
        <v>30</v>
      </c>
      <c r="E164" s="298">
        <v>1</v>
      </c>
      <c r="F164" s="326">
        <f t="shared" si="35"/>
        <v>108</v>
      </c>
      <c r="G164" s="298">
        <v>96</v>
      </c>
      <c r="H164" s="298">
        <v>12</v>
      </c>
      <c r="I164" s="302">
        <v>451.72</v>
      </c>
      <c r="J164" s="302">
        <f t="shared" si="31"/>
        <v>4.71</v>
      </c>
      <c r="K164" s="302">
        <f t="shared" si="28"/>
        <v>113.04</v>
      </c>
      <c r="L164" s="302">
        <f t="shared" si="26"/>
        <v>140.27000000000001</v>
      </c>
    </row>
    <row r="165" spans="1:12" ht="47.25" x14ac:dyDescent="0.25">
      <c r="D165" s="297" t="s">
        <v>25</v>
      </c>
      <c r="E165" s="320">
        <f>SUM(E166:E168)</f>
        <v>3</v>
      </c>
      <c r="F165" s="325"/>
      <c r="G165" s="320"/>
      <c r="H165" s="320">
        <f t="shared" ref="H165" si="36">SUM(H166:H168)</f>
        <v>92</v>
      </c>
      <c r="I165" s="299"/>
      <c r="J165" s="299"/>
      <c r="K165" s="299">
        <f>SUM(K166:K168)</f>
        <v>649.44000000000005</v>
      </c>
      <c r="L165" s="299">
        <f>SUM(L166:L168)</f>
        <v>805.89</v>
      </c>
    </row>
    <row r="166" spans="1:12" x14ac:dyDescent="0.25">
      <c r="A166" s="211">
        <v>30826</v>
      </c>
      <c r="B166" s="211" t="s">
        <v>814</v>
      </c>
      <c r="C166" s="211" t="s">
        <v>843</v>
      </c>
      <c r="D166" s="300" t="s">
        <v>196</v>
      </c>
      <c r="E166" s="298">
        <v>1</v>
      </c>
      <c r="F166" s="326">
        <f>G166+H166</f>
        <v>159</v>
      </c>
      <c r="G166" s="298">
        <v>119</v>
      </c>
      <c r="H166" s="298">
        <v>40</v>
      </c>
      <c r="I166" s="302">
        <v>413.71</v>
      </c>
      <c r="J166" s="302">
        <f t="shared" si="31"/>
        <v>3.48</v>
      </c>
      <c r="K166" s="302">
        <f t="shared" si="28"/>
        <v>278.39999999999998</v>
      </c>
      <c r="L166" s="302">
        <f t="shared" si="26"/>
        <v>345.47</v>
      </c>
    </row>
    <row r="167" spans="1:12" x14ac:dyDescent="0.25">
      <c r="A167" s="211">
        <v>30407</v>
      </c>
      <c r="B167" s="211" t="s">
        <v>616</v>
      </c>
      <c r="C167" s="211" t="s">
        <v>844</v>
      </c>
      <c r="D167" s="300" t="s">
        <v>196</v>
      </c>
      <c r="E167" s="298">
        <v>1</v>
      </c>
      <c r="F167" s="326">
        <f t="shared" ref="F167:F168" si="37">G167+H167</f>
        <v>110</v>
      </c>
      <c r="G167" s="298">
        <v>96</v>
      </c>
      <c r="H167" s="298">
        <v>14</v>
      </c>
      <c r="I167" s="302">
        <v>333.75</v>
      </c>
      <c r="J167" s="302">
        <f t="shared" si="31"/>
        <v>3.48</v>
      </c>
      <c r="K167" s="302">
        <f t="shared" si="28"/>
        <v>97.44</v>
      </c>
      <c r="L167" s="302">
        <f t="shared" si="26"/>
        <v>120.91</v>
      </c>
    </row>
    <row r="168" spans="1:12" x14ac:dyDescent="0.25">
      <c r="A168" s="211">
        <v>30632</v>
      </c>
      <c r="B168" s="211" t="s">
        <v>845</v>
      </c>
      <c r="C168" s="211" t="s">
        <v>846</v>
      </c>
      <c r="D168" s="300" t="s">
        <v>847</v>
      </c>
      <c r="E168" s="298">
        <v>1</v>
      </c>
      <c r="F168" s="326">
        <f t="shared" si="37"/>
        <v>157</v>
      </c>
      <c r="G168" s="298">
        <v>119</v>
      </c>
      <c r="H168" s="298">
        <v>38</v>
      </c>
      <c r="I168" s="302">
        <v>427.98</v>
      </c>
      <c r="J168" s="302">
        <f t="shared" si="31"/>
        <v>3.6</v>
      </c>
      <c r="K168" s="302">
        <f t="shared" si="28"/>
        <v>273.60000000000002</v>
      </c>
      <c r="L168" s="302">
        <f t="shared" si="26"/>
        <v>339.51</v>
      </c>
    </row>
    <row r="169" spans="1:12" x14ac:dyDescent="0.25">
      <c r="D169" s="294" t="s">
        <v>848</v>
      </c>
      <c r="E169" s="306">
        <f>E170+E173+E180+E183</f>
        <v>12</v>
      </c>
      <c r="F169" s="324"/>
      <c r="G169" s="306"/>
      <c r="H169" s="306">
        <f t="shared" ref="H169" si="38">H170+H173+H180+H183</f>
        <v>287</v>
      </c>
      <c r="I169" s="296"/>
      <c r="J169" s="296"/>
      <c r="K169" s="296">
        <f>K170+K173+K180+K183</f>
        <v>3475.82</v>
      </c>
      <c r="L169" s="296">
        <f>L170+L173+L180+L183</f>
        <v>4313.13</v>
      </c>
    </row>
    <row r="170" spans="1:12" ht="31.5" x14ac:dyDescent="0.25">
      <c r="D170" s="297" t="s">
        <v>23</v>
      </c>
      <c r="E170" s="320">
        <f>SUM(E171:E172)</f>
        <v>2</v>
      </c>
      <c r="F170" s="325"/>
      <c r="G170" s="320"/>
      <c r="H170" s="320">
        <f t="shared" ref="H170" si="39">SUM(H171:H172)</f>
        <v>128</v>
      </c>
      <c r="I170" s="299"/>
      <c r="J170" s="299"/>
      <c r="K170" s="299">
        <f>SUM(K171:K172)</f>
        <v>2045.12</v>
      </c>
      <c r="L170" s="299">
        <f>SUM(L171:L172)</f>
        <v>2537.79</v>
      </c>
    </row>
    <row r="171" spans="1:12" x14ac:dyDescent="0.25">
      <c r="A171" s="211">
        <v>10346</v>
      </c>
      <c r="B171" s="211" t="s">
        <v>849</v>
      </c>
      <c r="C171" s="211" t="s">
        <v>850</v>
      </c>
      <c r="D171" s="300" t="s">
        <v>379</v>
      </c>
      <c r="E171" s="298">
        <v>1</v>
      </c>
      <c r="F171" s="326">
        <f>G171+H171</f>
        <v>231</v>
      </c>
      <c r="G171" s="298">
        <v>111</v>
      </c>
      <c r="H171" s="298">
        <v>120</v>
      </c>
      <c r="I171" s="302">
        <v>887</v>
      </c>
      <c r="J171" s="302">
        <f t="shared" si="31"/>
        <v>7.99</v>
      </c>
      <c r="K171" s="302">
        <f t="shared" si="28"/>
        <v>1917.6</v>
      </c>
      <c r="L171" s="302">
        <f t="shared" si="26"/>
        <v>2379.5500000000002</v>
      </c>
    </row>
    <row r="172" spans="1:12" x14ac:dyDescent="0.25">
      <c r="A172" s="211">
        <v>10202</v>
      </c>
      <c r="B172" s="211" t="s">
        <v>851</v>
      </c>
      <c r="C172" s="211" t="s">
        <v>852</v>
      </c>
      <c r="D172" s="300" t="s">
        <v>853</v>
      </c>
      <c r="E172" s="298">
        <v>1</v>
      </c>
      <c r="F172" s="326">
        <f>G172+H172</f>
        <v>127</v>
      </c>
      <c r="G172" s="298">
        <v>119</v>
      </c>
      <c r="H172" s="298">
        <v>8</v>
      </c>
      <c r="I172" s="302">
        <v>948.69</v>
      </c>
      <c r="J172" s="302">
        <f t="shared" si="31"/>
        <v>7.97</v>
      </c>
      <c r="K172" s="302">
        <f t="shared" si="28"/>
        <v>127.52</v>
      </c>
      <c r="L172" s="302">
        <f t="shared" si="26"/>
        <v>158.24</v>
      </c>
    </row>
    <row r="173" spans="1:12" ht="47.25" x14ac:dyDescent="0.25">
      <c r="D173" s="297" t="s">
        <v>24</v>
      </c>
      <c r="E173" s="320">
        <f>SUM(E174:E179)</f>
        <v>6</v>
      </c>
      <c r="F173" s="325"/>
      <c r="G173" s="320"/>
      <c r="H173" s="320">
        <f t="shared" ref="H173" si="40">SUM(H174:H179)</f>
        <v>131</v>
      </c>
      <c r="I173" s="299"/>
      <c r="J173" s="299"/>
      <c r="K173" s="299">
        <f>SUM(K174:K179)</f>
        <v>1239.3000000000002</v>
      </c>
      <c r="L173" s="299">
        <f>SUM(L174:L179)</f>
        <v>1537.8300000000002</v>
      </c>
    </row>
    <row r="174" spans="1:12" x14ac:dyDescent="0.25">
      <c r="A174" s="211">
        <v>2001</v>
      </c>
      <c r="B174" s="211" t="s">
        <v>854</v>
      </c>
      <c r="C174" s="211" t="s">
        <v>855</v>
      </c>
      <c r="D174" s="300" t="s">
        <v>790</v>
      </c>
      <c r="E174" s="298">
        <v>1</v>
      </c>
      <c r="F174" s="326">
        <f>G174+H174</f>
        <v>143</v>
      </c>
      <c r="G174" s="298">
        <v>119</v>
      </c>
      <c r="H174" s="298">
        <v>24</v>
      </c>
      <c r="I174" s="302">
        <v>681</v>
      </c>
      <c r="J174" s="302">
        <f>ROUND(I174/G174,2)</f>
        <v>5.72</v>
      </c>
      <c r="K174" s="302">
        <f t="shared" si="28"/>
        <v>274.56</v>
      </c>
      <c r="L174" s="302">
        <f t="shared" si="26"/>
        <v>340.7</v>
      </c>
    </row>
    <row r="175" spans="1:12" x14ac:dyDescent="0.25">
      <c r="A175" s="211">
        <v>20039</v>
      </c>
      <c r="B175" s="211" t="s">
        <v>665</v>
      </c>
      <c r="C175" s="211" t="s">
        <v>856</v>
      </c>
      <c r="D175" s="300" t="s">
        <v>140</v>
      </c>
      <c r="E175" s="298">
        <v>1</v>
      </c>
      <c r="F175" s="326">
        <f t="shared" ref="F175:F179" si="41">G175+H175</f>
        <v>143</v>
      </c>
      <c r="G175" s="298">
        <v>119</v>
      </c>
      <c r="H175" s="298">
        <v>24</v>
      </c>
      <c r="I175" s="302">
        <v>559.94000000000005</v>
      </c>
      <c r="J175" s="302">
        <f t="shared" ref="J175:J179" si="42">ROUND(I175/G175,2)</f>
        <v>4.71</v>
      </c>
      <c r="K175" s="302">
        <f t="shared" si="28"/>
        <v>226.08</v>
      </c>
      <c r="L175" s="302">
        <f t="shared" si="26"/>
        <v>280.54000000000002</v>
      </c>
    </row>
    <row r="176" spans="1:12" x14ac:dyDescent="0.25">
      <c r="A176" s="211">
        <v>20414</v>
      </c>
      <c r="B176" s="211" t="s">
        <v>691</v>
      </c>
      <c r="C176" s="211" t="s">
        <v>857</v>
      </c>
      <c r="D176" s="300" t="s">
        <v>140</v>
      </c>
      <c r="E176" s="298">
        <v>1</v>
      </c>
      <c r="F176" s="326">
        <f t="shared" si="41"/>
        <v>122</v>
      </c>
      <c r="G176" s="298">
        <v>111</v>
      </c>
      <c r="H176" s="298">
        <v>11</v>
      </c>
      <c r="I176" s="302">
        <v>522.29</v>
      </c>
      <c r="J176" s="302">
        <f t="shared" si="42"/>
        <v>4.71</v>
      </c>
      <c r="K176" s="302">
        <f t="shared" si="28"/>
        <v>103.62</v>
      </c>
      <c r="L176" s="302">
        <f t="shared" si="26"/>
        <v>128.58000000000001</v>
      </c>
    </row>
    <row r="177" spans="1:12" x14ac:dyDescent="0.25">
      <c r="A177" s="211">
        <v>20423</v>
      </c>
      <c r="B177" s="211" t="s">
        <v>727</v>
      </c>
      <c r="C177" s="211" t="s">
        <v>797</v>
      </c>
      <c r="D177" s="300" t="s">
        <v>140</v>
      </c>
      <c r="E177" s="298">
        <v>1</v>
      </c>
      <c r="F177" s="326">
        <f t="shared" si="41"/>
        <v>119</v>
      </c>
      <c r="G177" s="298">
        <v>111</v>
      </c>
      <c r="H177" s="298">
        <v>8</v>
      </c>
      <c r="I177" s="302">
        <v>522.29</v>
      </c>
      <c r="J177" s="302">
        <f t="shared" si="42"/>
        <v>4.71</v>
      </c>
      <c r="K177" s="302">
        <f t="shared" si="28"/>
        <v>75.36</v>
      </c>
      <c r="L177" s="302">
        <f t="shared" si="26"/>
        <v>93.51</v>
      </c>
    </row>
    <row r="178" spans="1:12" x14ac:dyDescent="0.25">
      <c r="A178" s="211">
        <v>20040</v>
      </c>
      <c r="B178" s="211" t="s">
        <v>667</v>
      </c>
      <c r="C178" s="211" t="s">
        <v>858</v>
      </c>
      <c r="D178" s="300" t="s">
        <v>140</v>
      </c>
      <c r="E178" s="298">
        <v>1</v>
      </c>
      <c r="F178" s="326">
        <f t="shared" si="41"/>
        <v>88</v>
      </c>
      <c r="G178" s="298">
        <v>64</v>
      </c>
      <c r="H178" s="298">
        <v>24</v>
      </c>
      <c r="I178" s="302">
        <v>301.14</v>
      </c>
      <c r="J178" s="302">
        <f t="shared" si="42"/>
        <v>4.71</v>
      </c>
      <c r="K178" s="302">
        <f t="shared" si="28"/>
        <v>226.08</v>
      </c>
      <c r="L178" s="302">
        <f t="shared" si="26"/>
        <v>280.54000000000002</v>
      </c>
    </row>
    <row r="179" spans="1:12" x14ac:dyDescent="0.25">
      <c r="A179" s="211">
        <v>20515</v>
      </c>
      <c r="B179" s="211" t="s">
        <v>859</v>
      </c>
      <c r="C179" s="211" t="s">
        <v>860</v>
      </c>
      <c r="D179" s="300" t="s">
        <v>30</v>
      </c>
      <c r="E179" s="298">
        <v>1</v>
      </c>
      <c r="F179" s="326">
        <f t="shared" si="41"/>
        <v>111</v>
      </c>
      <c r="G179" s="298">
        <v>71</v>
      </c>
      <c r="H179" s="298">
        <v>40</v>
      </c>
      <c r="I179" s="302">
        <v>295.77999999999997</v>
      </c>
      <c r="J179" s="302">
        <f t="shared" si="42"/>
        <v>4.17</v>
      </c>
      <c r="K179" s="302">
        <f t="shared" si="28"/>
        <v>333.6</v>
      </c>
      <c r="L179" s="302">
        <f t="shared" si="26"/>
        <v>413.96</v>
      </c>
    </row>
    <row r="180" spans="1:12" ht="47.25" x14ac:dyDescent="0.25">
      <c r="D180" s="297" t="s">
        <v>25</v>
      </c>
      <c r="E180" s="320">
        <f>SUM(E181:E182)</f>
        <v>2</v>
      </c>
      <c r="F180" s="325"/>
      <c r="G180" s="320"/>
      <c r="H180" s="320">
        <f t="shared" ref="H180" si="43">SUM(H181:H182)</f>
        <v>26</v>
      </c>
      <c r="I180" s="299"/>
      <c r="J180" s="299"/>
      <c r="K180" s="299">
        <f>SUM(K181:K182)</f>
        <v>180.82</v>
      </c>
      <c r="L180" s="299">
        <f>SUM(L181:L182)</f>
        <v>224.38</v>
      </c>
    </row>
    <row r="181" spans="1:12" x14ac:dyDescent="0.25">
      <c r="A181" s="211">
        <v>30354</v>
      </c>
      <c r="B181" s="211" t="s">
        <v>809</v>
      </c>
      <c r="C181" s="211" t="s">
        <v>747</v>
      </c>
      <c r="D181" s="300" t="s">
        <v>196</v>
      </c>
      <c r="E181" s="298">
        <v>1</v>
      </c>
      <c r="F181" s="326">
        <f>G181+H181</f>
        <v>138</v>
      </c>
      <c r="G181" s="298">
        <v>119</v>
      </c>
      <c r="H181" s="298">
        <v>19</v>
      </c>
      <c r="I181" s="302">
        <v>413.71</v>
      </c>
      <c r="J181" s="302">
        <f t="shared" si="31"/>
        <v>3.48</v>
      </c>
      <c r="K181" s="302">
        <f t="shared" si="28"/>
        <v>132.24</v>
      </c>
      <c r="L181" s="302">
        <f t="shared" si="26"/>
        <v>164.1</v>
      </c>
    </row>
    <row r="182" spans="1:12" x14ac:dyDescent="0.25">
      <c r="A182" s="211">
        <v>30810</v>
      </c>
      <c r="B182" s="211" t="s">
        <v>643</v>
      </c>
      <c r="C182" s="211" t="s">
        <v>861</v>
      </c>
      <c r="D182" s="300" t="s">
        <v>196</v>
      </c>
      <c r="E182" s="298">
        <v>1</v>
      </c>
      <c r="F182" s="326">
        <f>G182+H182</f>
        <v>118</v>
      </c>
      <c r="G182" s="298">
        <v>111</v>
      </c>
      <c r="H182" s="298">
        <v>7</v>
      </c>
      <c r="I182" s="302">
        <v>385</v>
      </c>
      <c r="J182" s="302">
        <f t="shared" si="31"/>
        <v>3.47</v>
      </c>
      <c r="K182" s="302">
        <f t="shared" si="28"/>
        <v>48.58</v>
      </c>
      <c r="L182" s="302">
        <f t="shared" si="26"/>
        <v>60.28</v>
      </c>
    </row>
    <row r="183" spans="1:12" ht="31.5" x14ac:dyDescent="0.25">
      <c r="D183" s="297" t="s">
        <v>26</v>
      </c>
      <c r="E183" s="320">
        <f>SUM(E184:E185)</f>
        <v>2</v>
      </c>
      <c r="F183" s="325"/>
      <c r="G183" s="320"/>
      <c r="H183" s="320">
        <f t="shared" ref="H183" si="44">SUM(H184:H185)</f>
        <v>2</v>
      </c>
      <c r="I183" s="299"/>
      <c r="J183" s="299"/>
      <c r="K183" s="299">
        <f>SUM(K184:K185)</f>
        <v>10.58</v>
      </c>
      <c r="L183" s="299">
        <f>SUM(L184:L185)</f>
        <v>13.13</v>
      </c>
    </row>
    <row r="184" spans="1:12" x14ac:dyDescent="0.25">
      <c r="A184" s="211">
        <v>43360</v>
      </c>
      <c r="B184" s="211" t="s">
        <v>809</v>
      </c>
      <c r="C184" s="211" t="s">
        <v>862</v>
      </c>
      <c r="D184" s="304" t="s">
        <v>32</v>
      </c>
      <c r="E184" s="298">
        <v>1</v>
      </c>
      <c r="F184" s="326">
        <f>G184+H184</f>
        <v>112</v>
      </c>
      <c r="G184" s="298">
        <v>111</v>
      </c>
      <c r="H184" s="298">
        <v>1</v>
      </c>
      <c r="I184" s="302">
        <v>286.08999999999997</v>
      </c>
      <c r="J184" s="302">
        <f t="shared" si="31"/>
        <v>2.58</v>
      </c>
      <c r="K184" s="302">
        <f t="shared" si="28"/>
        <v>5.16</v>
      </c>
      <c r="L184" s="302">
        <f t="shared" si="26"/>
        <v>6.4</v>
      </c>
    </row>
    <row r="185" spans="1:12" x14ac:dyDescent="0.25">
      <c r="A185" s="211">
        <v>41547</v>
      </c>
      <c r="B185" s="211" t="s">
        <v>696</v>
      </c>
      <c r="C185" s="211" t="s">
        <v>863</v>
      </c>
      <c r="D185" s="304" t="s">
        <v>32</v>
      </c>
      <c r="E185" s="298">
        <v>1</v>
      </c>
      <c r="F185" s="326">
        <f>G185+H185</f>
        <v>120</v>
      </c>
      <c r="G185" s="298">
        <v>119</v>
      </c>
      <c r="H185" s="298">
        <v>1</v>
      </c>
      <c r="I185" s="302">
        <v>323</v>
      </c>
      <c r="J185" s="302">
        <f t="shared" si="31"/>
        <v>2.71</v>
      </c>
      <c r="K185" s="302">
        <f t="shared" si="28"/>
        <v>5.42</v>
      </c>
      <c r="L185" s="302">
        <f t="shared" si="26"/>
        <v>6.73</v>
      </c>
    </row>
    <row r="186" spans="1:12" x14ac:dyDescent="0.25">
      <c r="D186" s="294" t="s">
        <v>864</v>
      </c>
      <c r="E186" s="306">
        <f>E187</f>
        <v>2</v>
      </c>
      <c r="F186" s="324"/>
      <c r="G186" s="306"/>
      <c r="H186" s="306">
        <f t="shared" ref="H186" si="45">H187</f>
        <v>21</v>
      </c>
      <c r="I186" s="296"/>
      <c r="J186" s="296"/>
      <c r="K186" s="296">
        <f>K187</f>
        <v>197.82</v>
      </c>
      <c r="L186" s="296">
        <f>L187</f>
        <v>245.48</v>
      </c>
    </row>
    <row r="187" spans="1:12" ht="47.25" x14ac:dyDescent="0.25">
      <c r="D187" s="297" t="s">
        <v>24</v>
      </c>
      <c r="E187" s="320">
        <f>SUM(E188:E189)</f>
        <v>2</v>
      </c>
      <c r="F187" s="325"/>
      <c r="G187" s="320"/>
      <c r="H187" s="320">
        <f t="shared" ref="H187" si="46">SUM(H188:H189)</f>
        <v>21</v>
      </c>
      <c r="I187" s="299"/>
      <c r="J187" s="299"/>
      <c r="K187" s="299">
        <f>SUM(K188:K189)</f>
        <v>197.82</v>
      </c>
      <c r="L187" s="299">
        <f>SUM(L188:L189)</f>
        <v>245.48</v>
      </c>
    </row>
    <row r="188" spans="1:12" x14ac:dyDescent="0.25">
      <c r="A188" s="211">
        <v>20828</v>
      </c>
      <c r="B188" s="211" t="s">
        <v>865</v>
      </c>
      <c r="C188" s="211" t="s">
        <v>670</v>
      </c>
      <c r="D188" s="300" t="s">
        <v>98</v>
      </c>
      <c r="E188" s="298">
        <v>1</v>
      </c>
      <c r="F188" s="326">
        <f>G188+H188</f>
        <v>120</v>
      </c>
      <c r="G188" s="298">
        <v>119</v>
      </c>
      <c r="H188" s="298">
        <v>1</v>
      </c>
      <c r="I188" s="302">
        <v>559.94000000000005</v>
      </c>
      <c r="J188" s="302">
        <f t="shared" si="31"/>
        <v>4.71</v>
      </c>
      <c r="K188" s="302">
        <f t="shared" si="28"/>
        <v>9.42</v>
      </c>
      <c r="L188" s="302">
        <f t="shared" si="26"/>
        <v>11.69</v>
      </c>
    </row>
    <row r="189" spans="1:12" s="223" customFormat="1" x14ac:dyDescent="0.25">
      <c r="A189" s="222">
        <v>2232</v>
      </c>
      <c r="B189" s="222" t="s">
        <v>866</v>
      </c>
      <c r="C189" s="222" t="s">
        <v>867</v>
      </c>
      <c r="D189" s="300" t="s">
        <v>98</v>
      </c>
      <c r="E189" s="309">
        <v>1</v>
      </c>
      <c r="F189" s="326">
        <f>G189+H189</f>
        <v>107</v>
      </c>
      <c r="G189" s="309">
        <v>87</v>
      </c>
      <c r="H189" s="309">
        <v>20</v>
      </c>
      <c r="I189" s="310">
        <v>409.37</v>
      </c>
      <c r="J189" s="310">
        <f t="shared" si="31"/>
        <v>4.71</v>
      </c>
      <c r="K189" s="310">
        <f t="shared" si="28"/>
        <v>188.4</v>
      </c>
      <c r="L189" s="302">
        <f t="shared" si="26"/>
        <v>233.79</v>
      </c>
    </row>
    <row r="190" spans="1:12" x14ac:dyDescent="0.25">
      <c r="D190" s="294" t="s">
        <v>868</v>
      </c>
      <c r="E190" s="295"/>
      <c r="F190" s="324">
        <f>F191</f>
        <v>108.5</v>
      </c>
      <c r="G190" s="296">
        <f t="shared" ref="G190:H190" si="47">G191</f>
        <v>104</v>
      </c>
      <c r="H190" s="306">
        <f t="shared" si="47"/>
        <v>4.5</v>
      </c>
      <c r="I190" s="296">
        <f>I191</f>
        <v>559.48</v>
      </c>
      <c r="J190" s="296">
        <f t="shared" ref="J190:L190" si="48">J191</f>
        <v>5.38</v>
      </c>
      <c r="K190" s="296">
        <f t="shared" si="48"/>
        <v>48.42</v>
      </c>
      <c r="L190" s="296">
        <f t="shared" si="48"/>
        <v>60.08</v>
      </c>
    </row>
    <row r="191" spans="1:12" ht="47.25" x14ac:dyDescent="0.25">
      <c r="D191" s="297" t="s">
        <v>24</v>
      </c>
      <c r="E191" s="298"/>
      <c r="F191" s="325">
        <f>SUM(F192)</f>
        <v>108.5</v>
      </c>
      <c r="G191" s="299">
        <f t="shared" ref="G191:H191" si="49">SUM(G192)</f>
        <v>104</v>
      </c>
      <c r="H191" s="320">
        <f t="shared" si="49"/>
        <v>4.5</v>
      </c>
      <c r="I191" s="299">
        <f>SUM(I192)</f>
        <v>559.48</v>
      </c>
      <c r="J191" s="299">
        <f t="shared" ref="J191:L191" si="50">SUM(J192)</f>
        <v>5.38</v>
      </c>
      <c r="K191" s="299">
        <f t="shared" si="50"/>
        <v>48.42</v>
      </c>
      <c r="L191" s="299">
        <f t="shared" si="50"/>
        <v>60.08</v>
      </c>
    </row>
    <row r="192" spans="1:12" x14ac:dyDescent="0.25">
      <c r="A192" s="211">
        <v>21213</v>
      </c>
      <c r="B192" s="211" t="s">
        <v>740</v>
      </c>
      <c r="C192" s="211" t="s">
        <v>869</v>
      </c>
      <c r="D192" s="300" t="s">
        <v>98</v>
      </c>
      <c r="E192" s="298">
        <v>1</v>
      </c>
      <c r="F192" s="326">
        <f>G192+H192</f>
        <v>108.5</v>
      </c>
      <c r="G192" s="298">
        <v>104</v>
      </c>
      <c r="H192" s="298">
        <v>4.5</v>
      </c>
      <c r="I192" s="302">
        <v>559.48</v>
      </c>
      <c r="J192" s="302">
        <f t="shared" si="31"/>
        <v>5.38</v>
      </c>
      <c r="K192" s="302">
        <f t="shared" si="28"/>
        <v>48.42</v>
      </c>
      <c r="L192" s="302">
        <f t="shared" si="26"/>
        <v>60.08</v>
      </c>
    </row>
    <row r="193" spans="1:12" x14ac:dyDescent="0.25">
      <c r="D193" s="294" t="s">
        <v>870</v>
      </c>
      <c r="E193" s="324">
        <f>E194+E204+E234+E246</f>
        <v>50</v>
      </c>
      <c r="F193" s="324"/>
      <c r="G193" s="296"/>
      <c r="H193" s="306">
        <f t="shared" ref="H193" si="51">H194+H204+H234+H246</f>
        <v>1121</v>
      </c>
      <c r="I193" s="296"/>
      <c r="J193" s="296"/>
      <c r="K193" s="296">
        <f>K194+K204+K234+K246</f>
        <v>13712.54</v>
      </c>
      <c r="L193" s="296">
        <f>L194+L204+L234+L246</f>
        <v>17015.899999999998</v>
      </c>
    </row>
    <row r="194" spans="1:12" ht="31.5" x14ac:dyDescent="0.25">
      <c r="D194" s="297" t="s">
        <v>23</v>
      </c>
      <c r="E194" s="325">
        <f>SUM(E195:E203)</f>
        <v>9</v>
      </c>
      <c r="F194" s="325"/>
      <c r="G194" s="299"/>
      <c r="H194" s="320">
        <f t="shared" ref="H194" si="52">SUM(H195:H203)</f>
        <v>551</v>
      </c>
      <c r="I194" s="299"/>
      <c r="J194" s="299"/>
      <c r="K194" s="299">
        <f>SUM(K195:K203)</f>
        <v>8782.94</v>
      </c>
      <c r="L194" s="299">
        <f>SUM(L195:L203)</f>
        <v>10898.76</v>
      </c>
    </row>
    <row r="195" spans="1:12" ht="17.25" customHeight="1" x14ac:dyDescent="0.25">
      <c r="A195" s="211">
        <v>10136</v>
      </c>
      <c r="B195" s="211" t="s">
        <v>757</v>
      </c>
      <c r="C195" s="211" t="s">
        <v>871</v>
      </c>
      <c r="D195" s="300" t="s">
        <v>872</v>
      </c>
      <c r="E195" s="298">
        <v>1</v>
      </c>
      <c r="F195" s="326">
        <f>G195+H195</f>
        <v>156</v>
      </c>
      <c r="G195" s="298">
        <v>87</v>
      </c>
      <c r="H195" s="298">
        <v>69</v>
      </c>
      <c r="I195" s="302">
        <v>693.58</v>
      </c>
      <c r="J195" s="302">
        <f t="shared" ref="J195:J257" si="53">ROUND(I195/G195,2)</f>
        <v>7.97</v>
      </c>
      <c r="K195" s="302">
        <f t="shared" ref="K195:K257" si="54">ROUND(H195*J195*2,2)</f>
        <v>1099.8599999999999</v>
      </c>
      <c r="L195" s="302">
        <f>ROUND(K195*1.2409,2)</f>
        <v>1364.82</v>
      </c>
    </row>
    <row r="196" spans="1:12" x14ac:dyDescent="0.25">
      <c r="A196" s="211">
        <v>10015</v>
      </c>
      <c r="B196" s="211" t="s">
        <v>669</v>
      </c>
      <c r="C196" s="211" t="s">
        <v>873</v>
      </c>
      <c r="D196" s="300" t="s">
        <v>874</v>
      </c>
      <c r="E196" s="298">
        <v>1</v>
      </c>
      <c r="F196" s="326">
        <f t="shared" ref="F196:F203" si="55">G196+H196</f>
        <v>155</v>
      </c>
      <c r="G196" s="298">
        <v>119</v>
      </c>
      <c r="H196" s="298">
        <v>36</v>
      </c>
      <c r="I196" s="302">
        <v>948.69</v>
      </c>
      <c r="J196" s="302">
        <f t="shared" si="53"/>
        <v>7.97</v>
      </c>
      <c r="K196" s="302">
        <f t="shared" si="54"/>
        <v>573.84</v>
      </c>
      <c r="L196" s="302">
        <f t="shared" si="26"/>
        <v>712.08</v>
      </c>
    </row>
    <row r="197" spans="1:12" x14ac:dyDescent="0.25">
      <c r="A197" s="211">
        <v>10069</v>
      </c>
      <c r="B197" s="211" t="s">
        <v>643</v>
      </c>
      <c r="C197" s="211" t="s">
        <v>875</v>
      </c>
      <c r="D197" s="300" t="s">
        <v>874</v>
      </c>
      <c r="E197" s="298">
        <v>1</v>
      </c>
      <c r="F197" s="326">
        <f t="shared" si="55"/>
        <v>191</v>
      </c>
      <c r="G197" s="298">
        <v>119</v>
      </c>
      <c r="H197" s="298">
        <v>72</v>
      </c>
      <c r="I197" s="302">
        <v>948.69</v>
      </c>
      <c r="J197" s="302">
        <f t="shared" si="53"/>
        <v>7.97</v>
      </c>
      <c r="K197" s="302">
        <f t="shared" si="54"/>
        <v>1147.68</v>
      </c>
      <c r="L197" s="302">
        <f t="shared" si="26"/>
        <v>1424.16</v>
      </c>
    </row>
    <row r="198" spans="1:12" x14ac:dyDescent="0.25">
      <c r="A198" s="211">
        <v>10064</v>
      </c>
      <c r="B198" s="211" t="s">
        <v>791</v>
      </c>
      <c r="C198" s="211" t="s">
        <v>876</v>
      </c>
      <c r="D198" s="300" t="s">
        <v>874</v>
      </c>
      <c r="E198" s="298">
        <v>1</v>
      </c>
      <c r="F198" s="326">
        <f t="shared" si="55"/>
        <v>151</v>
      </c>
      <c r="G198" s="298">
        <v>119</v>
      </c>
      <c r="H198" s="298">
        <v>32</v>
      </c>
      <c r="I198" s="302">
        <v>948.69</v>
      </c>
      <c r="J198" s="302">
        <f t="shared" si="53"/>
        <v>7.97</v>
      </c>
      <c r="K198" s="302">
        <f t="shared" si="54"/>
        <v>510.08</v>
      </c>
      <c r="L198" s="302">
        <f t="shared" si="26"/>
        <v>632.96</v>
      </c>
    </row>
    <row r="199" spans="1:12" x14ac:dyDescent="0.25">
      <c r="A199" s="211">
        <v>10308</v>
      </c>
      <c r="B199" s="211" t="s">
        <v>834</v>
      </c>
      <c r="C199" s="211" t="s">
        <v>877</v>
      </c>
      <c r="D199" s="300" t="s">
        <v>878</v>
      </c>
      <c r="E199" s="298">
        <v>1</v>
      </c>
      <c r="F199" s="326">
        <f t="shared" si="55"/>
        <v>176</v>
      </c>
      <c r="G199" s="298">
        <v>119</v>
      </c>
      <c r="H199" s="298">
        <v>57</v>
      </c>
      <c r="I199" s="302">
        <v>948.69</v>
      </c>
      <c r="J199" s="302">
        <f t="shared" si="53"/>
        <v>7.97</v>
      </c>
      <c r="K199" s="302">
        <f t="shared" si="54"/>
        <v>908.58</v>
      </c>
      <c r="L199" s="302">
        <f t="shared" si="26"/>
        <v>1127.46</v>
      </c>
    </row>
    <row r="200" spans="1:12" x14ac:dyDescent="0.25">
      <c r="A200" s="211">
        <v>10198</v>
      </c>
      <c r="B200" s="211" t="s">
        <v>879</v>
      </c>
      <c r="C200" s="211" t="s">
        <v>880</v>
      </c>
      <c r="D200" s="300" t="s">
        <v>878</v>
      </c>
      <c r="E200" s="298">
        <v>1</v>
      </c>
      <c r="F200" s="326">
        <f t="shared" si="55"/>
        <v>168</v>
      </c>
      <c r="G200" s="298">
        <v>64</v>
      </c>
      <c r="H200" s="298">
        <v>104</v>
      </c>
      <c r="I200" s="302">
        <v>510.21</v>
      </c>
      <c r="J200" s="302">
        <f t="shared" si="53"/>
        <v>7.97</v>
      </c>
      <c r="K200" s="302">
        <f t="shared" si="54"/>
        <v>1657.76</v>
      </c>
      <c r="L200" s="302">
        <f t="shared" si="26"/>
        <v>2057.11</v>
      </c>
    </row>
    <row r="201" spans="1:12" x14ac:dyDescent="0.25">
      <c r="A201" s="211">
        <v>10007</v>
      </c>
      <c r="B201" s="211" t="s">
        <v>791</v>
      </c>
      <c r="C201" s="211" t="s">
        <v>881</v>
      </c>
      <c r="D201" s="300" t="s">
        <v>878</v>
      </c>
      <c r="E201" s="298">
        <v>1</v>
      </c>
      <c r="F201" s="326">
        <f t="shared" si="55"/>
        <v>232</v>
      </c>
      <c r="G201" s="298">
        <v>119</v>
      </c>
      <c r="H201" s="298">
        <v>113</v>
      </c>
      <c r="I201" s="302">
        <v>948.69</v>
      </c>
      <c r="J201" s="302">
        <f t="shared" si="53"/>
        <v>7.97</v>
      </c>
      <c r="K201" s="302">
        <f t="shared" si="54"/>
        <v>1801.22</v>
      </c>
      <c r="L201" s="302">
        <f>ROUND(K201*1.2409,2)</f>
        <v>2235.13</v>
      </c>
    </row>
    <row r="202" spans="1:12" x14ac:dyDescent="0.25">
      <c r="A202" s="211">
        <v>10418</v>
      </c>
      <c r="B202" s="211" t="s">
        <v>882</v>
      </c>
      <c r="C202" s="211" t="s">
        <v>883</v>
      </c>
      <c r="D202" s="300" t="s">
        <v>878</v>
      </c>
      <c r="E202" s="298">
        <v>1</v>
      </c>
      <c r="F202" s="326">
        <f t="shared" si="55"/>
        <v>163</v>
      </c>
      <c r="G202" s="298">
        <v>119</v>
      </c>
      <c r="H202" s="298">
        <v>44</v>
      </c>
      <c r="I202" s="302">
        <v>948.69</v>
      </c>
      <c r="J202" s="302">
        <f t="shared" si="53"/>
        <v>7.97</v>
      </c>
      <c r="K202" s="302">
        <f t="shared" si="54"/>
        <v>701.36</v>
      </c>
      <c r="L202" s="302">
        <f t="shared" si="26"/>
        <v>870.32</v>
      </c>
    </row>
    <row r="203" spans="1:12" x14ac:dyDescent="0.25">
      <c r="A203" s="211">
        <v>10006</v>
      </c>
      <c r="B203" s="211" t="s">
        <v>702</v>
      </c>
      <c r="C203" s="211" t="s">
        <v>884</v>
      </c>
      <c r="D203" s="300" t="s">
        <v>878</v>
      </c>
      <c r="E203" s="298">
        <v>1</v>
      </c>
      <c r="F203" s="326">
        <f t="shared" si="55"/>
        <v>143</v>
      </c>
      <c r="G203" s="298">
        <v>119</v>
      </c>
      <c r="H203" s="298">
        <v>24</v>
      </c>
      <c r="I203" s="302">
        <v>948.69</v>
      </c>
      <c r="J203" s="302">
        <f t="shared" si="53"/>
        <v>7.97</v>
      </c>
      <c r="K203" s="302">
        <f t="shared" si="54"/>
        <v>382.56</v>
      </c>
      <c r="L203" s="302">
        <f t="shared" si="26"/>
        <v>474.72</v>
      </c>
    </row>
    <row r="204" spans="1:12" ht="47.25" x14ac:dyDescent="0.25">
      <c r="D204" s="297" t="s">
        <v>24</v>
      </c>
      <c r="E204" s="325">
        <f>SUM(E205:E233)</f>
        <v>29</v>
      </c>
      <c r="F204" s="325"/>
      <c r="G204" s="299"/>
      <c r="H204" s="320">
        <f t="shared" ref="H204" si="56">SUM(H205:H233)</f>
        <v>402</v>
      </c>
      <c r="I204" s="299"/>
      <c r="J204" s="299"/>
      <c r="K204" s="299">
        <f>SUM(K205:K233)</f>
        <v>3765.880000000001</v>
      </c>
      <c r="L204" s="299">
        <f>SUM(L205:L233)</f>
        <v>4673.0699999999979</v>
      </c>
    </row>
    <row r="205" spans="1:12" x14ac:dyDescent="0.25">
      <c r="A205" s="211">
        <v>20346</v>
      </c>
      <c r="B205" s="211" t="s">
        <v>885</v>
      </c>
      <c r="C205" s="211" t="s">
        <v>690</v>
      </c>
      <c r="D205" s="300" t="s">
        <v>181</v>
      </c>
      <c r="E205" s="298">
        <v>1</v>
      </c>
      <c r="F205" s="326">
        <f>G205+H205</f>
        <v>113</v>
      </c>
      <c r="G205" s="298">
        <v>96</v>
      </c>
      <c r="H205" s="298">
        <v>17</v>
      </c>
      <c r="I205" s="302">
        <v>451</v>
      </c>
      <c r="J205" s="302">
        <f t="shared" si="53"/>
        <v>4.7</v>
      </c>
      <c r="K205" s="302">
        <f t="shared" si="54"/>
        <v>159.80000000000001</v>
      </c>
      <c r="L205" s="302">
        <f t="shared" si="26"/>
        <v>198.3</v>
      </c>
    </row>
    <row r="206" spans="1:12" x14ac:dyDescent="0.25">
      <c r="A206" s="211">
        <v>20015</v>
      </c>
      <c r="B206" s="211" t="s">
        <v>799</v>
      </c>
      <c r="C206" s="211" t="s">
        <v>886</v>
      </c>
      <c r="D206" s="300" t="s">
        <v>181</v>
      </c>
      <c r="E206" s="298">
        <v>1</v>
      </c>
      <c r="F206" s="326">
        <f t="shared" ref="F206:F233" si="57">G206+H206</f>
        <v>144</v>
      </c>
      <c r="G206" s="298">
        <v>119</v>
      </c>
      <c r="H206" s="298">
        <v>25</v>
      </c>
      <c r="I206" s="302">
        <v>559.94000000000005</v>
      </c>
      <c r="J206" s="302">
        <f t="shared" si="53"/>
        <v>4.71</v>
      </c>
      <c r="K206" s="302">
        <f t="shared" si="54"/>
        <v>235.5</v>
      </c>
      <c r="L206" s="302">
        <f t="shared" si="26"/>
        <v>292.23</v>
      </c>
    </row>
    <row r="207" spans="1:12" x14ac:dyDescent="0.25">
      <c r="A207" s="211">
        <v>20499</v>
      </c>
      <c r="B207" s="211" t="s">
        <v>887</v>
      </c>
      <c r="C207" s="211" t="s">
        <v>888</v>
      </c>
      <c r="D207" s="300" t="s">
        <v>181</v>
      </c>
      <c r="E207" s="298">
        <v>1</v>
      </c>
      <c r="F207" s="326">
        <f t="shared" si="57"/>
        <v>135</v>
      </c>
      <c r="G207" s="298">
        <v>119</v>
      </c>
      <c r="H207" s="298">
        <v>16</v>
      </c>
      <c r="I207" s="302">
        <v>559</v>
      </c>
      <c r="J207" s="302">
        <f t="shared" si="53"/>
        <v>4.7</v>
      </c>
      <c r="K207" s="302">
        <f t="shared" si="54"/>
        <v>150.4</v>
      </c>
      <c r="L207" s="302">
        <f t="shared" si="26"/>
        <v>186.63</v>
      </c>
    </row>
    <row r="208" spans="1:12" x14ac:dyDescent="0.25">
      <c r="A208" s="211">
        <v>20676</v>
      </c>
      <c r="B208" s="211" t="s">
        <v>791</v>
      </c>
      <c r="C208" s="211" t="s">
        <v>889</v>
      </c>
      <c r="D208" s="300" t="s">
        <v>181</v>
      </c>
      <c r="E208" s="298">
        <v>1</v>
      </c>
      <c r="F208" s="326">
        <f t="shared" si="57"/>
        <v>136</v>
      </c>
      <c r="G208" s="298">
        <v>95</v>
      </c>
      <c r="H208" s="298">
        <v>41</v>
      </c>
      <c r="I208" s="302">
        <v>447.01</v>
      </c>
      <c r="J208" s="302">
        <f t="shared" si="53"/>
        <v>4.71</v>
      </c>
      <c r="K208" s="302">
        <f t="shared" si="54"/>
        <v>386.22</v>
      </c>
      <c r="L208" s="302">
        <f t="shared" ref="L208:L271" si="58">ROUND(K208*1.2409,2)</f>
        <v>479.26</v>
      </c>
    </row>
    <row r="209" spans="1:12" x14ac:dyDescent="0.25">
      <c r="A209" s="211">
        <v>20124</v>
      </c>
      <c r="B209" s="211" t="s">
        <v>890</v>
      </c>
      <c r="C209" s="211" t="s">
        <v>891</v>
      </c>
      <c r="D209" s="300" t="s">
        <v>181</v>
      </c>
      <c r="E209" s="298">
        <v>1</v>
      </c>
      <c r="F209" s="326">
        <f t="shared" si="57"/>
        <v>152</v>
      </c>
      <c r="G209" s="298">
        <v>119</v>
      </c>
      <c r="H209" s="298">
        <v>33</v>
      </c>
      <c r="I209" s="302">
        <v>559.94000000000005</v>
      </c>
      <c r="J209" s="302">
        <f t="shared" si="53"/>
        <v>4.71</v>
      </c>
      <c r="K209" s="302">
        <f t="shared" si="54"/>
        <v>310.86</v>
      </c>
      <c r="L209" s="302">
        <f t="shared" si="58"/>
        <v>385.75</v>
      </c>
    </row>
    <row r="210" spans="1:12" x14ac:dyDescent="0.25">
      <c r="A210" s="211">
        <v>20014</v>
      </c>
      <c r="B210" s="211" t="s">
        <v>892</v>
      </c>
      <c r="C210" s="211" t="s">
        <v>893</v>
      </c>
      <c r="D210" s="300" t="s">
        <v>181</v>
      </c>
      <c r="E210" s="298">
        <v>1</v>
      </c>
      <c r="F210" s="326">
        <f t="shared" si="57"/>
        <v>72</v>
      </c>
      <c r="G210" s="298">
        <v>63</v>
      </c>
      <c r="H210" s="298">
        <v>9</v>
      </c>
      <c r="I210" s="302">
        <v>296.43</v>
      </c>
      <c r="J210" s="302">
        <f t="shared" si="53"/>
        <v>4.71</v>
      </c>
      <c r="K210" s="302">
        <f t="shared" si="54"/>
        <v>84.78</v>
      </c>
      <c r="L210" s="302">
        <f t="shared" si="58"/>
        <v>105.2</v>
      </c>
    </row>
    <row r="211" spans="1:12" x14ac:dyDescent="0.25">
      <c r="A211" s="211">
        <v>20530</v>
      </c>
      <c r="B211" s="211" t="s">
        <v>616</v>
      </c>
      <c r="C211" s="211" t="s">
        <v>894</v>
      </c>
      <c r="D211" s="300" t="s">
        <v>181</v>
      </c>
      <c r="E211" s="298">
        <v>1</v>
      </c>
      <c r="F211" s="326">
        <f t="shared" si="57"/>
        <v>144</v>
      </c>
      <c r="G211" s="298">
        <v>119</v>
      </c>
      <c r="H211" s="298">
        <v>25</v>
      </c>
      <c r="I211" s="302">
        <v>559.94000000000005</v>
      </c>
      <c r="J211" s="302">
        <f t="shared" si="53"/>
        <v>4.71</v>
      </c>
      <c r="K211" s="302">
        <f t="shared" si="54"/>
        <v>235.5</v>
      </c>
      <c r="L211" s="302">
        <f t="shared" si="58"/>
        <v>292.23</v>
      </c>
    </row>
    <row r="212" spans="1:12" x14ac:dyDescent="0.25">
      <c r="A212" s="211">
        <v>20388</v>
      </c>
      <c r="B212" s="211" t="s">
        <v>828</v>
      </c>
      <c r="C212" s="211" t="s">
        <v>728</v>
      </c>
      <c r="D212" s="300" t="s">
        <v>181</v>
      </c>
      <c r="E212" s="298">
        <v>1</v>
      </c>
      <c r="F212" s="326">
        <f t="shared" si="57"/>
        <v>80</v>
      </c>
      <c r="G212" s="298">
        <v>63</v>
      </c>
      <c r="H212" s="298">
        <v>17</v>
      </c>
      <c r="I212" s="302">
        <v>296.43</v>
      </c>
      <c r="J212" s="302">
        <f t="shared" si="53"/>
        <v>4.71</v>
      </c>
      <c r="K212" s="302">
        <f t="shared" si="54"/>
        <v>160.13999999999999</v>
      </c>
      <c r="L212" s="302">
        <f t="shared" si="58"/>
        <v>198.72</v>
      </c>
    </row>
    <row r="213" spans="1:12" x14ac:dyDescent="0.25">
      <c r="A213" s="211">
        <v>20752</v>
      </c>
      <c r="B213" s="211" t="s">
        <v>895</v>
      </c>
      <c r="C213" s="211" t="s">
        <v>896</v>
      </c>
      <c r="D213" s="300" t="s">
        <v>181</v>
      </c>
      <c r="E213" s="298">
        <v>1</v>
      </c>
      <c r="F213" s="326">
        <f t="shared" si="57"/>
        <v>136</v>
      </c>
      <c r="G213" s="298">
        <v>119</v>
      </c>
      <c r="H213" s="298">
        <v>17</v>
      </c>
      <c r="I213" s="302">
        <v>495.74</v>
      </c>
      <c r="J213" s="302">
        <f t="shared" si="53"/>
        <v>4.17</v>
      </c>
      <c r="K213" s="302">
        <f t="shared" si="54"/>
        <v>141.78</v>
      </c>
      <c r="L213" s="302">
        <f t="shared" si="58"/>
        <v>175.93</v>
      </c>
    </row>
    <row r="214" spans="1:12" x14ac:dyDescent="0.25">
      <c r="A214" s="211">
        <v>20691</v>
      </c>
      <c r="B214" s="211" t="s">
        <v>897</v>
      </c>
      <c r="C214" s="211" t="s">
        <v>898</v>
      </c>
      <c r="D214" s="300" t="s">
        <v>181</v>
      </c>
      <c r="E214" s="298">
        <v>1</v>
      </c>
      <c r="F214" s="326">
        <f t="shared" si="57"/>
        <v>120</v>
      </c>
      <c r="G214" s="298">
        <v>119</v>
      </c>
      <c r="H214" s="298">
        <v>1</v>
      </c>
      <c r="I214" s="302">
        <v>495.74</v>
      </c>
      <c r="J214" s="302">
        <f t="shared" si="53"/>
        <v>4.17</v>
      </c>
      <c r="K214" s="302">
        <f t="shared" si="54"/>
        <v>8.34</v>
      </c>
      <c r="L214" s="302">
        <f t="shared" si="58"/>
        <v>10.35</v>
      </c>
    </row>
    <row r="215" spans="1:12" x14ac:dyDescent="0.25">
      <c r="A215" s="211">
        <v>20349</v>
      </c>
      <c r="B215" s="211" t="s">
        <v>669</v>
      </c>
      <c r="C215" s="211" t="s">
        <v>899</v>
      </c>
      <c r="D215" s="300" t="s">
        <v>181</v>
      </c>
      <c r="E215" s="298">
        <v>1</v>
      </c>
      <c r="F215" s="326">
        <f t="shared" si="57"/>
        <v>120</v>
      </c>
      <c r="G215" s="298">
        <v>96</v>
      </c>
      <c r="H215" s="298">
        <v>24</v>
      </c>
      <c r="I215" s="302">
        <v>451.71</v>
      </c>
      <c r="J215" s="302">
        <f t="shared" si="53"/>
        <v>4.71</v>
      </c>
      <c r="K215" s="302">
        <f t="shared" si="54"/>
        <v>226.08</v>
      </c>
      <c r="L215" s="302">
        <f t="shared" si="58"/>
        <v>280.54000000000002</v>
      </c>
    </row>
    <row r="216" spans="1:12" x14ac:dyDescent="0.25">
      <c r="A216" s="211">
        <v>20016</v>
      </c>
      <c r="B216" s="211" t="s">
        <v>691</v>
      </c>
      <c r="C216" s="211" t="s">
        <v>900</v>
      </c>
      <c r="D216" s="300" t="s">
        <v>181</v>
      </c>
      <c r="E216" s="298">
        <v>1</v>
      </c>
      <c r="F216" s="326">
        <f t="shared" si="57"/>
        <v>104</v>
      </c>
      <c r="G216" s="298">
        <v>95</v>
      </c>
      <c r="H216" s="298">
        <v>9</v>
      </c>
      <c r="I216" s="302">
        <v>447.01</v>
      </c>
      <c r="J216" s="302">
        <f t="shared" si="53"/>
        <v>4.71</v>
      </c>
      <c r="K216" s="302">
        <f t="shared" si="54"/>
        <v>84.78</v>
      </c>
      <c r="L216" s="302">
        <f t="shared" si="58"/>
        <v>105.2</v>
      </c>
    </row>
    <row r="217" spans="1:12" x14ac:dyDescent="0.25">
      <c r="A217" s="211">
        <v>20504</v>
      </c>
      <c r="B217" s="211" t="s">
        <v>727</v>
      </c>
      <c r="C217" s="211" t="s">
        <v>901</v>
      </c>
      <c r="D217" s="300" t="s">
        <v>181</v>
      </c>
      <c r="E217" s="298">
        <v>1</v>
      </c>
      <c r="F217" s="326">
        <f t="shared" si="57"/>
        <v>144</v>
      </c>
      <c r="G217" s="298">
        <v>119</v>
      </c>
      <c r="H217" s="298">
        <v>25</v>
      </c>
      <c r="I217" s="302">
        <v>559.94000000000005</v>
      </c>
      <c r="J217" s="302">
        <f t="shared" si="53"/>
        <v>4.71</v>
      </c>
      <c r="K217" s="302">
        <f t="shared" si="54"/>
        <v>235.5</v>
      </c>
      <c r="L217" s="302">
        <f t="shared" si="58"/>
        <v>292.23</v>
      </c>
    </row>
    <row r="218" spans="1:12" x14ac:dyDescent="0.25">
      <c r="A218" s="211">
        <v>20128</v>
      </c>
      <c r="B218" s="211" t="s">
        <v>902</v>
      </c>
      <c r="C218" s="211" t="s">
        <v>903</v>
      </c>
      <c r="D218" s="300" t="s">
        <v>181</v>
      </c>
      <c r="E218" s="298">
        <v>1</v>
      </c>
      <c r="F218" s="326">
        <f t="shared" si="57"/>
        <v>144</v>
      </c>
      <c r="G218" s="298">
        <v>119</v>
      </c>
      <c r="H218" s="298">
        <v>25</v>
      </c>
      <c r="I218" s="302">
        <v>559.94000000000005</v>
      </c>
      <c r="J218" s="302">
        <f t="shared" si="53"/>
        <v>4.71</v>
      </c>
      <c r="K218" s="302">
        <f t="shared" si="54"/>
        <v>235.5</v>
      </c>
      <c r="L218" s="302">
        <f t="shared" si="58"/>
        <v>292.23</v>
      </c>
    </row>
    <row r="219" spans="1:12" x14ac:dyDescent="0.25">
      <c r="A219" s="211">
        <v>20347</v>
      </c>
      <c r="B219" s="211" t="s">
        <v>669</v>
      </c>
      <c r="C219" s="211" t="s">
        <v>904</v>
      </c>
      <c r="D219" s="300" t="s">
        <v>181</v>
      </c>
      <c r="E219" s="298">
        <v>1</v>
      </c>
      <c r="F219" s="326">
        <f t="shared" si="57"/>
        <v>148</v>
      </c>
      <c r="G219" s="298">
        <v>119</v>
      </c>
      <c r="H219" s="298">
        <v>29</v>
      </c>
      <c r="I219" s="302">
        <v>559.94000000000005</v>
      </c>
      <c r="J219" s="302">
        <f t="shared" si="53"/>
        <v>4.71</v>
      </c>
      <c r="K219" s="302">
        <f t="shared" si="54"/>
        <v>273.18</v>
      </c>
      <c r="L219" s="302">
        <f t="shared" si="58"/>
        <v>338.99</v>
      </c>
    </row>
    <row r="220" spans="1:12" x14ac:dyDescent="0.25">
      <c r="A220" s="211">
        <v>20344</v>
      </c>
      <c r="B220" s="211" t="s">
        <v>691</v>
      </c>
      <c r="C220" s="211" t="s">
        <v>905</v>
      </c>
      <c r="D220" s="300" t="s">
        <v>181</v>
      </c>
      <c r="E220" s="298">
        <v>1</v>
      </c>
      <c r="F220" s="326">
        <f t="shared" si="57"/>
        <v>88</v>
      </c>
      <c r="G220" s="298">
        <v>71</v>
      </c>
      <c r="H220" s="298">
        <v>17</v>
      </c>
      <c r="I220" s="302">
        <v>334</v>
      </c>
      <c r="J220" s="302">
        <f t="shared" si="53"/>
        <v>4.7</v>
      </c>
      <c r="K220" s="302">
        <f t="shared" si="54"/>
        <v>159.80000000000001</v>
      </c>
      <c r="L220" s="302">
        <f t="shared" si="58"/>
        <v>198.3</v>
      </c>
    </row>
    <row r="221" spans="1:12" x14ac:dyDescent="0.25">
      <c r="A221" s="211">
        <v>20430</v>
      </c>
      <c r="B221" s="211" t="s">
        <v>906</v>
      </c>
      <c r="C221" s="211" t="s">
        <v>907</v>
      </c>
      <c r="D221" s="300" t="s">
        <v>181</v>
      </c>
      <c r="E221" s="298">
        <v>1</v>
      </c>
      <c r="F221" s="326">
        <f t="shared" si="57"/>
        <v>128</v>
      </c>
      <c r="G221" s="298">
        <v>119</v>
      </c>
      <c r="H221" s="298">
        <v>9</v>
      </c>
      <c r="I221" s="302">
        <v>559.94000000000005</v>
      </c>
      <c r="J221" s="302">
        <f t="shared" si="53"/>
        <v>4.71</v>
      </c>
      <c r="K221" s="302">
        <f t="shared" si="54"/>
        <v>84.78</v>
      </c>
      <c r="L221" s="302">
        <f t="shared" si="58"/>
        <v>105.2</v>
      </c>
    </row>
    <row r="222" spans="1:12" x14ac:dyDescent="0.25">
      <c r="A222" s="211">
        <v>20219</v>
      </c>
      <c r="B222" s="211" t="s">
        <v>908</v>
      </c>
      <c r="C222" s="211" t="s">
        <v>909</v>
      </c>
      <c r="D222" s="300" t="s">
        <v>462</v>
      </c>
      <c r="E222" s="298">
        <v>1</v>
      </c>
      <c r="F222" s="326">
        <f t="shared" si="57"/>
        <v>120</v>
      </c>
      <c r="G222" s="298">
        <v>119</v>
      </c>
      <c r="H222" s="298">
        <v>1</v>
      </c>
      <c r="I222" s="302">
        <v>559.94000000000005</v>
      </c>
      <c r="J222" s="302">
        <f t="shared" si="53"/>
        <v>4.71</v>
      </c>
      <c r="K222" s="302">
        <f t="shared" si="54"/>
        <v>9.42</v>
      </c>
      <c r="L222" s="302">
        <f t="shared" si="58"/>
        <v>11.69</v>
      </c>
    </row>
    <row r="223" spans="1:12" x14ac:dyDescent="0.25">
      <c r="A223" s="211">
        <v>20236</v>
      </c>
      <c r="B223" s="211" t="s">
        <v>809</v>
      </c>
      <c r="C223" s="211" t="s">
        <v>910</v>
      </c>
      <c r="D223" s="300" t="s">
        <v>462</v>
      </c>
      <c r="E223" s="298">
        <v>1</v>
      </c>
      <c r="F223" s="326">
        <f t="shared" si="57"/>
        <v>120</v>
      </c>
      <c r="G223" s="298">
        <v>119</v>
      </c>
      <c r="H223" s="298">
        <v>1</v>
      </c>
      <c r="I223" s="302">
        <v>559.94000000000005</v>
      </c>
      <c r="J223" s="302">
        <f t="shared" si="53"/>
        <v>4.71</v>
      </c>
      <c r="K223" s="302">
        <f t="shared" si="54"/>
        <v>9.42</v>
      </c>
      <c r="L223" s="302">
        <f t="shared" si="58"/>
        <v>11.69</v>
      </c>
    </row>
    <row r="224" spans="1:12" x14ac:dyDescent="0.25">
      <c r="A224" s="211">
        <v>20221</v>
      </c>
      <c r="B224" s="211" t="s">
        <v>702</v>
      </c>
      <c r="C224" s="211" t="s">
        <v>911</v>
      </c>
      <c r="D224" s="300" t="s">
        <v>462</v>
      </c>
      <c r="E224" s="298">
        <v>1</v>
      </c>
      <c r="F224" s="326">
        <f t="shared" si="57"/>
        <v>132</v>
      </c>
      <c r="G224" s="298">
        <v>119</v>
      </c>
      <c r="H224" s="298">
        <v>13</v>
      </c>
      <c r="I224" s="302">
        <v>559</v>
      </c>
      <c r="J224" s="302">
        <f t="shared" si="53"/>
        <v>4.7</v>
      </c>
      <c r="K224" s="302">
        <f t="shared" si="54"/>
        <v>122.2</v>
      </c>
      <c r="L224" s="302">
        <f t="shared" si="58"/>
        <v>151.63999999999999</v>
      </c>
    </row>
    <row r="225" spans="1:12" x14ac:dyDescent="0.25">
      <c r="A225" s="211">
        <v>20177</v>
      </c>
      <c r="B225" s="211" t="s">
        <v>740</v>
      </c>
      <c r="C225" s="211" t="s">
        <v>912</v>
      </c>
      <c r="D225" s="300" t="s">
        <v>462</v>
      </c>
      <c r="E225" s="298">
        <v>1</v>
      </c>
      <c r="F225" s="326">
        <f t="shared" si="57"/>
        <v>68</v>
      </c>
      <c r="G225" s="298">
        <v>64</v>
      </c>
      <c r="H225" s="298">
        <v>4</v>
      </c>
      <c r="I225" s="302">
        <v>301</v>
      </c>
      <c r="J225" s="302">
        <f t="shared" si="53"/>
        <v>4.7</v>
      </c>
      <c r="K225" s="302">
        <f t="shared" si="54"/>
        <v>37.6</v>
      </c>
      <c r="L225" s="302">
        <f t="shared" si="58"/>
        <v>46.66</v>
      </c>
    </row>
    <row r="226" spans="1:12" x14ac:dyDescent="0.25">
      <c r="A226" s="211">
        <v>20218</v>
      </c>
      <c r="B226" s="211" t="s">
        <v>809</v>
      </c>
      <c r="C226" s="211" t="s">
        <v>913</v>
      </c>
      <c r="D226" s="300" t="s">
        <v>462</v>
      </c>
      <c r="E226" s="298">
        <v>1</v>
      </c>
      <c r="F226" s="326">
        <f t="shared" si="57"/>
        <v>120</v>
      </c>
      <c r="G226" s="298">
        <v>119</v>
      </c>
      <c r="H226" s="298">
        <v>1</v>
      </c>
      <c r="I226" s="302">
        <v>559.94000000000005</v>
      </c>
      <c r="J226" s="302">
        <f t="shared" si="53"/>
        <v>4.71</v>
      </c>
      <c r="K226" s="302">
        <f t="shared" si="54"/>
        <v>9.42</v>
      </c>
      <c r="L226" s="302">
        <f t="shared" si="58"/>
        <v>11.69</v>
      </c>
    </row>
    <row r="227" spans="1:12" x14ac:dyDescent="0.25">
      <c r="A227" s="211">
        <v>20220</v>
      </c>
      <c r="B227" s="211" t="s">
        <v>914</v>
      </c>
      <c r="C227" s="211" t="s">
        <v>915</v>
      </c>
      <c r="D227" s="300" t="s">
        <v>462</v>
      </c>
      <c r="E227" s="298">
        <v>1</v>
      </c>
      <c r="F227" s="326">
        <f t="shared" si="57"/>
        <v>104</v>
      </c>
      <c r="G227" s="298">
        <v>95</v>
      </c>
      <c r="H227" s="298">
        <v>9</v>
      </c>
      <c r="I227" s="302">
        <v>447.01</v>
      </c>
      <c r="J227" s="302">
        <f t="shared" si="53"/>
        <v>4.71</v>
      </c>
      <c r="K227" s="302">
        <f t="shared" si="54"/>
        <v>84.78</v>
      </c>
      <c r="L227" s="302">
        <f t="shared" si="58"/>
        <v>105.2</v>
      </c>
    </row>
    <row r="228" spans="1:12" x14ac:dyDescent="0.25">
      <c r="A228" s="211">
        <v>20224</v>
      </c>
      <c r="B228" s="211" t="s">
        <v>665</v>
      </c>
      <c r="C228" s="211" t="s">
        <v>916</v>
      </c>
      <c r="D228" s="300" t="s">
        <v>462</v>
      </c>
      <c r="E228" s="298">
        <v>1</v>
      </c>
      <c r="F228" s="326">
        <f t="shared" si="57"/>
        <v>120</v>
      </c>
      <c r="G228" s="298">
        <v>119</v>
      </c>
      <c r="H228" s="298">
        <v>1</v>
      </c>
      <c r="I228" s="302">
        <v>559.94000000000005</v>
      </c>
      <c r="J228" s="302">
        <f t="shared" si="53"/>
        <v>4.71</v>
      </c>
      <c r="K228" s="302">
        <f t="shared" si="54"/>
        <v>9.42</v>
      </c>
      <c r="L228" s="302">
        <f t="shared" si="58"/>
        <v>11.69</v>
      </c>
    </row>
    <row r="229" spans="1:12" x14ac:dyDescent="0.25">
      <c r="A229" s="211">
        <v>30443</v>
      </c>
      <c r="B229" s="211" t="s">
        <v>917</v>
      </c>
      <c r="C229" s="211" t="s">
        <v>918</v>
      </c>
      <c r="D229" s="300" t="s">
        <v>462</v>
      </c>
      <c r="E229" s="298">
        <v>1</v>
      </c>
      <c r="F229" s="326">
        <f t="shared" si="57"/>
        <v>140</v>
      </c>
      <c r="G229" s="298">
        <v>119</v>
      </c>
      <c r="H229" s="298">
        <v>21</v>
      </c>
      <c r="I229" s="302">
        <v>559.94000000000005</v>
      </c>
      <c r="J229" s="302">
        <f t="shared" si="53"/>
        <v>4.71</v>
      </c>
      <c r="K229" s="302">
        <f t="shared" si="54"/>
        <v>197.82</v>
      </c>
      <c r="L229" s="302">
        <f t="shared" si="58"/>
        <v>245.47</v>
      </c>
    </row>
    <row r="230" spans="1:12" x14ac:dyDescent="0.25">
      <c r="A230" s="211">
        <v>20034</v>
      </c>
      <c r="B230" s="211" t="s">
        <v>845</v>
      </c>
      <c r="C230" s="211" t="s">
        <v>919</v>
      </c>
      <c r="D230" s="300" t="s">
        <v>30</v>
      </c>
      <c r="E230" s="298">
        <v>1</v>
      </c>
      <c r="F230" s="326">
        <f t="shared" si="57"/>
        <v>120</v>
      </c>
      <c r="G230" s="298">
        <v>119</v>
      </c>
      <c r="H230" s="298">
        <v>1</v>
      </c>
      <c r="I230" s="302">
        <v>559.94000000000005</v>
      </c>
      <c r="J230" s="302">
        <f t="shared" si="53"/>
        <v>4.71</v>
      </c>
      <c r="K230" s="302">
        <f t="shared" si="54"/>
        <v>9.42</v>
      </c>
      <c r="L230" s="302">
        <f t="shared" si="58"/>
        <v>11.69</v>
      </c>
    </row>
    <row r="231" spans="1:12" x14ac:dyDescent="0.25">
      <c r="A231" s="211">
        <v>20141</v>
      </c>
      <c r="B231" s="211" t="s">
        <v>740</v>
      </c>
      <c r="C231" s="211" t="s">
        <v>920</v>
      </c>
      <c r="D231" s="300" t="s">
        <v>465</v>
      </c>
      <c r="E231" s="298">
        <v>1</v>
      </c>
      <c r="F231" s="326">
        <f t="shared" si="57"/>
        <v>120</v>
      </c>
      <c r="G231" s="298">
        <v>119</v>
      </c>
      <c r="H231" s="298">
        <v>1</v>
      </c>
      <c r="I231" s="302">
        <v>559.94000000000005</v>
      </c>
      <c r="J231" s="302">
        <f t="shared" si="53"/>
        <v>4.71</v>
      </c>
      <c r="K231" s="302">
        <f t="shared" si="54"/>
        <v>9.42</v>
      </c>
      <c r="L231" s="302">
        <f t="shared" si="58"/>
        <v>11.69</v>
      </c>
    </row>
    <row r="232" spans="1:12" x14ac:dyDescent="0.25">
      <c r="A232" s="211">
        <v>20131</v>
      </c>
      <c r="B232" s="211" t="s">
        <v>811</v>
      </c>
      <c r="C232" s="211" t="s">
        <v>921</v>
      </c>
      <c r="D232" s="300" t="s">
        <v>465</v>
      </c>
      <c r="E232" s="298">
        <v>1</v>
      </c>
      <c r="F232" s="326">
        <f t="shared" si="57"/>
        <v>128</v>
      </c>
      <c r="G232" s="298">
        <v>119</v>
      </c>
      <c r="H232" s="298">
        <v>9</v>
      </c>
      <c r="I232" s="302">
        <v>559</v>
      </c>
      <c r="J232" s="302">
        <f t="shared" si="53"/>
        <v>4.7</v>
      </c>
      <c r="K232" s="302">
        <f t="shared" si="54"/>
        <v>84.6</v>
      </c>
      <c r="L232" s="302">
        <f t="shared" si="58"/>
        <v>104.98</v>
      </c>
    </row>
    <row r="233" spans="1:12" x14ac:dyDescent="0.25">
      <c r="A233" s="211">
        <v>20137</v>
      </c>
      <c r="B233" s="211" t="s">
        <v>922</v>
      </c>
      <c r="C233" s="211" t="s">
        <v>923</v>
      </c>
      <c r="D233" s="300" t="s">
        <v>465</v>
      </c>
      <c r="E233" s="298">
        <v>1</v>
      </c>
      <c r="F233" s="326">
        <f t="shared" si="57"/>
        <v>120</v>
      </c>
      <c r="G233" s="298">
        <v>119</v>
      </c>
      <c r="H233" s="298">
        <v>1</v>
      </c>
      <c r="I233" s="302">
        <v>559.94000000000005</v>
      </c>
      <c r="J233" s="302">
        <f t="shared" si="53"/>
        <v>4.71</v>
      </c>
      <c r="K233" s="302">
        <f t="shared" si="54"/>
        <v>9.42</v>
      </c>
      <c r="L233" s="302">
        <f t="shared" si="58"/>
        <v>11.69</v>
      </c>
    </row>
    <row r="234" spans="1:12" ht="47.25" x14ac:dyDescent="0.25">
      <c r="D234" s="297" t="s">
        <v>25</v>
      </c>
      <c r="E234" s="325">
        <f>SUM(E235:E245)</f>
        <v>11</v>
      </c>
      <c r="F234" s="325"/>
      <c r="G234" s="299"/>
      <c r="H234" s="320">
        <f t="shared" ref="H234" si="59">SUM(H235:H245)</f>
        <v>165</v>
      </c>
      <c r="I234" s="299"/>
      <c r="J234" s="299"/>
      <c r="K234" s="299">
        <f>SUM(K235:K245)</f>
        <v>1148.24</v>
      </c>
      <c r="L234" s="299">
        <f>SUM(L235:L245)</f>
        <v>1424.8600000000001</v>
      </c>
    </row>
    <row r="235" spans="1:12" x14ac:dyDescent="0.25">
      <c r="A235" s="211">
        <v>30588</v>
      </c>
      <c r="B235" s="211" t="s">
        <v>924</v>
      </c>
      <c r="C235" s="211" t="s">
        <v>925</v>
      </c>
      <c r="D235" s="300" t="s">
        <v>196</v>
      </c>
      <c r="E235" s="298">
        <v>1</v>
      </c>
      <c r="F235" s="326">
        <f>G235+H235</f>
        <v>120</v>
      </c>
      <c r="G235" s="298">
        <v>119</v>
      </c>
      <c r="H235" s="298">
        <v>1</v>
      </c>
      <c r="I235" s="302">
        <v>413.71</v>
      </c>
      <c r="J235" s="302">
        <f t="shared" si="53"/>
        <v>3.48</v>
      </c>
      <c r="K235" s="302">
        <f t="shared" si="54"/>
        <v>6.96</v>
      </c>
      <c r="L235" s="302">
        <f t="shared" si="58"/>
        <v>8.64</v>
      </c>
    </row>
    <row r="236" spans="1:12" x14ac:dyDescent="0.25">
      <c r="A236" s="211">
        <v>30824</v>
      </c>
      <c r="B236" s="211" t="s">
        <v>665</v>
      </c>
      <c r="C236" s="211" t="s">
        <v>926</v>
      </c>
      <c r="D236" s="300" t="s">
        <v>196</v>
      </c>
      <c r="E236" s="298">
        <v>1</v>
      </c>
      <c r="F236" s="326">
        <f t="shared" ref="F236:F245" si="60">G236+H236</f>
        <v>136</v>
      </c>
      <c r="G236" s="298">
        <v>119</v>
      </c>
      <c r="H236" s="298">
        <v>17</v>
      </c>
      <c r="I236" s="302">
        <v>413.71</v>
      </c>
      <c r="J236" s="302">
        <f t="shared" si="53"/>
        <v>3.48</v>
      </c>
      <c r="K236" s="302">
        <f t="shared" si="54"/>
        <v>118.32</v>
      </c>
      <c r="L236" s="302">
        <f t="shared" si="58"/>
        <v>146.82</v>
      </c>
    </row>
    <row r="237" spans="1:12" x14ac:dyDescent="0.25">
      <c r="A237" s="211">
        <v>30502</v>
      </c>
      <c r="B237" s="211" t="s">
        <v>691</v>
      </c>
      <c r="C237" s="211" t="s">
        <v>927</v>
      </c>
      <c r="D237" s="300" t="s">
        <v>196</v>
      </c>
      <c r="E237" s="298">
        <v>1</v>
      </c>
      <c r="F237" s="326">
        <f t="shared" si="60"/>
        <v>132</v>
      </c>
      <c r="G237" s="298">
        <v>95</v>
      </c>
      <c r="H237" s="298">
        <v>37</v>
      </c>
      <c r="I237" s="302">
        <v>330.27</v>
      </c>
      <c r="J237" s="302">
        <f t="shared" si="53"/>
        <v>3.48</v>
      </c>
      <c r="K237" s="302">
        <f t="shared" si="54"/>
        <v>257.52</v>
      </c>
      <c r="L237" s="302">
        <f t="shared" si="58"/>
        <v>319.56</v>
      </c>
    </row>
    <row r="238" spans="1:12" x14ac:dyDescent="0.25">
      <c r="A238" s="211">
        <v>42051</v>
      </c>
      <c r="B238" s="211" t="s">
        <v>684</v>
      </c>
      <c r="C238" s="211" t="s">
        <v>928</v>
      </c>
      <c r="D238" s="300" t="s">
        <v>196</v>
      </c>
      <c r="E238" s="298">
        <v>1</v>
      </c>
      <c r="F238" s="326">
        <f t="shared" si="60"/>
        <v>128</v>
      </c>
      <c r="G238" s="298">
        <v>119</v>
      </c>
      <c r="H238" s="298">
        <v>9</v>
      </c>
      <c r="I238" s="302">
        <v>413.71</v>
      </c>
      <c r="J238" s="302">
        <f t="shared" si="53"/>
        <v>3.48</v>
      </c>
      <c r="K238" s="302">
        <f t="shared" si="54"/>
        <v>62.64</v>
      </c>
      <c r="L238" s="302">
        <f t="shared" si="58"/>
        <v>77.73</v>
      </c>
    </row>
    <row r="239" spans="1:12" x14ac:dyDescent="0.25">
      <c r="A239" s="211">
        <v>41092</v>
      </c>
      <c r="B239" s="211" t="s">
        <v>740</v>
      </c>
      <c r="C239" s="211" t="s">
        <v>929</v>
      </c>
      <c r="D239" s="300" t="s">
        <v>196</v>
      </c>
      <c r="E239" s="298">
        <v>1</v>
      </c>
      <c r="F239" s="326">
        <f t="shared" si="60"/>
        <v>87</v>
      </c>
      <c r="G239" s="298">
        <v>79</v>
      </c>
      <c r="H239" s="298">
        <v>8</v>
      </c>
      <c r="I239" s="302">
        <v>274</v>
      </c>
      <c r="J239" s="302">
        <f t="shared" si="53"/>
        <v>3.47</v>
      </c>
      <c r="K239" s="302">
        <f t="shared" si="54"/>
        <v>55.52</v>
      </c>
      <c r="L239" s="302">
        <f t="shared" si="58"/>
        <v>68.89</v>
      </c>
    </row>
    <row r="240" spans="1:12" x14ac:dyDescent="0.25">
      <c r="A240" s="211">
        <v>41006</v>
      </c>
      <c r="B240" s="211" t="s">
        <v>930</v>
      </c>
      <c r="C240" s="211" t="s">
        <v>931</v>
      </c>
      <c r="D240" s="300" t="s">
        <v>196</v>
      </c>
      <c r="E240" s="298">
        <v>1</v>
      </c>
      <c r="F240" s="326">
        <f t="shared" si="60"/>
        <v>144</v>
      </c>
      <c r="G240" s="298">
        <v>119</v>
      </c>
      <c r="H240" s="298">
        <v>25</v>
      </c>
      <c r="I240" s="302">
        <v>413.71</v>
      </c>
      <c r="J240" s="302">
        <f t="shared" si="53"/>
        <v>3.48</v>
      </c>
      <c r="K240" s="302">
        <f t="shared" si="54"/>
        <v>174</v>
      </c>
      <c r="L240" s="302">
        <f t="shared" si="58"/>
        <v>215.92</v>
      </c>
    </row>
    <row r="241" spans="1:12" x14ac:dyDescent="0.25">
      <c r="A241" s="211">
        <v>30237</v>
      </c>
      <c r="B241" s="211" t="s">
        <v>932</v>
      </c>
      <c r="C241" s="211" t="s">
        <v>933</v>
      </c>
      <c r="D241" s="300" t="s">
        <v>196</v>
      </c>
      <c r="E241" s="298">
        <v>1</v>
      </c>
      <c r="F241" s="326">
        <f t="shared" si="60"/>
        <v>24</v>
      </c>
      <c r="G241" s="298">
        <v>8</v>
      </c>
      <c r="H241" s="298">
        <v>16</v>
      </c>
      <c r="I241" s="302">
        <v>27.812000000000001</v>
      </c>
      <c r="J241" s="302">
        <f t="shared" si="53"/>
        <v>3.48</v>
      </c>
      <c r="K241" s="302">
        <f t="shared" si="54"/>
        <v>111.36</v>
      </c>
      <c r="L241" s="302">
        <f t="shared" si="58"/>
        <v>138.19</v>
      </c>
    </row>
    <row r="242" spans="1:12" x14ac:dyDescent="0.25">
      <c r="A242" s="211">
        <v>30671</v>
      </c>
      <c r="B242" s="211" t="s">
        <v>866</v>
      </c>
      <c r="C242" s="211" t="s">
        <v>666</v>
      </c>
      <c r="D242" s="300" t="s">
        <v>196</v>
      </c>
      <c r="E242" s="298">
        <v>1</v>
      </c>
      <c r="F242" s="326">
        <f t="shared" si="60"/>
        <v>132</v>
      </c>
      <c r="G242" s="298">
        <v>119</v>
      </c>
      <c r="H242" s="298">
        <v>13</v>
      </c>
      <c r="I242" s="302">
        <v>413.71</v>
      </c>
      <c r="J242" s="302">
        <f t="shared" si="53"/>
        <v>3.48</v>
      </c>
      <c r="K242" s="302">
        <f t="shared" si="54"/>
        <v>90.48</v>
      </c>
      <c r="L242" s="302">
        <f t="shared" si="58"/>
        <v>112.28</v>
      </c>
    </row>
    <row r="243" spans="1:12" x14ac:dyDescent="0.25">
      <c r="A243" s="211">
        <v>42052</v>
      </c>
      <c r="B243" s="211" t="s">
        <v>757</v>
      </c>
      <c r="C243" s="211" t="s">
        <v>934</v>
      </c>
      <c r="D243" s="300" t="s">
        <v>196</v>
      </c>
      <c r="E243" s="298">
        <v>1</v>
      </c>
      <c r="F243" s="326">
        <f t="shared" si="60"/>
        <v>124</v>
      </c>
      <c r="G243" s="298">
        <v>103</v>
      </c>
      <c r="H243" s="298">
        <v>21</v>
      </c>
      <c r="I243" s="302">
        <v>358.08</v>
      </c>
      <c r="J243" s="302">
        <f t="shared" si="53"/>
        <v>3.48</v>
      </c>
      <c r="K243" s="302">
        <f t="shared" si="54"/>
        <v>146.16</v>
      </c>
      <c r="L243" s="302">
        <f t="shared" si="58"/>
        <v>181.37</v>
      </c>
    </row>
    <row r="244" spans="1:12" x14ac:dyDescent="0.25">
      <c r="A244" s="211">
        <v>30019</v>
      </c>
      <c r="B244" s="211" t="s">
        <v>643</v>
      </c>
      <c r="C244" s="211" t="s">
        <v>935</v>
      </c>
      <c r="D244" s="300" t="s">
        <v>196</v>
      </c>
      <c r="E244" s="298">
        <v>1</v>
      </c>
      <c r="F244" s="326">
        <f t="shared" si="60"/>
        <v>124</v>
      </c>
      <c r="G244" s="298">
        <v>119</v>
      </c>
      <c r="H244" s="298">
        <v>5</v>
      </c>
      <c r="I244" s="302">
        <v>413.71</v>
      </c>
      <c r="J244" s="302">
        <f t="shared" si="53"/>
        <v>3.48</v>
      </c>
      <c r="K244" s="302">
        <f t="shared" si="54"/>
        <v>34.799999999999997</v>
      </c>
      <c r="L244" s="302">
        <f t="shared" si="58"/>
        <v>43.18</v>
      </c>
    </row>
    <row r="245" spans="1:12" x14ac:dyDescent="0.25">
      <c r="A245" s="211">
        <v>42207</v>
      </c>
      <c r="B245" s="211" t="s">
        <v>684</v>
      </c>
      <c r="C245" s="211" t="s">
        <v>936</v>
      </c>
      <c r="D245" s="300" t="s">
        <v>196</v>
      </c>
      <c r="E245" s="298">
        <v>1</v>
      </c>
      <c r="F245" s="326">
        <f t="shared" si="60"/>
        <v>132</v>
      </c>
      <c r="G245" s="298">
        <v>119</v>
      </c>
      <c r="H245" s="298">
        <v>13</v>
      </c>
      <c r="I245" s="302">
        <v>413.71</v>
      </c>
      <c r="J245" s="302">
        <f t="shared" si="53"/>
        <v>3.48</v>
      </c>
      <c r="K245" s="302">
        <f t="shared" si="54"/>
        <v>90.48</v>
      </c>
      <c r="L245" s="302">
        <f t="shared" si="58"/>
        <v>112.28</v>
      </c>
    </row>
    <row r="246" spans="1:12" ht="31.5" x14ac:dyDescent="0.25">
      <c r="D246" s="297" t="s">
        <v>26</v>
      </c>
      <c r="E246" s="325">
        <f>SUM(E247)</f>
        <v>1</v>
      </c>
      <c r="F246" s="325"/>
      <c r="G246" s="299"/>
      <c r="H246" s="320">
        <f t="shared" ref="H246" si="61">SUM(H247)</f>
        <v>3</v>
      </c>
      <c r="I246" s="299"/>
      <c r="J246" s="299"/>
      <c r="K246" s="299">
        <f t="shared" ref="K246:L246" si="62">SUM(K247)</f>
        <v>15.48</v>
      </c>
      <c r="L246" s="299">
        <f t="shared" si="62"/>
        <v>19.21</v>
      </c>
    </row>
    <row r="247" spans="1:12" x14ac:dyDescent="0.25">
      <c r="A247" s="211">
        <v>30758</v>
      </c>
      <c r="B247" s="211" t="s">
        <v>845</v>
      </c>
      <c r="C247" s="211" t="s">
        <v>937</v>
      </c>
      <c r="D247" s="304" t="s">
        <v>32</v>
      </c>
      <c r="E247" s="298">
        <v>1</v>
      </c>
      <c r="F247" s="326">
        <f>G247+H247</f>
        <v>122</v>
      </c>
      <c r="G247" s="298">
        <v>119</v>
      </c>
      <c r="H247" s="298">
        <v>3</v>
      </c>
      <c r="I247" s="302">
        <v>306.72000000000003</v>
      </c>
      <c r="J247" s="302">
        <f t="shared" si="53"/>
        <v>2.58</v>
      </c>
      <c r="K247" s="302">
        <f t="shared" si="54"/>
        <v>15.48</v>
      </c>
      <c r="L247" s="302">
        <f t="shared" si="58"/>
        <v>19.21</v>
      </c>
    </row>
    <row r="248" spans="1:12" x14ac:dyDescent="0.25">
      <c r="D248" s="294" t="s">
        <v>938</v>
      </c>
      <c r="E248" s="324">
        <f>E249+E251+E258</f>
        <v>11</v>
      </c>
      <c r="F248" s="324"/>
      <c r="G248" s="296"/>
      <c r="H248" s="306">
        <f t="shared" ref="H248" si="63">H249+H251+H258</f>
        <v>218</v>
      </c>
      <c r="I248" s="296"/>
      <c r="J248" s="296"/>
      <c r="K248" s="296">
        <f>K249+K251+K258</f>
        <v>1893.08</v>
      </c>
      <c r="L248" s="296">
        <f>L249+L251+L258</f>
        <v>2349.13</v>
      </c>
    </row>
    <row r="249" spans="1:12" ht="31.5" x14ac:dyDescent="0.25">
      <c r="D249" s="297" t="s">
        <v>23</v>
      </c>
      <c r="E249" s="325">
        <f>SUM(E250)</f>
        <v>1</v>
      </c>
      <c r="F249" s="325"/>
      <c r="G249" s="299"/>
      <c r="H249" s="320">
        <f t="shared" ref="H249" si="64">SUM(H250)</f>
        <v>22</v>
      </c>
      <c r="I249" s="299"/>
      <c r="J249" s="299"/>
      <c r="K249" s="299">
        <f>SUM(K250)</f>
        <v>351.56</v>
      </c>
      <c r="L249" s="299">
        <f>SUM(L250)</f>
        <v>436.25</v>
      </c>
    </row>
    <row r="250" spans="1:12" x14ac:dyDescent="0.25">
      <c r="A250" s="211">
        <v>10297</v>
      </c>
      <c r="B250" s="211" t="s">
        <v>665</v>
      </c>
      <c r="C250" s="211" t="s">
        <v>939</v>
      </c>
      <c r="D250" s="300" t="s">
        <v>940</v>
      </c>
      <c r="E250" s="298">
        <v>1</v>
      </c>
      <c r="F250" s="326">
        <f>G250+H250</f>
        <v>141</v>
      </c>
      <c r="G250" s="298">
        <v>119</v>
      </c>
      <c r="H250" s="298">
        <v>22</v>
      </c>
      <c r="I250" s="302">
        <v>951</v>
      </c>
      <c r="J250" s="302">
        <f t="shared" si="53"/>
        <v>7.99</v>
      </c>
      <c r="K250" s="302">
        <f t="shared" si="54"/>
        <v>351.56</v>
      </c>
      <c r="L250" s="302">
        <f t="shared" si="58"/>
        <v>436.25</v>
      </c>
    </row>
    <row r="251" spans="1:12" ht="47.25" x14ac:dyDescent="0.25">
      <c r="D251" s="297" t="s">
        <v>24</v>
      </c>
      <c r="E251" s="325">
        <f>SUM(E252:E257)</f>
        <v>6</v>
      </c>
      <c r="F251" s="325"/>
      <c r="G251" s="299"/>
      <c r="H251" s="320">
        <f t="shared" ref="H251" si="65">SUM(H252:H257)</f>
        <v>101</v>
      </c>
      <c r="I251" s="299"/>
      <c r="J251" s="299"/>
      <c r="K251" s="299">
        <f>SUM(K252:K257)</f>
        <v>962.61999999999989</v>
      </c>
      <c r="L251" s="299">
        <f>SUM(L252:L257)</f>
        <v>1194.52</v>
      </c>
    </row>
    <row r="252" spans="1:12" x14ac:dyDescent="0.25">
      <c r="A252" s="211">
        <v>20118</v>
      </c>
      <c r="B252" s="211" t="s">
        <v>704</v>
      </c>
      <c r="C252" s="211" t="s">
        <v>941</v>
      </c>
      <c r="D252" s="300" t="s">
        <v>790</v>
      </c>
      <c r="E252" s="298">
        <v>1</v>
      </c>
      <c r="F252" s="326">
        <f>G252+H252</f>
        <v>139</v>
      </c>
      <c r="G252" s="298">
        <v>119</v>
      </c>
      <c r="H252" s="298">
        <v>20</v>
      </c>
      <c r="I252" s="302">
        <v>647</v>
      </c>
      <c r="J252" s="302">
        <f t="shared" si="53"/>
        <v>5.44</v>
      </c>
      <c r="K252" s="302">
        <f t="shared" si="54"/>
        <v>217.6</v>
      </c>
      <c r="L252" s="302">
        <f t="shared" si="58"/>
        <v>270.02</v>
      </c>
    </row>
    <row r="253" spans="1:12" x14ac:dyDescent="0.25">
      <c r="A253" s="211">
        <v>20664</v>
      </c>
      <c r="B253" s="211" t="s">
        <v>942</v>
      </c>
      <c r="C253" s="211" t="s">
        <v>943</v>
      </c>
      <c r="D253" s="300" t="s">
        <v>30</v>
      </c>
      <c r="E253" s="298">
        <v>1</v>
      </c>
      <c r="F253" s="326">
        <f t="shared" ref="F253:F257" si="66">G253+H253</f>
        <v>120</v>
      </c>
      <c r="G253" s="298">
        <v>119</v>
      </c>
      <c r="H253" s="298">
        <v>1</v>
      </c>
      <c r="I253" s="302">
        <v>559.94000000000005</v>
      </c>
      <c r="J253" s="302">
        <f t="shared" si="53"/>
        <v>4.71</v>
      </c>
      <c r="K253" s="302">
        <f t="shared" si="54"/>
        <v>9.42</v>
      </c>
      <c r="L253" s="302">
        <f t="shared" si="58"/>
        <v>11.69</v>
      </c>
    </row>
    <row r="254" spans="1:12" x14ac:dyDescent="0.25">
      <c r="A254" s="211">
        <v>30265</v>
      </c>
      <c r="B254" s="211" t="s">
        <v>809</v>
      </c>
      <c r="C254" s="211" t="s">
        <v>944</v>
      </c>
      <c r="D254" s="300" t="s">
        <v>30</v>
      </c>
      <c r="E254" s="298">
        <v>1</v>
      </c>
      <c r="F254" s="326">
        <f t="shared" si="66"/>
        <v>107</v>
      </c>
      <c r="G254" s="298">
        <v>71</v>
      </c>
      <c r="H254" s="298">
        <v>36</v>
      </c>
      <c r="I254" s="302">
        <v>334</v>
      </c>
      <c r="J254" s="302">
        <f t="shared" si="53"/>
        <v>4.7</v>
      </c>
      <c r="K254" s="302">
        <f t="shared" si="54"/>
        <v>338.4</v>
      </c>
      <c r="L254" s="302">
        <f t="shared" si="58"/>
        <v>419.92</v>
      </c>
    </row>
    <row r="255" spans="1:12" x14ac:dyDescent="0.25">
      <c r="A255" s="211">
        <v>20667</v>
      </c>
      <c r="B255" s="211" t="s">
        <v>643</v>
      </c>
      <c r="C255" s="211" t="s">
        <v>685</v>
      </c>
      <c r="D255" s="300" t="s">
        <v>30</v>
      </c>
      <c r="E255" s="298">
        <v>1</v>
      </c>
      <c r="F255" s="326">
        <f t="shared" si="66"/>
        <v>72</v>
      </c>
      <c r="G255" s="298">
        <v>56</v>
      </c>
      <c r="H255" s="298">
        <v>16</v>
      </c>
      <c r="I255" s="302">
        <v>233.29</v>
      </c>
      <c r="J255" s="302">
        <f t="shared" si="53"/>
        <v>4.17</v>
      </c>
      <c r="K255" s="302">
        <f t="shared" si="54"/>
        <v>133.44</v>
      </c>
      <c r="L255" s="302">
        <f t="shared" si="58"/>
        <v>165.59</v>
      </c>
    </row>
    <row r="256" spans="1:12" x14ac:dyDescent="0.25">
      <c r="A256" s="211">
        <v>22064</v>
      </c>
      <c r="B256" s="211" t="s">
        <v>643</v>
      </c>
      <c r="C256" s="211" t="s">
        <v>945</v>
      </c>
      <c r="D256" s="300" t="s">
        <v>946</v>
      </c>
      <c r="E256" s="298">
        <v>1</v>
      </c>
      <c r="F256" s="326">
        <f t="shared" si="66"/>
        <v>60</v>
      </c>
      <c r="G256" s="298">
        <v>40</v>
      </c>
      <c r="H256" s="298">
        <v>20</v>
      </c>
      <c r="I256" s="302">
        <v>188.21</v>
      </c>
      <c r="J256" s="302">
        <f t="shared" si="53"/>
        <v>4.71</v>
      </c>
      <c r="K256" s="302">
        <f t="shared" si="54"/>
        <v>188.4</v>
      </c>
      <c r="L256" s="302">
        <f t="shared" si="58"/>
        <v>233.79</v>
      </c>
    </row>
    <row r="257" spans="1:12" x14ac:dyDescent="0.25">
      <c r="A257" s="211">
        <v>22059</v>
      </c>
      <c r="B257" s="211" t="s">
        <v>702</v>
      </c>
      <c r="C257" s="211" t="s">
        <v>947</v>
      </c>
      <c r="D257" s="300" t="s">
        <v>946</v>
      </c>
      <c r="E257" s="298">
        <v>1</v>
      </c>
      <c r="F257" s="326">
        <f t="shared" si="66"/>
        <v>56</v>
      </c>
      <c r="G257" s="298">
        <v>48</v>
      </c>
      <c r="H257" s="298">
        <v>8</v>
      </c>
      <c r="I257" s="302">
        <v>225.85</v>
      </c>
      <c r="J257" s="302">
        <f t="shared" si="53"/>
        <v>4.71</v>
      </c>
      <c r="K257" s="302">
        <f t="shared" si="54"/>
        <v>75.36</v>
      </c>
      <c r="L257" s="302">
        <f t="shared" si="58"/>
        <v>93.51</v>
      </c>
    </row>
    <row r="258" spans="1:12" ht="47.25" x14ac:dyDescent="0.25">
      <c r="D258" s="297" t="s">
        <v>25</v>
      </c>
      <c r="E258" s="325">
        <f>SUM(E259:E262)</f>
        <v>4</v>
      </c>
      <c r="F258" s="325"/>
      <c r="G258" s="299"/>
      <c r="H258" s="320">
        <f t="shared" ref="H258" si="67">SUM(H259:H262)</f>
        <v>95</v>
      </c>
      <c r="I258" s="299"/>
      <c r="J258" s="299"/>
      <c r="K258" s="299">
        <f>SUM(K259:K262)</f>
        <v>578.90000000000009</v>
      </c>
      <c r="L258" s="299">
        <f>SUM(L259:L262)</f>
        <v>718.36</v>
      </c>
    </row>
    <row r="259" spans="1:12" x14ac:dyDescent="0.25">
      <c r="A259" s="211">
        <v>41301</v>
      </c>
      <c r="B259" s="211" t="s">
        <v>684</v>
      </c>
      <c r="C259" s="211" t="s">
        <v>948</v>
      </c>
      <c r="D259" s="300" t="s">
        <v>196</v>
      </c>
      <c r="E259" s="298">
        <v>1</v>
      </c>
      <c r="F259" s="326">
        <f>G259+H259</f>
        <v>141</v>
      </c>
      <c r="G259" s="298">
        <v>119</v>
      </c>
      <c r="H259" s="298">
        <v>22</v>
      </c>
      <c r="I259" s="302">
        <v>413.71</v>
      </c>
      <c r="J259" s="302">
        <f t="shared" ref="J259:J322" si="68">ROUND(I259/G259,2)</f>
        <v>3.48</v>
      </c>
      <c r="K259" s="302">
        <f t="shared" ref="K259:K322" si="69">ROUND(H259*J259*2,2)</f>
        <v>153.12</v>
      </c>
      <c r="L259" s="302">
        <f t="shared" si="58"/>
        <v>190.01</v>
      </c>
    </row>
    <row r="260" spans="1:12" x14ac:dyDescent="0.25">
      <c r="A260" s="211">
        <v>32034</v>
      </c>
      <c r="B260" s="211" t="s">
        <v>949</v>
      </c>
      <c r="C260" s="211" t="s">
        <v>950</v>
      </c>
      <c r="D260" s="300" t="s">
        <v>196</v>
      </c>
      <c r="E260" s="298">
        <v>1</v>
      </c>
      <c r="F260" s="326">
        <f t="shared" ref="F260:F262" si="70">G260+H260</f>
        <v>115</v>
      </c>
      <c r="G260" s="298">
        <v>95</v>
      </c>
      <c r="H260" s="298">
        <v>20</v>
      </c>
      <c r="I260" s="302">
        <v>330</v>
      </c>
      <c r="J260" s="302">
        <f t="shared" si="68"/>
        <v>3.47</v>
      </c>
      <c r="K260" s="302">
        <f t="shared" si="69"/>
        <v>138.80000000000001</v>
      </c>
      <c r="L260" s="302">
        <f t="shared" si="58"/>
        <v>172.24</v>
      </c>
    </row>
    <row r="261" spans="1:12" x14ac:dyDescent="0.25">
      <c r="A261" s="211">
        <v>32033</v>
      </c>
      <c r="B261" s="211" t="s">
        <v>951</v>
      </c>
      <c r="C261" s="211" t="s">
        <v>952</v>
      </c>
      <c r="D261" s="300" t="s">
        <v>196</v>
      </c>
      <c r="E261" s="298">
        <v>1</v>
      </c>
      <c r="F261" s="326">
        <f t="shared" si="70"/>
        <v>24</v>
      </c>
      <c r="G261" s="298">
        <v>16</v>
      </c>
      <c r="H261" s="298">
        <v>8</v>
      </c>
      <c r="I261" s="302">
        <v>55.625</v>
      </c>
      <c r="J261" s="302">
        <f t="shared" si="68"/>
        <v>3.48</v>
      </c>
      <c r="K261" s="302">
        <f t="shared" si="69"/>
        <v>55.68</v>
      </c>
      <c r="L261" s="302">
        <f t="shared" si="58"/>
        <v>69.09</v>
      </c>
    </row>
    <row r="262" spans="1:12" x14ac:dyDescent="0.25">
      <c r="A262" s="211">
        <v>42367</v>
      </c>
      <c r="B262" s="211" t="s">
        <v>777</v>
      </c>
      <c r="C262" s="211" t="s">
        <v>931</v>
      </c>
      <c r="D262" s="300" t="s">
        <v>196</v>
      </c>
      <c r="E262" s="298">
        <v>1</v>
      </c>
      <c r="F262" s="326">
        <f t="shared" si="70"/>
        <v>164</v>
      </c>
      <c r="G262" s="298">
        <v>119</v>
      </c>
      <c r="H262" s="298">
        <v>45</v>
      </c>
      <c r="I262" s="302">
        <v>306</v>
      </c>
      <c r="J262" s="302">
        <f t="shared" si="68"/>
        <v>2.57</v>
      </c>
      <c r="K262" s="302">
        <f t="shared" si="69"/>
        <v>231.3</v>
      </c>
      <c r="L262" s="302">
        <f t="shared" si="58"/>
        <v>287.02</v>
      </c>
    </row>
    <row r="263" spans="1:12" x14ac:dyDescent="0.25">
      <c r="D263" s="305" t="s">
        <v>953</v>
      </c>
      <c r="E263" s="324">
        <f>E264+E266+E281+E293</f>
        <v>28</v>
      </c>
      <c r="F263" s="324"/>
      <c r="G263" s="296"/>
      <c r="H263" s="306">
        <f t="shared" ref="H263" si="71">H264+H266+H281+H293</f>
        <v>760</v>
      </c>
      <c r="I263" s="296"/>
      <c r="J263" s="296"/>
      <c r="K263" s="296">
        <f>K264+K266+K281+K293</f>
        <v>7830.54</v>
      </c>
      <c r="L263" s="296">
        <f>L264+L266+L281+L293</f>
        <v>9716.91</v>
      </c>
    </row>
    <row r="264" spans="1:12" ht="31.5" x14ac:dyDescent="0.25">
      <c r="D264" s="297" t="s">
        <v>23</v>
      </c>
      <c r="E264" s="325">
        <f>SUM(E265)</f>
        <v>1</v>
      </c>
      <c r="F264" s="325"/>
      <c r="G264" s="299"/>
      <c r="H264" s="320">
        <f t="shared" ref="H264" si="72">SUM(H265)</f>
        <v>72</v>
      </c>
      <c r="I264" s="299"/>
      <c r="J264" s="299"/>
      <c r="K264" s="299">
        <f>SUM(K265)</f>
        <v>1311.84</v>
      </c>
      <c r="L264" s="299">
        <f t="shared" ref="L264" si="73">SUM(L265)</f>
        <v>1627.86</v>
      </c>
    </row>
    <row r="265" spans="1:12" x14ac:dyDescent="0.25">
      <c r="A265" s="224">
        <v>10401</v>
      </c>
      <c r="B265" s="224" t="s">
        <v>643</v>
      </c>
      <c r="C265" s="224" t="s">
        <v>954</v>
      </c>
      <c r="D265" s="311" t="s">
        <v>955</v>
      </c>
      <c r="E265" s="298">
        <v>1</v>
      </c>
      <c r="F265" s="326">
        <f>G265+H265</f>
        <v>176</v>
      </c>
      <c r="G265" s="298">
        <v>104</v>
      </c>
      <c r="H265" s="298">
        <v>72</v>
      </c>
      <c r="I265" s="302">
        <v>947.92</v>
      </c>
      <c r="J265" s="302">
        <f t="shared" si="68"/>
        <v>9.11</v>
      </c>
      <c r="K265" s="302">
        <f t="shared" si="69"/>
        <v>1311.84</v>
      </c>
      <c r="L265" s="302">
        <f t="shared" si="58"/>
        <v>1627.86</v>
      </c>
    </row>
    <row r="266" spans="1:12" ht="47.25" x14ac:dyDescent="0.25">
      <c r="D266" s="297" t="s">
        <v>24</v>
      </c>
      <c r="E266" s="325">
        <f>SUM(E267:E280)</f>
        <v>14</v>
      </c>
      <c r="F266" s="325"/>
      <c r="G266" s="299"/>
      <c r="H266" s="320">
        <f t="shared" ref="H266" si="74">SUM(H267:H280)</f>
        <v>395</v>
      </c>
      <c r="I266" s="299"/>
      <c r="J266" s="299"/>
      <c r="K266" s="299">
        <f>SUM(K267:K280)</f>
        <v>4212.68</v>
      </c>
      <c r="L266" s="299">
        <f>SUM(L267:L280)</f>
        <v>5227.5200000000004</v>
      </c>
    </row>
    <row r="267" spans="1:12" x14ac:dyDescent="0.25">
      <c r="A267" s="211" t="s">
        <v>956</v>
      </c>
      <c r="B267" s="211" t="s">
        <v>957</v>
      </c>
      <c r="C267" s="211" t="s">
        <v>958</v>
      </c>
      <c r="D267" s="304" t="s">
        <v>140</v>
      </c>
      <c r="E267" s="298">
        <v>1</v>
      </c>
      <c r="F267" s="326">
        <f>G267+H267</f>
        <v>140</v>
      </c>
      <c r="G267" s="298">
        <v>104</v>
      </c>
      <c r="H267" s="298">
        <v>36</v>
      </c>
      <c r="I267" s="302">
        <v>559.48</v>
      </c>
      <c r="J267" s="302">
        <f t="shared" si="68"/>
        <v>5.38</v>
      </c>
      <c r="K267" s="302">
        <f t="shared" si="69"/>
        <v>387.36</v>
      </c>
      <c r="L267" s="302">
        <f t="shared" si="58"/>
        <v>480.68</v>
      </c>
    </row>
    <row r="268" spans="1:12" x14ac:dyDescent="0.25">
      <c r="A268" s="211" t="s">
        <v>959</v>
      </c>
      <c r="B268" s="211" t="s">
        <v>691</v>
      </c>
      <c r="C268" s="211" t="s">
        <v>960</v>
      </c>
      <c r="D268" s="304" t="s">
        <v>140</v>
      </c>
      <c r="E268" s="298">
        <v>1</v>
      </c>
      <c r="F268" s="326">
        <f t="shared" ref="F268:F280" si="75">G268+H268</f>
        <v>144</v>
      </c>
      <c r="G268" s="298">
        <v>104</v>
      </c>
      <c r="H268" s="298">
        <v>40</v>
      </c>
      <c r="I268" s="302">
        <v>559.48</v>
      </c>
      <c r="J268" s="302">
        <f t="shared" si="68"/>
        <v>5.38</v>
      </c>
      <c r="K268" s="302">
        <f t="shared" si="69"/>
        <v>430.4</v>
      </c>
      <c r="L268" s="302">
        <f t="shared" si="58"/>
        <v>534.08000000000004</v>
      </c>
    </row>
    <row r="269" spans="1:12" x14ac:dyDescent="0.25">
      <c r="A269" s="211">
        <v>2019</v>
      </c>
      <c r="B269" s="211" t="s">
        <v>961</v>
      </c>
      <c r="C269" s="211" t="s">
        <v>839</v>
      </c>
      <c r="D269" s="304" t="s">
        <v>140</v>
      </c>
      <c r="E269" s="298">
        <v>1</v>
      </c>
      <c r="F269" s="326">
        <f t="shared" si="75"/>
        <v>109</v>
      </c>
      <c r="G269" s="298">
        <v>104</v>
      </c>
      <c r="H269" s="298">
        <v>5</v>
      </c>
      <c r="I269" s="302">
        <v>559.48</v>
      </c>
      <c r="J269" s="302">
        <f t="shared" si="68"/>
        <v>5.38</v>
      </c>
      <c r="K269" s="302">
        <f t="shared" si="69"/>
        <v>53.8</v>
      </c>
      <c r="L269" s="302">
        <f t="shared" si="58"/>
        <v>66.760000000000005</v>
      </c>
    </row>
    <row r="270" spans="1:12" x14ac:dyDescent="0.25">
      <c r="A270" s="211" t="s">
        <v>962</v>
      </c>
      <c r="B270" s="211" t="s">
        <v>669</v>
      </c>
      <c r="C270" s="211" t="s">
        <v>963</v>
      </c>
      <c r="D270" s="304" t="s">
        <v>140</v>
      </c>
      <c r="E270" s="298">
        <v>1</v>
      </c>
      <c r="F270" s="326">
        <f t="shared" si="75"/>
        <v>160</v>
      </c>
      <c r="G270" s="298">
        <v>104</v>
      </c>
      <c r="H270" s="298">
        <v>56</v>
      </c>
      <c r="I270" s="302">
        <v>559.48</v>
      </c>
      <c r="J270" s="302">
        <f t="shared" si="68"/>
        <v>5.38</v>
      </c>
      <c r="K270" s="302">
        <f t="shared" si="69"/>
        <v>602.55999999999995</v>
      </c>
      <c r="L270" s="302">
        <f t="shared" si="58"/>
        <v>747.72</v>
      </c>
    </row>
    <row r="271" spans="1:12" x14ac:dyDescent="0.25">
      <c r="A271" s="211" t="s">
        <v>964</v>
      </c>
      <c r="B271" s="211" t="s">
        <v>727</v>
      </c>
      <c r="C271" s="211" t="s">
        <v>965</v>
      </c>
      <c r="D271" s="304" t="s">
        <v>140</v>
      </c>
      <c r="E271" s="298">
        <v>1</v>
      </c>
      <c r="F271" s="326">
        <f t="shared" si="75"/>
        <v>132</v>
      </c>
      <c r="G271" s="298">
        <v>104</v>
      </c>
      <c r="H271" s="298">
        <v>28</v>
      </c>
      <c r="I271" s="302">
        <v>559.48</v>
      </c>
      <c r="J271" s="302">
        <f t="shared" si="68"/>
        <v>5.38</v>
      </c>
      <c r="K271" s="302">
        <f t="shared" si="69"/>
        <v>301.27999999999997</v>
      </c>
      <c r="L271" s="302">
        <f t="shared" si="58"/>
        <v>373.86</v>
      </c>
    </row>
    <row r="272" spans="1:12" x14ac:dyDescent="0.25">
      <c r="A272" s="211">
        <v>2211</v>
      </c>
      <c r="B272" s="211" t="s">
        <v>966</v>
      </c>
      <c r="C272" s="211" t="s">
        <v>967</v>
      </c>
      <c r="D272" s="304" t="s">
        <v>140</v>
      </c>
      <c r="E272" s="298">
        <v>1</v>
      </c>
      <c r="F272" s="326">
        <f t="shared" si="75"/>
        <v>109</v>
      </c>
      <c r="G272" s="298">
        <v>104</v>
      </c>
      <c r="H272" s="298">
        <v>5</v>
      </c>
      <c r="I272" s="302">
        <v>559.48</v>
      </c>
      <c r="J272" s="302">
        <f t="shared" si="68"/>
        <v>5.38</v>
      </c>
      <c r="K272" s="302">
        <f t="shared" si="69"/>
        <v>53.8</v>
      </c>
      <c r="L272" s="302">
        <f t="shared" ref="L272:L335" si="76">ROUND(K272*1.2409,2)</f>
        <v>66.760000000000005</v>
      </c>
    </row>
    <row r="273" spans="1:12" x14ac:dyDescent="0.25">
      <c r="A273" s="211">
        <v>2218</v>
      </c>
      <c r="B273" s="211" t="s">
        <v>968</v>
      </c>
      <c r="C273" s="211" t="s">
        <v>969</v>
      </c>
      <c r="D273" s="304" t="s">
        <v>140</v>
      </c>
      <c r="E273" s="298">
        <v>1</v>
      </c>
      <c r="F273" s="326">
        <f t="shared" si="75"/>
        <v>109</v>
      </c>
      <c r="G273" s="298">
        <v>104</v>
      </c>
      <c r="H273" s="298">
        <v>5</v>
      </c>
      <c r="I273" s="302">
        <v>559.48</v>
      </c>
      <c r="J273" s="302">
        <f t="shared" si="68"/>
        <v>5.38</v>
      </c>
      <c r="K273" s="302">
        <f t="shared" si="69"/>
        <v>53.8</v>
      </c>
      <c r="L273" s="302">
        <f t="shared" si="76"/>
        <v>66.760000000000005</v>
      </c>
    </row>
    <row r="274" spans="1:12" x14ac:dyDescent="0.25">
      <c r="A274" s="211">
        <v>2148</v>
      </c>
      <c r="B274" s="211" t="s">
        <v>814</v>
      </c>
      <c r="C274" s="211" t="s">
        <v>970</v>
      </c>
      <c r="D274" s="304" t="s">
        <v>140</v>
      </c>
      <c r="E274" s="298">
        <v>1</v>
      </c>
      <c r="F274" s="326">
        <f t="shared" si="75"/>
        <v>157</v>
      </c>
      <c r="G274" s="298">
        <v>91</v>
      </c>
      <c r="H274" s="298">
        <v>66</v>
      </c>
      <c r="I274" s="302">
        <v>489.54</v>
      </c>
      <c r="J274" s="302">
        <f t="shared" si="68"/>
        <v>5.38</v>
      </c>
      <c r="K274" s="302">
        <f t="shared" si="69"/>
        <v>710.16</v>
      </c>
      <c r="L274" s="302">
        <f t="shared" si="76"/>
        <v>881.24</v>
      </c>
    </row>
    <row r="275" spans="1:12" x14ac:dyDescent="0.25">
      <c r="A275" s="211">
        <v>2222</v>
      </c>
      <c r="B275" s="211" t="s">
        <v>971</v>
      </c>
      <c r="C275" s="211" t="s">
        <v>972</v>
      </c>
      <c r="D275" s="304" t="s">
        <v>140</v>
      </c>
      <c r="E275" s="298">
        <v>1</v>
      </c>
      <c r="F275" s="326">
        <f t="shared" si="75"/>
        <v>133</v>
      </c>
      <c r="G275" s="298">
        <v>104</v>
      </c>
      <c r="H275" s="298">
        <v>29</v>
      </c>
      <c r="I275" s="302">
        <v>559.48</v>
      </c>
      <c r="J275" s="302">
        <f t="shared" si="68"/>
        <v>5.38</v>
      </c>
      <c r="K275" s="302">
        <f t="shared" si="69"/>
        <v>312.04000000000002</v>
      </c>
      <c r="L275" s="302">
        <f t="shared" si="76"/>
        <v>387.21</v>
      </c>
    </row>
    <row r="276" spans="1:12" x14ac:dyDescent="0.25">
      <c r="A276" s="211">
        <v>2227</v>
      </c>
      <c r="B276" s="211" t="s">
        <v>669</v>
      </c>
      <c r="C276" s="211" t="s">
        <v>973</v>
      </c>
      <c r="D276" s="304" t="s">
        <v>140</v>
      </c>
      <c r="E276" s="298">
        <v>1</v>
      </c>
      <c r="F276" s="326">
        <f t="shared" si="75"/>
        <v>157</v>
      </c>
      <c r="G276" s="298">
        <v>104</v>
      </c>
      <c r="H276" s="298">
        <v>53</v>
      </c>
      <c r="I276" s="302">
        <v>559.48</v>
      </c>
      <c r="J276" s="302">
        <f t="shared" si="68"/>
        <v>5.38</v>
      </c>
      <c r="K276" s="302">
        <f t="shared" si="69"/>
        <v>570.28</v>
      </c>
      <c r="L276" s="302">
        <f t="shared" si="76"/>
        <v>707.66</v>
      </c>
    </row>
    <row r="277" spans="1:12" x14ac:dyDescent="0.25">
      <c r="A277" s="211">
        <v>2228</v>
      </c>
      <c r="B277" s="211" t="s">
        <v>834</v>
      </c>
      <c r="C277" s="211" t="s">
        <v>974</v>
      </c>
      <c r="D277" s="304" t="s">
        <v>140</v>
      </c>
      <c r="E277" s="298">
        <v>1</v>
      </c>
      <c r="F277" s="326">
        <f t="shared" si="75"/>
        <v>121</v>
      </c>
      <c r="G277" s="298">
        <v>104</v>
      </c>
      <c r="H277" s="298">
        <v>17</v>
      </c>
      <c r="I277" s="302">
        <v>559.48</v>
      </c>
      <c r="J277" s="302">
        <f t="shared" si="68"/>
        <v>5.38</v>
      </c>
      <c r="K277" s="302">
        <f t="shared" si="69"/>
        <v>182.92</v>
      </c>
      <c r="L277" s="302">
        <f t="shared" si="76"/>
        <v>226.99</v>
      </c>
    </row>
    <row r="278" spans="1:12" x14ac:dyDescent="0.25">
      <c r="A278" s="211">
        <v>20510</v>
      </c>
      <c r="B278" s="211" t="s">
        <v>975</v>
      </c>
      <c r="C278" s="211" t="s">
        <v>976</v>
      </c>
      <c r="D278" s="304" t="s">
        <v>140</v>
      </c>
      <c r="E278" s="298">
        <v>1</v>
      </c>
      <c r="F278" s="326">
        <f t="shared" si="75"/>
        <v>121</v>
      </c>
      <c r="G278" s="298">
        <v>104</v>
      </c>
      <c r="H278" s="298">
        <v>17</v>
      </c>
      <c r="I278" s="302">
        <v>570</v>
      </c>
      <c r="J278" s="302">
        <f t="shared" si="68"/>
        <v>5.48</v>
      </c>
      <c r="K278" s="302">
        <f t="shared" si="69"/>
        <v>186.32</v>
      </c>
      <c r="L278" s="302">
        <f t="shared" si="76"/>
        <v>231.2</v>
      </c>
    </row>
    <row r="279" spans="1:12" x14ac:dyDescent="0.25">
      <c r="A279" s="211">
        <v>2177</v>
      </c>
      <c r="B279" s="211" t="s">
        <v>834</v>
      </c>
      <c r="C279" s="211" t="s">
        <v>977</v>
      </c>
      <c r="D279" s="304" t="s">
        <v>140</v>
      </c>
      <c r="E279" s="298">
        <v>1</v>
      </c>
      <c r="F279" s="326">
        <f t="shared" si="75"/>
        <v>109</v>
      </c>
      <c r="G279" s="298">
        <v>104</v>
      </c>
      <c r="H279" s="298">
        <v>5</v>
      </c>
      <c r="I279" s="302">
        <v>559.48</v>
      </c>
      <c r="J279" s="302">
        <f t="shared" si="68"/>
        <v>5.38</v>
      </c>
      <c r="K279" s="302">
        <f t="shared" si="69"/>
        <v>53.8</v>
      </c>
      <c r="L279" s="302">
        <f t="shared" si="76"/>
        <v>66.760000000000005</v>
      </c>
    </row>
    <row r="280" spans="1:12" x14ac:dyDescent="0.25">
      <c r="A280" s="211">
        <v>20794</v>
      </c>
      <c r="B280" s="211" t="s">
        <v>978</v>
      </c>
      <c r="C280" s="211" t="s">
        <v>979</v>
      </c>
      <c r="D280" s="304" t="s">
        <v>30</v>
      </c>
      <c r="E280" s="298">
        <v>1</v>
      </c>
      <c r="F280" s="326">
        <f t="shared" si="75"/>
        <v>124</v>
      </c>
      <c r="G280" s="298">
        <v>91</v>
      </c>
      <c r="H280" s="298">
        <v>33</v>
      </c>
      <c r="I280" s="302">
        <v>433.53</v>
      </c>
      <c r="J280" s="302">
        <f t="shared" si="68"/>
        <v>4.76</v>
      </c>
      <c r="K280" s="302">
        <f>ROUND(H280*J280*2,2)</f>
        <v>314.16000000000003</v>
      </c>
      <c r="L280" s="302">
        <f t="shared" si="76"/>
        <v>389.84</v>
      </c>
    </row>
    <row r="281" spans="1:12" ht="47.25" x14ac:dyDescent="0.25">
      <c r="D281" s="297" t="s">
        <v>25</v>
      </c>
      <c r="E281" s="325">
        <f>SUM(E282:E292)</f>
        <v>11</v>
      </c>
      <c r="F281" s="325"/>
      <c r="G281" s="299"/>
      <c r="H281" s="320">
        <f t="shared" ref="H281" si="77">SUM(H282:H292)</f>
        <v>283</v>
      </c>
      <c r="I281" s="299"/>
      <c r="J281" s="299"/>
      <c r="K281" s="299">
        <f>SUM(K282:K292)</f>
        <v>2247.0199999999995</v>
      </c>
      <c r="L281" s="299">
        <f>SUM(L282:L292)</f>
        <v>2788.3100000000004</v>
      </c>
    </row>
    <row r="282" spans="1:12" x14ac:dyDescent="0.25">
      <c r="A282" s="211" t="s">
        <v>980</v>
      </c>
      <c r="B282" s="211" t="s">
        <v>981</v>
      </c>
      <c r="C282" s="211" t="s">
        <v>982</v>
      </c>
      <c r="D282" s="304" t="s">
        <v>196</v>
      </c>
      <c r="E282" s="298">
        <v>1</v>
      </c>
      <c r="F282" s="326">
        <f>G282+H282</f>
        <v>157</v>
      </c>
      <c r="G282" s="298">
        <v>104</v>
      </c>
      <c r="H282" s="298">
        <v>53</v>
      </c>
      <c r="I282" s="302">
        <v>413.38</v>
      </c>
      <c r="J282" s="302">
        <f t="shared" si="68"/>
        <v>3.97</v>
      </c>
      <c r="K282" s="302">
        <f t="shared" si="69"/>
        <v>420.82</v>
      </c>
      <c r="L282" s="302">
        <f t="shared" si="76"/>
        <v>522.20000000000005</v>
      </c>
    </row>
    <row r="283" spans="1:12" x14ac:dyDescent="0.25">
      <c r="A283" s="211" t="s">
        <v>983</v>
      </c>
      <c r="B283" s="211" t="s">
        <v>984</v>
      </c>
      <c r="C283" s="211" t="s">
        <v>729</v>
      </c>
      <c r="D283" s="304" t="s">
        <v>196</v>
      </c>
      <c r="E283" s="298">
        <v>1</v>
      </c>
      <c r="F283" s="326">
        <f t="shared" ref="F283:F292" si="78">G283+H283</f>
        <v>133</v>
      </c>
      <c r="G283" s="298">
        <v>104</v>
      </c>
      <c r="H283" s="298">
        <v>29</v>
      </c>
      <c r="I283" s="302">
        <v>413.38</v>
      </c>
      <c r="J283" s="302">
        <f t="shared" si="68"/>
        <v>3.97</v>
      </c>
      <c r="K283" s="302">
        <f t="shared" si="69"/>
        <v>230.26</v>
      </c>
      <c r="L283" s="302">
        <f t="shared" si="76"/>
        <v>285.73</v>
      </c>
    </row>
    <row r="284" spans="1:12" x14ac:dyDescent="0.25">
      <c r="A284" s="211">
        <v>10828</v>
      </c>
      <c r="B284" s="211" t="s">
        <v>985</v>
      </c>
      <c r="C284" s="211" t="s">
        <v>986</v>
      </c>
      <c r="D284" s="304" t="s">
        <v>196</v>
      </c>
      <c r="E284" s="298">
        <v>1</v>
      </c>
      <c r="F284" s="326">
        <f t="shared" si="78"/>
        <v>71</v>
      </c>
      <c r="G284" s="298">
        <v>70</v>
      </c>
      <c r="H284" s="298">
        <v>1</v>
      </c>
      <c r="I284" s="302">
        <v>278.23</v>
      </c>
      <c r="J284" s="302">
        <f t="shared" si="68"/>
        <v>3.97</v>
      </c>
      <c r="K284" s="302">
        <f t="shared" si="69"/>
        <v>7.94</v>
      </c>
      <c r="L284" s="302">
        <f t="shared" si="76"/>
        <v>9.85</v>
      </c>
    </row>
    <row r="285" spans="1:12" x14ac:dyDescent="0.25">
      <c r="A285" s="211" t="s">
        <v>987</v>
      </c>
      <c r="B285" s="211" t="s">
        <v>988</v>
      </c>
      <c r="C285" s="211" t="s">
        <v>989</v>
      </c>
      <c r="D285" s="304" t="s">
        <v>196</v>
      </c>
      <c r="E285" s="298">
        <v>1</v>
      </c>
      <c r="F285" s="326">
        <f t="shared" si="78"/>
        <v>61</v>
      </c>
      <c r="G285" s="298">
        <v>56</v>
      </c>
      <c r="H285" s="298">
        <v>5</v>
      </c>
      <c r="I285" s="302">
        <v>222.59</v>
      </c>
      <c r="J285" s="302">
        <f t="shared" si="68"/>
        <v>3.97</v>
      </c>
      <c r="K285" s="302">
        <f t="shared" si="69"/>
        <v>39.700000000000003</v>
      </c>
      <c r="L285" s="302">
        <f t="shared" si="76"/>
        <v>49.26</v>
      </c>
    </row>
    <row r="286" spans="1:12" x14ac:dyDescent="0.25">
      <c r="A286" s="211" t="s">
        <v>990</v>
      </c>
      <c r="B286" s="211" t="s">
        <v>991</v>
      </c>
      <c r="C286" s="211" t="s">
        <v>992</v>
      </c>
      <c r="D286" s="304" t="s">
        <v>196</v>
      </c>
      <c r="E286" s="298">
        <v>1</v>
      </c>
      <c r="F286" s="326">
        <f t="shared" si="78"/>
        <v>181</v>
      </c>
      <c r="G286" s="298">
        <v>104</v>
      </c>
      <c r="H286" s="298">
        <v>77</v>
      </c>
      <c r="I286" s="302">
        <v>413.38</v>
      </c>
      <c r="J286" s="302">
        <f t="shared" si="68"/>
        <v>3.97</v>
      </c>
      <c r="K286" s="302">
        <f t="shared" si="69"/>
        <v>611.38</v>
      </c>
      <c r="L286" s="302">
        <f t="shared" si="76"/>
        <v>758.66</v>
      </c>
    </row>
    <row r="287" spans="1:12" x14ac:dyDescent="0.25">
      <c r="A287" s="211">
        <v>40899</v>
      </c>
      <c r="B287" s="211" t="s">
        <v>968</v>
      </c>
      <c r="C287" s="211" t="s">
        <v>747</v>
      </c>
      <c r="D287" s="304" t="s">
        <v>196</v>
      </c>
      <c r="E287" s="298">
        <v>1</v>
      </c>
      <c r="F287" s="326">
        <f t="shared" si="78"/>
        <v>109</v>
      </c>
      <c r="G287" s="298">
        <v>104</v>
      </c>
      <c r="H287" s="298">
        <v>5</v>
      </c>
      <c r="I287" s="302">
        <v>413.38</v>
      </c>
      <c r="J287" s="302">
        <f t="shared" si="68"/>
        <v>3.97</v>
      </c>
      <c r="K287" s="302">
        <f t="shared" si="69"/>
        <v>39.700000000000003</v>
      </c>
      <c r="L287" s="302">
        <f t="shared" si="76"/>
        <v>49.26</v>
      </c>
    </row>
    <row r="288" spans="1:12" x14ac:dyDescent="0.25">
      <c r="A288" s="211">
        <v>41307</v>
      </c>
      <c r="B288" s="211" t="s">
        <v>700</v>
      </c>
      <c r="C288" s="211" t="s">
        <v>993</v>
      </c>
      <c r="D288" s="304" t="s">
        <v>196</v>
      </c>
      <c r="E288" s="298">
        <v>1</v>
      </c>
      <c r="F288" s="326">
        <f t="shared" si="78"/>
        <v>133</v>
      </c>
      <c r="G288" s="298">
        <v>104</v>
      </c>
      <c r="H288" s="298">
        <v>29</v>
      </c>
      <c r="I288" s="302">
        <v>413.38</v>
      </c>
      <c r="J288" s="302">
        <f t="shared" si="68"/>
        <v>3.97</v>
      </c>
      <c r="K288" s="302">
        <f t="shared" si="69"/>
        <v>230.26</v>
      </c>
      <c r="L288" s="302">
        <f t="shared" si="76"/>
        <v>285.73</v>
      </c>
    </row>
    <row r="289" spans="1:12" x14ac:dyDescent="0.25">
      <c r="A289" s="211">
        <v>30656</v>
      </c>
      <c r="B289" s="211" t="s">
        <v>994</v>
      </c>
      <c r="C289" s="211" t="s">
        <v>747</v>
      </c>
      <c r="D289" s="304" t="s">
        <v>196</v>
      </c>
      <c r="E289" s="298">
        <v>1</v>
      </c>
      <c r="F289" s="326">
        <f t="shared" si="78"/>
        <v>149</v>
      </c>
      <c r="G289" s="298">
        <v>104</v>
      </c>
      <c r="H289" s="298">
        <v>45</v>
      </c>
      <c r="I289" s="302">
        <v>413.38</v>
      </c>
      <c r="J289" s="302">
        <f t="shared" si="68"/>
        <v>3.97</v>
      </c>
      <c r="K289" s="302">
        <f t="shared" si="69"/>
        <v>357.3</v>
      </c>
      <c r="L289" s="302">
        <f t="shared" si="76"/>
        <v>443.37</v>
      </c>
    </row>
    <row r="290" spans="1:12" x14ac:dyDescent="0.25">
      <c r="A290" s="211">
        <v>3134</v>
      </c>
      <c r="B290" s="211" t="s">
        <v>914</v>
      </c>
      <c r="C290" s="211" t="s">
        <v>995</v>
      </c>
      <c r="D290" s="304" t="s">
        <v>177</v>
      </c>
      <c r="E290" s="298">
        <v>1</v>
      </c>
      <c r="F290" s="326">
        <f t="shared" si="78"/>
        <v>109</v>
      </c>
      <c r="G290" s="298">
        <v>104</v>
      </c>
      <c r="H290" s="298">
        <v>5</v>
      </c>
      <c r="I290" s="302">
        <v>413.38</v>
      </c>
      <c r="J290" s="302">
        <f t="shared" si="68"/>
        <v>3.97</v>
      </c>
      <c r="K290" s="302">
        <f t="shared" si="69"/>
        <v>39.700000000000003</v>
      </c>
      <c r="L290" s="302">
        <f t="shared" si="76"/>
        <v>49.26</v>
      </c>
    </row>
    <row r="291" spans="1:12" x14ac:dyDescent="0.25">
      <c r="A291" s="211">
        <v>3140</v>
      </c>
      <c r="B291" s="211" t="s">
        <v>669</v>
      </c>
      <c r="C291" s="211" t="s">
        <v>996</v>
      </c>
      <c r="D291" s="304" t="s">
        <v>177</v>
      </c>
      <c r="E291" s="298">
        <v>1</v>
      </c>
      <c r="F291" s="326">
        <f t="shared" si="78"/>
        <v>133</v>
      </c>
      <c r="G291" s="298">
        <v>104</v>
      </c>
      <c r="H291" s="298">
        <v>29</v>
      </c>
      <c r="I291" s="302">
        <v>413.38</v>
      </c>
      <c r="J291" s="302">
        <f t="shared" si="68"/>
        <v>3.97</v>
      </c>
      <c r="K291" s="302">
        <f t="shared" si="69"/>
        <v>230.26</v>
      </c>
      <c r="L291" s="302">
        <f t="shared" si="76"/>
        <v>285.73</v>
      </c>
    </row>
    <row r="292" spans="1:12" x14ac:dyDescent="0.25">
      <c r="A292" s="211">
        <v>30817</v>
      </c>
      <c r="B292" s="211" t="s">
        <v>834</v>
      </c>
      <c r="C292" s="211" t="s">
        <v>997</v>
      </c>
      <c r="D292" s="304" t="s">
        <v>177</v>
      </c>
      <c r="E292" s="298">
        <v>1</v>
      </c>
      <c r="F292" s="326">
        <f t="shared" si="78"/>
        <v>109</v>
      </c>
      <c r="G292" s="298">
        <v>104</v>
      </c>
      <c r="H292" s="298">
        <v>5</v>
      </c>
      <c r="I292" s="302">
        <v>413.38</v>
      </c>
      <c r="J292" s="302">
        <f t="shared" si="68"/>
        <v>3.97</v>
      </c>
      <c r="K292" s="302">
        <f t="shared" si="69"/>
        <v>39.700000000000003</v>
      </c>
      <c r="L292" s="302">
        <f t="shared" si="76"/>
        <v>49.26</v>
      </c>
    </row>
    <row r="293" spans="1:12" ht="31.5" x14ac:dyDescent="0.25">
      <c r="D293" s="297" t="s">
        <v>26</v>
      </c>
      <c r="E293" s="325">
        <f>SUM(E294:E295)</f>
        <v>2</v>
      </c>
      <c r="F293" s="325"/>
      <c r="G293" s="299"/>
      <c r="H293" s="320">
        <f t="shared" ref="H293" si="79">SUM(H294:H295)</f>
        <v>10</v>
      </c>
      <c r="I293" s="299"/>
      <c r="J293" s="299"/>
      <c r="K293" s="299">
        <f>SUM(K294:K295)</f>
        <v>59</v>
      </c>
      <c r="L293" s="299">
        <f>SUM(L294:L295)</f>
        <v>73.22</v>
      </c>
    </row>
    <row r="294" spans="1:12" x14ac:dyDescent="0.25">
      <c r="A294" s="211">
        <v>41426</v>
      </c>
      <c r="B294" s="211" t="s">
        <v>742</v>
      </c>
      <c r="C294" s="211" t="s">
        <v>998</v>
      </c>
      <c r="D294" s="304" t="s">
        <v>32</v>
      </c>
      <c r="E294" s="298">
        <v>1</v>
      </c>
      <c r="F294" s="326">
        <f>G294+H294</f>
        <v>109</v>
      </c>
      <c r="G294" s="298">
        <v>104</v>
      </c>
      <c r="H294" s="298">
        <v>5</v>
      </c>
      <c r="I294" s="302">
        <v>306.47000000000003</v>
      </c>
      <c r="J294" s="302">
        <f t="shared" si="68"/>
        <v>2.95</v>
      </c>
      <c r="K294" s="302">
        <f t="shared" si="69"/>
        <v>29.5</v>
      </c>
      <c r="L294" s="302">
        <f t="shared" si="76"/>
        <v>36.61</v>
      </c>
    </row>
    <row r="295" spans="1:12" x14ac:dyDescent="0.25">
      <c r="A295" s="211">
        <v>41461</v>
      </c>
      <c r="B295" s="211" t="s">
        <v>643</v>
      </c>
      <c r="C295" s="211" t="s">
        <v>690</v>
      </c>
      <c r="D295" s="304" t="s">
        <v>32</v>
      </c>
      <c r="E295" s="298">
        <v>1</v>
      </c>
      <c r="F295" s="326">
        <f>G295+H295</f>
        <v>109</v>
      </c>
      <c r="G295" s="298">
        <v>104</v>
      </c>
      <c r="H295" s="298">
        <v>5</v>
      </c>
      <c r="I295" s="302">
        <v>306.47000000000003</v>
      </c>
      <c r="J295" s="302">
        <f t="shared" si="68"/>
        <v>2.95</v>
      </c>
      <c r="K295" s="302">
        <f t="shared" si="69"/>
        <v>29.5</v>
      </c>
      <c r="L295" s="302">
        <f t="shared" si="76"/>
        <v>36.61</v>
      </c>
    </row>
    <row r="296" spans="1:12" ht="31.5" x14ac:dyDescent="0.25">
      <c r="D296" s="305" t="s">
        <v>999</v>
      </c>
      <c r="E296" s="324">
        <f>E297+E299+E302+E305</f>
        <v>8</v>
      </c>
      <c r="F296" s="324"/>
      <c r="G296" s="296"/>
      <c r="H296" s="306">
        <f t="shared" ref="H296" si="80">H297+H299+H302+H305</f>
        <v>238</v>
      </c>
      <c r="I296" s="296"/>
      <c r="J296" s="296"/>
      <c r="K296" s="296">
        <f>K297+K299+K302+K305</f>
        <v>3208.4</v>
      </c>
      <c r="L296" s="296">
        <f>L297+L299+L302+L305</f>
        <v>3981.3</v>
      </c>
    </row>
    <row r="297" spans="1:12" ht="31.5" x14ac:dyDescent="0.25">
      <c r="D297" s="297" t="s">
        <v>23</v>
      </c>
      <c r="E297" s="325">
        <f>SUM(E298)</f>
        <v>1</v>
      </c>
      <c r="F297" s="325"/>
      <c r="G297" s="299"/>
      <c r="H297" s="320">
        <f t="shared" ref="H297" si="81">SUM(H298)</f>
        <v>131</v>
      </c>
      <c r="I297" s="299"/>
      <c r="J297" s="299"/>
      <c r="K297" s="299">
        <f t="shared" ref="K297:L297" si="82">SUM(K298)</f>
        <v>2350.14</v>
      </c>
      <c r="L297" s="299">
        <f t="shared" si="82"/>
        <v>2916.29</v>
      </c>
    </row>
    <row r="298" spans="1:12" x14ac:dyDescent="0.25">
      <c r="A298" s="211" t="s">
        <v>1000</v>
      </c>
      <c r="B298" s="211" t="s">
        <v>1001</v>
      </c>
      <c r="C298" s="211" t="s">
        <v>1002</v>
      </c>
      <c r="D298" s="304" t="s">
        <v>1003</v>
      </c>
      <c r="E298" s="298">
        <v>1</v>
      </c>
      <c r="F298" s="326">
        <f>G298+H298</f>
        <v>207</v>
      </c>
      <c r="G298" s="298">
        <v>76</v>
      </c>
      <c r="H298" s="298">
        <v>131</v>
      </c>
      <c r="I298" s="302">
        <v>682</v>
      </c>
      <c r="J298" s="302">
        <f t="shared" si="68"/>
        <v>8.9700000000000006</v>
      </c>
      <c r="K298" s="302">
        <f t="shared" si="69"/>
        <v>2350.14</v>
      </c>
      <c r="L298" s="302">
        <f t="shared" si="76"/>
        <v>2916.29</v>
      </c>
    </row>
    <row r="299" spans="1:12" ht="47.25" x14ac:dyDescent="0.25">
      <c r="D299" s="297" t="s">
        <v>24</v>
      </c>
      <c r="E299" s="325">
        <f>SUM(E300:E301)</f>
        <v>2</v>
      </c>
      <c r="F299" s="325"/>
      <c r="G299" s="299"/>
      <c r="H299" s="320">
        <f t="shared" ref="H299" si="83">SUM(H300:H301)</f>
        <v>58</v>
      </c>
      <c r="I299" s="299"/>
      <c r="J299" s="299"/>
      <c r="K299" s="299">
        <f>SUM(K300:K301)</f>
        <v>545.20000000000005</v>
      </c>
      <c r="L299" s="299">
        <f>SUM(L300:L301)</f>
        <v>676.54</v>
      </c>
    </row>
    <row r="300" spans="1:12" x14ac:dyDescent="0.25">
      <c r="A300" s="211">
        <v>2208</v>
      </c>
      <c r="B300" s="211" t="s">
        <v>704</v>
      </c>
      <c r="C300" s="211" t="s">
        <v>1004</v>
      </c>
      <c r="D300" s="304" t="s">
        <v>140</v>
      </c>
      <c r="E300" s="298">
        <v>1</v>
      </c>
      <c r="F300" s="326">
        <f>G300+H300</f>
        <v>31</v>
      </c>
      <c r="G300" s="298">
        <v>14</v>
      </c>
      <c r="H300" s="298">
        <v>17</v>
      </c>
      <c r="I300" s="302">
        <v>65.849999999999994</v>
      </c>
      <c r="J300" s="302">
        <f t="shared" si="68"/>
        <v>4.7</v>
      </c>
      <c r="K300" s="302">
        <f t="shared" si="69"/>
        <v>159.80000000000001</v>
      </c>
      <c r="L300" s="302">
        <f t="shared" si="76"/>
        <v>198.3</v>
      </c>
    </row>
    <row r="301" spans="1:12" x14ac:dyDescent="0.25">
      <c r="A301" s="211" t="s">
        <v>1005</v>
      </c>
      <c r="B301" s="211" t="s">
        <v>669</v>
      </c>
      <c r="C301" s="211" t="s">
        <v>1006</v>
      </c>
      <c r="D301" s="304" t="s">
        <v>140</v>
      </c>
      <c r="E301" s="298">
        <v>1</v>
      </c>
      <c r="F301" s="326">
        <f>G301+H301</f>
        <v>145</v>
      </c>
      <c r="G301" s="298">
        <v>104</v>
      </c>
      <c r="H301" s="298">
        <v>41</v>
      </c>
      <c r="I301" s="302">
        <v>489.3</v>
      </c>
      <c r="J301" s="302">
        <f t="shared" si="68"/>
        <v>4.7</v>
      </c>
      <c r="K301" s="302">
        <f t="shared" si="69"/>
        <v>385.4</v>
      </c>
      <c r="L301" s="302">
        <f t="shared" si="76"/>
        <v>478.24</v>
      </c>
    </row>
    <row r="302" spans="1:12" ht="47.25" x14ac:dyDescent="0.25">
      <c r="D302" s="297" t="s">
        <v>25</v>
      </c>
      <c r="E302" s="325">
        <f>SUM(E303:E304)</f>
        <v>2</v>
      </c>
      <c r="F302" s="325"/>
      <c r="G302" s="299"/>
      <c r="H302" s="320">
        <f t="shared" ref="H302" si="84">SUM(H303:H304)</f>
        <v>34</v>
      </c>
      <c r="I302" s="299"/>
      <c r="J302" s="299"/>
      <c r="K302" s="299">
        <f>SUM(K303:K304)</f>
        <v>235.95999999999998</v>
      </c>
      <c r="L302" s="299">
        <f>SUM(L303:L304)</f>
        <v>292.8</v>
      </c>
    </row>
    <row r="303" spans="1:12" x14ac:dyDescent="0.25">
      <c r="A303" s="211" t="s">
        <v>1007</v>
      </c>
      <c r="B303" s="211" t="s">
        <v>1008</v>
      </c>
      <c r="C303" s="211" t="s">
        <v>1009</v>
      </c>
      <c r="D303" s="304" t="s">
        <v>196</v>
      </c>
      <c r="E303" s="298">
        <v>1</v>
      </c>
      <c r="F303" s="326">
        <f>G303+H303</f>
        <v>109</v>
      </c>
      <c r="G303" s="298">
        <v>104</v>
      </c>
      <c r="H303" s="298">
        <v>5</v>
      </c>
      <c r="I303" s="302">
        <v>361</v>
      </c>
      <c r="J303" s="302">
        <f t="shared" si="68"/>
        <v>3.47</v>
      </c>
      <c r="K303" s="302">
        <f t="shared" si="69"/>
        <v>34.700000000000003</v>
      </c>
      <c r="L303" s="302">
        <f t="shared" si="76"/>
        <v>43.06</v>
      </c>
    </row>
    <row r="304" spans="1:12" x14ac:dyDescent="0.25">
      <c r="A304" s="211" t="s">
        <v>1010</v>
      </c>
      <c r="B304" s="211" t="s">
        <v>704</v>
      </c>
      <c r="C304" s="211" t="s">
        <v>1011</v>
      </c>
      <c r="D304" s="304" t="s">
        <v>196</v>
      </c>
      <c r="E304" s="298">
        <v>1</v>
      </c>
      <c r="F304" s="326">
        <f>G304+H304</f>
        <v>133</v>
      </c>
      <c r="G304" s="298">
        <v>104</v>
      </c>
      <c r="H304" s="298">
        <v>29</v>
      </c>
      <c r="I304" s="302">
        <v>361</v>
      </c>
      <c r="J304" s="302">
        <f t="shared" si="68"/>
        <v>3.47</v>
      </c>
      <c r="K304" s="302">
        <f t="shared" si="69"/>
        <v>201.26</v>
      </c>
      <c r="L304" s="302">
        <f t="shared" si="76"/>
        <v>249.74</v>
      </c>
    </row>
    <row r="305" spans="1:12" ht="31.5" x14ac:dyDescent="0.25">
      <c r="D305" s="297" t="s">
        <v>26</v>
      </c>
      <c r="E305" s="325">
        <f>SUM(E306:E308)</f>
        <v>3</v>
      </c>
      <c r="F305" s="325"/>
      <c r="G305" s="299"/>
      <c r="H305" s="320">
        <f t="shared" ref="H305" si="85">SUM(H306:H308)</f>
        <v>15</v>
      </c>
      <c r="I305" s="299"/>
      <c r="J305" s="299"/>
      <c r="K305" s="299">
        <f>SUM(K306:K308)</f>
        <v>77.099999999999994</v>
      </c>
      <c r="L305" s="299">
        <f>SUM(L306:L308)</f>
        <v>95.67</v>
      </c>
    </row>
    <row r="306" spans="1:12" x14ac:dyDescent="0.25">
      <c r="A306" s="211">
        <v>42188</v>
      </c>
      <c r="B306" s="211" t="s">
        <v>1012</v>
      </c>
      <c r="C306" s="211" t="s">
        <v>1013</v>
      </c>
      <c r="D306" s="304" t="s">
        <v>32</v>
      </c>
      <c r="E306" s="298">
        <v>1</v>
      </c>
      <c r="F306" s="326">
        <f>G306+H306</f>
        <v>109</v>
      </c>
      <c r="G306" s="298">
        <v>104</v>
      </c>
      <c r="H306" s="298">
        <v>5</v>
      </c>
      <c r="I306" s="302">
        <v>267.5</v>
      </c>
      <c r="J306" s="302">
        <f t="shared" si="68"/>
        <v>2.57</v>
      </c>
      <c r="K306" s="302">
        <f t="shared" si="69"/>
        <v>25.7</v>
      </c>
      <c r="L306" s="302">
        <f t="shared" si="76"/>
        <v>31.89</v>
      </c>
    </row>
    <row r="307" spans="1:12" x14ac:dyDescent="0.25">
      <c r="A307" s="211" t="s">
        <v>1014</v>
      </c>
      <c r="B307" s="211" t="s">
        <v>665</v>
      </c>
      <c r="C307" s="211" t="s">
        <v>747</v>
      </c>
      <c r="D307" s="304" t="s">
        <v>32</v>
      </c>
      <c r="E307" s="298">
        <v>1</v>
      </c>
      <c r="F307" s="326">
        <f t="shared" ref="F307:F308" si="86">G307+H307</f>
        <v>109</v>
      </c>
      <c r="G307" s="298">
        <v>104</v>
      </c>
      <c r="H307" s="298">
        <v>5</v>
      </c>
      <c r="I307" s="302">
        <v>267.5</v>
      </c>
      <c r="J307" s="302">
        <f t="shared" si="68"/>
        <v>2.57</v>
      </c>
      <c r="K307" s="302">
        <f t="shared" si="69"/>
        <v>25.7</v>
      </c>
      <c r="L307" s="302">
        <f t="shared" si="76"/>
        <v>31.89</v>
      </c>
    </row>
    <row r="308" spans="1:12" x14ac:dyDescent="0.25">
      <c r="A308" s="211" t="s">
        <v>1015</v>
      </c>
      <c r="B308" s="211" t="s">
        <v>788</v>
      </c>
      <c r="C308" s="211" t="s">
        <v>1016</v>
      </c>
      <c r="D308" s="304" t="s">
        <v>32</v>
      </c>
      <c r="E308" s="298">
        <v>1</v>
      </c>
      <c r="F308" s="326">
        <f t="shared" si="86"/>
        <v>109</v>
      </c>
      <c r="G308" s="298">
        <v>104</v>
      </c>
      <c r="H308" s="298">
        <v>5</v>
      </c>
      <c r="I308" s="302">
        <v>267.5</v>
      </c>
      <c r="J308" s="302">
        <f t="shared" si="68"/>
        <v>2.57</v>
      </c>
      <c r="K308" s="302">
        <f t="shared" si="69"/>
        <v>25.7</v>
      </c>
      <c r="L308" s="302">
        <f t="shared" si="76"/>
        <v>31.89</v>
      </c>
    </row>
    <row r="309" spans="1:12" ht="31.5" x14ac:dyDescent="0.25">
      <c r="D309" s="305" t="s">
        <v>1017</v>
      </c>
      <c r="E309" s="324">
        <f>E310+E315</f>
        <v>8</v>
      </c>
      <c r="F309" s="324"/>
      <c r="G309" s="296"/>
      <c r="H309" s="306">
        <f t="shared" ref="H309" si="87">H310+H315</f>
        <v>398</v>
      </c>
      <c r="I309" s="296"/>
      <c r="J309" s="296"/>
      <c r="K309" s="296">
        <f>K310+K315</f>
        <v>6704.96</v>
      </c>
      <c r="L309" s="296">
        <f>L310+L315</f>
        <v>8320.1899999999987</v>
      </c>
    </row>
    <row r="310" spans="1:12" ht="31.5" x14ac:dyDescent="0.25">
      <c r="D310" s="297" t="s">
        <v>23</v>
      </c>
      <c r="E310" s="325">
        <f>SUM(E311:E314)</f>
        <v>4</v>
      </c>
      <c r="F310" s="325"/>
      <c r="G310" s="299"/>
      <c r="H310" s="320">
        <f t="shared" ref="H310" si="88">SUM(H311:H314)</f>
        <v>345</v>
      </c>
      <c r="I310" s="299"/>
      <c r="J310" s="299"/>
      <c r="K310" s="299">
        <f>SUM(K311:K314)</f>
        <v>6134.68</v>
      </c>
      <c r="L310" s="299">
        <f>SUM(L311:L314)</f>
        <v>7612.5199999999995</v>
      </c>
    </row>
    <row r="311" spans="1:12" x14ac:dyDescent="0.25">
      <c r="A311" s="211">
        <v>10086</v>
      </c>
      <c r="B311" s="211" t="s">
        <v>1018</v>
      </c>
      <c r="C311" s="211" t="s">
        <v>747</v>
      </c>
      <c r="D311" s="304" t="s">
        <v>1019</v>
      </c>
      <c r="E311" s="298">
        <v>1</v>
      </c>
      <c r="F311" s="326">
        <f>G311+H311</f>
        <v>137</v>
      </c>
      <c r="G311" s="298">
        <v>104</v>
      </c>
      <c r="H311" s="298">
        <v>33</v>
      </c>
      <c r="I311" s="302">
        <v>888</v>
      </c>
      <c r="J311" s="302">
        <f t="shared" si="68"/>
        <v>8.5399999999999991</v>
      </c>
      <c r="K311" s="302">
        <f t="shared" si="69"/>
        <v>563.64</v>
      </c>
      <c r="L311" s="302">
        <f t="shared" si="76"/>
        <v>699.42</v>
      </c>
    </row>
    <row r="312" spans="1:12" x14ac:dyDescent="0.25">
      <c r="A312" s="211">
        <v>10375</v>
      </c>
      <c r="B312" s="211" t="s">
        <v>902</v>
      </c>
      <c r="C312" s="211" t="s">
        <v>1020</v>
      </c>
      <c r="D312" s="304" t="s">
        <v>1021</v>
      </c>
      <c r="E312" s="298">
        <v>1</v>
      </c>
      <c r="F312" s="326">
        <f t="shared" ref="F312:F314" si="89">G312+H312</f>
        <v>170</v>
      </c>
      <c r="G312" s="298">
        <v>104</v>
      </c>
      <c r="H312" s="298">
        <v>66</v>
      </c>
      <c r="I312" s="302">
        <v>918</v>
      </c>
      <c r="J312" s="302">
        <f t="shared" si="68"/>
        <v>8.83</v>
      </c>
      <c r="K312" s="302">
        <f t="shared" si="69"/>
        <v>1165.56</v>
      </c>
      <c r="L312" s="302">
        <f t="shared" si="76"/>
        <v>1446.34</v>
      </c>
    </row>
    <row r="313" spans="1:12" x14ac:dyDescent="0.25">
      <c r="A313" s="211">
        <v>10081</v>
      </c>
      <c r="B313" s="211" t="s">
        <v>700</v>
      </c>
      <c r="C313" s="211" t="s">
        <v>1022</v>
      </c>
      <c r="D313" s="304" t="s">
        <v>1021</v>
      </c>
      <c r="E313" s="298">
        <v>1</v>
      </c>
      <c r="F313" s="326">
        <f t="shared" si="89"/>
        <v>153</v>
      </c>
      <c r="G313" s="298">
        <v>104</v>
      </c>
      <c r="H313" s="298">
        <v>49</v>
      </c>
      <c r="I313" s="302">
        <v>908</v>
      </c>
      <c r="J313" s="302">
        <f t="shared" si="68"/>
        <v>8.73</v>
      </c>
      <c r="K313" s="302">
        <f t="shared" si="69"/>
        <v>855.54</v>
      </c>
      <c r="L313" s="302">
        <f t="shared" si="76"/>
        <v>1061.6400000000001</v>
      </c>
    </row>
    <row r="314" spans="1:12" x14ac:dyDescent="0.25">
      <c r="A314" s="211">
        <v>10094</v>
      </c>
      <c r="B314" s="211" t="s">
        <v>1023</v>
      </c>
      <c r="C314" s="211" t="s">
        <v>1024</v>
      </c>
      <c r="D314" s="304" t="s">
        <v>1021</v>
      </c>
      <c r="E314" s="298">
        <v>1</v>
      </c>
      <c r="F314" s="326">
        <f t="shared" si="89"/>
        <v>301</v>
      </c>
      <c r="G314" s="298">
        <v>104</v>
      </c>
      <c r="H314" s="298">
        <v>197</v>
      </c>
      <c r="I314" s="302">
        <v>937</v>
      </c>
      <c r="J314" s="302">
        <f t="shared" si="68"/>
        <v>9.01</v>
      </c>
      <c r="K314" s="302">
        <f t="shared" si="69"/>
        <v>3549.94</v>
      </c>
      <c r="L314" s="302">
        <f t="shared" si="76"/>
        <v>4405.12</v>
      </c>
    </row>
    <row r="315" spans="1:12" ht="47.25" x14ac:dyDescent="0.25">
      <c r="D315" s="297" t="s">
        <v>24</v>
      </c>
      <c r="E315" s="325">
        <f>SUM(E316:E319)</f>
        <v>4</v>
      </c>
      <c r="F315" s="325"/>
      <c r="G315" s="299"/>
      <c r="H315" s="320">
        <f t="shared" ref="H315" si="90">SUM(H316:H319)</f>
        <v>53</v>
      </c>
      <c r="I315" s="299"/>
      <c r="J315" s="299"/>
      <c r="K315" s="299">
        <f>SUM(K316:K319)</f>
        <v>570.28</v>
      </c>
      <c r="L315" s="299">
        <f>SUM(L316:L319)</f>
        <v>707.67</v>
      </c>
    </row>
    <row r="316" spans="1:12" x14ac:dyDescent="0.25">
      <c r="A316" s="211">
        <v>40681</v>
      </c>
      <c r="B316" s="211" t="s">
        <v>1025</v>
      </c>
      <c r="C316" s="211" t="s">
        <v>1026</v>
      </c>
      <c r="D316" s="304" t="s">
        <v>140</v>
      </c>
      <c r="E316" s="298">
        <v>1</v>
      </c>
      <c r="F316" s="326">
        <f>G316+H316</f>
        <v>116</v>
      </c>
      <c r="G316" s="298">
        <v>104</v>
      </c>
      <c r="H316" s="298">
        <v>12</v>
      </c>
      <c r="I316" s="302">
        <v>559.48</v>
      </c>
      <c r="J316" s="302">
        <f t="shared" si="68"/>
        <v>5.38</v>
      </c>
      <c r="K316" s="302">
        <f t="shared" si="69"/>
        <v>129.12</v>
      </c>
      <c r="L316" s="302">
        <f t="shared" si="76"/>
        <v>160.22999999999999</v>
      </c>
    </row>
    <row r="317" spans="1:12" x14ac:dyDescent="0.25">
      <c r="A317" s="211">
        <v>20154</v>
      </c>
      <c r="B317" s="211" t="s">
        <v>932</v>
      </c>
      <c r="C317" s="211" t="s">
        <v>1027</v>
      </c>
      <c r="D317" s="304" t="s">
        <v>140</v>
      </c>
      <c r="E317" s="298">
        <v>1</v>
      </c>
      <c r="F317" s="326">
        <f t="shared" ref="F317:F319" si="91">G317+H317</f>
        <v>116</v>
      </c>
      <c r="G317" s="298">
        <v>104</v>
      </c>
      <c r="H317" s="298">
        <v>12</v>
      </c>
      <c r="I317" s="302">
        <v>559.48</v>
      </c>
      <c r="J317" s="302">
        <f t="shared" si="68"/>
        <v>5.38</v>
      </c>
      <c r="K317" s="302">
        <f t="shared" si="69"/>
        <v>129.12</v>
      </c>
      <c r="L317" s="302">
        <f t="shared" si="76"/>
        <v>160.22999999999999</v>
      </c>
    </row>
    <row r="318" spans="1:12" x14ac:dyDescent="0.25">
      <c r="A318" s="211">
        <v>20155</v>
      </c>
      <c r="B318" s="211" t="s">
        <v>1028</v>
      </c>
      <c r="C318" s="211" t="s">
        <v>1029</v>
      </c>
      <c r="D318" s="304" t="s">
        <v>140</v>
      </c>
      <c r="E318" s="298">
        <v>1</v>
      </c>
      <c r="F318" s="326">
        <f t="shared" si="91"/>
        <v>128</v>
      </c>
      <c r="G318" s="298">
        <v>104</v>
      </c>
      <c r="H318" s="298">
        <v>24</v>
      </c>
      <c r="I318" s="302">
        <v>559.48</v>
      </c>
      <c r="J318" s="302">
        <f t="shared" si="68"/>
        <v>5.38</v>
      </c>
      <c r="K318" s="302">
        <f t="shared" si="69"/>
        <v>258.24</v>
      </c>
      <c r="L318" s="302">
        <f t="shared" si="76"/>
        <v>320.45</v>
      </c>
    </row>
    <row r="319" spans="1:12" x14ac:dyDescent="0.25">
      <c r="A319" s="211">
        <v>20146</v>
      </c>
      <c r="B319" s="211" t="s">
        <v>702</v>
      </c>
      <c r="C319" s="211" t="s">
        <v>1030</v>
      </c>
      <c r="D319" s="304" t="s">
        <v>140</v>
      </c>
      <c r="E319" s="298">
        <v>1</v>
      </c>
      <c r="F319" s="326">
        <f t="shared" si="91"/>
        <v>61</v>
      </c>
      <c r="G319" s="298">
        <v>56</v>
      </c>
      <c r="H319" s="298">
        <v>5</v>
      </c>
      <c r="I319" s="302">
        <v>301.26</v>
      </c>
      <c r="J319" s="302">
        <f t="shared" si="68"/>
        <v>5.38</v>
      </c>
      <c r="K319" s="302">
        <f t="shared" si="69"/>
        <v>53.8</v>
      </c>
      <c r="L319" s="302">
        <f t="shared" si="76"/>
        <v>66.760000000000005</v>
      </c>
    </row>
    <row r="320" spans="1:12" ht="31.5" x14ac:dyDescent="0.25">
      <c r="D320" s="312" t="s">
        <v>1031</v>
      </c>
      <c r="E320" s="324">
        <f>E321+E325</f>
        <v>5</v>
      </c>
      <c r="F320" s="324"/>
      <c r="G320" s="296"/>
      <c r="H320" s="306">
        <f t="shared" ref="H320" si="92">H321+H325</f>
        <v>156</v>
      </c>
      <c r="I320" s="296"/>
      <c r="J320" s="296"/>
      <c r="K320" s="296">
        <f>K321+K325</f>
        <v>1561.9199999999998</v>
      </c>
      <c r="L320" s="296">
        <f>L321+L325</f>
        <v>1938.21</v>
      </c>
    </row>
    <row r="321" spans="1:12" ht="47.25" x14ac:dyDescent="0.25">
      <c r="D321" s="297" t="s">
        <v>24</v>
      </c>
      <c r="E321" s="325">
        <f>SUM(E322:E324)</f>
        <v>3</v>
      </c>
      <c r="F321" s="325"/>
      <c r="G321" s="299"/>
      <c r="H321" s="320">
        <f t="shared" ref="H321" si="93">SUM(H322:H324)</f>
        <v>132</v>
      </c>
      <c r="I321" s="299"/>
      <c r="J321" s="299"/>
      <c r="K321" s="299">
        <f>SUM(K322:K324)</f>
        <v>1420.32</v>
      </c>
      <c r="L321" s="299">
        <f>SUM(L322:L324)</f>
        <v>1762.49</v>
      </c>
    </row>
    <row r="322" spans="1:12" x14ac:dyDescent="0.25">
      <c r="A322" s="211">
        <v>2016</v>
      </c>
      <c r="B322" s="211" t="s">
        <v>988</v>
      </c>
      <c r="C322" s="211" t="s">
        <v>690</v>
      </c>
      <c r="D322" s="300" t="s">
        <v>140</v>
      </c>
      <c r="E322" s="298">
        <v>1</v>
      </c>
      <c r="F322" s="326">
        <f>G322+H322</f>
        <v>116</v>
      </c>
      <c r="G322" s="298">
        <v>104</v>
      </c>
      <c r="H322" s="298">
        <v>12</v>
      </c>
      <c r="I322" s="302">
        <v>559.48</v>
      </c>
      <c r="J322" s="302">
        <f t="shared" si="68"/>
        <v>5.38</v>
      </c>
      <c r="K322" s="302">
        <f t="shared" si="69"/>
        <v>129.12</v>
      </c>
      <c r="L322" s="302">
        <f t="shared" si="76"/>
        <v>160.22999999999999</v>
      </c>
    </row>
    <row r="323" spans="1:12" x14ac:dyDescent="0.25">
      <c r="A323" s="211">
        <v>2139</v>
      </c>
      <c r="B323" s="211" t="s">
        <v>738</v>
      </c>
      <c r="C323" s="211" t="s">
        <v>1032</v>
      </c>
      <c r="D323" s="300" t="s">
        <v>140</v>
      </c>
      <c r="E323" s="298">
        <v>1</v>
      </c>
      <c r="F323" s="326">
        <f t="shared" ref="F323:F324" si="94">G323+H323</f>
        <v>116</v>
      </c>
      <c r="G323" s="298">
        <v>104</v>
      </c>
      <c r="H323" s="298">
        <v>12</v>
      </c>
      <c r="I323" s="302">
        <v>559.48</v>
      </c>
      <c r="J323" s="302">
        <f t="shared" ref="J323:J383" si="95">ROUND(I323/G323,2)</f>
        <v>5.38</v>
      </c>
      <c r="K323" s="302">
        <f t="shared" ref="K323:K383" si="96">ROUND(H323*J323*2,2)</f>
        <v>129.12</v>
      </c>
      <c r="L323" s="302">
        <f t="shared" si="76"/>
        <v>160.22999999999999</v>
      </c>
    </row>
    <row r="324" spans="1:12" x14ac:dyDescent="0.25">
      <c r="A324" s="211">
        <v>20508</v>
      </c>
      <c r="B324" s="211" t="s">
        <v>966</v>
      </c>
      <c r="C324" s="211" t="s">
        <v>830</v>
      </c>
      <c r="D324" s="300" t="s">
        <v>39</v>
      </c>
      <c r="E324" s="298">
        <v>1</v>
      </c>
      <c r="F324" s="326">
        <f t="shared" si="94"/>
        <v>227</v>
      </c>
      <c r="G324" s="298">
        <v>119</v>
      </c>
      <c r="H324" s="298">
        <v>108</v>
      </c>
      <c r="I324" s="302">
        <v>640.16999999999996</v>
      </c>
      <c r="J324" s="302">
        <f t="shared" si="95"/>
        <v>5.38</v>
      </c>
      <c r="K324" s="302">
        <f t="shared" si="96"/>
        <v>1162.08</v>
      </c>
      <c r="L324" s="302">
        <f t="shared" si="76"/>
        <v>1442.03</v>
      </c>
    </row>
    <row r="325" spans="1:12" ht="31.5" x14ac:dyDescent="0.25">
      <c r="D325" s="297" t="s">
        <v>26</v>
      </c>
      <c r="E325" s="325">
        <f>SUM(E326:E327)</f>
        <v>2</v>
      </c>
      <c r="F325" s="325"/>
      <c r="G325" s="299"/>
      <c r="H325" s="320">
        <f t="shared" ref="H325" si="97">SUM(H326:H327)</f>
        <v>24</v>
      </c>
      <c r="I325" s="299"/>
      <c r="J325" s="299"/>
      <c r="K325" s="299">
        <f>SUM(K326:K327)</f>
        <v>141.6</v>
      </c>
      <c r="L325" s="299">
        <f>SUM(L326:L327)</f>
        <v>175.72</v>
      </c>
    </row>
    <row r="326" spans="1:12" x14ac:dyDescent="0.25">
      <c r="A326" s="211">
        <v>42056</v>
      </c>
      <c r="B326" s="211" t="s">
        <v>665</v>
      </c>
      <c r="C326" s="211" t="s">
        <v>1033</v>
      </c>
      <c r="D326" s="304" t="s">
        <v>32</v>
      </c>
      <c r="E326" s="298">
        <v>1</v>
      </c>
      <c r="F326" s="326">
        <f>G326+H326</f>
        <v>116</v>
      </c>
      <c r="G326" s="298">
        <v>104</v>
      </c>
      <c r="H326" s="298">
        <v>12</v>
      </c>
      <c r="I326" s="302">
        <v>306.47000000000003</v>
      </c>
      <c r="J326" s="302">
        <f t="shared" si="95"/>
        <v>2.95</v>
      </c>
      <c r="K326" s="302">
        <f t="shared" si="96"/>
        <v>70.8</v>
      </c>
      <c r="L326" s="302">
        <f t="shared" si="76"/>
        <v>87.86</v>
      </c>
    </row>
    <row r="327" spans="1:12" x14ac:dyDescent="0.25">
      <c r="A327" s="211">
        <v>41117</v>
      </c>
      <c r="B327" s="211" t="s">
        <v>1034</v>
      </c>
      <c r="C327" s="211" t="s">
        <v>920</v>
      </c>
      <c r="D327" s="304" t="s">
        <v>32</v>
      </c>
      <c r="E327" s="298">
        <v>1</v>
      </c>
      <c r="F327" s="326">
        <f>G327+H327</f>
        <v>116</v>
      </c>
      <c r="G327" s="298">
        <v>104</v>
      </c>
      <c r="H327" s="298">
        <v>12</v>
      </c>
      <c r="I327" s="302">
        <v>306.47000000000003</v>
      </c>
      <c r="J327" s="302">
        <f t="shared" si="95"/>
        <v>2.95</v>
      </c>
      <c r="K327" s="302">
        <f t="shared" si="96"/>
        <v>70.8</v>
      </c>
      <c r="L327" s="302">
        <f t="shared" si="76"/>
        <v>87.86</v>
      </c>
    </row>
    <row r="328" spans="1:12" x14ac:dyDescent="0.25">
      <c r="D328" s="294" t="s">
        <v>1035</v>
      </c>
      <c r="E328" s="324">
        <f t="shared" ref="E328" si="98">E329+E331+E347</f>
        <v>26</v>
      </c>
      <c r="F328" s="324"/>
      <c r="G328" s="296"/>
      <c r="H328" s="306">
        <f t="shared" ref="H328" si="99">H329+H331+H347</f>
        <v>927</v>
      </c>
      <c r="I328" s="296"/>
      <c r="J328" s="296"/>
      <c r="K328" s="296">
        <f>K329+K331+K347</f>
        <v>7967.74</v>
      </c>
      <c r="L328" s="296">
        <f>L329+L331+L347</f>
        <v>9887.17</v>
      </c>
    </row>
    <row r="329" spans="1:12" ht="31.5" x14ac:dyDescent="0.25">
      <c r="D329" s="297" t="s">
        <v>23</v>
      </c>
      <c r="E329" s="325">
        <f t="shared" ref="E329:L329" si="100">SUM(E330:E330)</f>
        <v>1</v>
      </c>
      <c r="F329" s="325"/>
      <c r="G329" s="299"/>
      <c r="H329" s="320">
        <f t="shared" si="100"/>
        <v>15</v>
      </c>
      <c r="I329" s="299"/>
      <c r="J329" s="299"/>
      <c r="K329" s="299">
        <f t="shared" si="100"/>
        <v>239.1</v>
      </c>
      <c r="L329" s="299">
        <f t="shared" si="100"/>
        <v>296.7</v>
      </c>
    </row>
    <row r="330" spans="1:12" x14ac:dyDescent="0.25">
      <c r="A330" s="211">
        <v>10287</v>
      </c>
      <c r="B330" s="211" t="s">
        <v>623</v>
      </c>
      <c r="C330" s="211" t="s">
        <v>624</v>
      </c>
      <c r="D330" s="304" t="s">
        <v>353</v>
      </c>
      <c r="E330" s="298">
        <v>1</v>
      </c>
      <c r="F330" s="326">
        <f>G330+H330</f>
        <v>134</v>
      </c>
      <c r="G330" s="298">
        <v>119</v>
      </c>
      <c r="H330" s="298">
        <v>15</v>
      </c>
      <c r="I330" s="302">
        <v>948.69</v>
      </c>
      <c r="J330" s="302">
        <f t="shared" si="95"/>
        <v>7.97</v>
      </c>
      <c r="K330" s="302">
        <f t="shared" si="96"/>
        <v>239.1</v>
      </c>
      <c r="L330" s="302">
        <f t="shared" si="76"/>
        <v>296.7</v>
      </c>
    </row>
    <row r="331" spans="1:12" ht="47.25" x14ac:dyDescent="0.25">
      <c r="D331" s="297" t="s">
        <v>24</v>
      </c>
      <c r="E331" s="325">
        <f>SUM(E332:E346)</f>
        <v>15</v>
      </c>
      <c r="F331" s="325"/>
      <c r="G331" s="299"/>
      <c r="H331" s="320">
        <f t="shared" ref="H331" si="101">SUM(H332:H346)</f>
        <v>624</v>
      </c>
      <c r="I331" s="299"/>
      <c r="J331" s="299"/>
      <c r="K331" s="299">
        <f t="shared" ref="K331:L331" si="102">SUM(K332:K346)</f>
        <v>5724.16</v>
      </c>
      <c r="L331" s="299">
        <f t="shared" si="102"/>
        <v>7103.1</v>
      </c>
    </row>
    <row r="332" spans="1:12" x14ac:dyDescent="0.25">
      <c r="A332" s="211" t="s">
        <v>1036</v>
      </c>
      <c r="B332" s="211" t="s">
        <v>1037</v>
      </c>
      <c r="C332" s="211" t="s">
        <v>1038</v>
      </c>
      <c r="D332" s="304" t="s">
        <v>140</v>
      </c>
      <c r="E332" s="298">
        <v>1</v>
      </c>
      <c r="F332" s="326">
        <f>G332+H332</f>
        <v>188</v>
      </c>
      <c r="G332" s="298">
        <v>119</v>
      </c>
      <c r="H332" s="298">
        <v>69</v>
      </c>
      <c r="I332" s="302">
        <v>559.94000000000005</v>
      </c>
      <c r="J332" s="302">
        <f t="shared" si="95"/>
        <v>4.71</v>
      </c>
      <c r="K332" s="302">
        <f t="shared" si="96"/>
        <v>649.98</v>
      </c>
      <c r="L332" s="302">
        <f t="shared" si="76"/>
        <v>806.56</v>
      </c>
    </row>
    <row r="333" spans="1:12" x14ac:dyDescent="0.25">
      <c r="A333" s="211" t="s">
        <v>1039</v>
      </c>
      <c r="B333" s="211" t="s">
        <v>665</v>
      </c>
      <c r="C333" s="211" t="s">
        <v>1040</v>
      </c>
      <c r="D333" s="304" t="s">
        <v>140</v>
      </c>
      <c r="E333" s="298">
        <v>1</v>
      </c>
      <c r="F333" s="326">
        <f t="shared" ref="F333:F346" si="103">G333+H333</f>
        <v>68</v>
      </c>
      <c r="G333" s="298">
        <v>48</v>
      </c>
      <c r="H333" s="298">
        <v>20</v>
      </c>
      <c r="I333" s="302">
        <v>199.96</v>
      </c>
      <c r="J333" s="302">
        <f t="shared" si="95"/>
        <v>4.17</v>
      </c>
      <c r="K333" s="302">
        <f t="shared" si="96"/>
        <v>166.8</v>
      </c>
      <c r="L333" s="302">
        <f t="shared" si="76"/>
        <v>206.98</v>
      </c>
    </row>
    <row r="334" spans="1:12" x14ac:dyDescent="0.25">
      <c r="A334" s="211">
        <v>20576</v>
      </c>
      <c r="B334" s="211" t="s">
        <v>665</v>
      </c>
      <c r="C334" s="211" t="s">
        <v>1041</v>
      </c>
      <c r="D334" s="304" t="s">
        <v>140</v>
      </c>
      <c r="E334" s="298">
        <v>1</v>
      </c>
      <c r="F334" s="326">
        <f t="shared" si="103"/>
        <v>116</v>
      </c>
      <c r="G334" s="298">
        <v>72</v>
      </c>
      <c r="H334" s="298">
        <v>44</v>
      </c>
      <c r="I334" s="302">
        <v>338.78</v>
      </c>
      <c r="J334" s="302">
        <f t="shared" si="95"/>
        <v>4.71</v>
      </c>
      <c r="K334" s="302">
        <f t="shared" si="96"/>
        <v>414.48</v>
      </c>
      <c r="L334" s="302">
        <f t="shared" si="76"/>
        <v>514.33000000000004</v>
      </c>
    </row>
    <row r="335" spans="1:12" x14ac:dyDescent="0.25">
      <c r="A335" s="211">
        <v>20211</v>
      </c>
      <c r="B335" s="211" t="s">
        <v>1042</v>
      </c>
      <c r="C335" s="211" t="s">
        <v>1043</v>
      </c>
      <c r="D335" s="304" t="s">
        <v>140</v>
      </c>
      <c r="E335" s="298">
        <v>1</v>
      </c>
      <c r="F335" s="326">
        <f t="shared" si="103"/>
        <v>52</v>
      </c>
      <c r="G335" s="298">
        <v>40</v>
      </c>
      <c r="H335" s="298">
        <v>12</v>
      </c>
      <c r="I335" s="302">
        <v>188.21</v>
      </c>
      <c r="J335" s="302">
        <f t="shared" si="95"/>
        <v>4.71</v>
      </c>
      <c r="K335" s="302">
        <f t="shared" si="96"/>
        <v>113.04</v>
      </c>
      <c r="L335" s="302">
        <f t="shared" si="76"/>
        <v>140.27000000000001</v>
      </c>
    </row>
    <row r="336" spans="1:12" x14ac:dyDescent="0.25">
      <c r="A336" s="211">
        <v>20037</v>
      </c>
      <c r="B336" s="211" t="s">
        <v>821</v>
      </c>
      <c r="C336" s="211" t="s">
        <v>844</v>
      </c>
      <c r="D336" s="304" t="s">
        <v>140</v>
      </c>
      <c r="E336" s="298">
        <v>1</v>
      </c>
      <c r="F336" s="326">
        <f t="shared" si="103"/>
        <v>160</v>
      </c>
      <c r="G336" s="298">
        <v>119</v>
      </c>
      <c r="H336" s="298">
        <v>41</v>
      </c>
      <c r="I336" s="302">
        <v>559.94000000000005</v>
      </c>
      <c r="J336" s="302">
        <f t="shared" si="95"/>
        <v>4.71</v>
      </c>
      <c r="K336" s="302">
        <f t="shared" si="96"/>
        <v>386.22</v>
      </c>
      <c r="L336" s="302">
        <f t="shared" ref="L336:L398" si="104">ROUND(K336*1.2409,2)</f>
        <v>479.26</v>
      </c>
    </row>
    <row r="337" spans="1:12" x14ac:dyDescent="0.25">
      <c r="A337" s="211">
        <v>20210</v>
      </c>
      <c r="B337" s="211" t="s">
        <v>1012</v>
      </c>
      <c r="C337" s="211" t="s">
        <v>1044</v>
      </c>
      <c r="D337" s="304" t="s">
        <v>140</v>
      </c>
      <c r="E337" s="298">
        <v>1</v>
      </c>
      <c r="F337" s="326">
        <f t="shared" si="103"/>
        <v>188</v>
      </c>
      <c r="G337" s="298">
        <v>119</v>
      </c>
      <c r="H337" s="298">
        <v>69</v>
      </c>
      <c r="I337" s="302">
        <v>559.94000000000005</v>
      </c>
      <c r="J337" s="302">
        <f t="shared" si="95"/>
        <v>4.71</v>
      </c>
      <c r="K337" s="302">
        <f t="shared" si="96"/>
        <v>649.98</v>
      </c>
      <c r="L337" s="302">
        <f t="shared" si="104"/>
        <v>806.56</v>
      </c>
    </row>
    <row r="338" spans="1:12" x14ac:dyDescent="0.25">
      <c r="A338" s="211">
        <v>20491</v>
      </c>
      <c r="B338" s="211" t="s">
        <v>1045</v>
      </c>
      <c r="C338" s="211" t="s">
        <v>1046</v>
      </c>
      <c r="D338" s="304" t="s">
        <v>140</v>
      </c>
      <c r="E338" s="298">
        <v>1</v>
      </c>
      <c r="F338" s="326">
        <f t="shared" si="103"/>
        <v>188</v>
      </c>
      <c r="G338" s="298">
        <v>119</v>
      </c>
      <c r="H338" s="298">
        <v>69</v>
      </c>
      <c r="I338" s="302">
        <v>559.94000000000005</v>
      </c>
      <c r="J338" s="302">
        <f t="shared" si="95"/>
        <v>4.71</v>
      </c>
      <c r="K338" s="302">
        <f t="shared" si="96"/>
        <v>649.98</v>
      </c>
      <c r="L338" s="302">
        <f t="shared" si="104"/>
        <v>806.56</v>
      </c>
    </row>
    <row r="339" spans="1:12" x14ac:dyDescent="0.25">
      <c r="A339" s="211">
        <v>20734</v>
      </c>
      <c r="B339" s="211" t="s">
        <v>994</v>
      </c>
      <c r="C339" s="211" t="s">
        <v>1047</v>
      </c>
      <c r="D339" s="304" t="s">
        <v>140</v>
      </c>
      <c r="E339" s="298">
        <v>1</v>
      </c>
      <c r="F339" s="326">
        <f t="shared" si="103"/>
        <v>188</v>
      </c>
      <c r="G339" s="298">
        <v>119</v>
      </c>
      <c r="H339" s="298">
        <v>69</v>
      </c>
      <c r="I339" s="302">
        <v>496</v>
      </c>
      <c r="J339" s="302">
        <f t="shared" si="95"/>
        <v>4.17</v>
      </c>
      <c r="K339" s="302">
        <f t="shared" si="96"/>
        <v>575.46</v>
      </c>
      <c r="L339" s="302">
        <f t="shared" si="104"/>
        <v>714.09</v>
      </c>
    </row>
    <row r="340" spans="1:12" x14ac:dyDescent="0.25">
      <c r="A340" s="211">
        <v>20216</v>
      </c>
      <c r="B340" s="211" t="s">
        <v>1048</v>
      </c>
      <c r="C340" s="211" t="s">
        <v>1049</v>
      </c>
      <c r="D340" s="304" t="s">
        <v>140</v>
      </c>
      <c r="E340" s="298">
        <v>1</v>
      </c>
      <c r="F340" s="326">
        <f t="shared" si="103"/>
        <v>155</v>
      </c>
      <c r="G340" s="298">
        <v>119</v>
      </c>
      <c r="H340" s="298">
        <v>36</v>
      </c>
      <c r="I340" s="302">
        <v>559.94000000000005</v>
      </c>
      <c r="J340" s="302">
        <f t="shared" si="95"/>
        <v>4.71</v>
      </c>
      <c r="K340" s="302">
        <f t="shared" si="96"/>
        <v>339.12</v>
      </c>
      <c r="L340" s="302">
        <f t="shared" si="104"/>
        <v>420.81</v>
      </c>
    </row>
    <row r="341" spans="1:12" x14ac:dyDescent="0.25">
      <c r="A341" s="211">
        <v>40821</v>
      </c>
      <c r="B341" s="211" t="s">
        <v>667</v>
      </c>
      <c r="C341" s="211" t="s">
        <v>1050</v>
      </c>
      <c r="D341" s="304" t="s">
        <v>140</v>
      </c>
      <c r="E341" s="298">
        <v>1</v>
      </c>
      <c r="F341" s="326">
        <f t="shared" si="103"/>
        <v>80</v>
      </c>
      <c r="G341" s="298">
        <v>56</v>
      </c>
      <c r="H341" s="298">
        <v>24</v>
      </c>
      <c r="I341" s="302">
        <v>233</v>
      </c>
      <c r="J341" s="302">
        <f t="shared" si="95"/>
        <v>4.16</v>
      </c>
      <c r="K341" s="302">
        <f t="shared" si="96"/>
        <v>199.68</v>
      </c>
      <c r="L341" s="302">
        <f t="shared" si="104"/>
        <v>247.78</v>
      </c>
    </row>
    <row r="342" spans="1:12" x14ac:dyDescent="0.25">
      <c r="A342" s="211">
        <v>41262</v>
      </c>
      <c r="B342" s="211" t="s">
        <v>616</v>
      </c>
      <c r="C342" s="211" t="s">
        <v>1051</v>
      </c>
      <c r="D342" s="304" t="s">
        <v>140</v>
      </c>
      <c r="E342" s="298">
        <v>1</v>
      </c>
      <c r="F342" s="326">
        <f t="shared" si="103"/>
        <v>111</v>
      </c>
      <c r="G342" s="298">
        <v>96</v>
      </c>
      <c r="H342" s="298">
        <v>15</v>
      </c>
      <c r="I342" s="302">
        <v>399.92</v>
      </c>
      <c r="J342" s="302">
        <f t="shared" si="95"/>
        <v>4.17</v>
      </c>
      <c r="K342" s="302">
        <f t="shared" si="96"/>
        <v>125.1</v>
      </c>
      <c r="L342" s="302">
        <f t="shared" si="104"/>
        <v>155.24</v>
      </c>
    </row>
    <row r="343" spans="1:12" x14ac:dyDescent="0.25">
      <c r="A343" s="211">
        <v>20203</v>
      </c>
      <c r="B343" s="211" t="s">
        <v>1052</v>
      </c>
      <c r="C343" s="211" t="s">
        <v>737</v>
      </c>
      <c r="D343" s="304" t="s">
        <v>140</v>
      </c>
      <c r="E343" s="298">
        <v>1</v>
      </c>
      <c r="F343" s="326">
        <f t="shared" si="103"/>
        <v>187</v>
      </c>
      <c r="G343" s="298">
        <v>119</v>
      </c>
      <c r="H343" s="298">
        <v>68</v>
      </c>
      <c r="I343" s="302">
        <v>587</v>
      </c>
      <c r="J343" s="302">
        <f t="shared" si="95"/>
        <v>4.93</v>
      </c>
      <c r="K343" s="302">
        <f t="shared" si="96"/>
        <v>670.48</v>
      </c>
      <c r="L343" s="302">
        <f t="shared" si="104"/>
        <v>832</v>
      </c>
    </row>
    <row r="344" spans="1:12" x14ac:dyDescent="0.25">
      <c r="A344" s="211">
        <v>21362</v>
      </c>
      <c r="B344" s="211" t="s">
        <v>1053</v>
      </c>
      <c r="C344" s="211" t="s">
        <v>1054</v>
      </c>
      <c r="D344" s="304" t="s">
        <v>140</v>
      </c>
      <c r="E344" s="298">
        <v>1</v>
      </c>
      <c r="F344" s="326">
        <f t="shared" si="103"/>
        <v>60</v>
      </c>
      <c r="G344" s="298">
        <v>32</v>
      </c>
      <c r="H344" s="298">
        <v>28</v>
      </c>
      <c r="I344" s="302">
        <v>150.57</v>
      </c>
      <c r="J344" s="302">
        <f t="shared" si="95"/>
        <v>4.71</v>
      </c>
      <c r="K344" s="302">
        <f t="shared" si="96"/>
        <v>263.76</v>
      </c>
      <c r="L344" s="302">
        <f t="shared" si="104"/>
        <v>327.3</v>
      </c>
    </row>
    <row r="345" spans="1:12" x14ac:dyDescent="0.25">
      <c r="A345" s="211">
        <v>20213</v>
      </c>
      <c r="B345" s="211" t="s">
        <v>1012</v>
      </c>
      <c r="C345" s="211" t="s">
        <v>1055</v>
      </c>
      <c r="D345" s="304" t="s">
        <v>140</v>
      </c>
      <c r="E345" s="298">
        <v>1</v>
      </c>
      <c r="F345" s="326">
        <f t="shared" si="103"/>
        <v>60</v>
      </c>
      <c r="G345" s="298">
        <v>24</v>
      </c>
      <c r="H345" s="298">
        <v>36</v>
      </c>
      <c r="I345" s="302">
        <v>112.92</v>
      </c>
      <c r="J345" s="302">
        <f t="shared" si="95"/>
        <v>4.71</v>
      </c>
      <c r="K345" s="302">
        <f t="shared" si="96"/>
        <v>339.12</v>
      </c>
      <c r="L345" s="302">
        <f t="shared" si="104"/>
        <v>420.81</v>
      </c>
    </row>
    <row r="346" spans="1:12" x14ac:dyDescent="0.25">
      <c r="A346" s="211">
        <v>40699</v>
      </c>
      <c r="B346" s="211" t="s">
        <v>740</v>
      </c>
      <c r="C346" s="211" t="s">
        <v>1050</v>
      </c>
      <c r="D346" s="304" t="s">
        <v>30</v>
      </c>
      <c r="E346" s="298">
        <v>1</v>
      </c>
      <c r="F346" s="326">
        <f t="shared" si="103"/>
        <v>143</v>
      </c>
      <c r="G346" s="298">
        <v>119</v>
      </c>
      <c r="H346" s="298">
        <v>24</v>
      </c>
      <c r="I346" s="302">
        <v>449</v>
      </c>
      <c r="J346" s="302">
        <f t="shared" si="95"/>
        <v>3.77</v>
      </c>
      <c r="K346" s="302">
        <f t="shared" si="96"/>
        <v>180.96</v>
      </c>
      <c r="L346" s="302">
        <f t="shared" si="104"/>
        <v>224.55</v>
      </c>
    </row>
    <row r="347" spans="1:12" ht="47.25" x14ac:dyDescent="0.25">
      <c r="D347" s="297" t="s">
        <v>25</v>
      </c>
      <c r="E347" s="325">
        <f>SUM(E348:E357)</f>
        <v>10</v>
      </c>
      <c r="F347" s="325"/>
      <c r="G347" s="299"/>
      <c r="H347" s="320">
        <f>SUM(H348:H357)</f>
        <v>288</v>
      </c>
      <c r="I347" s="299"/>
      <c r="J347" s="299"/>
      <c r="K347" s="299">
        <f t="shared" ref="K347:L347" si="105">SUM(K348:K357)</f>
        <v>2004.48</v>
      </c>
      <c r="L347" s="299">
        <f t="shared" si="105"/>
        <v>2487.37</v>
      </c>
    </row>
    <row r="348" spans="1:12" x14ac:dyDescent="0.25">
      <c r="A348" s="211" t="s">
        <v>1056</v>
      </c>
      <c r="B348" s="211" t="s">
        <v>669</v>
      </c>
      <c r="C348" s="211" t="s">
        <v>1057</v>
      </c>
      <c r="D348" s="304" t="s">
        <v>196</v>
      </c>
      <c r="E348" s="298">
        <v>1</v>
      </c>
      <c r="F348" s="326">
        <f>G348+H348</f>
        <v>101</v>
      </c>
      <c r="G348" s="298">
        <v>64</v>
      </c>
      <c r="H348" s="298">
        <v>37</v>
      </c>
      <c r="I348" s="302">
        <v>222.5</v>
      </c>
      <c r="J348" s="302">
        <f t="shared" si="95"/>
        <v>3.48</v>
      </c>
      <c r="K348" s="302">
        <f t="shared" si="96"/>
        <v>257.52</v>
      </c>
      <c r="L348" s="302">
        <f t="shared" si="104"/>
        <v>319.56</v>
      </c>
    </row>
    <row r="349" spans="1:12" x14ac:dyDescent="0.25">
      <c r="A349" s="211" t="s">
        <v>1058</v>
      </c>
      <c r="B349" s="211" t="s">
        <v>1059</v>
      </c>
      <c r="C349" s="211" t="s">
        <v>1060</v>
      </c>
      <c r="D349" s="304" t="s">
        <v>196</v>
      </c>
      <c r="E349" s="298">
        <v>1</v>
      </c>
      <c r="F349" s="326">
        <f t="shared" ref="F349:F357" si="106">G349+H349</f>
        <v>103</v>
      </c>
      <c r="G349" s="298">
        <v>96</v>
      </c>
      <c r="H349" s="298">
        <v>7</v>
      </c>
      <c r="I349" s="302">
        <v>333.75</v>
      </c>
      <c r="J349" s="302">
        <f t="shared" si="95"/>
        <v>3.48</v>
      </c>
      <c r="K349" s="302">
        <f t="shared" si="96"/>
        <v>48.72</v>
      </c>
      <c r="L349" s="302">
        <f t="shared" si="104"/>
        <v>60.46</v>
      </c>
    </row>
    <row r="350" spans="1:12" x14ac:dyDescent="0.25">
      <c r="A350" s="211" t="s">
        <v>1061</v>
      </c>
      <c r="B350" s="211" t="s">
        <v>1062</v>
      </c>
      <c r="C350" s="211" t="s">
        <v>1063</v>
      </c>
      <c r="D350" s="304" t="s">
        <v>196</v>
      </c>
      <c r="E350" s="298">
        <v>1</v>
      </c>
      <c r="F350" s="326">
        <f t="shared" si="106"/>
        <v>143</v>
      </c>
      <c r="G350" s="298">
        <v>119</v>
      </c>
      <c r="H350" s="298">
        <v>24</v>
      </c>
      <c r="I350" s="302">
        <v>413.71</v>
      </c>
      <c r="J350" s="302">
        <f t="shared" si="95"/>
        <v>3.48</v>
      </c>
      <c r="K350" s="302">
        <f t="shared" si="96"/>
        <v>167.04</v>
      </c>
      <c r="L350" s="302">
        <f t="shared" si="104"/>
        <v>207.28</v>
      </c>
    </row>
    <row r="351" spans="1:12" x14ac:dyDescent="0.25">
      <c r="A351" s="211" t="s">
        <v>1064</v>
      </c>
      <c r="B351" s="211" t="s">
        <v>811</v>
      </c>
      <c r="C351" s="211" t="s">
        <v>1065</v>
      </c>
      <c r="D351" s="304" t="s">
        <v>196</v>
      </c>
      <c r="E351" s="298">
        <v>1</v>
      </c>
      <c r="F351" s="326">
        <f t="shared" si="106"/>
        <v>165</v>
      </c>
      <c r="G351" s="298">
        <v>119</v>
      </c>
      <c r="H351" s="298">
        <v>46</v>
      </c>
      <c r="I351" s="302">
        <v>413.71</v>
      </c>
      <c r="J351" s="302">
        <f t="shared" si="95"/>
        <v>3.48</v>
      </c>
      <c r="K351" s="302">
        <f t="shared" si="96"/>
        <v>320.16000000000003</v>
      </c>
      <c r="L351" s="302">
        <f t="shared" si="104"/>
        <v>397.29</v>
      </c>
    </row>
    <row r="352" spans="1:12" x14ac:dyDescent="0.25">
      <c r="A352" s="211" t="s">
        <v>1066</v>
      </c>
      <c r="B352" s="211" t="s">
        <v>740</v>
      </c>
      <c r="C352" s="211" t="s">
        <v>1067</v>
      </c>
      <c r="D352" s="304" t="s">
        <v>196</v>
      </c>
      <c r="E352" s="298">
        <v>1</v>
      </c>
      <c r="F352" s="326">
        <f t="shared" si="106"/>
        <v>175</v>
      </c>
      <c r="G352" s="298">
        <v>119</v>
      </c>
      <c r="H352" s="298">
        <v>56</v>
      </c>
      <c r="I352" s="302">
        <v>413.71</v>
      </c>
      <c r="J352" s="302">
        <f t="shared" si="95"/>
        <v>3.48</v>
      </c>
      <c r="K352" s="302">
        <f t="shared" si="96"/>
        <v>389.76</v>
      </c>
      <c r="L352" s="302">
        <f t="shared" si="104"/>
        <v>483.65</v>
      </c>
    </row>
    <row r="353" spans="1:12" x14ac:dyDescent="0.25">
      <c r="A353" s="211" t="s">
        <v>1068</v>
      </c>
      <c r="B353" s="211" t="s">
        <v>643</v>
      </c>
      <c r="C353" s="211" t="s">
        <v>1069</v>
      </c>
      <c r="D353" s="304" t="s">
        <v>196</v>
      </c>
      <c r="E353" s="298">
        <v>1</v>
      </c>
      <c r="F353" s="326">
        <f t="shared" si="106"/>
        <v>52</v>
      </c>
      <c r="G353" s="298">
        <v>40</v>
      </c>
      <c r="H353" s="298">
        <v>12</v>
      </c>
      <c r="I353" s="302">
        <v>139.06</v>
      </c>
      <c r="J353" s="302">
        <f t="shared" si="95"/>
        <v>3.48</v>
      </c>
      <c r="K353" s="302">
        <f t="shared" si="96"/>
        <v>83.52</v>
      </c>
      <c r="L353" s="302">
        <f t="shared" si="104"/>
        <v>103.64</v>
      </c>
    </row>
    <row r="354" spans="1:12" x14ac:dyDescent="0.25">
      <c r="A354" s="211">
        <v>30821</v>
      </c>
      <c r="B354" s="211" t="s">
        <v>717</v>
      </c>
      <c r="C354" s="211" t="s">
        <v>1070</v>
      </c>
      <c r="D354" s="304" t="s">
        <v>196</v>
      </c>
      <c r="E354" s="298">
        <v>1</v>
      </c>
      <c r="F354" s="326">
        <f t="shared" si="106"/>
        <v>51</v>
      </c>
      <c r="G354" s="298">
        <v>48</v>
      </c>
      <c r="H354" s="298">
        <v>3</v>
      </c>
      <c r="I354" s="302">
        <v>166.87</v>
      </c>
      <c r="J354" s="302">
        <f t="shared" si="95"/>
        <v>3.48</v>
      </c>
      <c r="K354" s="302">
        <f t="shared" si="96"/>
        <v>20.88</v>
      </c>
      <c r="L354" s="302">
        <f t="shared" si="104"/>
        <v>25.91</v>
      </c>
    </row>
    <row r="355" spans="1:12" x14ac:dyDescent="0.25">
      <c r="A355" s="211">
        <v>41091</v>
      </c>
      <c r="B355" s="211" t="s">
        <v>1012</v>
      </c>
      <c r="C355" s="211" t="s">
        <v>1071</v>
      </c>
      <c r="D355" s="304" t="s">
        <v>196</v>
      </c>
      <c r="E355" s="298">
        <v>1</v>
      </c>
      <c r="F355" s="326">
        <f t="shared" si="106"/>
        <v>68</v>
      </c>
      <c r="G355" s="298">
        <v>24</v>
      </c>
      <c r="H355" s="298">
        <v>44</v>
      </c>
      <c r="I355" s="302">
        <v>83.438000000000002</v>
      </c>
      <c r="J355" s="302">
        <f t="shared" si="95"/>
        <v>3.48</v>
      </c>
      <c r="K355" s="302">
        <f t="shared" si="96"/>
        <v>306.24</v>
      </c>
      <c r="L355" s="302">
        <f t="shared" si="104"/>
        <v>380.01</v>
      </c>
    </row>
    <row r="356" spans="1:12" x14ac:dyDescent="0.25">
      <c r="A356" s="211">
        <v>41479</v>
      </c>
      <c r="B356" s="211" t="s">
        <v>669</v>
      </c>
      <c r="C356" s="211" t="s">
        <v>1072</v>
      </c>
      <c r="D356" s="304" t="s">
        <v>196</v>
      </c>
      <c r="E356" s="298">
        <v>1</v>
      </c>
      <c r="F356" s="326">
        <f t="shared" si="106"/>
        <v>150</v>
      </c>
      <c r="G356" s="298">
        <v>119</v>
      </c>
      <c r="H356" s="298">
        <v>31</v>
      </c>
      <c r="I356" s="302">
        <v>413.71</v>
      </c>
      <c r="J356" s="302">
        <f t="shared" si="95"/>
        <v>3.48</v>
      </c>
      <c r="K356" s="302">
        <f t="shared" si="96"/>
        <v>215.76</v>
      </c>
      <c r="L356" s="302">
        <f t="shared" si="104"/>
        <v>267.74</v>
      </c>
    </row>
    <row r="357" spans="1:12" x14ac:dyDescent="0.25">
      <c r="A357" s="211">
        <v>41308</v>
      </c>
      <c r="B357" s="211" t="s">
        <v>1073</v>
      </c>
      <c r="C357" s="211" t="s">
        <v>1074</v>
      </c>
      <c r="D357" s="304" t="s">
        <v>196</v>
      </c>
      <c r="E357" s="298">
        <v>1</v>
      </c>
      <c r="F357" s="326">
        <f t="shared" si="106"/>
        <v>147</v>
      </c>
      <c r="G357" s="298">
        <v>119</v>
      </c>
      <c r="H357" s="298">
        <v>28</v>
      </c>
      <c r="I357" s="302">
        <v>413.71</v>
      </c>
      <c r="J357" s="302">
        <f t="shared" si="95"/>
        <v>3.48</v>
      </c>
      <c r="K357" s="302">
        <f t="shared" si="96"/>
        <v>194.88</v>
      </c>
      <c r="L357" s="302">
        <f t="shared" si="104"/>
        <v>241.83</v>
      </c>
    </row>
    <row r="358" spans="1:12" x14ac:dyDescent="0.25">
      <c r="D358" s="294" t="s">
        <v>1075</v>
      </c>
      <c r="E358" s="324">
        <f>E359+E365</f>
        <v>8</v>
      </c>
      <c r="F358" s="324"/>
      <c r="G358" s="296"/>
      <c r="H358" s="306">
        <f t="shared" ref="H358" si="107">H359+H365</f>
        <v>445</v>
      </c>
      <c r="I358" s="296"/>
      <c r="J358" s="296"/>
      <c r="K358" s="296">
        <f>K359+K365</f>
        <v>6790.18</v>
      </c>
      <c r="L358" s="296">
        <f>L359+L365</f>
        <v>8425.94</v>
      </c>
    </row>
    <row r="359" spans="1:12" ht="31.5" x14ac:dyDescent="0.25">
      <c r="D359" s="297" t="s">
        <v>23</v>
      </c>
      <c r="E359" s="325">
        <f>SUM(E360:E364)</f>
        <v>5</v>
      </c>
      <c r="F359" s="325"/>
      <c r="G359" s="299"/>
      <c r="H359" s="320">
        <f t="shared" ref="H359" si="108">SUM(H360:H364)</f>
        <v>400</v>
      </c>
      <c r="I359" s="299"/>
      <c r="J359" s="299"/>
      <c r="K359" s="299">
        <f t="shared" ref="K359:L359" si="109">SUM(K360:K364)</f>
        <v>6376</v>
      </c>
      <c r="L359" s="299">
        <f t="shared" si="109"/>
        <v>7911.99</v>
      </c>
    </row>
    <row r="360" spans="1:12" x14ac:dyDescent="0.25">
      <c r="A360" s="211">
        <v>10099</v>
      </c>
      <c r="B360" s="211" t="s">
        <v>777</v>
      </c>
      <c r="C360" s="211" t="s">
        <v>1076</v>
      </c>
      <c r="D360" s="304" t="s">
        <v>1077</v>
      </c>
      <c r="E360" s="298">
        <v>1</v>
      </c>
      <c r="F360" s="326">
        <f>G360+H360</f>
        <v>199</v>
      </c>
      <c r="G360" s="298">
        <v>119</v>
      </c>
      <c r="H360" s="298">
        <v>80</v>
      </c>
      <c r="I360" s="302">
        <v>948.69</v>
      </c>
      <c r="J360" s="302">
        <f t="shared" si="95"/>
        <v>7.97</v>
      </c>
      <c r="K360" s="302">
        <f t="shared" si="96"/>
        <v>1275.2</v>
      </c>
      <c r="L360" s="302">
        <f t="shared" si="104"/>
        <v>1582.4</v>
      </c>
    </row>
    <row r="361" spans="1:12" x14ac:dyDescent="0.25">
      <c r="A361" s="211">
        <v>10102</v>
      </c>
      <c r="B361" s="211" t="s">
        <v>1078</v>
      </c>
      <c r="C361" s="211" t="s">
        <v>1079</v>
      </c>
      <c r="D361" s="304" t="s">
        <v>379</v>
      </c>
      <c r="E361" s="298">
        <v>1</v>
      </c>
      <c r="F361" s="326">
        <f t="shared" ref="F361:F364" si="110">G361+H361</f>
        <v>231</v>
      </c>
      <c r="G361" s="298">
        <v>119</v>
      </c>
      <c r="H361" s="298">
        <v>112</v>
      </c>
      <c r="I361" s="302">
        <v>948.69</v>
      </c>
      <c r="J361" s="302">
        <f t="shared" si="95"/>
        <v>7.97</v>
      </c>
      <c r="K361" s="302">
        <f t="shared" si="96"/>
        <v>1785.28</v>
      </c>
      <c r="L361" s="302">
        <f t="shared" si="104"/>
        <v>2215.35</v>
      </c>
    </row>
    <row r="362" spans="1:12" x14ac:dyDescent="0.25">
      <c r="A362" s="211">
        <v>10103</v>
      </c>
      <c r="B362" s="211" t="s">
        <v>809</v>
      </c>
      <c r="C362" s="211" t="s">
        <v>1080</v>
      </c>
      <c r="D362" s="304" t="s">
        <v>379</v>
      </c>
      <c r="E362" s="298">
        <v>1</v>
      </c>
      <c r="F362" s="326">
        <f t="shared" si="110"/>
        <v>175</v>
      </c>
      <c r="G362" s="298">
        <v>119</v>
      </c>
      <c r="H362" s="298">
        <v>56</v>
      </c>
      <c r="I362" s="302">
        <v>948.69</v>
      </c>
      <c r="J362" s="302">
        <f t="shared" si="95"/>
        <v>7.97</v>
      </c>
      <c r="K362" s="302">
        <f t="shared" si="96"/>
        <v>892.64</v>
      </c>
      <c r="L362" s="302">
        <f t="shared" si="104"/>
        <v>1107.68</v>
      </c>
    </row>
    <row r="363" spans="1:12" x14ac:dyDescent="0.25">
      <c r="A363" s="211">
        <v>10105</v>
      </c>
      <c r="B363" s="211" t="s">
        <v>621</v>
      </c>
      <c r="C363" s="211" t="s">
        <v>622</v>
      </c>
      <c r="D363" s="304" t="s">
        <v>379</v>
      </c>
      <c r="E363" s="298">
        <v>1</v>
      </c>
      <c r="F363" s="326">
        <f t="shared" si="110"/>
        <v>199</v>
      </c>
      <c r="G363" s="298">
        <v>119</v>
      </c>
      <c r="H363" s="298">
        <v>80</v>
      </c>
      <c r="I363" s="302">
        <v>948.69</v>
      </c>
      <c r="J363" s="302">
        <f t="shared" si="95"/>
        <v>7.97</v>
      </c>
      <c r="K363" s="302">
        <f t="shared" si="96"/>
        <v>1275.2</v>
      </c>
      <c r="L363" s="302">
        <f t="shared" si="104"/>
        <v>1582.4</v>
      </c>
    </row>
    <row r="364" spans="1:12" x14ac:dyDescent="0.25">
      <c r="A364" s="211">
        <v>10331</v>
      </c>
      <c r="B364" s="211" t="s">
        <v>1081</v>
      </c>
      <c r="C364" s="211" t="s">
        <v>1082</v>
      </c>
      <c r="D364" s="304" t="s">
        <v>379</v>
      </c>
      <c r="E364" s="298">
        <v>1</v>
      </c>
      <c r="F364" s="326">
        <f t="shared" si="110"/>
        <v>191</v>
      </c>
      <c r="G364" s="298">
        <v>119</v>
      </c>
      <c r="H364" s="298">
        <v>72</v>
      </c>
      <c r="I364" s="302">
        <v>948.69</v>
      </c>
      <c r="J364" s="302">
        <f t="shared" si="95"/>
        <v>7.97</v>
      </c>
      <c r="K364" s="302">
        <f t="shared" si="96"/>
        <v>1147.68</v>
      </c>
      <c r="L364" s="302">
        <f t="shared" si="104"/>
        <v>1424.16</v>
      </c>
    </row>
    <row r="365" spans="1:12" ht="47.25" x14ac:dyDescent="0.25">
      <c r="D365" s="297" t="s">
        <v>24</v>
      </c>
      <c r="E365" s="325">
        <f>SUM(E366:E368)</f>
        <v>3</v>
      </c>
      <c r="F365" s="325"/>
      <c r="G365" s="299"/>
      <c r="H365" s="320">
        <f t="shared" ref="H365" si="111">SUM(H366:H368)</f>
        <v>45</v>
      </c>
      <c r="I365" s="299"/>
      <c r="J365" s="299"/>
      <c r="K365" s="299">
        <f t="shared" ref="K365:L365" si="112">SUM(K366:K368)</f>
        <v>414.18000000000006</v>
      </c>
      <c r="L365" s="299">
        <f t="shared" si="112"/>
        <v>513.95000000000005</v>
      </c>
    </row>
    <row r="366" spans="1:12" x14ac:dyDescent="0.25">
      <c r="A366" s="211">
        <v>20231</v>
      </c>
      <c r="B366" s="211" t="s">
        <v>643</v>
      </c>
      <c r="C366" s="211" t="s">
        <v>1083</v>
      </c>
      <c r="D366" s="304" t="s">
        <v>462</v>
      </c>
      <c r="E366" s="298">
        <v>1</v>
      </c>
      <c r="F366" s="326">
        <f>G366+H366</f>
        <v>128</v>
      </c>
      <c r="G366" s="298">
        <v>119</v>
      </c>
      <c r="H366" s="298">
        <v>9</v>
      </c>
      <c r="I366" s="302">
        <v>495.74</v>
      </c>
      <c r="J366" s="302">
        <f t="shared" si="95"/>
        <v>4.17</v>
      </c>
      <c r="K366" s="302">
        <f t="shared" si="96"/>
        <v>75.06</v>
      </c>
      <c r="L366" s="302">
        <f t="shared" si="104"/>
        <v>93.14</v>
      </c>
    </row>
    <row r="367" spans="1:12" x14ac:dyDescent="0.25">
      <c r="A367" s="211">
        <v>20184</v>
      </c>
      <c r="B367" s="211" t="s">
        <v>1084</v>
      </c>
      <c r="C367" s="211" t="s">
        <v>1085</v>
      </c>
      <c r="D367" s="304" t="s">
        <v>462</v>
      </c>
      <c r="E367" s="298">
        <v>1</v>
      </c>
      <c r="F367" s="326">
        <f t="shared" ref="F367:F368" si="113">G367+H367</f>
        <v>131</v>
      </c>
      <c r="G367" s="298">
        <v>119</v>
      </c>
      <c r="H367" s="298">
        <v>12</v>
      </c>
      <c r="I367" s="302">
        <v>559.94000000000005</v>
      </c>
      <c r="J367" s="302">
        <f t="shared" si="95"/>
        <v>4.71</v>
      </c>
      <c r="K367" s="302">
        <f t="shared" si="96"/>
        <v>113.04</v>
      </c>
      <c r="L367" s="302">
        <f t="shared" si="104"/>
        <v>140.27000000000001</v>
      </c>
    </row>
    <row r="368" spans="1:12" x14ac:dyDescent="0.25">
      <c r="A368" s="211">
        <v>21351</v>
      </c>
      <c r="B368" s="211" t="s">
        <v>643</v>
      </c>
      <c r="C368" s="211" t="s">
        <v>1086</v>
      </c>
      <c r="D368" s="304" t="s">
        <v>462</v>
      </c>
      <c r="E368" s="298">
        <v>1</v>
      </c>
      <c r="F368" s="326">
        <f t="shared" si="113"/>
        <v>143</v>
      </c>
      <c r="G368" s="298">
        <v>119</v>
      </c>
      <c r="H368" s="298">
        <v>24</v>
      </c>
      <c r="I368" s="302">
        <v>559.94000000000005</v>
      </c>
      <c r="J368" s="302">
        <f t="shared" si="95"/>
        <v>4.71</v>
      </c>
      <c r="K368" s="302">
        <f t="shared" si="96"/>
        <v>226.08</v>
      </c>
      <c r="L368" s="302">
        <f t="shared" si="104"/>
        <v>280.54000000000002</v>
      </c>
    </row>
    <row r="369" spans="1:12" x14ac:dyDescent="0.25">
      <c r="D369" s="294" t="s">
        <v>1087</v>
      </c>
      <c r="E369" s="324">
        <f>E370+E374</f>
        <v>7</v>
      </c>
      <c r="F369" s="324"/>
      <c r="G369" s="296"/>
      <c r="H369" s="306">
        <f t="shared" ref="H369" si="114">H370+H374</f>
        <v>167</v>
      </c>
      <c r="I369" s="296"/>
      <c r="J369" s="296"/>
      <c r="K369" s="296">
        <f>K370+K374</f>
        <v>1366.5</v>
      </c>
      <c r="L369" s="296">
        <f>L370+L374</f>
        <v>1695.69</v>
      </c>
    </row>
    <row r="370" spans="1:12" ht="47.25" x14ac:dyDescent="0.25">
      <c r="D370" s="297" t="s">
        <v>24</v>
      </c>
      <c r="E370" s="325">
        <f>SUM(E371:E373)</f>
        <v>3</v>
      </c>
      <c r="F370" s="325"/>
      <c r="G370" s="299"/>
      <c r="H370" s="320">
        <f t="shared" ref="H370" si="115">SUM(H371:H373)</f>
        <v>83</v>
      </c>
      <c r="I370" s="299"/>
      <c r="J370" s="299"/>
      <c r="K370" s="299">
        <f>SUM(K371:K373)</f>
        <v>781.86</v>
      </c>
      <c r="L370" s="299">
        <f>SUM(L371:L373)</f>
        <v>970.21</v>
      </c>
    </row>
    <row r="371" spans="1:12" x14ac:dyDescent="0.25">
      <c r="A371" s="211">
        <v>20553</v>
      </c>
      <c r="B371" s="211" t="s">
        <v>1088</v>
      </c>
      <c r="C371" s="211" t="s">
        <v>1089</v>
      </c>
      <c r="D371" s="304" t="s">
        <v>30</v>
      </c>
      <c r="E371" s="298">
        <v>1</v>
      </c>
      <c r="F371" s="326">
        <f>G371+H371</f>
        <v>152</v>
      </c>
      <c r="G371" s="298">
        <v>119</v>
      </c>
      <c r="H371" s="298">
        <v>33</v>
      </c>
      <c r="I371" s="302">
        <v>559.94000000000005</v>
      </c>
      <c r="J371" s="302">
        <f t="shared" si="95"/>
        <v>4.71</v>
      </c>
      <c r="K371" s="302">
        <f t="shared" si="96"/>
        <v>310.86</v>
      </c>
      <c r="L371" s="302">
        <f t="shared" si="104"/>
        <v>385.75</v>
      </c>
    </row>
    <row r="372" spans="1:12" x14ac:dyDescent="0.25">
      <c r="A372" s="211">
        <v>22047</v>
      </c>
      <c r="B372" s="211" t="s">
        <v>643</v>
      </c>
      <c r="C372" s="211" t="s">
        <v>1090</v>
      </c>
      <c r="D372" s="304" t="s">
        <v>30</v>
      </c>
      <c r="E372" s="298">
        <v>1</v>
      </c>
      <c r="F372" s="326">
        <f t="shared" ref="F372:F373" si="116">G372+H372</f>
        <v>160</v>
      </c>
      <c r="G372" s="298">
        <v>119</v>
      </c>
      <c r="H372" s="298">
        <v>41</v>
      </c>
      <c r="I372" s="302">
        <v>559.94000000000005</v>
      </c>
      <c r="J372" s="302">
        <f t="shared" si="95"/>
        <v>4.71</v>
      </c>
      <c r="K372" s="302">
        <f t="shared" si="96"/>
        <v>386.22</v>
      </c>
      <c r="L372" s="302">
        <f t="shared" si="104"/>
        <v>479.26</v>
      </c>
    </row>
    <row r="373" spans="1:12" x14ac:dyDescent="0.25">
      <c r="A373" s="211">
        <v>20130</v>
      </c>
      <c r="B373" s="211" t="s">
        <v>917</v>
      </c>
      <c r="C373" s="211" t="s">
        <v>1091</v>
      </c>
      <c r="D373" s="304" t="s">
        <v>30</v>
      </c>
      <c r="E373" s="298">
        <v>1</v>
      </c>
      <c r="F373" s="326">
        <f t="shared" si="116"/>
        <v>128</v>
      </c>
      <c r="G373" s="298">
        <v>119</v>
      </c>
      <c r="H373" s="298">
        <v>9</v>
      </c>
      <c r="I373" s="302">
        <v>559.94000000000005</v>
      </c>
      <c r="J373" s="302">
        <f t="shared" si="95"/>
        <v>4.71</v>
      </c>
      <c r="K373" s="302">
        <f t="shared" si="96"/>
        <v>84.78</v>
      </c>
      <c r="L373" s="302">
        <f t="shared" si="104"/>
        <v>105.2</v>
      </c>
    </row>
    <row r="374" spans="1:12" ht="47.25" x14ac:dyDescent="0.25">
      <c r="D374" s="297" t="s">
        <v>25</v>
      </c>
      <c r="E374" s="325">
        <f>SUM(E375:E378)</f>
        <v>4</v>
      </c>
      <c r="F374" s="325"/>
      <c r="G374" s="299"/>
      <c r="H374" s="320">
        <f t="shared" ref="H374" si="117">SUM(H375:H378)</f>
        <v>84</v>
      </c>
      <c r="I374" s="299"/>
      <c r="J374" s="299"/>
      <c r="K374" s="299">
        <f>SUM(K375:K378)</f>
        <v>584.64</v>
      </c>
      <c r="L374" s="299">
        <f>SUM(L375:L378)</f>
        <v>725.48</v>
      </c>
    </row>
    <row r="375" spans="1:12" x14ac:dyDescent="0.25">
      <c r="A375" s="211">
        <v>32010</v>
      </c>
      <c r="B375" s="211" t="s">
        <v>799</v>
      </c>
      <c r="C375" s="211" t="s">
        <v>1092</v>
      </c>
      <c r="D375" s="304" t="s">
        <v>196</v>
      </c>
      <c r="E375" s="298">
        <v>1</v>
      </c>
      <c r="F375" s="326">
        <f>G375+H375</f>
        <v>128</v>
      </c>
      <c r="G375" s="298">
        <v>119</v>
      </c>
      <c r="H375" s="298">
        <v>9</v>
      </c>
      <c r="I375" s="302">
        <v>413.71</v>
      </c>
      <c r="J375" s="302">
        <f t="shared" si="95"/>
        <v>3.48</v>
      </c>
      <c r="K375" s="302">
        <f t="shared" si="96"/>
        <v>62.64</v>
      </c>
      <c r="L375" s="302">
        <f t="shared" si="104"/>
        <v>77.73</v>
      </c>
    </row>
    <row r="376" spans="1:12" x14ac:dyDescent="0.25">
      <c r="A376" s="211">
        <v>32023</v>
      </c>
      <c r="B376" s="211" t="s">
        <v>1062</v>
      </c>
      <c r="C376" s="211" t="s">
        <v>1093</v>
      </c>
      <c r="D376" s="304" t="s">
        <v>196</v>
      </c>
      <c r="E376" s="298">
        <v>1</v>
      </c>
      <c r="F376" s="326">
        <f t="shared" ref="F376:F378" si="118">G376+H376</f>
        <v>136</v>
      </c>
      <c r="G376" s="298">
        <v>119</v>
      </c>
      <c r="H376" s="298">
        <v>17</v>
      </c>
      <c r="I376" s="302">
        <v>413.71</v>
      </c>
      <c r="J376" s="302">
        <f t="shared" si="95"/>
        <v>3.48</v>
      </c>
      <c r="K376" s="302">
        <f t="shared" si="96"/>
        <v>118.32</v>
      </c>
      <c r="L376" s="302">
        <f t="shared" si="104"/>
        <v>146.82</v>
      </c>
    </row>
    <row r="377" spans="1:12" x14ac:dyDescent="0.25">
      <c r="A377" s="211">
        <v>42002</v>
      </c>
      <c r="B377" s="211" t="s">
        <v>799</v>
      </c>
      <c r="C377" s="211" t="s">
        <v>1094</v>
      </c>
      <c r="D377" s="304" t="s">
        <v>196</v>
      </c>
      <c r="E377" s="298">
        <v>1</v>
      </c>
      <c r="F377" s="326">
        <f t="shared" si="118"/>
        <v>152</v>
      </c>
      <c r="G377" s="298">
        <v>119</v>
      </c>
      <c r="H377" s="298">
        <v>33</v>
      </c>
      <c r="I377" s="302">
        <v>413.71</v>
      </c>
      <c r="J377" s="302">
        <f t="shared" si="95"/>
        <v>3.48</v>
      </c>
      <c r="K377" s="302">
        <f t="shared" si="96"/>
        <v>229.68</v>
      </c>
      <c r="L377" s="302">
        <f t="shared" si="104"/>
        <v>285.01</v>
      </c>
    </row>
    <row r="378" spans="1:12" x14ac:dyDescent="0.25">
      <c r="A378" s="211">
        <v>32022</v>
      </c>
      <c r="B378" s="211" t="s">
        <v>702</v>
      </c>
      <c r="C378" s="211" t="s">
        <v>747</v>
      </c>
      <c r="D378" s="304" t="s">
        <v>196</v>
      </c>
      <c r="E378" s="298">
        <v>1</v>
      </c>
      <c r="F378" s="326">
        <f t="shared" si="118"/>
        <v>144</v>
      </c>
      <c r="G378" s="298">
        <v>119</v>
      </c>
      <c r="H378" s="298">
        <v>25</v>
      </c>
      <c r="I378" s="302">
        <v>413.71</v>
      </c>
      <c r="J378" s="302">
        <f t="shared" si="95"/>
        <v>3.48</v>
      </c>
      <c r="K378" s="302">
        <f t="shared" si="96"/>
        <v>174</v>
      </c>
      <c r="L378" s="302">
        <f t="shared" si="104"/>
        <v>215.92</v>
      </c>
    </row>
    <row r="379" spans="1:12" x14ac:dyDescent="0.25">
      <c r="D379" s="294" t="s">
        <v>1095</v>
      </c>
      <c r="E379" s="324">
        <f>E380</f>
        <v>3</v>
      </c>
      <c r="F379" s="324"/>
      <c r="G379" s="296"/>
      <c r="H379" s="306">
        <f t="shared" ref="H379:L379" si="119">H380</f>
        <v>131</v>
      </c>
      <c r="I379" s="296"/>
      <c r="J379" s="296"/>
      <c r="K379" s="296">
        <f>K380</f>
        <v>1234.02</v>
      </c>
      <c r="L379" s="296">
        <f t="shared" si="119"/>
        <v>1531.29</v>
      </c>
    </row>
    <row r="380" spans="1:12" ht="47.25" x14ac:dyDescent="0.25">
      <c r="D380" s="297" t="s">
        <v>24</v>
      </c>
      <c r="E380" s="325">
        <f>SUM(E381:E383)</f>
        <v>3</v>
      </c>
      <c r="F380" s="325"/>
      <c r="G380" s="299"/>
      <c r="H380" s="320">
        <f t="shared" ref="H380" si="120">SUM(H381:H383)</f>
        <v>131</v>
      </c>
      <c r="I380" s="299"/>
      <c r="J380" s="299"/>
      <c r="K380" s="299">
        <f>SUM(K381:K383)</f>
        <v>1234.02</v>
      </c>
      <c r="L380" s="299">
        <f>SUM(L381:L383)</f>
        <v>1531.29</v>
      </c>
    </row>
    <row r="381" spans="1:12" x14ac:dyDescent="0.25">
      <c r="A381" s="211">
        <v>22052</v>
      </c>
      <c r="B381" s="211" t="s">
        <v>1073</v>
      </c>
      <c r="C381" s="211" t="s">
        <v>1096</v>
      </c>
      <c r="D381" s="304" t="s">
        <v>465</v>
      </c>
      <c r="E381" s="298">
        <v>1</v>
      </c>
      <c r="F381" s="326">
        <f>G381+H381</f>
        <v>161</v>
      </c>
      <c r="G381" s="298">
        <v>119</v>
      </c>
      <c r="H381" s="298">
        <v>42</v>
      </c>
      <c r="I381" s="302">
        <v>559.94000000000005</v>
      </c>
      <c r="J381" s="302">
        <f t="shared" si="95"/>
        <v>4.71</v>
      </c>
      <c r="K381" s="302">
        <f t="shared" si="96"/>
        <v>395.64</v>
      </c>
      <c r="L381" s="302">
        <f t="shared" si="104"/>
        <v>490.95</v>
      </c>
    </row>
    <row r="382" spans="1:12" x14ac:dyDescent="0.25">
      <c r="A382" s="211">
        <v>22050</v>
      </c>
      <c r="B382" s="211" t="s">
        <v>1097</v>
      </c>
      <c r="C382" s="211" t="s">
        <v>1098</v>
      </c>
      <c r="D382" s="304" t="s">
        <v>465</v>
      </c>
      <c r="E382" s="298">
        <v>1</v>
      </c>
      <c r="F382" s="326">
        <f t="shared" ref="F382:F383" si="121">G382+H382</f>
        <v>140</v>
      </c>
      <c r="G382" s="298">
        <v>119</v>
      </c>
      <c r="H382" s="298">
        <v>21</v>
      </c>
      <c r="I382" s="302">
        <v>559.94000000000005</v>
      </c>
      <c r="J382" s="302">
        <f t="shared" si="95"/>
        <v>4.71</v>
      </c>
      <c r="K382" s="302">
        <f t="shared" si="96"/>
        <v>197.82</v>
      </c>
      <c r="L382" s="302">
        <f t="shared" si="104"/>
        <v>245.47</v>
      </c>
    </row>
    <row r="383" spans="1:12" x14ac:dyDescent="0.25">
      <c r="A383" s="211">
        <v>20436</v>
      </c>
      <c r="B383" s="211" t="s">
        <v>1099</v>
      </c>
      <c r="C383" s="211" t="s">
        <v>1100</v>
      </c>
      <c r="D383" s="304" t="s">
        <v>30</v>
      </c>
      <c r="E383" s="298">
        <v>1</v>
      </c>
      <c r="F383" s="326">
        <f t="shared" si="121"/>
        <v>187</v>
      </c>
      <c r="G383" s="298">
        <v>119</v>
      </c>
      <c r="H383" s="298">
        <v>68</v>
      </c>
      <c r="I383" s="302">
        <v>559.94000000000005</v>
      </c>
      <c r="J383" s="302">
        <f t="shared" si="95"/>
        <v>4.71</v>
      </c>
      <c r="K383" s="302">
        <f t="shared" si="96"/>
        <v>640.55999999999995</v>
      </c>
      <c r="L383" s="302">
        <f t="shared" si="104"/>
        <v>794.87</v>
      </c>
    </row>
    <row r="384" spans="1:12" x14ac:dyDescent="0.25">
      <c r="D384" s="294" t="s">
        <v>1101</v>
      </c>
      <c r="E384" s="324">
        <f>E385+E399</f>
        <v>18</v>
      </c>
      <c r="F384" s="324"/>
      <c r="G384" s="296"/>
      <c r="H384" s="306">
        <f t="shared" ref="H384" si="122">H385+H399</f>
        <v>331</v>
      </c>
      <c r="I384" s="296"/>
      <c r="J384" s="296"/>
      <c r="K384" s="296">
        <f>K385+K399</f>
        <v>3053.9399999999996</v>
      </c>
      <c r="L384" s="296">
        <f>L385+L399</f>
        <v>3789.6199999999994</v>
      </c>
    </row>
    <row r="385" spans="1:12" ht="47.25" x14ac:dyDescent="0.25">
      <c r="D385" s="297" t="s">
        <v>24</v>
      </c>
      <c r="E385" s="325">
        <f>SUM(E386:E398)</f>
        <v>13</v>
      </c>
      <c r="F385" s="325"/>
      <c r="G385" s="299"/>
      <c r="H385" s="320">
        <f t="shared" ref="H385" si="123">SUM(H386:H398)</f>
        <v>276</v>
      </c>
      <c r="I385" s="299"/>
      <c r="J385" s="299"/>
      <c r="K385" s="299">
        <f>SUM(K386:K398)</f>
        <v>2668.4999999999995</v>
      </c>
      <c r="L385" s="299">
        <f>SUM(L386:L398)</f>
        <v>3311.3299999999995</v>
      </c>
    </row>
    <row r="386" spans="1:12" x14ac:dyDescent="0.25">
      <c r="A386" s="211">
        <v>20857</v>
      </c>
      <c r="B386" s="211" t="s">
        <v>1073</v>
      </c>
      <c r="C386" s="211" t="s">
        <v>1102</v>
      </c>
      <c r="D386" s="304" t="s">
        <v>790</v>
      </c>
      <c r="E386" s="298">
        <v>1</v>
      </c>
      <c r="F386" s="326">
        <f>G386+H386</f>
        <v>117</v>
      </c>
      <c r="G386" s="298">
        <v>64</v>
      </c>
      <c r="H386" s="298">
        <v>53</v>
      </c>
      <c r="I386" s="302">
        <v>343.34</v>
      </c>
      <c r="J386" s="302">
        <f t="shared" ref="J386:J445" si="124">ROUND(I386/G386,2)</f>
        <v>5.36</v>
      </c>
      <c r="K386" s="302">
        <f t="shared" ref="K386:K445" si="125">ROUND(H386*J386*2,2)</f>
        <v>568.16</v>
      </c>
      <c r="L386" s="302">
        <f t="shared" si="104"/>
        <v>705.03</v>
      </c>
    </row>
    <row r="387" spans="1:12" x14ac:dyDescent="0.25">
      <c r="A387" s="211">
        <v>20319</v>
      </c>
      <c r="B387" s="211" t="s">
        <v>791</v>
      </c>
      <c r="C387" s="211" t="s">
        <v>1103</v>
      </c>
      <c r="D387" s="304" t="s">
        <v>30</v>
      </c>
      <c r="E387" s="298">
        <v>1</v>
      </c>
      <c r="F387" s="326">
        <f t="shared" ref="F387:F398" si="126">G387+H387</f>
        <v>139</v>
      </c>
      <c r="G387" s="298">
        <v>119</v>
      </c>
      <c r="H387" s="298">
        <v>20</v>
      </c>
      <c r="I387" s="302">
        <v>559.94000000000005</v>
      </c>
      <c r="J387" s="302">
        <f t="shared" si="124"/>
        <v>4.71</v>
      </c>
      <c r="K387" s="302">
        <f t="shared" si="125"/>
        <v>188.4</v>
      </c>
      <c r="L387" s="302">
        <f t="shared" si="104"/>
        <v>233.79</v>
      </c>
    </row>
    <row r="388" spans="1:12" x14ac:dyDescent="0.25">
      <c r="A388" s="211">
        <v>20719</v>
      </c>
      <c r="B388" s="211" t="s">
        <v>814</v>
      </c>
      <c r="C388" s="211" t="s">
        <v>1104</v>
      </c>
      <c r="D388" s="304" t="s">
        <v>30</v>
      </c>
      <c r="E388" s="298">
        <v>1</v>
      </c>
      <c r="F388" s="326">
        <f t="shared" si="126"/>
        <v>135</v>
      </c>
      <c r="G388" s="298">
        <v>119</v>
      </c>
      <c r="H388" s="298">
        <v>16</v>
      </c>
      <c r="I388" s="302">
        <v>559</v>
      </c>
      <c r="J388" s="302">
        <f t="shared" si="124"/>
        <v>4.7</v>
      </c>
      <c r="K388" s="302">
        <f t="shared" si="125"/>
        <v>150.4</v>
      </c>
      <c r="L388" s="302">
        <f t="shared" si="104"/>
        <v>186.63</v>
      </c>
    </row>
    <row r="389" spans="1:12" x14ac:dyDescent="0.25">
      <c r="A389" s="211">
        <v>20851</v>
      </c>
      <c r="B389" s="211" t="s">
        <v>1105</v>
      </c>
      <c r="C389" s="211" t="s">
        <v>860</v>
      </c>
      <c r="D389" s="304" t="s">
        <v>1106</v>
      </c>
      <c r="E389" s="298">
        <v>1</v>
      </c>
      <c r="F389" s="326">
        <f t="shared" si="126"/>
        <v>128</v>
      </c>
      <c r="G389" s="298">
        <v>119</v>
      </c>
      <c r="H389" s="298">
        <v>9</v>
      </c>
      <c r="I389" s="302">
        <v>559.94000000000005</v>
      </c>
      <c r="J389" s="302">
        <f t="shared" si="124"/>
        <v>4.71</v>
      </c>
      <c r="K389" s="302">
        <f t="shared" si="125"/>
        <v>84.78</v>
      </c>
      <c r="L389" s="302">
        <f t="shared" si="104"/>
        <v>105.2</v>
      </c>
    </row>
    <row r="390" spans="1:12" x14ac:dyDescent="0.25">
      <c r="A390" s="211">
        <v>20877</v>
      </c>
      <c r="B390" s="211" t="s">
        <v>834</v>
      </c>
      <c r="C390" s="211" t="s">
        <v>1107</v>
      </c>
      <c r="D390" s="304" t="s">
        <v>1106</v>
      </c>
      <c r="E390" s="298">
        <v>1</v>
      </c>
      <c r="F390" s="326">
        <f t="shared" si="126"/>
        <v>80</v>
      </c>
      <c r="G390" s="298">
        <v>68</v>
      </c>
      <c r="H390" s="298">
        <v>12</v>
      </c>
      <c r="I390" s="302">
        <v>319.95999999999998</v>
      </c>
      <c r="J390" s="302">
        <f t="shared" si="124"/>
        <v>4.71</v>
      </c>
      <c r="K390" s="302">
        <f t="shared" si="125"/>
        <v>113.04</v>
      </c>
      <c r="L390" s="302">
        <f t="shared" si="104"/>
        <v>140.27000000000001</v>
      </c>
    </row>
    <row r="391" spans="1:12" x14ac:dyDescent="0.25">
      <c r="A391" s="211">
        <v>20873</v>
      </c>
      <c r="B391" s="211" t="s">
        <v>1108</v>
      </c>
      <c r="C391" s="211" t="s">
        <v>1109</v>
      </c>
      <c r="D391" s="304" t="s">
        <v>1106</v>
      </c>
      <c r="E391" s="298">
        <v>1</v>
      </c>
      <c r="F391" s="326">
        <f t="shared" si="126"/>
        <v>48</v>
      </c>
      <c r="G391" s="298">
        <v>40</v>
      </c>
      <c r="H391" s="298">
        <v>8</v>
      </c>
      <c r="I391" s="302">
        <v>188.21</v>
      </c>
      <c r="J391" s="302">
        <f t="shared" si="124"/>
        <v>4.71</v>
      </c>
      <c r="K391" s="302">
        <f t="shared" si="125"/>
        <v>75.36</v>
      </c>
      <c r="L391" s="302">
        <f t="shared" si="104"/>
        <v>93.51</v>
      </c>
    </row>
    <row r="392" spans="1:12" x14ac:dyDescent="0.25">
      <c r="A392" s="211">
        <v>20860</v>
      </c>
      <c r="B392" s="211" t="s">
        <v>795</v>
      </c>
      <c r="C392" s="211" t="s">
        <v>1110</v>
      </c>
      <c r="D392" s="304" t="s">
        <v>1106</v>
      </c>
      <c r="E392" s="298">
        <v>1</v>
      </c>
      <c r="F392" s="326">
        <f t="shared" si="126"/>
        <v>164</v>
      </c>
      <c r="G392" s="298">
        <v>119</v>
      </c>
      <c r="H392" s="298">
        <v>45</v>
      </c>
      <c r="I392" s="302">
        <v>559.94000000000005</v>
      </c>
      <c r="J392" s="302">
        <f t="shared" si="124"/>
        <v>4.71</v>
      </c>
      <c r="K392" s="302">
        <f t="shared" si="125"/>
        <v>423.9</v>
      </c>
      <c r="L392" s="302">
        <f t="shared" si="104"/>
        <v>526.02</v>
      </c>
    </row>
    <row r="393" spans="1:12" x14ac:dyDescent="0.25">
      <c r="A393" s="211">
        <v>20007</v>
      </c>
      <c r="B393" s="211" t="s">
        <v>981</v>
      </c>
      <c r="C393" s="211" t="s">
        <v>1111</v>
      </c>
      <c r="D393" s="304" t="s">
        <v>1106</v>
      </c>
      <c r="E393" s="298">
        <v>1</v>
      </c>
      <c r="F393" s="326">
        <f t="shared" si="126"/>
        <v>131</v>
      </c>
      <c r="G393" s="298">
        <v>119</v>
      </c>
      <c r="H393" s="298">
        <v>12</v>
      </c>
      <c r="I393" s="302">
        <v>559.94000000000005</v>
      </c>
      <c r="J393" s="302">
        <f t="shared" si="124"/>
        <v>4.71</v>
      </c>
      <c r="K393" s="302">
        <f t="shared" si="125"/>
        <v>113.04</v>
      </c>
      <c r="L393" s="302">
        <f t="shared" si="104"/>
        <v>140.27000000000001</v>
      </c>
    </row>
    <row r="394" spans="1:12" x14ac:dyDescent="0.25">
      <c r="A394" s="211">
        <v>20440</v>
      </c>
      <c r="B394" s="211" t="s">
        <v>1073</v>
      </c>
      <c r="C394" s="211" t="s">
        <v>1112</v>
      </c>
      <c r="D394" s="304" t="s">
        <v>1106</v>
      </c>
      <c r="E394" s="298">
        <v>1</v>
      </c>
      <c r="F394" s="326">
        <f t="shared" si="126"/>
        <v>143</v>
      </c>
      <c r="G394" s="298">
        <v>119</v>
      </c>
      <c r="H394" s="298">
        <v>24</v>
      </c>
      <c r="I394" s="302">
        <v>559.94000000000005</v>
      </c>
      <c r="J394" s="302">
        <f t="shared" si="124"/>
        <v>4.71</v>
      </c>
      <c r="K394" s="302">
        <f t="shared" si="125"/>
        <v>226.08</v>
      </c>
      <c r="L394" s="302">
        <f t="shared" si="104"/>
        <v>280.54000000000002</v>
      </c>
    </row>
    <row r="395" spans="1:12" x14ac:dyDescent="0.25">
      <c r="A395" s="211">
        <v>21359</v>
      </c>
      <c r="B395" s="211" t="s">
        <v>1113</v>
      </c>
      <c r="C395" s="211" t="s">
        <v>1114</v>
      </c>
      <c r="D395" s="304" t="s">
        <v>1106</v>
      </c>
      <c r="E395" s="298">
        <v>1</v>
      </c>
      <c r="F395" s="326">
        <f t="shared" si="126"/>
        <v>142</v>
      </c>
      <c r="G395" s="298">
        <v>119</v>
      </c>
      <c r="H395" s="298">
        <v>23</v>
      </c>
      <c r="I395" s="302">
        <v>559.94000000000005</v>
      </c>
      <c r="J395" s="302">
        <f t="shared" si="124"/>
        <v>4.71</v>
      </c>
      <c r="K395" s="302">
        <f t="shared" si="125"/>
        <v>216.66</v>
      </c>
      <c r="L395" s="302">
        <f t="shared" si="104"/>
        <v>268.85000000000002</v>
      </c>
    </row>
    <row r="396" spans="1:12" x14ac:dyDescent="0.25">
      <c r="A396" s="211">
        <v>20869</v>
      </c>
      <c r="B396" s="211" t="s">
        <v>1115</v>
      </c>
      <c r="C396" s="211" t="s">
        <v>1116</v>
      </c>
      <c r="D396" s="304" t="s">
        <v>1106</v>
      </c>
      <c r="E396" s="298">
        <v>1</v>
      </c>
      <c r="F396" s="326">
        <f t="shared" si="126"/>
        <v>139</v>
      </c>
      <c r="G396" s="298">
        <v>119</v>
      </c>
      <c r="H396" s="298">
        <v>20</v>
      </c>
      <c r="I396" s="302">
        <v>559.94000000000005</v>
      </c>
      <c r="J396" s="302">
        <f t="shared" si="124"/>
        <v>4.71</v>
      </c>
      <c r="K396" s="302">
        <f t="shared" si="125"/>
        <v>188.4</v>
      </c>
      <c r="L396" s="302">
        <f t="shared" si="104"/>
        <v>233.79</v>
      </c>
    </row>
    <row r="397" spans="1:12" x14ac:dyDescent="0.25">
      <c r="A397" s="211">
        <v>20251</v>
      </c>
      <c r="B397" s="211" t="s">
        <v>1073</v>
      </c>
      <c r="C397" s="211" t="s">
        <v>1117</v>
      </c>
      <c r="D397" s="304" t="s">
        <v>1106</v>
      </c>
      <c r="E397" s="298">
        <v>1</v>
      </c>
      <c r="F397" s="326">
        <f t="shared" si="126"/>
        <v>129</v>
      </c>
      <c r="G397" s="298">
        <v>119</v>
      </c>
      <c r="H397" s="298">
        <v>10</v>
      </c>
      <c r="I397" s="302">
        <v>559.94000000000005</v>
      </c>
      <c r="J397" s="302">
        <f t="shared" si="124"/>
        <v>4.71</v>
      </c>
      <c r="K397" s="302">
        <f t="shared" si="125"/>
        <v>94.2</v>
      </c>
      <c r="L397" s="302">
        <f t="shared" si="104"/>
        <v>116.89</v>
      </c>
    </row>
    <row r="398" spans="1:12" x14ac:dyDescent="0.25">
      <c r="A398" s="211">
        <v>20106</v>
      </c>
      <c r="B398" s="211" t="s">
        <v>643</v>
      </c>
      <c r="C398" s="211" t="s">
        <v>1118</v>
      </c>
      <c r="D398" s="304" t="s">
        <v>1106</v>
      </c>
      <c r="E398" s="298">
        <v>1</v>
      </c>
      <c r="F398" s="326">
        <f t="shared" si="126"/>
        <v>143</v>
      </c>
      <c r="G398" s="298">
        <v>119</v>
      </c>
      <c r="H398" s="298">
        <v>24</v>
      </c>
      <c r="I398" s="302">
        <v>559.94000000000005</v>
      </c>
      <c r="J398" s="302">
        <f t="shared" si="124"/>
        <v>4.71</v>
      </c>
      <c r="K398" s="302">
        <f t="shared" si="125"/>
        <v>226.08</v>
      </c>
      <c r="L398" s="302">
        <f t="shared" si="104"/>
        <v>280.54000000000002</v>
      </c>
    </row>
    <row r="399" spans="1:12" ht="47.25" x14ac:dyDescent="0.25">
      <c r="D399" s="297" t="s">
        <v>25</v>
      </c>
      <c r="E399" s="325">
        <f>SUM(E400:E404)</f>
        <v>5</v>
      </c>
      <c r="F399" s="325"/>
      <c r="G399" s="299"/>
      <c r="H399" s="320">
        <f t="shared" ref="H399" si="127">SUM(H400:H404)</f>
        <v>55</v>
      </c>
      <c r="I399" s="299"/>
      <c r="J399" s="299"/>
      <c r="K399" s="299">
        <f>SUM(K400:K404)</f>
        <v>385.43999999999994</v>
      </c>
      <c r="L399" s="299">
        <f>SUM(L400:L404)</f>
        <v>478.28999999999996</v>
      </c>
    </row>
    <row r="400" spans="1:12" x14ac:dyDescent="0.25">
      <c r="A400" s="211">
        <v>30011</v>
      </c>
      <c r="B400" s="211" t="s">
        <v>643</v>
      </c>
      <c r="C400" s="211" t="s">
        <v>1119</v>
      </c>
      <c r="D400" s="304" t="s">
        <v>196</v>
      </c>
      <c r="E400" s="298">
        <v>1</v>
      </c>
      <c r="F400" s="326">
        <f>G400+H400</f>
        <v>131</v>
      </c>
      <c r="G400" s="298">
        <v>119</v>
      </c>
      <c r="H400" s="298">
        <v>12</v>
      </c>
      <c r="I400" s="302">
        <v>413.71</v>
      </c>
      <c r="J400" s="302">
        <f t="shared" si="124"/>
        <v>3.48</v>
      </c>
      <c r="K400" s="302">
        <f t="shared" si="125"/>
        <v>83.52</v>
      </c>
      <c r="L400" s="302">
        <f t="shared" ref="L400:L463" si="128">ROUND(K400*1.2409,2)</f>
        <v>103.64</v>
      </c>
    </row>
    <row r="401" spans="1:12" x14ac:dyDescent="0.25">
      <c r="A401" s="211">
        <v>30635</v>
      </c>
      <c r="B401" s="211" t="s">
        <v>684</v>
      </c>
      <c r="C401" s="211" t="s">
        <v>1120</v>
      </c>
      <c r="D401" s="304" t="s">
        <v>196</v>
      </c>
      <c r="E401" s="298">
        <v>1</v>
      </c>
      <c r="F401" s="326">
        <f t="shared" ref="F401:F404" si="129">G401+H401</f>
        <v>127</v>
      </c>
      <c r="G401" s="298">
        <v>119</v>
      </c>
      <c r="H401" s="298">
        <v>8</v>
      </c>
      <c r="I401" s="302">
        <v>413.71</v>
      </c>
      <c r="J401" s="302">
        <f t="shared" si="124"/>
        <v>3.48</v>
      </c>
      <c r="K401" s="302">
        <f t="shared" si="125"/>
        <v>55.68</v>
      </c>
      <c r="L401" s="302">
        <f t="shared" si="128"/>
        <v>69.09</v>
      </c>
    </row>
    <row r="402" spans="1:12" x14ac:dyDescent="0.25">
      <c r="A402" s="211">
        <v>30510</v>
      </c>
      <c r="B402" s="211" t="s">
        <v>1059</v>
      </c>
      <c r="C402" s="211" t="s">
        <v>1121</v>
      </c>
      <c r="D402" s="304" t="s">
        <v>196</v>
      </c>
      <c r="E402" s="298">
        <v>1</v>
      </c>
      <c r="F402" s="326">
        <f t="shared" si="129"/>
        <v>36</v>
      </c>
      <c r="G402" s="298">
        <v>24</v>
      </c>
      <c r="H402" s="298">
        <v>12</v>
      </c>
      <c r="I402" s="302">
        <v>83.438000000000002</v>
      </c>
      <c r="J402" s="302">
        <f t="shared" si="124"/>
        <v>3.48</v>
      </c>
      <c r="K402" s="302">
        <f t="shared" si="125"/>
        <v>83.52</v>
      </c>
      <c r="L402" s="302">
        <f t="shared" si="128"/>
        <v>103.64</v>
      </c>
    </row>
    <row r="403" spans="1:12" x14ac:dyDescent="0.25">
      <c r="A403" s="211">
        <v>30630</v>
      </c>
      <c r="B403" s="211" t="s">
        <v>669</v>
      </c>
      <c r="C403" s="211" t="s">
        <v>1122</v>
      </c>
      <c r="D403" s="304" t="s">
        <v>196</v>
      </c>
      <c r="E403" s="298">
        <v>1</v>
      </c>
      <c r="F403" s="326">
        <f t="shared" si="129"/>
        <v>50</v>
      </c>
      <c r="G403" s="298">
        <v>39</v>
      </c>
      <c r="H403" s="298">
        <v>11</v>
      </c>
      <c r="I403" s="302">
        <v>140.26</v>
      </c>
      <c r="J403" s="302">
        <f t="shared" si="124"/>
        <v>3.6</v>
      </c>
      <c r="K403" s="302">
        <f t="shared" si="125"/>
        <v>79.2</v>
      </c>
      <c r="L403" s="302">
        <f t="shared" si="128"/>
        <v>98.28</v>
      </c>
    </row>
    <row r="404" spans="1:12" x14ac:dyDescent="0.25">
      <c r="A404" s="211">
        <v>41460</v>
      </c>
      <c r="B404" s="211" t="s">
        <v>669</v>
      </c>
      <c r="C404" s="211" t="s">
        <v>1123</v>
      </c>
      <c r="D404" s="304" t="s">
        <v>196</v>
      </c>
      <c r="E404" s="298">
        <v>1</v>
      </c>
      <c r="F404" s="326">
        <f t="shared" si="129"/>
        <v>131</v>
      </c>
      <c r="G404" s="298">
        <v>119</v>
      </c>
      <c r="H404" s="298">
        <v>12</v>
      </c>
      <c r="I404" s="302">
        <v>413.71</v>
      </c>
      <c r="J404" s="302">
        <f t="shared" si="124"/>
        <v>3.48</v>
      </c>
      <c r="K404" s="302">
        <f t="shared" si="125"/>
        <v>83.52</v>
      </c>
      <c r="L404" s="302">
        <f t="shared" si="128"/>
        <v>103.64</v>
      </c>
    </row>
    <row r="405" spans="1:12" x14ac:dyDescent="0.25">
      <c r="D405" s="305" t="s">
        <v>1124</v>
      </c>
      <c r="E405" s="324">
        <f>E406+E411+E413</f>
        <v>6</v>
      </c>
      <c r="F405" s="324"/>
      <c r="G405" s="296"/>
      <c r="H405" s="306">
        <f t="shared" ref="H405" si="130">H406+H411+H413</f>
        <v>150</v>
      </c>
      <c r="I405" s="296"/>
      <c r="J405" s="296"/>
      <c r="K405" s="296">
        <f>K406+K411+K413</f>
        <v>1349.88</v>
      </c>
      <c r="L405" s="296">
        <f>L406+L411+L413</f>
        <v>1675.0600000000002</v>
      </c>
    </row>
    <row r="406" spans="1:12" ht="47.25" x14ac:dyDescent="0.25">
      <c r="D406" s="297" t="s">
        <v>24</v>
      </c>
      <c r="E406" s="325">
        <f>SUM(E407:E410)</f>
        <v>4</v>
      </c>
      <c r="F406" s="325"/>
      <c r="G406" s="299"/>
      <c r="H406" s="320">
        <f t="shared" ref="H406" si="131">SUM(H407:H410)</f>
        <v>140</v>
      </c>
      <c r="I406" s="299"/>
      <c r="J406" s="299"/>
      <c r="K406" s="299">
        <f>SUM(K407:K410)</f>
        <v>1282.08</v>
      </c>
      <c r="L406" s="299">
        <f>SUM(L407:L410)</f>
        <v>1590.93</v>
      </c>
    </row>
    <row r="407" spans="1:12" x14ac:dyDescent="0.25">
      <c r="A407" s="211">
        <v>20797</v>
      </c>
      <c r="B407" s="211" t="s">
        <v>679</v>
      </c>
      <c r="C407" s="211" t="s">
        <v>1125</v>
      </c>
      <c r="D407" s="304" t="s">
        <v>1126</v>
      </c>
      <c r="E407" s="298">
        <v>1</v>
      </c>
      <c r="F407" s="326">
        <f>G407+H407</f>
        <v>164</v>
      </c>
      <c r="G407" s="298">
        <v>119</v>
      </c>
      <c r="H407" s="298">
        <v>45</v>
      </c>
      <c r="I407" s="302">
        <v>520.1</v>
      </c>
      <c r="J407" s="302">
        <f t="shared" si="124"/>
        <v>4.37</v>
      </c>
      <c r="K407" s="302">
        <f t="shared" si="125"/>
        <v>393.3</v>
      </c>
      <c r="L407" s="302">
        <f t="shared" si="128"/>
        <v>488.05</v>
      </c>
    </row>
    <row r="408" spans="1:12" x14ac:dyDescent="0.25">
      <c r="A408" s="211">
        <v>20795</v>
      </c>
      <c r="B408" s="211" t="s">
        <v>804</v>
      </c>
      <c r="C408" s="211" t="s">
        <v>1127</v>
      </c>
      <c r="D408" s="304" t="s">
        <v>1126</v>
      </c>
      <c r="E408" s="298">
        <v>1</v>
      </c>
      <c r="F408" s="326">
        <f t="shared" ref="F408:F410" si="132">G408+H408</f>
        <v>128</v>
      </c>
      <c r="G408" s="298">
        <v>119</v>
      </c>
      <c r="H408" s="298">
        <v>9</v>
      </c>
      <c r="I408" s="302">
        <v>520</v>
      </c>
      <c r="J408" s="302">
        <f t="shared" si="124"/>
        <v>4.37</v>
      </c>
      <c r="K408" s="302">
        <f t="shared" si="125"/>
        <v>78.66</v>
      </c>
      <c r="L408" s="302">
        <f t="shared" si="128"/>
        <v>97.61</v>
      </c>
    </row>
    <row r="409" spans="1:12" x14ac:dyDescent="0.25">
      <c r="A409" s="211">
        <v>30760</v>
      </c>
      <c r="B409" s="211" t="s">
        <v>811</v>
      </c>
      <c r="C409" s="211" t="s">
        <v>1128</v>
      </c>
      <c r="D409" s="304" t="s">
        <v>30</v>
      </c>
      <c r="E409" s="298">
        <v>1</v>
      </c>
      <c r="F409" s="326">
        <f t="shared" si="132"/>
        <v>155</v>
      </c>
      <c r="G409" s="298">
        <v>119</v>
      </c>
      <c r="H409" s="298">
        <v>36</v>
      </c>
      <c r="I409" s="302">
        <v>559.94000000000005</v>
      </c>
      <c r="J409" s="302">
        <f t="shared" si="124"/>
        <v>4.71</v>
      </c>
      <c r="K409" s="302">
        <f t="shared" si="125"/>
        <v>339.12</v>
      </c>
      <c r="L409" s="302">
        <f t="shared" si="128"/>
        <v>420.81</v>
      </c>
    </row>
    <row r="410" spans="1:12" x14ac:dyDescent="0.25">
      <c r="A410" s="211">
        <v>20619</v>
      </c>
      <c r="B410" s="211" t="s">
        <v>807</v>
      </c>
      <c r="C410" s="211" t="s">
        <v>1129</v>
      </c>
      <c r="D410" s="304" t="s">
        <v>30</v>
      </c>
      <c r="E410" s="298">
        <v>1</v>
      </c>
      <c r="F410" s="326">
        <f t="shared" si="132"/>
        <v>169</v>
      </c>
      <c r="G410" s="298">
        <v>119</v>
      </c>
      <c r="H410" s="298">
        <v>50</v>
      </c>
      <c r="I410" s="302">
        <v>559.94000000000005</v>
      </c>
      <c r="J410" s="302">
        <f t="shared" si="124"/>
        <v>4.71</v>
      </c>
      <c r="K410" s="302">
        <f t="shared" si="125"/>
        <v>471</v>
      </c>
      <c r="L410" s="302">
        <f t="shared" si="128"/>
        <v>584.46</v>
      </c>
    </row>
    <row r="411" spans="1:12" ht="47.25" x14ac:dyDescent="0.25">
      <c r="D411" s="297" t="s">
        <v>25</v>
      </c>
      <c r="E411" s="325">
        <f>SUM(E412)</f>
        <v>1</v>
      </c>
      <c r="F411" s="325"/>
      <c r="G411" s="299"/>
      <c r="H411" s="320">
        <f t="shared" ref="H411" si="133">SUM(H412)</f>
        <v>9</v>
      </c>
      <c r="I411" s="299"/>
      <c r="J411" s="299"/>
      <c r="K411" s="299">
        <f t="shared" ref="K411:L411" si="134">SUM(K412)</f>
        <v>62.64</v>
      </c>
      <c r="L411" s="299">
        <f t="shared" si="134"/>
        <v>77.73</v>
      </c>
    </row>
    <row r="412" spans="1:12" x14ac:dyDescent="0.25">
      <c r="A412" s="211">
        <v>30631</v>
      </c>
      <c r="B412" s="211" t="s">
        <v>799</v>
      </c>
      <c r="C412" s="211" t="s">
        <v>830</v>
      </c>
      <c r="D412" s="304" t="s">
        <v>196</v>
      </c>
      <c r="E412" s="298">
        <v>1</v>
      </c>
      <c r="F412" s="326">
        <f>G412+H412</f>
        <v>128</v>
      </c>
      <c r="G412" s="298">
        <v>119</v>
      </c>
      <c r="H412" s="298">
        <v>9</v>
      </c>
      <c r="I412" s="302">
        <v>413.71</v>
      </c>
      <c r="J412" s="302">
        <f t="shared" si="124"/>
        <v>3.48</v>
      </c>
      <c r="K412" s="302">
        <f t="shared" si="125"/>
        <v>62.64</v>
      </c>
      <c r="L412" s="302">
        <f t="shared" si="128"/>
        <v>77.73</v>
      </c>
    </row>
    <row r="413" spans="1:12" ht="31.5" x14ac:dyDescent="0.25">
      <c r="D413" s="313" t="s">
        <v>26</v>
      </c>
      <c r="E413" s="325">
        <f>SUM(E414)</f>
        <v>1</v>
      </c>
      <c r="F413" s="325"/>
      <c r="G413" s="299"/>
      <c r="H413" s="320">
        <f t="shared" ref="H413" si="135">SUM(H414)</f>
        <v>1</v>
      </c>
      <c r="I413" s="299"/>
      <c r="J413" s="299"/>
      <c r="K413" s="299">
        <f t="shared" ref="K413:L413" si="136">SUM(K414)</f>
        <v>5.16</v>
      </c>
      <c r="L413" s="299">
        <f t="shared" si="136"/>
        <v>6.4</v>
      </c>
    </row>
    <row r="414" spans="1:12" x14ac:dyDescent="0.25">
      <c r="A414" s="211">
        <v>41919</v>
      </c>
      <c r="B414" s="211" t="s">
        <v>1130</v>
      </c>
      <c r="C414" s="211" t="s">
        <v>1131</v>
      </c>
      <c r="D414" s="304" t="s">
        <v>32</v>
      </c>
      <c r="E414" s="298">
        <v>1</v>
      </c>
      <c r="F414" s="326">
        <f>G414+H414</f>
        <v>120</v>
      </c>
      <c r="G414" s="298">
        <v>119</v>
      </c>
      <c r="H414" s="298">
        <v>1</v>
      </c>
      <c r="I414" s="302">
        <v>306.72000000000003</v>
      </c>
      <c r="J414" s="302">
        <f t="shared" si="124"/>
        <v>2.58</v>
      </c>
      <c r="K414" s="302">
        <f t="shared" si="125"/>
        <v>5.16</v>
      </c>
      <c r="L414" s="302">
        <f t="shared" si="128"/>
        <v>6.4</v>
      </c>
    </row>
    <row r="415" spans="1:12" x14ac:dyDescent="0.25">
      <c r="D415" s="305" t="s">
        <v>1132</v>
      </c>
      <c r="E415" s="324">
        <f>E416+E418+E430</f>
        <v>14</v>
      </c>
      <c r="F415" s="324"/>
      <c r="G415" s="296"/>
      <c r="H415" s="306">
        <f t="shared" ref="H415" si="137">H416+H418+H430</f>
        <v>308</v>
      </c>
      <c r="I415" s="296"/>
      <c r="J415" s="296"/>
      <c r="K415" s="296">
        <f>K416+K418+K430</f>
        <v>3037.6</v>
      </c>
      <c r="L415" s="296">
        <f>L416+L418+L430</f>
        <v>3769.3500000000004</v>
      </c>
    </row>
    <row r="416" spans="1:12" ht="31.5" x14ac:dyDescent="0.25">
      <c r="D416" s="297" t="s">
        <v>23</v>
      </c>
      <c r="E416" s="325">
        <f>SUM(E417)</f>
        <v>1</v>
      </c>
      <c r="F416" s="325"/>
      <c r="G416" s="299"/>
      <c r="H416" s="320">
        <f t="shared" ref="H416" si="138">SUM(H417)</f>
        <v>49</v>
      </c>
      <c r="I416" s="299"/>
      <c r="J416" s="299"/>
      <c r="K416" s="299">
        <f>SUM(K417)</f>
        <v>781.06</v>
      </c>
      <c r="L416" s="299">
        <f t="shared" ref="L416" si="139">SUM(L417)</f>
        <v>969.22</v>
      </c>
    </row>
    <row r="417" spans="1:12" x14ac:dyDescent="0.25">
      <c r="A417" s="211">
        <v>10377</v>
      </c>
      <c r="B417" s="211" t="s">
        <v>1133</v>
      </c>
      <c r="C417" s="211" t="s">
        <v>1134</v>
      </c>
      <c r="D417" s="304" t="s">
        <v>604</v>
      </c>
      <c r="E417" s="298">
        <v>1</v>
      </c>
      <c r="F417" s="326">
        <f>G417+H417</f>
        <v>128</v>
      </c>
      <c r="G417" s="298">
        <v>79</v>
      </c>
      <c r="H417" s="298">
        <v>49</v>
      </c>
      <c r="I417" s="302">
        <v>629.79999999999995</v>
      </c>
      <c r="J417" s="302">
        <f t="shared" si="124"/>
        <v>7.97</v>
      </c>
      <c r="K417" s="302">
        <f t="shared" si="125"/>
        <v>781.06</v>
      </c>
      <c r="L417" s="302">
        <f t="shared" si="128"/>
        <v>969.22</v>
      </c>
    </row>
    <row r="418" spans="1:12" ht="47.25" x14ac:dyDescent="0.25">
      <c r="D418" s="297" t="s">
        <v>24</v>
      </c>
      <c r="E418" s="325">
        <f>SUM(E419:E429)</f>
        <v>11</v>
      </c>
      <c r="F418" s="325"/>
      <c r="G418" s="299"/>
      <c r="H418" s="320">
        <f t="shared" ref="H418" si="140">SUM(H419:H429)</f>
        <v>199</v>
      </c>
      <c r="I418" s="299"/>
      <c r="J418" s="299"/>
      <c r="K418" s="299">
        <f>SUM(K419:K429)</f>
        <v>1838.9399999999998</v>
      </c>
      <c r="L418" s="299">
        <f>SUM(L419:L429)</f>
        <v>2281.9300000000003</v>
      </c>
    </row>
    <row r="419" spans="1:12" x14ac:dyDescent="0.25">
      <c r="A419" s="211">
        <v>20370</v>
      </c>
      <c r="B419" s="211" t="s">
        <v>1135</v>
      </c>
      <c r="C419" s="211" t="s">
        <v>1136</v>
      </c>
      <c r="D419" s="304" t="s">
        <v>140</v>
      </c>
      <c r="E419" s="298">
        <v>1</v>
      </c>
      <c r="F419" s="326">
        <f>G419+H419</f>
        <v>164</v>
      </c>
      <c r="G419" s="298">
        <v>119</v>
      </c>
      <c r="H419" s="298">
        <v>45</v>
      </c>
      <c r="I419" s="302">
        <v>559.94000000000005</v>
      </c>
      <c r="J419" s="302">
        <f t="shared" si="124"/>
        <v>4.71</v>
      </c>
      <c r="K419" s="302">
        <f t="shared" si="125"/>
        <v>423.9</v>
      </c>
      <c r="L419" s="302">
        <f t="shared" si="128"/>
        <v>526.02</v>
      </c>
    </row>
    <row r="420" spans="1:12" x14ac:dyDescent="0.25">
      <c r="A420" s="211">
        <v>20325</v>
      </c>
      <c r="B420" s="211" t="s">
        <v>669</v>
      </c>
      <c r="C420" s="211" t="s">
        <v>1137</v>
      </c>
      <c r="D420" s="304" t="s">
        <v>140</v>
      </c>
      <c r="E420" s="298">
        <v>1</v>
      </c>
      <c r="F420" s="326">
        <f t="shared" ref="F420:F429" si="141">G420+H420</f>
        <v>143</v>
      </c>
      <c r="G420" s="298">
        <v>119</v>
      </c>
      <c r="H420" s="298">
        <v>24</v>
      </c>
      <c r="I420" s="302">
        <v>559.94000000000005</v>
      </c>
      <c r="J420" s="302">
        <f t="shared" si="124"/>
        <v>4.71</v>
      </c>
      <c r="K420" s="302">
        <f t="shared" si="125"/>
        <v>226.08</v>
      </c>
      <c r="L420" s="302">
        <f t="shared" si="128"/>
        <v>280.54000000000002</v>
      </c>
    </row>
    <row r="421" spans="1:12" x14ac:dyDescent="0.25">
      <c r="A421" s="211">
        <v>20302</v>
      </c>
      <c r="B421" s="211" t="s">
        <v>740</v>
      </c>
      <c r="C421" s="211" t="s">
        <v>1138</v>
      </c>
      <c r="D421" s="304" t="s">
        <v>140</v>
      </c>
      <c r="E421" s="298">
        <v>1</v>
      </c>
      <c r="F421" s="326">
        <f t="shared" si="141"/>
        <v>155</v>
      </c>
      <c r="G421" s="298">
        <v>119</v>
      </c>
      <c r="H421" s="298">
        <v>36</v>
      </c>
      <c r="I421" s="302">
        <v>559.94000000000005</v>
      </c>
      <c r="J421" s="302">
        <f t="shared" si="124"/>
        <v>4.71</v>
      </c>
      <c r="K421" s="302">
        <f t="shared" si="125"/>
        <v>339.12</v>
      </c>
      <c r="L421" s="302">
        <f t="shared" si="128"/>
        <v>420.81</v>
      </c>
    </row>
    <row r="422" spans="1:12" x14ac:dyDescent="0.25">
      <c r="A422" s="211">
        <v>30167</v>
      </c>
      <c r="B422" s="211" t="s">
        <v>814</v>
      </c>
      <c r="C422" s="211" t="s">
        <v>1139</v>
      </c>
      <c r="D422" s="304" t="s">
        <v>140</v>
      </c>
      <c r="E422" s="298">
        <v>1</v>
      </c>
      <c r="F422" s="326">
        <f t="shared" si="141"/>
        <v>131</v>
      </c>
      <c r="G422" s="298">
        <v>119</v>
      </c>
      <c r="H422" s="298">
        <v>12</v>
      </c>
      <c r="I422" s="302">
        <v>559.94000000000005</v>
      </c>
      <c r="J422" s="302">
        <f t="shared" si="124"/>
        <v>4.71</v>
      </c>
      <c r="K422" s="302">
        <f t="shared" si="125"/>
        <v>113.04</v>
      </c>
      <c r="L422" s="302">
        <f t="shared" si="128"/>
        <v>140.27000000000001</v>
      </c>
    </row>
    <row r="423" spans="1:12" x14ac:dyDescent="0.25">
      <c r="A423" s="211">
        <v>20338</v>
      </c>
      <c r="B423" s="211" t="s">
        <v>1012</v>
      </c>
      <c r="C423" s="211" t="s">
        <v>1140</v>
      </c>
      <c r="D423" s="304" t="s">
        <v>140</v>
      </c>
      <c r="E423" s="298">
        <v>1</v>
      </c>
      <c r="F423" s="326">
        <f t="shared" si="141"/>
        <v>131</v>
      </c>
      <c r="G423" s="298">
        <v>119</v>
      </c>
      <c r="H423" s="298">
        <v>12</v>
      </c>
      <c r="I423" s="302">
        <v>559.94000000000005</v>
      </c>
      <c r="J423" s="302">
        <f t="shared" si="124"/>
        <v>4.71</v>
      </c>
      <c r="K423" s="302">
        <f t="shared" si="125"/>
        <v>113.04</v>
      </c>
      <c r="L423" s="302">
        <f t="shared" si="128"/>
        <v>140.27000000000001</v>
      </c>
    </row>
    <row r="424" spans="1:12" x14ac:dyDescent="0.25">
      <c r="A424" s="211">
        <v>20275</v>
      </c>
      <c r="B424" s="211" t="s">
        <v>643</v>
      </c>
      <c r="C424" s="211" t="s">
        <v>1141</v>
      </c>
      <c r="D424" s="304" t="s">
        <v>140</v>
      </c>
      <c r="E424" s="298">
        <v>1</v>
      </c>
      <c r="F424" s="326">
        <f t="shared" si="141"/>
        <v>124</v>
      </c>
      <c r="G424" s="298">
        <v>119</v>
      </c>
      <c r="H424" s="298">
        <v>5</v>
      </c>
      <c r="I424" s="302">
        <v>559.94000000000005</v>
      </c>
      <c r="J424" s="302">
        <f t="shared" si="124"/>
        <v>4.71</v>
      </c>
      <c r="K424" s="302">
        <f t="shared" si="125"/>
        <v>47.1</v>
      </c>
      <c r="L424" s="302">
        <f t="shared" si="128"/>
        <v>58.45</v>
      </c>
    </row>
    <row r="425" spans="1:12" ht="15" customHeight="1" x14ac:dyDescent="0.25">
      <c r="A425" s="211">
        <v>20307</v>
      </c>
      <c r="B425" s="211" t="s">
        <v>702</v>
      </c>
      <c r="C425" s="211" t="s">
        <v>1142</v>
      </c>
      <c r="D425" s="304" t="s">
        <v>140</v>
      </c>
      <c r="E425" s="298">
        <v>1</v>
      </c>
      <c r="F425" s="326">
        <f t="shared" si="141"/>
        <v>128</v>
      </c>
      <c r="G425" s="298">
        <v>119</v>
      </c>
      <c r="H425" s="298">
        <v>9</v>
      </c>
      <c r="I425" s="302">
        <v>559.94000000000005</v>
      </c>
      <c r="J425" s="302">
        <f t="shared" si="124"/>
        <v>4.71</v>
      </c>
      <c r="K425" s="302">
        <f t="shared" si="125"/>
        <v>84.78</v>
      </c>
      <c r="L425" s="302">
        <f t="shared" si="128"/>
        <v>105.2</v>
      </c>
    </row>
    <row r="426" spans="1:12" x14ac:dyDescent="0.25">
      <c r="A426" s="211">
        <v>20293</v>
      </c>
      <c r="B426" s="211" t="s">
        <v>643</v>
      </c>
      <c r="C426" s="211" t="s">
        <v>1143</v>
      </c>
      <c r="D426" s="304" t="s">
        <v>140</v>
      </c>
      <c r="E426" s="298">
        <v>1</v>
      </c>
      <c r="F426" s="326">
        <f t="shared" si="141"/>
        <v>128</v>
      </c>
      <c r="G426" s="298">
        <v>119</v>
      </c>
      <c r="H426" s="298">
        <v>9</v>
      </c>
      <c r="I426" s="302">
        <v>559.94000000000005</v>
      </c>
      <c r="J426" s="302">
        <f t="shared" si="124"/>
        <v>4.71</v>
      </c>
      <c r="K426" s="302">
        <f t="shared" si="125"/>
        <v>84.78</v>
      </c>
      <c r="L426" s="302">
        <f t="shared" si="128"/>
        <v>105.2</v>
      </c>
    </row>
    <row r="427" spans="1:12" x14ac:dyDescent="0.25">
      <c r="A427" s="211">
        <v>20476</v>
      </c>
      <c r="B427" s="211" t="s">
        <v>1042</v>
      </c>
      <c r="C427" s="211" t="s">
        <v>1144</v>
      </c>
      <c r="D427" s="304" t="s">
        <v>140</v>
      </c>
      <c r="E427" s="298">
        <v>1</v>
      </c>
      <c r="F427" s="326">
        <f t="shared" si="141"/>
        <v>128</v>
      </c>
      <c r="G427" s="298">
        <v>119</v>
      </c>
      <c r="H427" s="298">
        <v>9</v>
      </c>
      <c r="I427" s="302">
        <v>559.94000000000005</v>
      </c>
      <c r="J427" s="302">
        <f t="shared" si="124"/>
        <v>4.71</v>
      </c>
      <c r="K427" s="302">
        <f t="shared" si="125"/>
        <v>84.78</v>
      </c>
      <c r="L427" s="302">
        <f t="shared" si="128"/>
        <v>105.2</v>
      </c>
    </row>
    <row r="428" spans="1:12" x14ac:dyDescent="0.25">
      <c r="A428" s="211">
        <v>20299</v>
      </c>
      <c r="B428" s="211" t="s">
        <v>1145</v>
      </c>
      <c r="C428" s="211" t="s">
        <v>1146</v>
      </c>
      <c r="D428" s="304" t="s">
        <v>140</v>
      </c>
      <c r="E428" s="298">
        <v>1</v>
      </c>
      <c r="F428" s="326">
        <f t="shared" si="141"/>
        <v>124</v>
      </c>
      <c r="G428" s="298">
        <v>119</v>
      </c>
      <c r="H428" s="298">
        <v>5</v>
      </c>
      <c r="I428" s="302">
        <v>559.94000000000005</v>
      </c>
      <c r="J428" s="302">
        <f t="shared" si="124"/>
        <v>4.71</v>
      </c>
      <c r="K428" s="302">
        <f t="shared" si="125"/>
        <v>47.1</v>
      </c>
      <c r="L428" s="302">
        <f t="shared" si="128"/>
        <v>58.45</v>
      </c>
    </row>
    <row r="429" spans="1:12" x14ac:dyDescent="0.25">
      <c r="A429" s="211">
        <v>20592</v>
      </c>
      <c r="B429" s="211" t="s">
        <v>1052</v>
      </c>
      <c r="C429" s="211" t="s">
        <v>1147</v>
      </c>
      <c r="D429" s="304" t="s">
        <v>30</v>
      </c>
      <c r="E429" s="298">
        <v>1</v>
      </c>
      <c r="F429" s="326">
        <f t="shared" si="141"/>
        <v>152</v>
      </c>
      <c r="G429" s="298">
        <v>119</v>
      </c>
      <c r="H429" s="298">
        <v>33</v>
      </c>
      <c r="I429" s="302">
        <v>495.74</v>
      </c>
      <c r="J429" s="302">
        <f t="shared" si="124"/>
        <v>4.17</v>
      </c>
      <c r="K429" s="302">
        <f t="shared" si="125"/>
        <v>275.22000000000003</v>
      </c>
      <c r="L429" s="302">
        <f t="shared" si="128"/>
        <v>341.52</v>
      </c>
    </row>
    <row r="430" spans="1:12" ht="47.25" x14ac:dyDescent="0.25">
      <c r="D430" s="297" t="s">
        <v>25</v>
      </c>
      <c r="E430" s="325">
        <f>SUM(E431:E432)</f>
        <v>2</v>
      </c>
      <c r="F430" s="325"/>
      <c r="G430" s="299"/>
      <c r="H430" s="320">
        <f t="shared" ref="H430" si="142">SUM(H431:H432)</f>
        <v>60</v>
      </c>
      <c r="I430" s="299"/>
      <c r="J430" s="299"/>
      <c r="K430" s="299">
        <f>SUM(K431:K432)</f>
        <v>417.59999999999997</v>
      </c>
      <c r="L430" s="299">
        <f>SUM(L431:L432)</f>
        <v>518.20000000000005</v>
      </c>
    </row>
    <row r="431" spans="1:12" x14ac:dyDescent="0.25">
      <c r="A431" s="211">
        <v>30708</v>
      </c>
      <c r="B431" s="211" t="s">
        <v>1148</v>
      </c>
      <c r="C431" s="211" t="s">
        <v>1149</v>
      </c>
      <c r="D431" s="304" t="s">
        <v>196</v>
      </c>
      <c r="E431" s="298">
        <v>1</v>
      </c>
      <c r="F431" s="326">
        <f>G431+H431</f>
        <v>167</v>
      </c>
      <c r="G431" s="298">
        <v>119</v>
      </c>
      <c r="H431" s="298">
        <v>48</v>
      </c>
      <c r="I431" s="302">
        <v>413.71</v>
      </c>
      <c r="J431" s="302">
        <f t="shared" si="124"/>
        <v>3.48</v>
      </c>
      <c r="K431" s="302">
        <f t="shared" si="125"/>
        <v>334.08</v>
      </c>
      <c r="L431" s="302">
        <f t="shared" si="128"/>
        <v>414.56</v>
      </c>
    </row>
    <row r="432" spans="1:12" x14ac:dyDescent="0.25">
      <c r="A432" s="211">
        <v>40893</v>
      </c>
      <c r="B432" s="211" t="s">
        <v>1150</v>
      </c>
      <c r="C432" s="211" t="s">
        <v>1151</v>
      </c>
      <c r="D432" s="304" t="s">
        <v>196</v>
      </c>
      <c r="E432" s="298">
        <v>1</v>
      </c>
      <c r="F432" s="326">
        <f>G432+H432</f>
        <v>131</v>
      </c>
      <c r="G432" s="298">
        <v>119</v>
      </c>
      <c r="H432" s="298">
        <v>12</v>
      </c>
      <c r="I432" s="302">
        <v>413.71</v>
      </c>
      <c r="J432" s="302">
        <f t="shared" si="124"/>
        <v>3.48</v>
      </c>
      <c r="K432" s="302">
        <f t="shared" si="125"/>
        <v>83.52</v>
      </c>
      <c r="L432" s="302">
        <f t="shared" si="128"/>
        <v>103.64</v>
      </c>
    </row>
    <row r="433" spans="1:12" x14ac:dyDescent="0.25">
      <c r="D433" s="294" t="s">
        <v>1152</v>
      </c>
      <c r="E433" s="324">
        <f>E434</f>
        <v>5</v>
      </c>
      <c r="F433" s="324"/>
      <c r="G433" s="296"/>
      <c r="H433" s="306">
        <f t="shared" ref="H433" si="143">H434</f>
        <v>143</v>
      </c>
      <c r="I433" s="296"/>
      <c r="J433" s="296"/>
      <c r="K433" s="296">
        <f>K434</f>
        <v>1790.3600000000001</v>
      </c>
      <c r="L433" s="296">
        <f>L434</f>
        <v>2221.67</v>
      </c>
    </row>
    <row r="434" spans="1:12" ht="47.25" x14ac:dyDescent="0.25">
      <c r="D434" s="297" t="s">
        <v>24</v>
      </c>
      <c r="E434" s="325">
        <f>SUM(E435:E439)</f>
        <v>5</v>
      </c>
      <c r="F434" s="325"/>
      <c r="G434" s="299"/>
      <c r="H434" s="320">
        <f t="shared" ref="H434" si="144">SUM(H435:H439)</f>
        <v>143</v>
      </c>
      <c r="I434" s="299"/>
      <c r="J434" s="299"/>
      <c r="K434" s="299">
        <f>SUM(K435:K439)</f>
        <v>1790.3600000000001</v>
      </c>
      <c r="L434" s="299">
        <f>SUM(L435:L439)</f>
        <v>2221.67</v>
      </c>
    </row>
    <row r="435" spans="1:12" x14ac:dyDescent="0.25">
      <c r="A435" s="211">
        <v>21113</v>
      </c>
      <c r="B435" s="211" t="s">
        <v>1045</v>
      </c>
      <c r="C435" s="211" t="s">
        <v>910</v>
      </c>
      <c r="D435" s="304" t="s">
        <v>1153</v>
      </c>
      <c r="E435" s="298">
        <v>1</v>
      </c>
      <c r="F435" s="326">
        <f>G435+H435</f>
        <v>148.75</v>
      </c>
      <c r="G435" s="298">
        <v>119</v>
      </c>
      <c r="H435" s="298">
        <v>29.75</v>
      </c>
      <c r="I435" s="302">
        <v>745.39</v>
      </c>
      <c r="J435" s="302">
        <f t="shared" si="124"/>
        <v>6.26</v>
      </c>
      <c r="K435" s="302">
        <f t="shared" si="125"/>
        <v>372.47</v>
      </c>
      <c r="L435" s="302">
        <f t="shared" si="128"/>
        <v>462.2</v>
      </c>
    </row>
    <row r="436" spans="1:12" x14ac:dyDescent="0.25">
      <c r="A436" s="211">
        <v>20384</v>
      </c>
      <c r="B436" s="211" t="s">
        <v>1154</v>
      </c>
      <c r="C436" s="211" t="s">
        <v>1155</v>
      </c>
      <c r="D436" s="304" t="s">
        <v>1153</v>
      </c>
      <c r="E436" s="298">
        <v>1</v>
      </c>
      <c r="F436" s="326">
        <f t="shared" ref="F436:F439" si="145">G436+H436</f>
        <v>119</v>
      </c>
      <c r="G436" s="298">
        <v>95</v>
      </c>
      <c r="H436" s="298">
        <v>24</v>
      </c>
      <c r="I436" s="302">
        <v>595.05999999999995</v>
      </c>
      <c r="J436" s="302">
        <f t="shared" si="124"/>
        <v>6.26</v>
      </c>
      <c r="K436" s="302">
        <f t="shared" si="125"/>
        <v>300.48</v>
      </c>
      <c r="L436" s="302">
        <f t="shared" si="128"/>
        <v>372.87</v>
      </c>
    </row>
    <row r="437" spans="1:12" x14ac:dyDescent="0.25">
      <c r="A437" s="211">
        <v>21115</v>
      </c>
      <c r="B437" s="211" t="s">
        <v>1084</v>
      </c>
      <c r="C437" s="211" t="s">
        <v>1156</v>
      </c>
      <c r="D437" s="304" t="s">
        <v>1153</v>
      </c>
      <c r="E437" s="298">
        <v>1</v>
      </c>
      <c r="F437" s="326">
        <f t="shared" si="145"/>
        <v>148.75</v>
      </c>
      <c r="G437" s="298">
        <v>119</v>
      </c>
      <c r="H437" s="298">
        <v>29.75</v>
      </c>
      <c r="I437" s="302">
        <v>745.39</v>
      </c>
      <c r="J437" s="302">
        <f t="shared" si="124"/>
        <v>6.26</v>
      </c>
      <c r="K437" s="302">
        <f t="shared" si="125"/>
        <v>372.47</v>
      </c>
      <c r="L437" s="302">
        <f t="shared" si="128"/>
        <v>462.2</v>
      </c>
    </row>
    <row r="438" spans="1:12" x14ac:dyDescent="0.25">
      <c r="A438" s="211">
        <v>2183</v>
      </c>
      <c r="B438" s="211" t="s">
        <v>702</v>
      </c>
      <c r="C438" s="211" t="s">
        <v>1157</v>
      </c>
      <c r="D438" s="304" t="s">
        <v>1153</v>
      </c>
      <c r="E438" s="298">
        <v>1</v>
      </c>
      <c r="F438" s="326">
        <f t="shared" si="145"/>
        <v>148.75</v>
      </c>
      <c r="G438" s="298">
        <v>119</v>
      </c>
      <c r="H438" s="298">
        <v>29.75</v>
      </c>
      <c r="I438" s="302">
        <v>745.39</v>
      </c>
      <c r="J438" s="302">
        <f t="shared" si="124"/>
        <v>6.26</v>
      </c>
      <c r="K438" s="302">
        <f t="shared" si="125"/>
        <v>372.47</v>
      </c>
      <c r="L438" s="302">
        <f t="shared" si="128"/>
        <v>462.2</v>
      </c>
    </row>
    <row r="439" spans="1:12" x14ac:dyDescent="0.25">
      <c r="A439" s="211">
        <v>2112</v>
      </c>
      <c r="B439" s="211" t="s">
        <v>922</v>
      </c>
      <c r="C439" s="211" t="s">
        <v>1158</v>
      </c>
      <c r="D439" s="304" t="s">
        <v>1153</v>
      </c>
      <c r="E439" s="298">
        <v>1</v>
      </c>
      <c r="F439" s="326">
        <f t="shared" si="145"/>
        <v>148.75</v>
      </c>
      <c r="G439" s="298">
        <v>119</v>
      </c>
      <c r="H439" s="298">
        <v>29.75</v>
      </c>
      <c r="I439" s="302">
        <v>745.39</v>
      </c>
      <c r="J439" s="302">
        <f t="shared" si="124"/>
        <v>6.26</v>
      </c>
      <c r="K439" s="302">
        <f t="shared" si="125"/>
        <v>372.47</v>
      </c>
      <c r="L439" s="302">
        <f t="shared" si="128"/>
        <v>462.2</v>
      </c>
    </row>
    <row r="440" spans="1:12" x14ac:dyDescent="0.25">
      <c r="D440" s="294" t="s">
        <v>1159</v>
      </c>
      <c r="E440" s="324">
        <f>E441+E446</f>
        <v>7</v>
      </c>
      <c r="F440" s="324"/>
      <c r="G440" s="296"/>
      <c r="H440" s="306">
        <f t="shared" ref="H440" si="146">H441+H446</f>
        <v>103</v>
      </c>
      <c r="I440" s="296"/>
      <c r="J440" s="296"/>
      <c r="K440" s="296">
        <f>K441+K446</f>
        <v>834.96</v>
      </c>
      <c r="L440" s="296">
        <f>L441+L446</f>
        <v>1036.0999999999999</v>
      </c>
    </row>
    <row r="441" spans="1:12" ht="47.25" x14ac:dyDescent="0.25">
      <c r="D441" s="297" t="s">
        <v>24</v>
      </c>
      <c r="E441" s="325">
        <f>SUM(E442:E445)</f>
        <v>4</v>
      </c>
      <c r="F441" s="325"/>
      <c r="G441" s="299"/>
      <c r="H441" s="320">
        <f t="shared" ref="H441" si="147">SUM(H442:H445)</f>
        <v>48</v>
      </c>
      <c r="I441" s="299"/>
      <c r="J441" s="299"/>
      <c r="K441" s="299">
        <f>SUM(K442:K445)</f>
        <v>452.16</v>
      </c>
      <c r="L441" s="299">
        <f>SUM(L442:L445)</f>
        <v>561.08000000000004</v>
      </c>
    </row>
    <row r="442" spans="1:12" x14ac:dyDescent="0.25">
      <c r="A442" s="211">
        <v>20181</v>
      </c>
      <c r="B442" s="211" t="s">
        <v>1160</v>
      </c>
      <c r="C442" s="211" t="s">
        <v>819</v>
      </c>
      <c r="D442" s="304" t="s">
        <v>465</v>
      </c>
      <c r="E442" s="298">
        <v>1</v>
      </c>
      <c r="F442" s="326">
        <f>G442+H442</f>
        <v>135</v>
      </c>
      <c r="G442" s="298">
        <v>119</v>
      </c>
      <c r="H442" s="298">
        <v>16</v>
      </c>
      <c r="I442" s="302">
        <v>559.94000000000005</v>
      </c>
      <c r="J442" s="302">
        <f t="shared" si="124"/>
        <v>4.71</v>
      </c>
      <c r="K442" s="302">
        <f t="shared" si="125"/>
        <v>150.72</v>
      </c>
      <c r="L442" s="302">
        <f t="shared" si="128"/>
        <v>187.03</v>
      </c>
    </row>
    <row r="443" spans="1:12" x14ac:dyDescent="0.25">
      <c r="A443" s="211">
        <v>20182</v>
      </c>
      <c r="B443" s="211" t="s">
        <v>702</v>
      </c>
      <c r="C443" s="211" t="s">
        <v>1161</v>
      </c>
      <c r="D443" s="304" t="s">
        <v>465</v>
      </c>
      <c r="E443" s="298">
        <v>1</v>
      </c>
      <c r="F443" s="326">
        <f t="shared" ref="F443:F445" si="148">G443+H443</f>
        <v>135</v>
      </c>
      <c r="G443" s="298">
        <v>119</v>
      </c>
      <c r="H443" s="298">
        <v>16</v>
      </c>
      <c r="I443" s="302">
        <v>559.94000000000005</v>
      </c>
      <c r="J443" s="302">
        <f t="shared" si="124"/>
        <v>4.71</v>
      </c>
      <c r="K443" s="302">
        <f t="shared" si="125"/>
        <v>150.72</v>
      </c>
      <c r="L443" s="302">
        <f t="shared" si="128"/>
        <v>187.03</v>
      </c>
    </row>
    <row r="444" spans="1:12" x14ac:dyDescent="0.25">
      <c r="A444" s="211">
        <v>20183</v>
      </c>
      <c r="B444" s="211" t="s">
        <v>700</v>
      </c>
      <c r="C444" s="211" t="s">
        <v>1162</v>
      </c>
      <c r="D444" s="304" t="s">
        <v>465</v>
      </c>
      <c r="E444" s="298">
        <v>1</v>
      </c>
      <c r="F444" s="326">
        <f t="shared" si="148"/>
        <v>127</v>
      </c>
      <c r="G444" s="298">
        <v>119</v>
      </c>
      <c r="H444" s="298">
        <v>8</v>
      </c>
      <c r="I444" s="302">
        <v>559.94000000000005</v>
      </c>
      <c r="J444" s="302">
        <f t="shared" si="124"/>
        <v>4.71</v>
      </c>
      <c r="K444" s="302">
        <f t="shared" si="125"/>
        <v>75.36</v>
      </c>
      <c r="L444" s="302">
        <f t="shared" si="128"/>
        <v>93.51</v>
      </c>
    </row>
    <row r="445" spans="1:12" x14ac:dyDescent="0.25">
      <c r="A445" s="211">
        <v>20185</v>
      </c>
      <c r="B445" s="211" t="s">
        <v>702</v>
      </c>
      <c r="C445" s="211" t="s">
        <v>1163</v>
      </c>
      <c r="D445" s="304" t="s">
        <v>465</v>
      </c>
      <c r="E445" s="298">
        <v>1</v>
      </c>
      <c r="F445" s="326">
        <f t="shared" si="148"/>
        <v>127</v>
      </c>
      <c r="G445" s="298">
        <v>119</v>
      </c>
      <c r="H445" s="298">
        <v>8</v>
      </c>
      <c r="I445" s="302">
        <v>559.94000000000005</v>
      </c>
      <c r="J445" s="302">
        <f t="shared" si="124"/>
        <v>4.71</v>
      </c>
      <c r="K445" s="302">
        <f t="shared" si="125"/>
        <v>75.36</v>
      </c>
      <c r="L445" s="302">
        <f t="shared" si="128"/>
        <v>93.51</v>
      </c>
    </row>
    <row r="446" spans="1:12" ht="47.25" x14ac:dyDescent="0.25">
      <c r="D446" s="297" t="s">
        <v>25</v>
      </c>
      <c r="E446" s="325">
        <f>SUM(E447:E449)</f>
        <v>3</v>
      </c>
      <c r="F446" s="325"/>
      <c r="G446" s="299"/>
      <c r="H446" s="320">
        <f t="shared" ref="H446" si="149">SUM(H447:H449)</f>
        <v>55</v>
      </c>
      <c r="I446" s="299"/>
      <c r="J446" s="299"/>
      <c r="K446" s="299">
        <f>SUM(K447:K449)</f>
        <v>382.79999999999995</v>
      </c>
      <c r="L446" s="299">
        <f>SUM(L447:L449)</f>
        <v>475.02</v>
      </c>
    </row>
    <row r="447" spans="1:12" x14ac:dyDescent="0.25">
      <c r="A447" s="211">
        <v>30253</v>
      </c>
      <c r="B447" s="211" t="s">
        <v>665</v>
      </c>
      <c r="C447" s="211" t="s">
        <v>1164</v>
      </c>
      <c r="D447" s="304" t="s">
        <v>196</v>
      </c>
      <c r="E447" s="298">
        <v>1</v>
      </c>
      <c r="F447" s="326">
        <f>G447+H447</f>
        <v>135</v>
      </c>
      <c r="G447" s="298">
        <v>119</v>
      </c>
      <c r="H447" s="298">
        <v>16</v>
      </c>
      <c r="I447" s="302">
        <v>413.71</v>
      </c>
      <c r="J447" s="302">
        <f t="shared" ref="J447:J510" si="150">ROUND(I447/G447,2)</f>
        <v>3.48</v>
      </c>
      <c r="K447" s="302">
        <f t="shared" ref="K447:K510" si="151">ROUND(H447*J447*2,2)</f>
        <v>111.36</v>
      </c>
      <c r="L447" s="302">
        <f t="shared" si="128"/>
        <v>138.19</v>
      </c>
    </row>
    <row r="448" spans="1:12" x14ac:dyDescent="0.25">
      <c r="A448" s="211">
        <v>30423</v>
      </c>
      <c r="B448" s="211" t="s">
        <v>1165</v>
      </c>
      <c r="C448" s="211" t="s">
        <v>1166</v>
      </c>
      <c r="D448" s="304" t="s">
        <v>196</v>
      </c>
      <c r="E448" s="298">
        <v>1</v>
      </c>
      <c r="F448" s="326">
        <f t="shared" ref="F448:F449" si="152">G448+H448</f>
        <v>146</v>
      </c>
      <c r="G448" s="298">
        <v>119</v>
      </c>
      <c r="H448" s="298">
        <v>27</v>
      </c>
      <c r="I448" s="302">
        <v>413.71</v>
      </c>
      <c r="J448" s="302">
        <f t="shared" si="150"/>
        <v>3.48</v>
      </c>
      <c r="K448" s="302">
        <f t="shared" si="151"/>
        <v>187.92</v>
      </c>
      <c r="L448" s="302">
        <f t="shared" si="128"/>
        <v>233.19</v>
      </c>
    </row>
    <row r="449" spans="1:12" x14ac:dyDescent="0.25">
      <c r="A449" s="211">
        <v>30612</v>
      </c>
      <c r="B449" s="211" t="s">
        <v>1167</v>
      </c>
      <c r="C449" s="211" t="s">
        <v>1168</v>
      </c>
      <c r="D449" s="304" t="s">
        <v>196</v>
      </c>
      <c r="E449" s="298">
        <v>1</v>
      </c>
      <c r="F449" s="326">
        <f t="shared" si="152"/>
        <v>131</v>
      </c>
      <c r="G449" s="298">
        <v>119</v>
      </c>
      <c r="H449" s="298">
        <v>12</v>
      </c>
      <c r="I449" s="302">
        <v>413.71</v>
      </c>
      <c r="J449" s="302">
        <f t="shared" si="150"/>
        <v>3.48</v>
      </c>
      <c r="K449" s="302">
        <f t="shared" si="151"/>
        <v>83.52</v>
      </c>
      <c r="L449" s="302">
        <f t="shared" si="128"/>
        <v>103.64</v>
      </c>
    </row>
    <row r="450" spans="1:12" x14ac:dyDescent="0.25">
      <c r="D450" s="314" t="s">
        <v>1451</v>
      </c>
      <c r="E450" s="324">
        <f>E451</f>
        <v>15</v>
      </c>
      <c r="F450" s="324"/>
      <c r="G450" s="296"/>
      <c r="H450" s="306">
        <f t="shared" ref="H450" si="153">H451</f>
        <v>328</v>
      </c>
      <c r="I450" s="296"/>
      <c r="J450" s="296"/>
      <c r="K450" s="296">
        <f>K451</f>
        <v>3593.28</v>
      </c>
      <c r="L450" s="296">
        <f>L451</f>
        <v>4458.9100000000008</v>
      </c>
    </row>
    <row r="451" spans="1:12" ht="47.25" x14ac:dyDescent="0.25">
      <c r="D451" s="297" t="s">
        <v>24</v>
      </c>
      <c r="E451" s="325">
        <f>SUM(E452:E466)</f>
        <v>15</v>
      </c>
      <c r="F451" s="325"/>
      <c r="G451" s="299"/>
      <c r="H451" s="320">
        <f t="shared" ref="H451" si="154">SUM(H452:H466)</f>
        <v>328</v>
      </c>
      <c r="I451" s="299"/>
      <c r="J451" s="299"/>
      <c r="K451" s="299">
        <f>SUM(K452:K466)</f>
        <v>3593.28</v>
      </c>
      <c r="L451" s="299">
        <f>SUM(L452:L466)</f>
        <v>4458.9100000000008</v>
      </c>
    </row>
    <row r="452" spans="1:12" x14ac:dyDescent="0.25">
      <c r="A452" s="211">
        <v>20555</v>
      </c>
      <c r="B452" s="211" t="s">
        <v>961</v>
      </c>
      <c r="C452" s="211" t="s">
        <v>1169</v>
      </c>
      <c r="D452" s="304" t="s">
        <v>193</v>
      </c>
      <c r="E452" s="298">
        <v>1</v>
      </c>
      <c r="F452" s="326">
        <f>G452+H452</f>
        <v>189</v>
      </c>
      <c r="G452" s="298">
        <v>104</v>
      </c>
      <c r="H452" s="298">
        <v>85</v>
      </c>
      <c r="I452" s="302">
        <v>559.48</v>
      </c>
      <c r="J452" s="302">
        <f t="shared" si="150"/>
        <v>5.38</v>
      </c>
      <c r="K452" s="302">
        <f t="shared" si="151"/>
        <v>914.6</v>
      </c>
      <c r="L452" s="302">
        <f t="shared" si="128"/>
        <v>1134.93</v>
      </c>
    </row>
    <row r="453" spans="1:12" x14ac:dyDescent="0.25">
      <c r="A453" s="211">
        <v>20611</v>
      </c>
      <c r="B453" s="211" t="s">
        <v>704</v>
      </c>
      <c r="C453" s="211" t="s">
        <v>1170</v>
      </c>
      <c r="D453" s="304" t="s">
        <v>193</v>
      </c>
      <c r="E453" s="298">
        <v>1</v>
      </c>
      <c r="F453" s="326">
        <f t="shared" ref="F453:F466" si="155">G453+H453</f>
        <v>109</v>
      </c>
      <c r="G453" s="298">
        <v>104</v>
      </c>
      <c r="H453" s="298">
        <v>5</v>
      </c>
      <c r="I453" s="302">
        <v>559.48</v>
      </c>
      <c r="J453" s="302">
        <f t="shared" si="150"/>
        <v>5.38</v>
      </c>
      <c r="K453" s="302">
        <f t="shared" si="151"/>
        <v>53.8</v>
      </c>
      <c r="L453" s="302">
        <f t="shared" si="128"/>
        <v>66.760000000000005</v>
      </c>
    </row>
    <row r="454" spans="1:12" x14ac:dyDescent="0.25">
      <c r="A454" s="211">
        <v>21241</v>
      </c>
      <c r="B454" s="211" t="s">
        <v>643</v>
      </c>
      <c r="C454" s="211" t="s">
        <v>920</v>
      </c>
      <c r="D454" s="304" t="s">
        <v>193</v>
      </c>
      <c r="E454" s="298">
        <v>1</v>
      </c>
      <c r="F454" s="326">
        <f t="shared" si="155"/>
        <v>188</v>
      </c>
      <c r="G454" s="298">
        <v>104</v>
      </c>
      <c r="H454" s="298">
        <v>84</v>
      </c>
      <c r="I454" s="302">
        <v>605.5</v>
      </c>
      <c r="J454" s="302">
        <f t="shared" si="150"/>
        <v>5.82</v>
      </c>
      <c r="K454" s="302">
        <f t="shared" si="151"/>
        <v>977.76</v>
      </c>
      <c r="L454" s="302">
        <f t="shared" si="128"/>
        <v>1213.3</v>
      </c>
    </row>
    <row r="455" spans="1:12" x14ac:dyDescent="0.25">
      <c r="A455" s="211">
        <v>20312</v>
      </c>
      <c r="B455" s="211" t="s">
        <v>906</v>
      </c>
      <c r="C455" s="211" t="s">
        <v>1171</v>
      </c>
      <c r="D455" s="304" t="s">
        <v>193</v>
      </c>
      <c r="E455" s="298">
        <v>1</v>
      </c>
      <c r="F455" s="326">
        <f t="shared" si="155"/>
        <v>117</v>
      </c>
      <c r="G455" s="298">
        <v>104</v>
      </c>
      <c r="H455" s="298">
        <v>13</v>
      </c>
      <c r="I455" s="302">
        <v>559.48</v>
      </c>
      <c r="J455" s="302">
        <f t="shared" si="150"/>
        <v>5.38</v>
      </c>
      <c r="K455" s="302">
        <f t="shared" si="151"/>
        <v>139.88</v>
      </c>
      <c r="L455" s="302">
        <f t="shared" si="128"/>
        <v>173.58</v>
      </c>
    </row>
    <row r="456" spans="1:12" x14ac:dyDescent="0.25">
      <c r="A456" s="211">
        <v>20229</v>
      </c>
      <c r="B456" s="211" t="s">
        <v>621</v>
      </c>
      <c r="C456" s="211" t="s">
        <v>1172</v>
      </c>
      <c r="D456" s="304" t="s">
        <v>193</v>
      </c>
      <c r="E456" s="298">
        <v>1</v>
      </c>
      <c r="F456" s="326">
        <f t="shared" si="155"/>
        <v>119</v>
      </c>
      <c r="G456" s="298">
        <v>104</v>
      </c>
      <c r="H456" s="298">
        <v>15</v>
      </c>
      <c r="I456" s="302">
        <v>559.48</v>
      </c>
      <c r="J456" s="302">
        <f t="shared" si="150"/>
        <v>5.38</v>
      </c>
      <c r="K456" s="302">
        <f t="shared" si="151"/>
        <v>161.4</v>
      </c>
      <c r="L456" s="302">
        <f t="shared" si="128"/>
        <v>200.28</v>
      </c>
    </row>
    <row r="457" spans="1:12" x14ac:dyDescent="0.25">
      <c r="A457" s="211">
        <v>20587</v>
      </c>
      <c r="B457" s="211" t="s">
        <v>1173</v>
      </c>
      <c r="C457" s="211" t="s">
        <v>1022</v>
      </c>
      <c r="D457" s="304" t="s">
        <v>193</v>
      </c>
      <c r="E457" s="298">
        <v>1</v>
      </c>
      <c r="F457" s="326">
        <f t="shared" si="155"/>
        <v>70</v>
      </c>
      <c r="G457" s="298">
        <v>55</v>
      </c>
      <c r="H457" s="298">
        <v>15</v>
      </c>
      <c r="I457" s="302">
        <v>295.88</v>
      </c>
      <c r="J457" s="302">
        <f t="shared" si="150"/>
        <v>5.38</v>
      </c>
      <c r="K457" s="302">
        <f t="shared" si="151"/>
        <v>161.4</v>
      </c>
      <c r="L457" s="302">
        <f t="shared" si="128"/>
        <v>200.28</v>
      </c>
    </row>
    <row r="458" spans="1:12" x14ac:dyDescent="0.25">
      <c r="A458" s="211">
        <v>21025</v>
      </c>
      <c r="B458" s="211" t="s">
        <v>1174</v>
      </c>
      <c r="C458" s="211" t="s">
        <v>666</v>
      </c>
      <c r="D458" s="304" t="s">
        <v>193</v>
      </c>
      <c r="E458" s="298">
        <v>1</v>
      </c>
      <c r="F458" s="326">
        <f t="shared" si="155"/>
        <v>37</v>
      </c>
      <c r="G458" s="298">
        <v>34</v>
      </c>
      <c r="H458" s="298">
        <v>3</v>
      </c>
      <c r="I458" s="302">
        <v>182.9</v>
      </c>
      <c r="J458" s="302">
        <f t="shared" si="150"/>
        <v>5.38</v>
      </c>
      <c r="K458" s="302">
        <f t="shared" si="151"/>
        <v>32.28</v>
      </c>
      <c r="L458" s="302">
        <f t="shared" si="128"/>
        <v>40.06</v>
      </c>
    </row>
    <row r="459" spans="1:12" x14ac:dyDescent="0.25">
      <c r="A459" s="211">
        <v>21225</v>
      </c>
      <c r="B459" s="211" t="s">
        <v>1175</v>
      </c>
      <c r="C459" s="211" t="s">
        <v>1176</v>
      </c>
      <c r="D459" s="304" t="s">
        <v>193</v>
      </c>
      <c r="E459" s="298">
        <v>1</v>
      </c>
      <c r="F459" s="326">
        <f t="shared" si="155"/>
        <v>102</v>
      </c>
      <c r="G459" s="298">
        <v>69</v>
      </c>
      <c r="H459" s="298">
        <v>33</v>
      </c>
      <c r="I459" s="302">
        <v>371.19</v>
      </c>
      <c r="J459" s="302">
        <f t="shared" si="150"/>
        <v>5.38</v>
      </c>
      <c r="K459" s="302">
        <f t="shared" si="151"/>
        <v>355.08</v>
      </c>
      <c r="L459" s="302">
        <f t="shared" si="128"/>
        <v>440.62</v>
      </c>
    </row>
    <row r="460" spans="1:12" x14ac:dyDescent="0.25">
      <c r="A460" s="211">
        <v>20693</v>
      </c>
      <c r="B460" s="211" t="s">
        <v>684</v>
      </c>
      <c r="C460" s="211" t="s">
        <v>1177</v>
      </c>
      <c r="D460" s="304" t="s">
        <v>193</v>
      </c>
      <c r="E460" s="298">
        <v>1</v>
      </c>
      <c r="F460" s="326">
        <f t="shared" si="155"/>
        <v>112</v>
      </c>
      <c r="G460" s="298">
        <v>104</v>
      </c>
      <c r="H460" s="298">
        <v>8</v>
      </c>
      <c r="I460" s="302">
        <v>495</v>
      </c>
      <c r="J460" s="302">
        <f t="shared" si="150"/>
        <v>4.76</v>
      </c>
      <c r="K460" s="302">
        <f>ROUND(H460*J460*2,2)</f>
        <v>76.16</v>
      </c>
      <c r="L460" s="302">
        <f t="shared" si="128"/>
        <v>94.51</v>
      </c>
    </row>
    <row r="461" spans="1:12" x14ac:dyDescent="0.25">
      <c r="A461" s="211">
        <v>21011</v>
      </c>
      <c r="B461" s="211" t="s">
        <v>1178</v>
      </c>
      <c r="C461" s="211" t="s">
        <v>1179</v>
      </c>
      <c r="D461" s="304" t="s">
        <v>193</v>
      </c>
      <c r="E461" s="298">
        <v>1</v>
      </c>
      <c r="F461" s="326">
        <f t="shared" si="155"/>
        <v>116</v>
      </c>
      <c r="G461" s="298">
        <v>104</v>
      </c>
      <c r="H461" s="298">
        <v>12</v>
      </c>
      <c r="I461" s="302">
        <v>559.48</v>
      </c>
      <c r="J461" s="302">
        <f t="shared" si="150"/>
        <v>5.38</v>
      </c>
      <c r="K461" s="302">
        <f t="shared" si="151"/>
        <v>129.12</v>
      </c>
      <c r="L461" s="302">
        <f t="shared" si="128"/>
        <v>160.22999999999999</v>
      </c>
    </row>
    <row r="462" spans="1:12" x14ac:dyDescent="0.25">
      <c r="A462" s="211">
        <v>21018</v>
      </c>
      <c r="B462" s="211" t="s">
        <v>1180</v>
      </c>
      <c r="C462" s="211" t="s">
        <v>1181</v>
      </c>
      <c r="D462" s="304" t="s">
        <v>1182</v>
      </c>
      <c r="E462" s="298">
        <v>1</v>
      </c>
      <c r="F462" s="326">
        <f t="shared" si="155"/>
        <v>109</v>
      </c>
      <c r="G462" s="298">
        <v>104</v>
      </c>
      <c r="H462" s="298">
        <v>5</v>
      </c>
      <c r="I462" s="302">
        <v>559.48</v>
      </c>
      <c r="J462" s="302">
        <f t="shared" si="150"/>
        <v>5.38</v>
      </c>
      <c r="K462" s="302">
        <f t="shared" si="151"/>
        <v>53.8</v>
      </c>
      <c r="L462" s="302">
        <f t="shared" si="128"/>
        <v>66.760000000000005</v>
      </c>
    </row>
    <row r="463" spans="1:12" x14ac:dyDescent="0.25">
      <c r="A463" s="211">
        <v>20117</v>
      </c>
      <c r="B463" s="211" t="s">
        <v>961</v>
      </c>
      <c r="C463" s="211" t="s">
        <v>1183</v>
      </c>
      <c r="D463" s="304" t="s">
        <v>193</v>
      </c>
      <c r="E463" s="298">
        <v>1</v>
      </c>
      <c r="F463" s="326">
        <f t="shared" si="155"/>
        <v>61</v>
      </c>
      <c r="G463" s="298">
        <v>55</v>
      </c>
      <c r="H463" s="298">
        <v>6</v>
      </c>
      <c r="I463" s="302">
        <v>295.88</v>
      </c>
      <c r="J463" s="302">
        <f t="shared" si="150"/>
        <v>5.38</v>
      </c>
      <c r="K463" s="302">
        <f t="shared" si="151"/>
        <v>64.56</v>
      </c>
      <c r="L463" s="302">
        <f t="shared" si="128"/>
        <v>80.11</v>
      </c>
    </row>
    <row r="464" spans="1:12" x14ac:dyDescent="0.25">
      <c r="A464" s="211">
        <v>20115</v>
      </c>
      <c r="B464" s="211" t="s">
        <v>669</v>
      </c>
      <c r="C464" s="211" t="s">
        <v>1184</v>
      </c>
      <c r="D464" s="304" t="s">
        <v>193</v>
      </c>
      <c r="E464" s="298">
        <v>1</v>
      </c>
      <c r="F464" s="326">
        <f t="shared" si="155"/>
        <v>123</v>
      </c>
      <c r="G464" s="298">
        <v>104</v>
      </c>
      <c r="H464" s="298">
        <v>19</v>
      </c>
      <c r="I464" s="302">
        <v>559.48</v>
      </c>
      <c r="J464" s="302">
        <f t="shared" si="150"/>
        <v>5.38</v>
      </c>
      <c r="K464" s="302">
        <f t="shared" si="151"/>
        <v>204.44</v>
      </c>
      <c r="L464" s="302">
        <f t="shared" ref="L464:L527" si="156">ROUND(K464*1.2409,2)</f>
        <v>253.69</v>
      </c>
    </row>
    <row r="465" spans="1:12" x14ac:dyDescent="0.25">
      <c r="A465" s="211">
        <v>20375</v>
      </c>
      <c r="B465" s="211" t="s">
        <v>1185</v>
      </c>
      <c r="C465" s="211" t="s">
        <v>728</v>
      </c>
      <c r="D465" s="304" t="s">
        <v>193</v>
      </c>
      <c r="E465" s="298">
        <v>1</v>
      </c>
      <c r="F465" s="326">
        <f t="shared" si="155"/>
        <v>119</v>
      </c>
      <c r="G465" s="298">
        <v>104</v>
      </c>
      <c r="H465" s="298">
        <v>15</v>
      </c>
      <c r="I465" s="302">
        <v>559.48</v>
      </c>
      <c r="J465" s="302">
        <f t="shared" si="150"/>
        <v>5.38</v>
      </c>
      <c r="K465" s="302">
        <f t="shared" si="151"/>
        <v>161.4</v>
      </c>
      <c r="L465" s="302">
        <f t="shared" si="156"/>
        <v>200.28</v>
      </c>
    </row>
    <row r="466" spans="1:12" x14ac:dyDescent="0.25">
      <c r="A466" s="211">
        <v>20569</v>
      </c>
      <c r="B466" s="211" t="s">
        <v>1088</v>
      </c>
      <c r="C466" s="211" t="s">
        <v>1186</v>
      </c>
      <c r="D466" s="304" t="s">
        <v>193</v>
      </c>
      <c r="E466" s="298">
        <v>1</v>
      </c>
      <c r="F466" s="326">
        <f t="shared" si="155"/>
        <v>114</v>
      </c>
      <c r="G466" s="298">
        <v>104</v>
      </c>
      <c r="H466" s="298">
        <v>10</v>
      </c>
      <c r="I466" s="302">
        <v>559.48</v>
      </c>
      <c r="J466" s="302">
        <f t="shared" si="150"/>
        <v>5.38</v>
      </c>
      <c r="K466" s="302">
        <f t="shared" si="151"/>
        <v>107.6</v>
      </c>
      <c r="L466" s="302">
        <f t="shared" si="156"/>
        <v>133.52000000000001</v>
      </c>
    </row>
    <row r="467" spans="1:12" x14ac:dyDescent="0.25">
      <c r="D467" s="315" t="s">
        <v>1187</v>
      </c>
      <c r="E467" s="324">
        <f>E468+E470</f>
        <v>2</v>
      </c>
      <c r="F467" s="324"/>
      <c r="G467" s="296"/>
      <c r="H467" s="306">
        <f t="shared" ref="H467" si="157">H468+H470</f>
        <v>80</v>
      </c>
      <c r="I467" s="296"/>
      <c r="J467" s="296"/>
      <c r="K467" s="296">
        <f>K468+K470</f>
        <v>1239.3599999999999</v>
      </c>
      <c r="L467" s="296">
        <f>L468+L470</f>
        <v>1537.92</v>
      </c>
    </row>
    <row r="468" spans="1:12" ht="31.5" x14ac:dyDescent="0.25">
      <c r="D468" s="297" t="s">
        <v>23</v>
      </c>
      <c r="E468" s="325">
        <f>SUM(E469)</f>
        <v>1</v>
      </c>
      <c r="F468" s="325"/>
      <c r="G468" s="299"/>
      <c r="H468" s="320">
        <f t="shared" ref="H468:L468" si="158">SUM(H469)</f>
        <v>64</v>
      </c>
      <c r="I468" s="299"/>
      <c r="J468" s="299"/>
      <c r="K468" s="299">
        <f t="shared" si="158"/>
        <v>1112.32</v>
      </c>
      <c r="L468" s="299">
        <f t="shared" si="158"/>
        <v>1380.28</v>
      </c>
    </row>
    <row r="469" spans="1:12" x14ac:dyDescent="0.25">
      <c r="A469" s="211">
        <v>10365</v>
      </c>
      <c r="B469" s="211" t="s">
        <v>1133</v>
      </c>
      <c r="C469" s="211" t="s">
        <v>1188</v>
      </c>
      <c r="D469" s="304" t="s">
        <v>604</v>
      </c>
      <c r="E469" s="298">
        <v>1</v>
      </c>
      <c r="F469" s="326">
        <f>G469+H469</f>
        <v>133</v>
      </c>
      <c r="G469" s="298">
        <v>69</v>
      </c>
      <c r="H469" s="298">
        <v>64</v>
      </c>
      <c r="I469" s="302">
        <v>599.5</v>
      </c>
      <c r="J469" s="302">
        <f t="shared" si="150"/>
        <v>8.69</v>
      </c>
      <c r="K469" s="302">
        <f t="shared" si="151"/>
        <v>1112.32</v>
      </c>
      <c r="L469" s="302">
        <f t="shared" si="156"/>
        <v>1380.28</v>
      </c>
    </row>
    <row r="470" spans="1:12" ht="47.25" x14ac:dyDescent="0.25">
      <c r="D470" s="297" t="s">
        <v>25</v>
      </c>
      <c r="E470" s="325">
        <f>SUM(E471)</f>
        <v>1</v>
      </c>
      <c r="F470" s="325"/>
      <c r="G470" s="299"/>
      <c r="H470" s="320">
        <f t="shared" ref="H470" si="159">SUM(H471)</f>
        <v>16</v>
      </c>
      <c r="I470" s="299"/>
      <c r="J470" s="299"/>
      <c r="K470" s="299">
        <f t="shared" ref="K470:L470" si="160">SUM(K471)</f>
        <v>127.04</v>
      </c>
      <c r="L470" s="299">
        <f t="shared" si="160"/>
        <v>157.63999999999999</v>
      </c>
    </row>
    <row r="471" spans="1:12" x14ac:dyDescent="0.25">
      <c r="A471" s="211">
        <v>30339</v>
      </c>
      <c r="B471" s="211" t="s">
        <v>1189</v>
      </c>
      <c r="C471" s="211" t="s">
        <v>1190</v>
      </c>
      <c r="D471" s="304" t="s">
        <v>1191</v>
      </c>
      <c r="E471" s="298">
        <v>1</v>
      </c>
      <c r="F471" s="326">
        <f>G471+H471</f>
        <v>120</v>
      </c>
      <c r="G471" s="298">
        <v>104</v>
      </c>
      <c r="H471" s="298">
        <v>16</v>
      </c>
      <c r="I471" s="302">
        <v>413.38</v>
      </c>
      <c r="J471" s="302">
        <f t="shared" si="150"/>
        <v>3.97</v>
      </c>
      <c r="K471" s="302">
        <f t="shared" si="151"/>
        <v>127.04</v>
      </c>
      <c r="L471" s="302">
        <f t="shared" si="156"/>
        <v>157.63999999999999</v>
      </c>
    </row>
    <row r="472" spans="1:12" x14ac:dyDescent="0.25">
      <c r="D472" s="312" t="s">
        <v>1192</v>
      </c>
      <c r="E472" s="324">
        <f>E473+E478</f>
        <v>7</v>
      </c>
      <c r="F472" s="324"/>
      <c r="G472" s="296"/>
      <c r="H472" s="306">
        <f t="shared" ref="H472" si="161">H473+H478</f>
        <v>257</v>
      </c>
      <c r="I472" s="296"/>
      <c r="J472" s="296"/>
      <c r="K472" s="296">
        <f>K473+K478</f>
        <v>2097.46</v>
      </c>
      <c r="L472" s="296">
        <f>L473+L478</f>
        <v>2602.7399999999998</v>
      </c>
    </row>
    <row r="473" spans="1:12" ht="47.25" x14ac:dyDescent="0.25">
      <c r="D473" s="297" t="s">
        <v>24</v>
      </c>
      <c r="E473" s="325">
        <f>SUM(E474:E477)</f>
        <v>4</v>
      </c>
      <c r="F473" s="325"/>
      <c r="G473" s="299"/>
      <c r="H473" s="320">
        <f t="shared" ref="H473" si="162">SUM(H474:H477)</f>
        <v>145</v>
      </c>
      <c r="I473" s="299"/>
      <c r="J473" s="299"/>
      <c r="K473" s="299">
        <f>SUM(K474:K477)</f>
        <v>1317.3</v>
      </c>
      <c r="L473" s="299">
        <f>SUM(L474:L477)</f>
        <v>1634.6399999999999</v>
      </c>
    </row>
    <row r="474" spans="1:12" x14ac:dyDescent="0.25">
      <c r="A474" s="211">
        <v>20630</v>
      </c>
      <c r="B474" s="211" t="s">
        <v>740</v>
      </c>
      <c r="C474" s="211" t="s">
        <v>973</v>
      </c>
      <c r="D474" s="304" t="s">
        <v>30</v>
      </c>
      <c r="E474" s="298">
        <v>1</v>
      </c>
      <c r="F474" s="326">
        <f>G474+H474</f>
        <v>147</v>
      </c>
      <c r="G474" s="298">
        <v>119</v>
      </c>
      <c r="H474" s="298">
        <v>28</v>
      </c>
      <c r="I474" s="302">
        <v>559.94000000000005</v>
      </c>
      <c r="J474" s="302">
        <f t="shared" si="150"/>
        <v>4.71</v>
      </c>
      <c r="K474" s="302">
        <f t="shared" si="151"/>
        <v>263.76</v>
      </c>
      <c r="L474" s="302">
        <f t="shared" si="156"/>
        <v>327.3</v>
      </c>
    </row>
    <row r="475" spans="1:12" x14ac:dyDescent="0.25">
      <c r="A475" s="211">
        <v>20514</v>
      </c>
      <c r="B475" s="211" t="s">
        <v>991</v>
      </c>
      <c r="C475" s="211" t="s">
        <v>1193</v>
      </c>
      <c r="D475" s="304" t="s">
        <v>30</v>
      </c>
      <c r="E475" s="298">
        <v>1</v>
      </c>
      <c r="F475" s="326">
        <f t="shared" ref="F475:F477" si="163">G475+H475</f>
        <v>136</v>
      </c>
      <c r="G475" s="298">
        <v>119</v>
      </c>
      <c r="H475" s="298">
        <v>17</v>
      </c>
      <c r="I475" s="302">
        <v>559.94000000000005</v>
      </c>
      <c r="J475" s="302">
        <f t="shared" si="150"/>
        <v>4.71</v>
      </c>
      <c r="K475" s="302">
        <f t="shared" si="151"/>
        <v>160.13999999999999</v>
      </c>
      <c r="L475" s="302">
        <f t="shared" si="156"/>
        <v>198.72</v>
      </c>
    </row>
    <row r="476" spans="1:12" x14ac:dyDescent="0.25">
      <c r="A476" s="211">
        <v>20603</v>
      </c>
      <c r="B476" s="211" t="s">
        <v>1194</v>
      </c>
      <c r="C476" s="211" t="s">
        <v>1195</v>
      </c>
      <c r="D476" s="304" t="s">
        <v>30</v>
      </c>
      <c r="E476" s="298">
        <v>1</v>
      </c>
      <c r="F476" s="326">
        <f t="shared" si="163"/>
        <v>174</v>
      </c>
      <c r="G476" s="298">
        <v>119</v>
      </c>
      <c r="H476" s="298">
        <v>55</v>
      </c>
      <c r="I476" s="302">
        <v>559.94000000000005</v>
      </c>
      <c r="J476" s="302">
        <f t="shared" si="150"/>
        <v>4.71</v>
      </c>
      <c r="K476" s="302">
        <f t="shared" si="151"/>
        <v>518.1</v>
      </c>
      <c r="L476" s="302">
        <f t="shared" si="156"/>
        <v>642.91</v>
      </c>
    </row>
    <row r="477" spans="1:12" ht="15" customHeight="1" x14ac:dyDescent="0.25">
      <c r="A477" s="211">
        <v>30761</v>
      </c>
      <c r="B477" s="211" t="s">
        <v>669</v>
      </c>
      <c r="C477" s="211" t="s">
        <v>1196</v>
      </c>
      <c r="D477" s="304" t="s">
        <v>30</v>
      </c>
      <c r="E477" s="298">
        <v>1</v>
      </c>
      <c r="F477" s="326">
        <f t="shared" si="163"/>
        <v>164</v>
      </c>
      <c r="G477" s="298">
        <v>119</v>
      </c>
      <c r="H477" s="298">
        <v>45</v>
      </c>
      <c r="I477" s="302">
        <v>495.74</v>
      </c>
      <c r="J477" s="302">
        <f t="shared" si="150"/>
        <v>4.17</v>
      </c>
      <c r="K477" s="302">
        <f t="shared" si="151"/>
        <v>375.3</v>
      </c>
      <c r="L477" s="302">
        <f t="shared" si="156"/>
        <v>465.71</v>
      </c>
    </row>
    <row r="478" spans="1:12" ht="47.25" x14ac:dyDescent="0.25">
      <c r="D478" s="297" t="s">
        <v>25</v>
      </c>
      <c r="E478" s="325">
        <f>SUM(E479:E481)</f>
        <v>3</v>
      </c>
      <c r="F478" s="325"/>
      <c r="G478" s="299"/>
      <c r="H478" s="320">
        <f t="shared" ref="H478" si="164">SUM(H479:H481)</f>
        <v>112</v>
      </c>
      <c r="I478" s="299"/>
      <c r="J478" s="299"/>
      <c r="K478" s="299">
        <f>SUM(K479:K481)</f>
        <v>780.16</v>
      </c>
      <c r="L478" s="299">
        <f>SUM(L479:L481)</f>
        <v>968.1</v>
      </c>
    </row>
    <row r="479" spans="1:12" ht="15" customHeight="1" x14ac:dyDescent="0.25">
      <c r="A479" s="211">
        <v>30383</v>
      </c>
      <c r="B479" s="211" t="s">
        <v>1197</v>
      </c>
      <c r="C479" s="211" t="s">
        <v>1198</v>
      </c>
      <c r="D479" s="304" t="s">
        <v>196</v>
      </c>
      <c r="E479" s="298">
        <v>1</v>
      </c>
      <c r="F479" s="326">
        <f>G479+H479</f>
        <v>176</v>
      </c>
      <c r="G479" s="298">
        <v>119</v>
      </c>
      <c r="H479" s="298">
        <v>57</v>
      </c>
      <c r="I479" s="302">
        <v>413.71</v>
      </c>
      <c r="J479" s="302">
        <f t="shared" si="150"/>
        <v>3.48</v>
      </c>
      <c r="K479" s="302">
        <f t="shared" si="151"/>
        <v>396.72</v>
      </c>
      <c r="L479" s="302">
        <f t="shared" si="156"/>
        <v>492.29</v>
      </c>
    </row>
    <row r="480" spans="1:12" x14ac:dyDescent="0.25">
      <c r="A480" s="211">
        <v>42041</v>
      </c>
      <c r="B480" s="211" t="s">
        <v>665</v>
      </c>
      <c r="C480" s="211" t="s">
        <v>1199</v>
      </c>
      <c r="D480" s="304" t="s">
        <v>196</v>
      </c>
      <c r="E480" s="298">
        <v>1</v>
      </c>
      <c r="F480" s="326">
        <f t="shared" ref="F480:F481" si="165">G480+H480</f>
        <v>172</v>
      </c>
      <c r="G480" s="298">
        <v>119</v>
      </c>
      <c r="H480" s="298">
        <v>53</v>
      </c>
      <c r="I480" s="302">
        <v>413.71</v>
      </c>
      <c r="J480" s="302">
        <f t="shared" si="150"/>
        <v>3.48</v>
      </c>
      <c r="K480" s="302">
        <f t="shared" si="151"/>
        <v>368.88</v>
      </c>
      <c r="L480" s="302">
        <f t="shared" si="156"/>
        <v>457.74</v>
      </c>
    </row>
    <row r="481" spans="1:12" x14ac:dyDescent="0.25">
      <c r="A481" s="211">
        <v>40898</v>
      </c>
      <c r="B481" s="211" t="s">
        <v>684</v>
      </c>
      <c r="C481" s="211" t="s">
        <v>1200</v>
      </c>
      <c r="D481" s="304" t="s">
        <v>196</v>
      </c>
      <c r="E481" s="298">
        <v>1</v>
      </c>
      <c r="F481" s="326">
        <f t="shared" si="165"/>
        <v>81</v>
      </c>
      <c r="G481" s="298">
        <v>79</v>
      </c>
      <c r="H481" s="298">
        <v>2</v>
      </c>
      <c r="I481" s="302">
        <v>287.5</v>
      </c>
      <c r="J481" s="302">
        <f t="shared" si="150"/>
        <v>3.64</v>
      </c>
      <c r="K481" s="302">
        <f t="shared" si="151"/>
        <v>14.56</v>
      </c>
      <c r="L481" s="302">
        <f t="shared" si="156"/>
        <v>18.07</v>
      </c>
    </row>
    <row r="482" spans="1:12" x14ac:dyDescent="0.25">
      <c r="D482" s="312" t="s">
        <v>1201</v>
      </c>
      <c r="E482" s="324">
        <f>E483</f>
        <v>1</v>
      </c>
      <c r="F482" s="324"/>
      <c r="G482" s="296"/>
      <c r="H482" s="306">
        <f t="shared" ref="H482" si="166">H483</f>
        <v>5</v>
      </c>
      <c r="I482" s="296"/>
      <c r="J482" s="296"/>
      <c r="K482" s="296">
        <f>K483</f>
        <v>47.1</v>
      </c>
      <c r="L482" s="296">
        <f t="shared" ref="L482" si="167">L483</f>
        <v>58.45</v>
      </c>
    </row>
    <row r="483" spans="1:12" ht="47.25" x14ac:dyDescent="0.25">
      <c r="D483" s="297" t="s">
        <v>24</v>
      </c>
      <c r="E483" s="325">
        <f>SUM(E484)</f>
        <v>1</v>
      </c>
      <c r="F483" s="325"/>
      <c r="G483" s="299"/>
      <c r="H483" s="320">
        <f t="shared" ref="H483" si="168">SUM(H484)</f>
        <v>5</v>
      </c>
      <c r="I483" s="299"/>
      <c r="J483" s="299"/>
      <c r="K483" s="299">
        <f>SUM(K484)</f>
        <v>47.1</v>
      </c>
      <c r="L483" s="299">
        <f t="shared" ref="L483" si="169">SUM(L484)</f>
        <v>58.45</v>
      </c>
    </row>
    <row r="484" spans="1:12" x14ac:dyDescent="0.25">
      <c r="A484" s="211">
        <v>20063</v>
      </c>
      <c r="B484" s="211" t="s">
        <v>892</v>
      </c>
      <c r="C484" s="211" t="s">
        <v>1202</v>
      </c>
      <c r="D484" s="304" t="s">
        <v>30</v>
      </c>
      <c r="E484" s="298">
        <v>1</v>
      </c>
      <c r="F484" s="326">
        <f>G484+H484</f>
        <v>124</v>
      </c>
      <c r="G484" s="298">
        <v>119</v>
      </c>
      <c r="H484" s="298">
        <v>5</v>
      </c>
      <c r="I484" s="302">
        <v>559.94125756758399</v>
      </c>
      <c r="J484" s="302">
        <f t="shared" si="150"/>
        <v>4.71</v>
      </c>
      <c r="K484" s="302">
        <f t="shared" si="151"/>
        <v>47.1</v>
      </c>
      <c r="L484" s="302">
        <f t="shared" si="156"/>
        <v>58.45</v>
      </c>
    </row>
    <row r="485" spans="1:12" x14ac:dyDescent="0.25">
      <c r="D485" s="294" t="s">
        <v>1203</v>
      </c>
      <c r="E485" s="324">
        <f>E486+E491+E501</f>
        <v>18</v>
      </c>
      <c r="F485" s="324"/>
      <c r="G485" s="296"/>
      <c r="H485" s="306">
        <f t="shared" ref="H485" si="170">H486+H491+H501</f>
        <v>597</v>
      </c>
      <c r="I485" s="296"/>
      <c r="J485" s="296"/>
      <c r="K485" s="296">
        <f>K486+K491+K501</f>
        <v>6840.04</v>
      </c>
      <c r="L485" s="296">
        <f>L486+L491+L501</f>
        <v>8487.7999999999993</v>
      </c>
    </row>
    <row r="486" spans="1:12" ht="31.5" x14ac:dyDescent="0.25">
      <c r="D486" s="297" t="s">
        <v>23</v>
      </c>
      <c r="E486" s="325">
        <f>SUM(E487:E490)</f>
        <v>4</v>
      </c>
      <c r="F486" s="325"/>
      <c r="G486" s="299"/>
      <c r="H486" s="320">
        <f t="shared" ref="H486" si="171">SUM(H487:H490)</f>
        <v>236</v>
      </c>
      <c r="I486" s="299"/>
      <c r="J486" s="299"/>
      <c r="K486" s="299">
        <f>SUM(K487:K490)</f>
        <v>3758.2000000000003</v>
      </c>
      <c r="L486" s="299">
        <f>SUM(L487:L490)</f>
        <v>4663.5599999999995</v>
      </c>
    </row>
    <row r="487" spans="1:12" x14ac:dyDescent="0.25">
      <c r="A487" s="211">
        <v>10171</v>
      </c>
      <c r="B487" s="211" t="s">
        <v>1204</v>
      </c>
      <c r="C487" s="211" t="s">
        <v>1205</v>
      </c>
      <c r="D487" s="300" t="s">
        <v>1206</v>
      </c>
      <c r="E487" s="298">
        <v>1</v>
      </c>
      <c r="F487" s="326">
        <f>G487+H487</f>
        <v>135</v>
      </c>
      <c r="G487" s="298">
        <v>119</v>
      </c>
      <c r="H487" s="298">
        <v>16</v>
      </c>
      <c r="I487" s="302">
        <v>948.69</v>
      </c>
      <c r="J487" s="302">
        <f t="shared" si="150"/>
        <v>7.97</v>
      </c>
      <c r="K487" s="302">
        <f t="shared" si="151"/>
        <v>255.04</v>
      </c>
      <c r="L487" s="302">
        <f t="shared" si="156"/>
        <v>316.48</v>
      </c>
    </row>
    <row r="488" spans="1:12" x14ac:dyDescent="0.25">
      <c r="A488" s="211">
        <v>10251</v>
      </c>
      <c r="B488" s="211" t="s">
        <v>635</v>
      </c>
      <c r="C488" s="211" t="s">
        <v>1207</v>
      </c>
      <c r="D488" s="300" t="s">
        <v>184</v>
      </c>
      <c r="E488" s="298">
        <v>1</v>
      </c>
      <c r="F488" s="326">
        <f t="shared" ref="F488:F490" si="172">G488+H488</f>
        <v>183.5</v>
      </c>
      <c r="G488" s="298">
        <v>119</v>
      </c>
      <c r="H488" s="298">
        <v>64.5</v>
      </c>
      <c r="I488" s="302">
        <v>948.69</v>
      </c>
      <c r="J488" s="302">
        <f t="shared" si="150"/>
        <v>7.97</v>
      </c>
      <c r="K488" s="302">
        <f t="shared" si="151"/>
        <v>1028.1300000000001</v>
      </c>
      <c r="L488" s="302">
        <f t="shared" si="156"/>
        <v>1275.81</v>
      </c>
    </row>
    <row r="489" spans="1:12" x14ac:dyDescent="0.25">
      <c r="A489" s="211">
        <v>10362</v>
      </c>
      <c r="B489" s="211" t="s">
        <v>1204</v>
      </c>
      <c r="C489" s="211" t="s">
        <v>1208</v>
      </c>
      <c r="D489" s="300" t="s">
        <v>184</v>
      </c>
      <c r="E489" s="298">
        <v>1</v>
      </c>
      <c r="F489" s="326">
        <f t="shared" si="172"/>
        <v>183.5</v>
      </c>
      <c r="G489" s="298">
        <v>119</v>
      </c>
      <c r="H489" s="298">
        <v>64.5</v>
      </c>
      <c r="I489" s="302">
        <v>948.69</v>
      </c>
      <c r="J489" s="302">
        <f t="shared" si="150"/>
        <v>7.97</v>
      </c>
      <c r="K489" s="302">
        <f t="shared" si="151"/>
        <v>1028.1300000000001</v>
      </c>
      <c r="L489" s="302">
        <f t="shared" si="156"/>
        <v>1275.81</v>
      </c>
    </row>
    <row r="490" spans="1:12" x14ac:dyDescent="0.25">
      <c r="A490" s="211">
        <v>10359</v>
      </c>
      <c r="B490" s="211" t="s">
        <v>1209</v>
      </c>
      <c r="C490" s="211" t="s">
        <v>1210</v>
      </c>
      <c r="D490" s="300" t="s">
        <v>184</v>
      </c>
      <c r="E490" s="298">
        <v>1</v>
      </c>
      <c r="F490" s="326">
        <f t="shared" si="172"/>
        <v>210</v>
      </c>
      <c r="G490" s="298">
        <v>119</v>
      </c>
      <c r="H490" s="298">
        <v>91</v>
      </c>
      <c r="I490" s="302">
        <v>946.5</v>
      </c>
      <c r="J490" s="302">
        <f t="shared" si="150"/>
        <v>7.95</v>
      </c>
      <c r="K490" s="302">
        <f t="shared" si="151"/>
        <v>1446.9</v>
      </c>
      <c r="L490" s="302">
        <f t="shared" si="156"/>
        <v>1795.46</v>
      </c>
    </row>
    <row r="491" spans="1:12" ht="47.25" x14ac:dyDescent="0.25">
      <c r="D491" s="297" t="s">
        <v>24</v>
      </c>
      <c r="E491" s="325">
        <f>SUM(E492:E500)</f>
        <v>9</v>
      </c>
      <c r="F491" s="325"/>
      <c r="G491" s="299"/>
      <c r="H491" s="320">
        <f t="shared" ref="H491" si="173">SUM(H492:H500)</f>
        <v>285</v>
      </c>
      <c r="I491" s="299"/>
      <c r="J491" s="299"/>
      <c r="K491" s="299">
        <f>SUM(K492:K500)</f>
        <v>2552.8799999999997</v>
      </c>
      <c r="L491" s="299">
        <f>SUM(L492:L500)</f>
        <v>3167.86</v>
      </c>
    </row>
    <row r="492" spans="1:12" x14ac:dyDescent="0.25">
      <c r="A492" s="211">
        <v>20614</v>
      </c>
      <c r="B492" s="211" t="s">
        <v>882</v>
      </c>
      <c r="C492" s="211" t="s">
        <v>1211</v>
      </c>
      <c r="D492" s="300" t="s">
        <v>465</v>
      </c>
      <c r="E492" s="298">
        <v>1</v>
      </c>
      <c r="F492" s="326">
        <f>G492+H492</f>
        <v>176</v>
      </c>
      <c r="G492" s="298">
        <v>119</v>
      </c>
      <c r="H492" s="298">
        <v>57</v>
      </c>
      <c r="I492" s="302">
        <v>559</v>
      </c>
      <c r="J492" s="302">
        <f t="shared" si="150"/>
        <v>4.7</v>
      </c>
      <c r="K492" s="302">
        <f t="shared" si="151"/>
        <v>535.79999999999995</v>
      </c>
      <c r="L492" s="302">
        <f t="shared" si="156"/>
        <v>664.87</v>
      </c>
    </row>
    <row r="493" spans="1:12" ht="15.75" customHeight="1" x14ac:dyDescent="0.25">
      <c r="A493" s="211">
        <v>30524</v>
      </c>
      <c r="B493" s="211" t="s">
        <v>1212</v>
      </c>
      <c r="C493" s="211" t="s">
        <v>1213</v>
      </c>
      <c r="D493" s="300" t="s">
        <v>465</v>
      </c>
      <c r="E493" s="298">
        <v>1</v>
      </c>
      <c r="F493" s="326">
        <f t="shared" ref="F493:F500" si="174">G493+H493</f>
        <v>137</v>
      </c>
      <c r="G493" s="298">
        <v>119</v>
      </c>
      <c r="H493" s="298">
        <v>18</v>
      </c>
      <c r="I493" s="302">
        <v>559.94000000000005</v>
      </c>
      <c r="J493" s="302">
        <f t="shared" si="150"/>
        <v>4.71</v>
      </c>
      <c r="K493" s="302">
        <f t="shared" si="151"/>
        <v>169.56</v>
      </c>
      <c r="L493" s="302">
        <f t="shared" si="156"/>
        <v>210.41</v>
      </c>
    </row>
    <row r="494" spans="1:12" x14ac:dyDescent="0.25">
      <c r="A494" s="211">
        <v>20509</v>
      </c>
      <c r="B494" s="211" t="s">
        <v>704</v>
      </c>
      <c r="C494" s="211" t="s">
        <v>1214</v>
      </c>
      <c r="D494" s="300" t="s">
        <v>465</v>
      </c>
      <c r="E494" s="298">
        <v>1</v>
      </c>
      <c r="F494" s="326">
        <f t="shared" si="174"/>
        <v>151</v>
      </c>
      <c r="G494" s="298">
        <v>119</v>
      </c>
      <c r="H494" s="298">
        <v>32</v>
      </c>
      <c r="I494" s="302">
        <v>559.94000000000005</v>
      </c>
      <c r="J494" s="302">
        <f t="shared" si="150"/>
        <v>4.71</v>
      </c>
      <c r="K494" s="302">
        <f t="shared" si="151"/>
        <v>301.44</v>
      </c>
      <c r="L494" s="302">
        <f t="shared" si="156"/>
        <v>374.06</v>
      </c>
    </row>
    <row r="495" spans="1:12" ht="15.75" customHeight="1" x14ac:dyDescent="0.25">
      <c r="A495" s="211">
        <v>20556</v>
      </c>
      <c r="B495" s="211" t="s">
        <v>814</v>
      </c>
      <c r="C495" s="211" t="s">
        <v>1215</v>
      </c>
      <c r="D495" s="300" t="s">
        <v>465</v>
      </c>
      <c r="E495" s="298">
        <v>1</v>
      </c>
      <c r="F495" s="326">
        <f t="shared" si="174"/>
        <v>143</v>
      </c>
      <c r="G495" s="298">
        <v>119</v>
      </c>
      <c r="H495" s="298">
        <v>24</v>
      </c>
      <c r="I495" s="302">
        <v>559.94000000000005</v>
      </c>
      <c r="J495" s="302">
        <f t="shared" si="150"/>
        <v>4.71</v>
      </c>
      <c r="K495" s="302">
        <f t="shared" si="151"/>
        <v>226.08</v>
      </c>
      <c r="L495" s="302">
        <f t="shared" si="156"/>
        <v>280.54000000000002</v>
      </c>
    </row>
    <row r="496" spans="1:12" ht="15.75" customHeight="1" x14ac:dyDescent="0.25">
      <c r="A496" s="211">
        <v>20550</v>
      </c>
      <c r="B496" s="211" t="s">
        <v>648</v>
      </c>
      <c r="C496" s="211" t="s">
        <v>1216</v>
      </c>
      <c r="D496" s="300" t="s">
        <v>465</v>
      </c>
      <c r="E496" s="298">
        <v>1</v>
      </c>
      <c r="F496" s="326">
        <f t="shared" si="174"/>
        <v>143</v>
      </c>
      <c r="G496" s="298">
        <v>119</v>
      </c>
      <c r="H496" s="298">
        <v>24</v>
      </c>
      <c r="I496" s="302">
        <v>559.94000000000005</v>
      </c>
      <c r="J496" s="302">
        <f t="shared" si="150"/>
        <v>4.71</v>
      </c>
      <c r="K496" s="302">
        <f t="shared" si="151"/>
        <v>226.08</v>
      </c>
      <c r="L496" s="302">
        <f t="shared" si="156"/>
        <v>280.54000000000002</v>
      </c>
    </row>
    <row r="497" spans="1:12" ht="15.75" customHeight="1" x14ac:dyDescent="0.25">
      <c r="A497" s="211">
        <v>20304</v>
      </c>
      <c r="B497" s="211" t="s">
        <v>1217</v>
      </c>
      <c r="C497" s="211" t="s">
        <v>1218</v>
      </c>
      <c r="D497" s="300" t="s">
        <v>465</v>
      </c>
      <c r="E497" s="298">
        <v>1</v>
      </c>
      <c r="F497" s="326">
        <f t="shared" si="174"/>
        <v>128</v>
      </c>
      <c r="G497" s="298">
        <v>119</v>
      </c>
      <c r="H497" s="298">
        <v>9</v>
      </c>
      <c r="I497" s="302">
        <v>559.94000000000005</v>
      </c>
      <c r="J497" s="302">
        <f t="shared" si="150"/>
        <v>4.71</v>
      </c>
      <c r="K497" s="302">
        <f t="shared" si="151"/>
        <v>84.78</v>
      </c>
      <c r="L497" s="302">
        <f t="shared" si="156"/>
        <v>105.2</v>
      </c>
    </row>
    <row r="498" spans="1:12" ht="15.75" customHeight="1" x14ac:dyDescent="0.25">
      <c r="A498" s="211">
        <v>30804</v>
      </c>
      <c r="B498" s="211" t="s">
        <v>740</v>
      </c>
      <c r="C498" s="211" t="s">
        <v>1219</v>
      </c>
      <c r="D498" s="300" t="s">
        <v>30</v>
      </c>
      <c r="E498" s="298">
        <v>1</v>
      </c>
      <c r="F498" s="326">
        <f t="shared" si="174"/>
        <v>131</v>
      </c>
      <c r="G498" s="298">
        <v>119</v>
      </c>
      <c r="H498" s="298">
        <v>12</v>
      </c>
      <c r="I498" s="302">
        <v>495.74</v>
      </c>
      <c r="J498" s="302">
        <f t="shared" si="150"/>
        <v>4.17</v>
      </c>
      <c r="K498" s="302">
        <f t="shared" si="151"/>
        <v>100.08</v>
      </c>
      <c r="L498" s="302">
        <f t="shared" si="156"/>
        <v>124.19</v>
      </c>
    </row>
    <row r="499" spans="1:12" x14ac:dyDescent="0.25">
      <c r="A499" s="211">
        <v>20787</v>
      </c>
      <c r="B499" s="211" t="s">
        <v>1220</v>
      </c>
      <c r="C499" s="211" t="s">
        <v>1221</v>
      </c>
      <c r="D499" s="300" t="s">
        <v>30</v>
      </c>
      <c r="E499" s="298">
        <v>1</v>
      </c>
      <c r="F499" s="326">
        <f t="shared" si="174"/>
        <v>184</v>
      </c>
      <c r="G499" s="298">
        <v>119</v>
      </c>
      <c r="H499" s="298">
        <v>65</v>
      </c>
      <c r="I499" s="302">
        <v>495.74</v>
      </c>
      <c r="J499" s="302">
        <f t="shared" si="150"/>
        <v>4.17</v>
      </c>
      <c r="K499" s="302">
        <f t="shared" si="151"/>
        <v>542.1</v>
      </c>
      <c r="L499" s="302">
        <f t="shared" si="156"/>
        <v>672.69</v>
      </c>
    </row>
    <row r="500" spans="1:12" ht="15.75" customHeight="1" x14ac:dyDescent="0.25">
      <c r="A500" s="211">
        <v>20769</v>
      </c>
      <c r="B500" s="211" t="s">
        <v>1222</v>
      </c>
      <c r="C500" s="211" t="s">
        <v>1223</v>
      </c>
      <c r="D500" s="300" t="s">
        <v>30</v>
      </c>
      <c r="E500" s="298">
        <v>1</v>
      </c>
      <c r="F500" s="326">
        <f t="shared" si="174"/>
        <v>163</v>
      </c>
      <c r="G500" s="298">
        <v>119</v>
      </c>
      <c r="H500" s="298">
        <v>44</v>
      </c>
      <c r="I500" s="302">
        <v>495.74</v>
      </c>
      <c r="J500" s="302">
        <f t="shared" si="150"/>
        <v>4.17</v>
      </c>
      <c r="K500" s="302">
        <f t="shared" si="151"/>
        <v>366.96</v>
      </c>
      <c r="L500" s="302">
        <f t="shared" si="156"/>
        <v>455.36</v>
      </c>
    </row>
    <row r="501" spans="1:12" ht="50.25" customHeight="1" x14ac:dyDescent="0.25">
      <c r="D501" s="332" t="s">
        <v>25</v>
      </c>
      <c r="E501" s="333">
        <f>SUM(E502:E506)</f>
        <v>5</v>
      </c>
      <c r="F501" s="333"/>
      <c r="G501" s="334"/>
      <c r="H501" s="335">
        <f t="shared" ref="H501" si="175">SUM(H502:H506)</f>
        <v>76</v>
      </c>
      <c r="I501" s="334"/>
      <c r="J501" s="334"/>
      <c r="K501" s="334">
        <f t="shared" ref="K501:L501" si="176">SUM(K502:K506)</f>
        <v>528.96</v>
      </c>
      <c r="L501" s="334">
        <f t="shared" si="176"/>
        <v>656.38000000000011</v>
      </c>
    </row>
    <row r="502" spans="1:12" x14ac:dyDescent="0.25">
      <c r="A502" s="211">
        <v>30244</v>
      </c>
      <c r="B502" s="211" t="s">
        <v>1224</v>
      </c>
      <c r="C502" s="211" t="s">
        <v>1225</v>
      </c>
      <c r="D502" s="300" t="s">
        <v>196</v>
      </c>
      <c r="E502" s="298">
        <v>1</v>
      </c>
      <c r="F502" s="326">
        <f>G502+H502</f>
        <v>127</v>
      </c>
      <c r="G502" s="298">
        <v>119</v>
      </c>
      <c r="H502" s="298">
        <v>8</v>
      </c>
      <c r="I502" s="302">
        <v>413.71</v>
      </c>
      <c r="J502" s="302">
        <f t="shared" si="150"/>
        <v>3.48</v>
      </c>
      <c r="K502" s="302">
        <f t="shared" si="151"/>
        <v>55.68</v>
      </c>
      <c r="L502" s="302">
        <f t="shared" si="156"/>
        <v>69.09</v>
      </c>
    </row>
    <row r="503" spans="1:12" ht="15.75" customHeight="1" x14ac:dyDescent="0.25">
      <c r="A503" s="211">
        <v>41883</v>
      </c>
      <c r="B503" s="211" t="s">
        <v>1226</v>
      </c>
      <c r="C503" s="211" t="s">
        <v>1227</v>
      </c>
      <c r="D503" s="300" t="s">
        <v>196</v>
      </c>
      <c r="E503" s="298">
        <v>1</v>
      </c>
      <c r="F503" s="326">
        <f t="shared" ref="F503:F506" si="177">G503+H503</f>
        <v>152</v>
      </c>
      <c r="G503" s="298">
        <v>119</v>
      </c>
      <c r="H503" s="298">
        <v>33</v>
      </c>
      <c r="I503" s="302">
        <v>413.71</v>
      </c>
      <c r="J503" s="302">
        <f t="shared" si="150"/>
        <v>3.48</v>
      </c>
      <c r="K503" s="302">
        <f t="shared" si="151"/>
        <v>229.68</v>
      </c>
      <c r="L503" s="302">
        <f t="shared" si="156"/>
        <v>285.01</v>
      </c>
    </row>
    <row r="504" spans="1:12" ht="15.75" customHeight="1" x14ac:dyDescent="0.25">
      <c r="A504" s="211">
        <v>30497</v>
      </c>
      <c r="B504" s="211" t="s">
        <v>648</v>
      </c>
      <c r="C504" s="211" t="s">
        <v>1228</v>
      </c>
      <c r="D504" s="300" t="s">
        <v>196</v>
      </c>
      <c r="E504" s="298">
        <v>1</v>
      </c>
      <c r="F504" s="326">
        <f t="shared" si="177"/>
        <v>128</v>
      </c>
      <c r="G504" s="298">
        <v>119</v>
      </c>
      <c r="H504" s="298">
        <v>9</v>
      </c>
      <c r="I504" s="302">
        <v>413.71</v>
      </c>
      <c r="J504" s="302">
        <f t="shared" si="150"/>
        <v>3.48</v>
      </c>
      <c r="K504" s="302">
        <f t="shared" si="151"/>
        <v>62.64</v>
      </c>
      <c r="L504" s="302">
        <f t="shared" si="156"/>
        <v>77.73</v>
      </c>
    </row>
    <row r="505" spans="1:12" ht="15.75" customHeight="1" x14ac:dyDescent="0.25">
      <c r="A505" s="211">
        <v>30219</v>
      </c>
      <c r="B505" s="211" t="s">
        <v>1229</v>
      </c>
      <c r="C505" s="211" t="s">
        <v>1230</v>
      </c>
      <c r="D505" s="300" t="s">
        <v>196</v>
      </c>
      <c r="E505" s="298">
        <v>1</v>
      </c>
      <c r="F505" s="326">
        <f t="shared" si="177"/>
        <v>136</v>
      </c>
      <c r="G505" s="298">
        <v>119</v>
      </c>
      <c r="H505" s="298">
        <v>17</v>
      </c>
      <c r="I505" s="302">
        <v>413.71</v>
      </c>
      <c r="J505" s="302">
        <f t="shared" si="150"/>
        <v>3.48</v>
      </c>
      <c r="K505" s="302">
        <f t="shared" si="151"/>
        <v>118.32</v>
      </c>
      <c r="L505" s="302">
        <f t="shared" si="156"/>
        <v>146.82</v>
      </c>
    </row>
    <row r="506" spans="1:12" ht="15.75" customHeight="1" x14ac:dyDescent="0.25">
      <c r="A506" s="211">
        <v>41707</v>
      </c>
      <c r="B506" s="211" t="s">
        <v>684</v>
      </c>
      <c r="C506" s="211" t="s">
        <v>1231</v>
      </c>
      <c r="D506" s="300" t="s">
        <v>196</v>
      </c>
      <c r="E506" s="298">
        <v>1</v>
      </c>
      <c r="F506" s="326">
        <f t="shared" si="177"/>
        <v>128</v>
      </c>
      <c r="G506" s="298">
        <v>119</v>
      </c>
      <c r="H506" s="298">
        <v>9</v>
      </c>
      <c r="I506" s="302">
        <v>413.71</v>
      </c>
      <c r="J506" s="302">
        <f t="shared" si="150"/>
        <v>3.48</v>
      </c>
      <c r="K506" s="302">
        <f t="shared" si="151"/>
        <v>62.64</v>
      </c>
      <c r="L506" s="302">
        <f t="shared" si="156"/>
        <v>77.73</v>
      </c>
    </row>
    <row r="507" spans="1:12" ht="15.75" customHeight="1" x14ac:dyDescent="0.25">
      <c r="D507" s="314" t="s">
        <v>1452</v>
      </c>
      <c r="E507" s="324">
        <f>E508</f>
        <v>10</v>
      </c>
      <c r="F507" s="324"/>
      <c r="G507" s="296"/>
      <c r="H507" s="306">
        <f t="shared" ref="H507" si="178">H508</f>
        <v>266</v>
      </c>
      <c r="I507" s="296"/>
      <c r="J507" s="296"/>
      <c r="K507" s="296">
        <f t="shared" ref="K507" si="179">K508</f>
        <v>1878.8999999999999</v>
      </c>
      <c r="L507" s="296">
        <f>L508</f>
        <v>2331.5299999999997</v>
      </c>
    </row>
    <row r="508" spans="1:12" ht="31.5" x14ac:dyDescent="0.25">
      <c r="D508" s="297" t="s">
        <v>26</v>
      </c>
      <c r="E508" s="325">
        <f>SUM(E509:E518)</f>
        <v>10</v>
      </c>
      <c r="F508" s="325"/>
      <c r="G508" s="299"/>
      <c r="H508" s="320">
        <f t="shared" ref="H508" si="180">SUM(H509:H518)</f>
        <v>266</v>
      </c>
      <c r="I508" s="299"/>
      <c r="J508" s="299"/>
      <c r="K508" s="299">
        <f t="shared" ref="K508:L508" si="181">SUM(K509:K518)</f>
        <v>1878.8999999999999</v>
      </c>
      <c r="L508" s="299">
        <f t="shared" si="181"/>
        <v>2331.5299999999997</v>
      </c>
    </row>
    <row r="509" spans="1:12" x14ac:dyDescent="0.25">
      <c r="A509" s="211">
        <v>4072</v>
      </c>
      <c r="B509" s="211" t="s">
        <v>1081</v>
      </c>
      <c r="C509" s="211" t="s">
        <v>764</v>
      </c>
      <c r="D509" s="304" t="s">
        <v>1232</v>
      </c>
      <c r="E509" s="298">
        <v>1</v>
      </c>
      <c r="F509" s="326">
        <f>G509+H509</f>
        <v>152.5</v>
      </c>
      <c r="G509" s="298">
        <v>119</v>
      </c>
      <c r="H509" s="298">
        <v>33.5</v>
      </c>
      <c r="I509" s="302">
        <v>380.9</v>
      </c>
      <c r="J509" s="302">
        <f t="shared" si="150"/>
        <v>3.2</v>
      </c>
      <c r="K509" s="302">
        <f t="shared" si="151"/>
        <v>214.4</v>
      </c>
      <c r="L509" s="302">
        <f t="shared" si="156"/>
        <v>266.05</v>
      </c>
    </row>
    <row r="510" spans="1:12" ht="15.75" customHeight="1" x14ac:dyDescent="0.25">
      <c r="A510" s="211">
        <v>42167</v>
      </c>
      <c r="B510" s="211" t="s">
        <v>1081</v>
      </c>
      <c r="C510" s="211" t="s">
        <v>1233</v>
      </c>
      <c r="D510" s="304" t="s">
        <v>1234</v>
      </c>
      <c r="E510" s="298">
        <v>1</v>
      </c>
      <c r="F510" s="326">
        <f t="shared" ref="F510:F518" si="182">G510+H510</f>
        <v>146.5</v>
      </c>
      <c r="G510" s="298">
        <v>119</v>
      </c>
      <c r="H510" s="298">
        <v>27.5</v>
      </c>
      <c r="I510" s="302">
        <v>534.97</v>
      </c>
      <c r="J510" s="302">
        <f t="shared" si="150"/>
        <v>4.5</v>
      </c>
      <c r="K510" s="302">
        <f t="shared" si="151"/>
        <v>247.5</v>
      </c>
      <c r="L510" s="302">
        <f t="shared" si="156"/>
        <v>307.12</v>
      </c>
    </row>
    <row r="511" spans="1:12" ht="15.75" customHeight="1" x14ac:dyDescent="0.25">
      <c r="A511" s="211">
        <v>40253</v>
      </c>
      <c r="B511" s="211" t="s">
        <v>635</v>
      </c>
      <c r="C511" s="211" t="s">
        <v>1235</v>
      </c>
      <c r="D511" s="304" t="s">
        <v>385</v>
      </c>
      <c r="E511" s="298">
        <v>1</v>
      </c>
      <c r="F511" s="326">
        <f t="shared" si="182"/>
        <v>150.5</v>
      </c>
      <c r="G511" s="298">
        <v>119</v>
      </c>
      <c r="H511" s="298">
        <v>31.5</v>
      </c>
      <c r="I511" s="302">
        <v>380.9</v>
      </c>
      <c r="J511" s="302">
        <f t="shared" ref="J511:J518" si="183">ROUND(I511/G511,2)</f>
        <v>3.2</v>
      </c>
      <c r="K511" s="302">
        <f t="shared" ref="K511:K546" si="184">ROUND(H511*J511*2,2)</f>
        <v>201.6</v>
      </c>
      <c r="L511" s="302">
        <f t="shared" si="156"/>
        <v>250.17</v>
      </c>
    </row>
    <row r="512" spans="1:12" ht="15.75" customHeight="1" x14ac:dyDescent="0.25">
      <c r="A512" s="211">
        <v>42020</v>
      </c>
      <c r="B512" s="211" t="s">
        <v>1236</v>
      </c>
      <c r="C512" s="211" t="s">
        <v>1237</v>
      </c>
      <c r="D512" s="304" t="s">
        <v>385</v>
      </c>
      <c r="E512" s="298">
        <v>1</v>
      </c>
      <c r="F512" s="326">
        <f t="shared" si="182"/>
        <v>136</v>
      </c>
      <c r="G512" s="298">
        <v>119</v>
      </c>
      <c r="H512" s="298">
        <v>17</v>
      </c>
      <c r="I512" s="302">
        <v>380.9</v>
      </c>
      <c r="J512" s="302">
        <f t="shared" si="183"/>
        <v>3.2</v>
      </c>
      <c r="K512" s="302">
        <f t="shared" si="184"/>
        <v>108.8</v>
      </c>
      <c r="L512" s="302">
        <f t="shared" si="156"/>
        <v>135.01</v>
      </c>
    </row>
    <row r="513" spans="1:12" ht="15.75" customHeight="1" x14ac:dyDescent="0.25">
      <c r="A513" s="211">
        <v>40977</v>
      </c>
      <c r="B513" s="211" t="s">
        <v>1238</v>
      </c>
      <c r="C513" s="211" t="s">
        <v>1233</v>
      </c>
      <c r="D513" s="304" t="s">
        <v>385</v>
      </c>
      <c r="E513" s="298">
        <v>1</v>
      </c>
      <c r="F513" s="326">
        <f t="shared" si="182"/>
        <v>135</v>
      </c>
      <c r="G513" s="298">
        <v>119</v>
      </c>
      <c r="H513" s="298">
        <v>16</v>
      </c>
      <c r="I513" s="302">
        <v>380.9</v>
      </c>
      <c r="J513" s="302">
        <f t="shared" si="183"/>
        <v>3.2</v>
      </c>
      <c r="K513" s="302">
        <f t="shared" si="184"/>
        <v>102.4</v>
      </c>
      <c r="L513" s="302">
        <f t="shared" si="156"/>
        <v>127.07</v>
      </c>
    </row>
    <row r="514" spans="1:12" ht="15.75" customHeight="1" x14ac:dyDescent="0.25">
      <c r="A514" s="211">
        <v>41540</v>
      </c>
      <c r="B514" s="211" t="s">
        <v>1239</v>
      </c>
      <c r="C514" s="211" t="s">
        <v>1240</v>
      </c>
      <c r="D514" s="304" t="s">
        <v>385</v>
      </c>
      <c r="E514" s="298">
        <v>1</v>
      </c>
      <c r="F514" s="326">
        <f t="shared" si="182"/>
        <v>139</v>
      </c>
      <c r="G514" s="298">
        <v>119</v>
      </c>
      <c r="H514" s="298">
        <v>20</v>
      </c>
      <c r="I514" s="302">
        <v>380.9</v>
      </c>
      <c r="J514" s="302">
        <f t="shared" si="183"/>
        <v>3.2</v>
      </c>
      <c r="K514" s="302">
        <f t="shared" si="184"/>
        <v>128</v>
      </c>
      <c r="L514" s="302">
        <f t="shared" si="156"/>
        <v>158.84</v>
      </c>
    </row>
    <row r="515" spans="1:12" x14ac:dyDescent="0.25">
      <c r="A515" s="211">
        <v>41925</v>
      </c>
      <c r="B515" s="211" t="s">
        <v>1241</v>
      </c>
      <c r="C515" s="211" t="s">
        <v>1242</v>
      </c>
      <c r="D515" s="304" t="s">
        <v>385</v>
      </c>
      <c r="E515" s="298">
        <v>1</v>
      </c>
      <c r="F515" s="326">
        <f t="shared" si="182"/>
        <v>127</v>
      </c>
      <c r="G515" s="298">
        <v>119</v>
      </c>
      <c r="H515" s="298">
        <v>8</v>
      </c>
      <c r="I515" s="302">
        <v>380.9</v>
      </c>
      <c r="J515" s="302">
        <f t="shared" si="183"/>
        <v>3.2</v>
      </c>
      <c r="K515" s="302">
        <f t="shared" si="184"/>
        <v>51.2</v>
      </c>
      <c r="L515" s="302">
        <f t="shared" si="156"/>
        <v>63.53</v>
      </c>
    </row>
    <row r="516" spans="1:12" x14ac:dyDescent="0.25">
      <c r="A516" s="211">
        <v>4075</v>
      </c>
      <c r="B516" s="211" t="s">
        <v>639</v>
      </c>
      <c r="C516" s="211" t="s">
        <v>1243</v>
      </c>
      <c r="D516" s="304" t="s">
        <v>385</v>
      </c>
      <c r="E516" s="298">
        <v>1</v>
      </c>
      <c r="F516" s="326">
        <f t="shared" si="182"/>
        <v>144.5</v>
      </c>
      <c r="G516" s="298">
        <v>119</v>
      </c>
      <c r="H516" s="298">
        <v>25.5</v>
      </c>
      <c r="I516" s="302">
        <v>380.9</v>
      </c>
      <c r="J516" s="302">
        <f t="shared" si="183"/>
        <v>3.2</v>
      </c>
      <c r="K516" s="302">
        <f t="shared" si="184"/>
        <v>163.19999999999999</v>
      </c>
      <c r="L516" s="302">
        <f t="shared" si="156"/>
        <v>202.51</v>
      </c>
    </row>
    <row r="517" spans="1:12" x14ac:dyDescent="0.25">
      <c r="A517" s="211">
        <v>42005</v>
      </c>
      <c r="B517" s="211" t="s">
        <v>641</v>
      </c>
      <c r="C517" s="211" t="s">
        <v>1244</v>
      </c>
      <c r="D517" s="304" t="s">
        <v>385</v>
      </c>
      <c r="E517" s="298">
        <v>1</v>
      </c>
      <c r="F517" s="326">
        <f t="shared" si="182"/>
        <v>131</v>
      </c>
      <c r="G517" s="298">
        <v>119</v>
      </c>
      <c r="H517" s="298">
        <v>12</v>
      </c>
      <c r="I517" s="302">
        <v>380.9</v>
      </c>
      <c r="J517" s="302">
        <f t="shared" si="183"/>
        <v>3.2</v>
      </c>
      <c r="K517" s="302">
        <f t="shared" si="184"/>
        <v>76.8</v>
      </c>
      <c r="L517" s="302">
        <f t="shared" si="156"/>
        <v>95.3</v>
      </c>
    </row>
    <row r="518" spans="1:12" x14ac:dyDescent="0.25">
      <c r="A518" s="211">
        <v>40065</v>
      </c>
      <c r="B518" s="211" t="s">
        <v>1023</v>
      </c>
      <c r="C518" s="211" t="s">
        <v>1245</v>
      </c>
      <c r="D518" s="304" t="s">
        <v>385</v>
      </c>
      <c r="E518" s="298">
        <v>1</v>
      </c>
      <c r="F518" s="326">
        <f t="shared" si="182"/>
        <v>194</v>
      </c>
      <c r="G518" s="298">
        <v>119</v>
      </c>
      <c r="H518" s="298">
        <v>75</v>
      </c>
      <c r="I518" s="302">
        <v>463.64</v>
      </c>
      <c r="J518" s="302">
        <f t="shared" si="183"/>
        <v>3.9</v>
      </c>
      <c r="K518" s="302">
        <f t="shared" si="184"/>
        <v>585</v>
      </c>
      <c r="L518" s="302">
        <f t="shared" si="156"/>
        <v>725.93</v>
      </c>
    </row>
    <row r="519" spans="1:12" x14ac:dyDescent="0.25">
      <c r="D519" s="294" t="s">
        <v>1246</v>
      </c>
      <c r="E519" s="324">
        <f>E520</f>
        <v>15</v>
      </c>
      <c r="F519" s="324"/>
      <c r="G519" s="296"/>
      <c r="H519" s="306">
        <f t="shared" ref="H519" si="185">H520</f>
        <v>151</v>
      </c>
      <c r="I519" s="296"/>
      <c r="J519" s="296"/>
      <c r="K519" s="296">
        <f t="shared" ref="K519:L519" si="186">K520</f>
        <v>827.06</v>
      </c>
      <c r="L519" s="296">
        <f t="shared" si="186"/>
        <v>1026.27</v>
      </c>
    </row>
    <row r="520" spans="1:12" ht="31.5" x14ac:dyDescent="0.25">
      <c r="D520" s="297" t="s">
        <v>26</v>
      </c>
      <c r="E520" s="325">
        <f>SUM(E521:E535)</f>
        <v>15</v>
      </c>
      <c r="F520" s="325"/>
      <c r="G520" s="299"/>
      <c r="H520" s="320">
        <f t="shared" ref="H520" si="187">SUM(H521:H535)</f>
        <v>151</v>
      </c>
      <c r="I520" s="299"/>
      <c r="J520" s="299"/>
      <c r="K520" s="299">
        <f t="shared" ref="K520:L520" si="188">SUM(K521:K535)</f>
        <v>827.06</v>
      </c>
      <c r="L520" s="299">
        <f t="shared" si="188"/>
        <v>1026.27</v>
      </c>
    </row>
    <row r="521" spans="1:12" x14ac:dyDescent="0.25">
      <c r="A521" s="211">
        <v>40500</v>
      </c>
      <c r="B521" s="211" t="s">
        <v>639</v>
      </c>
      <c r="C521" s="211" t="s">
        <v>1247</v>
      </c>
      <c r="D521" s="304" t="s">
        <v>161</v>
      </c>
      <c r="E521" s="298">
        <v>1</v>
      </c>
      <c r="F521" s="326">
        <f>G521+H521</f>
        <v>75</v>
      </c>
      <c r="G521" s="298">
        <v>64</v>
      </c>
      <c r="H521" s="298">
        <v>11</v>
      </c>
      <c r="I521" s="302">
        <v>166.87</v>
      </c>
      <c r="J521" s="302">
        <f t="shared" ref="J521:J546" si="189">ROUND(I521/G521,2)</f>
        <v>2.61</v>
      </c>
      <c r="K521" s="302">
        <f t="shared" si="184"/>
        <v>57.42</v>
      </c>
      <c r="L521" s="302">
        <f t="shared" si="156"/>
        <v>71.25</v>
      </c>
    </row>
    <row r="522" spans="1:12" x14ac:dyDescent="0.25">
      <c r="A522" s="211">
        <v>40181</v>
      </c>
      <c r="B522" s="211" t="s">
        <v>1084</v>
      </c>
      <c r="C522" s="211" t="s">
        <v>1248</v>
      </c>
      <c r="D522" s="304" t="s">
        <v>161</v>
      </c>
      <c r="E522" s="298">
        <v>1</v>
      </c>
      <c r="F522" s="326">
        <f t="shared" ref="F522:F535" si="190">G522+H522</f>
        <v>135</v>
      </c>
      <c r="G522" s="298">
        <v>119</v>
      </c>
      <c r="H522" s="298">
        <v>16</v>
      </c>
      <c r="I522" s="302">
        <v>310.27999999999997</v>
      </c>
      <c r="J522" s="302">
        <f t="shared" si="189"/>
        <v>2.61</v>
      </c>
      <c r="K522" s="302">
        <f t="shared" si="184"/>
        <v>83.52</v>
      </c>
      <c r="L522" s="302">
        <f t="shared" si="156"/>
        <v>103.64</v>
      </c>
    </row>
    <row r="523" spans="1:12" x14ac:dyDescent="0.25">
      <c r="A523" s="211">
        <v>40917</v>
      </c>
      <c r="B523" s="211" t="s">
        <v>1249</v>
      </c>
      <c r="C523" s="211" t="s">
        <v>1250</v>
      </c>
      <c r="D523" s="304" t="s">
        <v>161</v>
      </c>
      <c r="E523" s="298">
        <v>1</v>
      </c>
      <c r="F523" s="326">
        <f t="shared" si="190"/>
        <v>85</v>
      </c>
      <c r="G523" s="298">
        <v>80</v>
      </c>
      <c r="H523" s="298">
        <v>5</v>
      </c>
      <c r="I523" s="302">
        <v>208</v>
      </c>
      <c r="J523" s="302">
        <f t="shared" si="189"/>
        <v>2.6</v>
      </c>
      <c r="K523" s="302">
        <f t="shared" si="184"/>
        <v>26</v>
      </c>
      <c r="L523" s="302">
        <f t="shared" si="156"/>
        <v>32.26</v>
      </c>
    </row>
    <row r="524" spans="1:12" x14ac:dyDescent="0.25">
      <c r="A524" s="211">
        <v>40884</v>
      </c>
      <c r="B524" s="211" t="s">
        <v>991</v>
      </c>
      <c r="C524" s="211" t="s">
        <v>1251</v>
      </c>
      <c r="D524" s="304" t="s">
        <v>1252</v>
      </c>
      <c r="E524" s="298">
        <v>1</v>
      </c>
      <c r="F524" s="326">
        <f t="shared" si="190"/>
        <v>106</v>
      </c>
      <c r="G524" s="298">
        <v>104</v>
      </c>
      <c r="H524" s="298">
        <v>2</v>
      </c>
      <c r="I524" s="302">
        <v>306.45999999999998</v>
      </c>
      <c r="J524" s="302">
        <f t="shared" si="189"/>
        <v>2.95</v>
      </c>
      <c r="K524" s="302">
        <f t="shared" si="184"/>
        <v>11.8</v>
      </c>
      <c r="L524" s="302">
        <f t="shared" si="156"/>
        <v>14.64</v>
      </c>
    </row>
    <row r="525" spans="1:12" x14ac:dyDescent="0.25">
      <c r="A525" s="211">
        <v>30592</v>
      </c>
      <c r="B525" s="211" t="s">
        <v>788</v>
      </c>
      <c r="C525" s="211" t="s">
        <v>1253</v>
      </c>
      <c r="D525" s="304" t="s">
        <v>1252</v>
      </c>
      <c r="E525" s="298">
        <v>1</v>
      </c>
      <c r="F525" s="326">
        <f t="shared" si="190"/>
        <v>115</v>
      </c>
      <c r="G525" s="298">
        <v>104</v>
      </c>
      <c r="H525" s="298">
        <v>11</v>
      </c>
      <c r="I525" s="302">
        <v>306.45999999999998</v>
      </c>
      <c r="J525" s="302">
        <f t="shared" si="189"/>
        <v>2.95</v>
      </c>
      <c r="K525" s="302">
        <f t="shared" si="184"/>
        <v>64.900000000000006</v>
      </c>
      <c r="L525" s="302">
        <f t="shared" si="156"/>
        <v>80.53</v>
      </c>
    </row>
    <row r="526" spans="1:12" x14ac:dyDescent="0.25">
      <c r="A526" s="211">
        <v>3123</v>
      </c>
      <c r="B526" s="211" t="s">
        <v>684</v>
      </c>
      <c r="C526" s="211" t="s">
        <v>1254</v>
      </c>
      <c r="D526" s="304" t="s">
        <v>1252</v>
      </c>
      <c r="E526" s="298">
        <v>1</v>
      </c>
      <c r="F526" s="326">
        <f t="shared" si="190"/>
        <v>121</v>
      </c>
      <c r="G526" s="298">
        <v>104</v>
      </c>
      <c r="H526" s="298">
        <v>17</v>
      </c>
      <c r="I526" s="302">
        <v>306.45999999999998</v>
      </c>
      <c r="J526" s="302">
        <f t="shared" si="189"/>
        <v>2.95</v>
      </c>
      <c r="K526" s="302">
        <f t="shared" si="184"/>
        <v>100.3</v>
      </c>
      <c r="L526" s="302">
        <f t="shared" si="156"/>
        <v>124.46</v>
      </c>
    </row>
    <row r="527" spans="1:12" x14ac:dyDescent="0.25">
      <c r="A527" s="211">
        <v>40827</v>
      </c>
      <c r="B527" s="211" t="s">
        <v>691</v>
      </c>
      <c r="C527" s="211" t="s">
        <v>1255</v>
      </c>
      <c r="D527" s="304" t="s">
        <v>1252</v>
      </c>
      <c r="E527" s="298">
        <v>1</v>
      </c>
      <c r="F527" s="326">
        <f t="shared" si="190"/>
        <v>115</v>
      </c>
      <c r="G527" s="298">
        <v>104</v>
      </c>
      <c r="H527" s="298">
        <v>11</v>
      </c>
      <c r="I527" s="302">
        <v>306.45999999999998</v>
      </c>
      <c r="J527" s="302">
        <f t="shared" si="189"/>
        <v>2.95</v>
      </c>
      <c r="K527" s="302">
        <f t="shared" si="184"/>
        <v>64.900000000000006</v>
      </c>
      <c r="L527" s="302">
        <f t="shared" si="156"/>
        <v>80.53</v>
      </c>
    </row>
    <row r="528" spans="1:12" x14ac:dyDescent="0.25">
      <c r="A528" s="211">
        <v>30225</v>
      </c>
      <c r="B528" s="211" t="s">
        <v>1256</v>
      </c>
      <c r="C528" s="211" t="s">
        <v>1257</v>
      </c>
      <c r="D528" s="304" t="s">
        <v>1252</v>
      </c>
      <c r="E528" s="298">
        <v>1</v>
      </c>
      <c r="F528" s="326">
        <f t="shared" si="190"/>
        <v>110</v>
      </c>
      <c r="G528" s="298">
        <v>104</v>
      </c>
      <c r="H528" s="298">
        <v>6</v>
      </c>
      <c r="I528" s="302">
        <v>321</v>
      </c>
      <c r="J528" s="302">
        <f t="shared" si="189"/>
        <v>3.09</v>
      </c>
      <c r="K528" s="302">
        <f t="shared" si="184"/>
        <v>37.08</v>
      </c>
      <c r="L528" s="302">
        <f t="shared" ref="L528:L546" si="191">ROUND(K528*1.2409,2)</f>
        <v>46.01</v>
      </c>
    </row>
    <row r="529" spans="1:12" x14ac:dyDescent="0.25">
      <c r="A529" s="211">
        <v>42186</v>
      </c>
      <c r="B529" s="211" t="s">
        <v>667</v>
      </c>
      <c r="C529" s="211" t="s">
        <v>1230</v>
      </c>
      <c r="D529" s="304" t="s">
        <v>1252</v>
      </c>
      <c r="E529" s="298">
        <v>1</v>
      </c>
      <c r="F529" s="326">
        <f t="shared" si="190"/>
        <v>110</v>
      </c>
      <c r="G529" s="298">
        <v>98</v>
      </c>
      <c r="H529" s="298">
        <v>12</v>
      </c>
      <c r="I529" s="302">
        <v>288.77999999999997</v>
      </c>
      <c r="J529" s="302">
        <f t="shared" si="189"/>
        <v>2.95</v>
      </c>
      <c r="K529" s="302">
        <f t="shared" si="184"/>
        <v>70.8</v>
      </c>
      <c r="L529" s="302">
        <f t="shared" si="191"/>
        <v>87.86</v>
      </c>
    </row>
    <row r="530" spans="1:12" x14ac:dyDescent="0.25">
      <c r="A530" s="211">
        <v>4003</v>
      </c>
      <c r="B530" s="211" t="s">
        <v>942</v>
      </c>
      <c r="C530" s="211" t="s">
        <v>1258</v>
      </c>
      <c r="D530" s="304" t="s">
        <v>1252</v>
      </c>
      <c r="E530" s="298">
        <v>1</v>
      </c>
      <c r="F530" s="326">
        <f t="shared" si="190"/>
        <v>29</v>
      </c>
      <c r="G530" s="298">
        <v>28</v>
      </c>
      <c r="H530" s="298">
        <v>1</v>
      </c>
      <c r="I530" s="302">
        <v>82.51</v>
      </c>
      <c r="J530" s="302">
        <f t="shared" si="189"/>
        <v>2.95</v>
      </c>
      <c r="K530" s="302">
        <f t="shared" si="184"/>
        <v>5.9</v>
      </c>
      <c r="L530" s="302">
        <f t="shared" si="191"/>
        <v>7.32</v>
      </c>
    </row>
    <row r="531" spans="1:12" x14ac:dyDescent="0.25">
      <c r="A531" s="211">
        <v>42164</v>
      </c>
      <c r="B531" s="211" t="s">
        <v>740</v>
      </c>
      <c r="C531" s="211" t="s">
        <v>1259</v>
      </c>
      <c r="D531" s="304" t="s">
        <v>1252</v>
      </c>
      <c r="E531" s="298">
        <v>1</v>
      </c>
      <c r="F531" s="326">
        <f t="shared" si="190"/>
        <v>84</v>
      </c>
      <c r="G531" s="298">
        <v>80</v>
      </c>
      <c r="H531" s="298">
        <v>4</v>
      </c>
      <c r="I531" s="302">
        <v>206.19</v>
      </c>
      <c r="J531" s="302">
        <f t="shared" si="189"/>
        <v>2.58</v>
      </c>
      <c r="K531" s="302">
        <f t="shared" si="184"/>
        <v>20.64</v>
      </c>
      <c r="L531" s="302">
        <f t="shared" si="191"/>
        <v>25.61</v>
      </c>
    </row>
    <row r="532" spans="1:12" x14ac:dyDescent="0.25">
      <c r="A532" s="211">
        <v>40934</v>
      </c>
      <c r="B532" s="211" t="s">
        <v>814</v>
      </c>
      <c r="C532" s="211" t="s">
        <v>1260</v>
      </c>
      <c r="D532" s="304" t="s">
        <v>1252</v>
      </c>
      <c r="E532" s="298">
        <v>1</v>
      </c>
      <c r="F532" s="326">
        <f t="shared" si="190"/>
        <v>127</v>
      </c>
      <c r="G532" s="298">
        <v>119</v>
      </c>
      <c r="H532" s="298">
        <v>8</v>
      </c>
      <c r="I532" s="302">
        <v>306.70999999999998</v>
      </c>
      <c r="J532" s="302">
        <f t="shared" si="189"/>
        <v>2.58</v>
      </c>
      <c r="K532" s="302">
        <f t="shared" si="184"/>
        <v>41.28</v>
      </c>
      <c r="L532" s="302">
        <f t="shared" si="191"/>
        <v>51.22</v>
      </c>
    </row>
    <row r="533" spans="1:12" x14ac:dyDescent="0.25">
      <c r="A533" s="211">
        <v>30590</v>
      </c>
      <c r="B533" s="211" t="s">
        <v>1261</v>
      </c>
      <c r="C533" s="211" t="s">
        <v>1262</v>
      </c>
      <c r="D533" s="304" t="s">
        <v>1252</v>
      </c>
      <c r="E533" s="298">
        <v>1</v>
      </c>
      <c r="F533" s="326">
        <f t="shared" si="190"/>
        <v>149</v>
      </c>
      <c r="G533" s="298">
        <v>119</v>
      </c>
      <c r="H533" s="298">
        <v>30</v>
      </c>
      <c r="I533" s="302">
        <v>306.70999999999998</v>
      </c>
      <c r="J533" s="302">
        <f t="shared" si="189"/>
        <v>2.58</v>
      </c>
      <c r="K533" s="302">
        <f t="shared" si="184"/>
        <v>154.80000000000001</v>
      </c>
      <c r="L533" s="302">
        <f t="shared" si="191"/>
        <v>192.09</v>
      </c>
    </row>
    <row r="534" spans="1:12" x14ac:dyDescent="0.25">
      <c r="A534" s="211">
        <v>41904</v>
      </c>
      <c r="B534" s="211" t="s">
        <v>845</v>
      </c>
      <c r="C534" s="211" t="s">
        <v>747</v>
      </c>
      <c r="D534" s="304" t="s">
        <v>1252</v>
      </c>
      <c r="E534" s="298">
        <v>1</v>
      </c>
      <c r="F534" s="326">
        <f t="shared" si="190"/>
        <v>128</v>
      </c>
      <c r="G534" s="298">
        <v>119</v>
      </c>
      <c r="H534" s="298">
        <v>9</v>
      </c>
      <c r="I534" s="302">
        <v>306.70999999999998</v>
      </c>
      <c r="J534" s="302">
        <f t="shared" si="189"/>
        <v>2.58</v>
      </c>
      <c r="K534" s="302">
        <f t="shared" si="184"/>
        <v>46.44</v>
      </c>
      <c r="L534" s="302">
        <f t="shared" si="191"/>
        <v>57.63</v>
      </c>
    </row>
    <row r="535" spans="1:12" x14ac:dyDescent="0.25">
      <c r="A535" s="211">
        <v>42286</v>
      </c>
      <c r="B535" s="211" t="s">
        <v>752</v>
      </c>
      <c r="C535" s="211" t="s">
        <v>770</v>
      </c>
      <c r="D535" s="304" t="s">
        <v>1263</v>
      </c>
      <c r="E535" s="298">
        <v>1</v>
      </c>
      <c r="F535" s="326">
        <f t="shared" si="190"/>
        <v>127</v>
      </c>
      <c r="G535" s="298">
        <v>119</v>
      </c>
      <c r="H535" s="298">
        <v>8</v>
      </c>
      <c r="I535" s="302">
        <v>306.70999999999998</v>
      </c>
      <c r="J535" s="302">
        <f t="shared" si="189"/>
        <v>2.58</v>
      </c>
      <c r="K535" s="302">
        <f t="shared" si="184"/>
        <v>41.28</v>
      </c>
      <c r="L535" s="302">
        <f t="shared" si="191"/>
        <v>51.22</v>
      </c>
    </row>
    <row r="536" spans="1:12" x14ac:dyDescent="0.25">
      <c r="D536" s="316" t="s">
        <v>1264</v>
      </c>
      <c r="E536" s="324">
        <f>E537+E540</f>
        <v>8</v>
      </c>
      <c r="F536" s="324"/>
      <c r="G536" s="296"/>
      <c r="H536" s="306">
        <f t="shared" ref="H536" si="192">H537+H540</f>
        <v>88.5</v>
      </c>
      <c r="I536" s="296"/>
      <c r="J536" s="296"/>
      <c r="K536" s="296">
        <f t="shared" ref="K536:L536" si="193">K537+K540</f>
        <v>1172.47</v>
      </c>
      <c r="L536" s="296">
        <f t="shared" si="193"/>
        <v>1454.92</v>
      </c>
    </row>
    <row r="537" spans="1:12" ht="31.5" x14ac:dyDescent="0.25">
      <c r="D537" s="297" t="s">
        <v>23</v>
      </c>
      <c r="E537" s="325">
        <f>SUM(E538:E539)</f>
        <v>2</v>
      </c>
      <c r="F537" s="325"/>
      <c r="G537" s="299"/>
      <c r="H537" s="320">
        <f t="shared" ref="H537" si="194">SUM(H538:H539)</f>
        <v>62.5</v>
      </c>
      <c r="I537" s="299"/>
      <c r="J537" s="299"/>
      <c r="K537" s="299">
        <f t="shared" ref="K537:L537" si="195">SUM(K538:K539)</f>
        <v>927.55</v>
      </c>
      <c r="L537" s="299">
        <f t="shared" si="195"/>
        <v>1150.99</v>
      </c>
    </row>
    <row r="538" spans="1:12" x14ac:dyDescent="0.25">
      <c r="A538" s="211">
        <v>10346</v>
      </c>
      <c r="B538" s="211" t="s">
        <v>849</v>
      </c>
      <c r="C538" s="211" t="s">
        <v>850</v>
      </c>
      <c r="D538" s="300" t="s">
        <v>604</v>
      </c>
      <c r="E538" s="298">
        <v>1</v>
      </c>
      <c r="F538" s="326">
        <f>G538+H538</f>
        <v>137</v>
      </c>
      <c r="G538" s="298">
        <v>119</v>
      </c>
      <c r="H538" s="298">
        <v>18</v>
      </c>
      <c r="I538" s="302">
        <v>951</v>
      </c>
      <c r="J538" s="302">
        <f t="shared" si="189"/>
        <v>7.99</v>
      </c>
      <c r="K538" s="302">
        <f t="shared" si="184"/>
        <v>287.64</v>
      </c>
      <c r="L538" s="302">
        <f t="shared" si="191"/>
        <v>356.93</v>
      </c>
    </row>
    <row r="539" spans="1:12" x14ac:dyDescent="0.25">
      <c r="A539" s="211">
        <v>10143</v>
      </c>
      <c r="B539" s="211" t="s">
        <v>961</v>
      </c>
      <c r="C539" s="211" t="s">
        <v>1265</v>
      </c>
      <c r="D539" s="300" t="s">
        <v>604</v>
      </c>
      <c r="E539" s="298">
        <v>1</v>
      </c>
      <c r="F539" s="326">
        <f>G539+H539</f>
        <v>163.5</v>
      </c>
      <c r="G539" s="298">
        <v>119</v>
      </c>
      <c r="H539" s="298">
        <v>44.5</v>
      </c>
      <c r="I539" s="302">
        <v>855.96</v>
      </c>
      <c r="J539" s="302">
        <f t="shared" si="189"/>
        <v>7.19</v>
      </c>
      <c r="K539" s="302">
        <f t="shared" si="184"/>
        <v>639.91</v>
      </c>
      <c r="L539" s="302">
        <f t="shared" si="191"/>
        <v>794.06</v>
      </c>
    </row>
    <row r="540" spans="1:12" ht="47.25" x14ac:dyDescent="0.25">
      <c r="D540" s="297" t="s">
        <v>24</v>
      </c>
      <c r="E540" s="325">
        <f>SUM(E541:E546)</f>
        <v>6</v>
      </c>
      <c r="F540" s="325"/>
      <c r="G540" s="299"/>
      <c r="H540" s="320">
        <f t="shared" ref="H540" si="196">SUM(H541:H546)</f>
        <v>26</v>
      </c>
      <c r="I540" s="299"/>
      <c r="J540" s="299"/>
      <c r="K540" s="299">
        <f t="shared" ref="K540:L540" si="197">SUM(K541:K546)</f>
        <v>244.92</v>
      </c>
      <c r="L540" s="299">
        <f t="shared" si="197"/>
        <v>303.93</v>
      </c>
    </row>
    <row r="541" spans="1:12" x14ac:dyDescent="0.25">
      <c r="A541" s="211">
        <v>20290</v>
      </c>
      <c r="B541" s="211" t="s">
        <v>1012</v>
      </c>
      <c r="C541" s="211" t="s">
        <v>1266</v>
      </c>
      <c r="D541" s="300" t="s">
        <v>459</v>
      </c>
      <c r="E541" s="298">
        <v>1</v>
      </c>
      <c r="F541" s="326">
        <f>G541+H541</f>
        <v>128</v>
      </c>
      <c r="G541" s="298">
        <v>119</v>
      </c>
      <c r="H541" s="298">
        <v>9</v>
      </c>
      <c r="I541" s="302">
        <v>559.94000000000005</v>
      </c>
      <c r="J541" s="302">
        <f t="shared" si="189"/>
        <v>4.71</v>
      </c>
      <c r="K541" s="302">
        <f t="shared" si="184"/>
        <v>84.78</v>
      </c>
      <c r="L541" s="302">
        <f t="shared" si="191"/>
        <v>105.2</v>
      </c>
    </row>
    <row r="542" spans="1:12" x14ac:dyDescent="0.25">
      <c r="A542" s="211">
        <v>20315</v>
      </c>
      <c r="B542" s="211" t="s">
        <v>991</v>
      </c>
      <c r="C542" s="211" t="s">
        <v>1267</v>
      </c>
      <c r="D542" s="300" t="s">
        <v>459</v>
      </c>
      <c r="E542" s="298">
        <v>1</v>
      </c>
      <c r="F542" s="326">
        <f t="shared" ref="F542:F546" si="198">G542+H542</f>
        <v>123</v>
      </c>
      <c r="G542" s="298">
        <v>119</v>
      </c>
      <c r="H542" s="298">
        <v>4</v>
      </c>
      <c r="I542" s="302">
        <v>559.94000000000005</v>
      </c>
      <c r="J542" s="302">
        <f t="shared" si="189"/>
        <v>4.71</v>
      </c>
      <c r="K542" s="302">
        <f t="shared" si="184"/>
        <v>37.68</v>
      </c>
      <c r="L542" s="302">
        <f t="shared" si="191"/>
        <v>46.76</v>
      </c>
    </row>
    <row r="543" spans="1:12" x14ac:dyDescent="0.25">
      <c r="A543" s="211">
        <v>20314</v>
      </c>
      <c r="B543" s="211" t="s">
        <v>643</v>
      </c>
      <c r="C543" s="211" t="s">
        <v>1268</v>
      </c>
      <c r="D543" s="300" t="s">
        <v>459</v>
      </c>
      <c r="E543" s="298">
        <v>1</v>
      </c>
      <c r="F543" s="326">
        <f t="shared" si="198"/>
        <v>122</v>
      </c>
      <c r="G543" s="298">
        <v>119</v>
      </c>
      <c r="H543" s="298">
        <v>3</v>
      </c>
      <c r="I543" s="302">
        <v>559.94000000000005</v>
      </c>
      <c r="J543" s="302">
        <f t="shared" si="189"/>
        <v>4.71</v>
      </c>
      <c r="K543" s="302">
        <f t="shared" si="184"/>
        <v>28.26</v>
      </c>
      <c r="L543" s="302">
        <f t="shared" si="191"/>
        <v>35.07</v>
      </c>
    </row>
    <row r="544" spans="1:12" ht="15.75" customHeight="1" x14ac:dyDescent="0.25">
      <c r="A544" s="211">
        <v>20557</v>
      </c>
      <c r="B544" s="211" t="s">
        <v>740</v>
      </c>
      <c r="C544" s="211" t="s">
        <v>1269</v>
      </c>
      <c r="D544" s="300" t="s">
        <v>459</v>
      </c>
      <c r="E544" s="298">
        <v>1</v>
      </c>
      <c r="F544" s="326">
        <f t="shared" si="198"/>
        <v>123</v>
      </c>
      <c r="G544" s="317">
        <v>119</v>
      </c>
      <c r="H544" s="317">
        <v>4</v>
      </c>
      <c r="I544" s="318">
        <v>559.94000000000005</v>
      </c>
      <c r="J544" s="302">
        <f t="shared" si="189"/>
        <v>4.71</v>
      </c>
      <c r="K544" s="302">
        <f t="shared" si="184"/>
        <v>37.68</v>
      </c>
      <c r="L544" s="302">
        <f>ROUND(K544*1.2409,2)</f>
        <v>46.76</v>
      </c>
    </row>
    <row r="545" spans="1:12" x14ac:dyDescent="0.25">
      <c r="A545" s="211">
        <v>20012</v>
      </c>
      <c r="B545" s="211" t="s">
        <v>788</v>
      </c>
      <c r="C545" s="211" t="s">
        <v>1270</v>
      </c>
      <c r="D545" s="300" t="s">
        <v>459</v>
      </c>
      <c r="E545" s="298">
        <v>1</v>
      </c>
      <c r="F545" s="326">
        <f t="shared" si="198"/>
        <v>122</v>
      </c>
      <c r="G545" s="319">
        <v>119</v>
      </c>
      <c r="H545" s="298">
        <v>3</v>
      </c>
      <c r="I545" s="301">
        <v>559.94000000000005</v>
      </c>
      <c r="J545" s="302">
        <f t="shared" si="189"/>
        <v>4.71</v>
      </c>
      <c r="K545" s="302">
        <f t="shared" si="184"/>
        <v>28.26</v>
      </c>
      <c r="L545" s="302">
        <f t="shared" si="191"/>
        <v>35.07</v>
      </c>
    </row>
    <row r="546" spans="1:12" ht="15.75" customHeight="1" x14ac:dyDescent="0.25">
      <c r="A546" s="211">
        <v>20631</v>
      </c>
      <c r="B546" s="211" t="s">
        <v>669</v>
      </c>
      <c r="C546" s="211" t="s">
        <v>1271</v>
      </c>
      <c r="D546" s="300" t="s">
        <v>459</v>
      </c>
      <c r="E546" s="298">
        <v>1</v>
      </c>
      <c r="F546" s="326">
        <f t="shared" si="198"/>
        <v>122</v>
      </c>
      <c r="G546" s="319">
        <v>119</v>
      </c>
      <c r="H546" s="298">
        <v>3</v>
      </c>
      <c r="I546" s="301">
        <v>559.94000000000005</v>
      </c>
      <c r="J546" s="302">
        <f t="shared" si="189"/>
        <v>4.71</v>
      </c>
      <c r="K546" s="302">
        <f t="shared" si="184"/>
        <v>28.26</v>
      </c>
      <c r="L546" s="302">
        <f t="shared" si="191"/>
        <v>35.07</v>
      </c>
    </row>
    <row r="547" spans="1:12" ht="15.75" customHeight="1" x14ac:dyDescent="0.25">
      <c r="J547" s="225"/>
      <c r="K547" s="225"/>
      <c r="L547" s="226"/>
    </row>
    <row r="548" spans="1:12" x14ac:dyDescent="0.25">
      <c r="L548" s="227"/>
    </row>
    <row r="549" spans="1:12" ht="15.75" customHeight="1" x14ac:dyDescent="0.25">
      <c r="L549" s="226"/>
    </row>
    <row r="550" spans="1:12" ht="15.75" customHeight="1" x14ac:dyDescent="0.25">
      <c r="D550" s="228" t="s">
        <v>1</v>
      </c>
      <c r="L550" s="226"/>
    </row>
    <row r="551" spans="1:12" ht="15.75" customHeight="1" x14ac:dyDescent="0.25">
      <c r="D551" s="229" t="s">
        <v>3</v>
      </c>
      <c r="E551" s="229"/>
      <c r="F551" s="327"/>
      <c r="G551" s="229"/>
      <c r="H551" s="331"/>
      <c r="I551" s="229"/>
      <c r="J551" s="229"/>
      <c r="K551" s="229"/>
      <c r="L551" s="226"/>
    </row>
    <row r="552" spans="1:12" ht="15.75" customHeight="1" x14ac:dyDescent="0.25">
      <c r="D552" s="211" t="s">
        <v>5</v>
      </c>
      <c r="L552" s="226"/>
    </row>
    <row r="553" spans="1:12" x14ac:dyDescent="0.25">
      <c r="D553" s="212" t="s">
        <v>16</v>
      </c>
      <c r="E553" s="211"/>
      <c r="F553" s="328"/>
      <c r="L553" s="226"/>
    </row>
    <row r="554" spans="1:12" x14ac:dyDescent="0.25">
      <c r="D554" s="212" t="s">
        <v>17</v>
      </c>
      <c r="E554" s="211"/>
      <c r="F554" s="328"/>
      <c r="L554" s="226"/>
    </row>
    <row r="555" spans="1:12" x14ac:dyDescent="0.25">
      <c r="E555" s="211"/>
      <c r="F555" s="328"/>
      <c r="L555" s="225"/>
    </row>
    <row r="556" spans="1:12" ht="18.75" x14ac:dyDescent="0.25">
      <c r="D556" s="212" t="s">
        <v>1272</v>
      </c>
      <c r="E556" s="211"/>
      <c r="F556" s="328"/>
    </row>
    <row r="557" spans="1:12" x14ac:dyDescent="0.25">
      <c r="E557" s="211"/>
      <c r="F557" s="328"/>
    </row>
    <row r="558" spans="1:12" s="223" customFormat="1" x14ac:dyDescent="0.25">
      <c r="A558" s="222"/>
      <c r="B558" s="222"/>
      <c r="C558" s="222"/>
      <c r="D558" s="223" t="s">
        <v>20</v>
      </c>
      <c r="E558" s="222"/>
      <c r="F558" s="336"/>
      <c r="H558" s="337"/>
    </row>
    <row r="559" spans="1:12" s="223" customFormat="1" x14ac:dyDescent="0.25">
      <c r="A559" s="222"/>
      <c r="B559" s="222"/>
      <c r="C559" s="222"/>
      <c r="D559" s="647" t="s">
        <v>7</v>
      </c>
      <c r="E559" s="647"/>
      <c r="F559" s="647"/>
      <c r="G559" s="647"/>
      <c r="H559" s="647"/>
      <c r="I559" s="647"/>
      <c r="J559" s="647"/>
      <c r="K559" s="647"/>
      <c r="L559" s="338"/>
    </row>
    <row r="560" spans="1:12" s="223" customFormat="1" ht="18" customHeight="1" x14ac:dyDescent="0.25">
      <c r="A560" s="222"/>
      <c r="B560" s="222"/>
      <c r="C560" s="222"/>
      <c r="D560" s="222" t="s">
        <v>9</v>
      </c>
      <c r="E560" s="222"/>
      <c r="F560" s="336"/>
      <c r="G560" s="222"/>
      <c r="H560" s="339"/>
      <c r="I560" s="222"/>
      <c r="J560" s="222"/>
      <c r="K560" s="222"/>
    </row>
    <row r="561" spans="1:12" s="223" customFormat="1" ht="18" customHeight="1" x14ac:dyDescent="0.25">
      <c r="A561" s="222"/>
      <c r="B561" s="222"/>
      <c r="C561" s="222"/>
      <c r="D561" s="340"/>
      <c r="E561" s="340"/>
      <c r="F561" s="341"/>
      <c r="G561" s="340"/>
      <c r="H561" s="342"/>
      <c r="I561" s="340"/>
      <c r="J561" s="340"/>
      <c r="K561" s="340"/>
    </row>
    <row r="562" spans="1:12" ht="18" customHeight="1" x14ac:dyDescent="0.25"/>
    <row r="563" spans="1:12" ht="18" customHeight="1" x14ac:dyDescent="0.25">
      <c r="D563" s="212" t="s">
        <v>46</v>
      </c>
    </row>
    <row r="564" spans="1:12" ht="18" customHeight="1" x14ac:dyDescent="0.25"/>
    <row r="565" spans="1:12" ht="18" customHeight="1" x14ac:dyDescent="0.25">
      <c r="D565" s="212" t="s">
        <v>1273</v>
      </c>
    </row>
    <row r="566" spans="1:12" ht="18" customHeight="1" x14ac:dyDescent="0.25">
      <c r="D566" s="212" t="s">
        <v>1274</v>
      </c>
    </row>
    <row r="567" spans="1:12" ht="37.5" customHeight="1" x14ac:dyDescent="0.25">
      <c r="L567" s="230"/>
    </row>
    <row r="568" spans="1:12" ht="18" customHeight="1" x14ac:dyDescent="0.25">
      <c r="L568" s="231"/>
    </row>
    <row r="569" spans="1:12" x14ac:dyDescent="0.25">
      <c r="L569" s="232"/>
    </row>
    <row r="572" spans="1:12" ht="18" customHeight="1" x14ac:dyDescent="0.25"/>
  </sheetData>
  <mergeCells count="14">
    <mergeCell ref="J1:L1"/>
    <mergeCell ref="D559:K559"/>
    <mergeCell ref="G9:G10"/>
    <mergeCell ref="H9:H10"/>
    <mergeCell ref="K2:L2"/>
    <mergeCell ref="D3:L3"/>
    <mergeCell ref="D8:D10"/>
    <mergeCell ref="E8:E10"/>
    <mergeCell ref="F8:H8"/>
    <mergeCell ref="I8:I10"/>
    <mergeCell ref="J8:J10"/>
    <mergeCell ref="K8:K10"/>
    <mergeCell ref="L8:L10"/>
    <mergeCell ref="F9:F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59"/>
  <sheetViews>
    <sheetView zoomScale="86" zoomScaleNormal="86" workbookViewId="0">
      <selection activeCell="G1" sqref="G1:I1"/>
    </sheetView>
  </sheetViews>
  <sheetFormatPr defaultRowHeight="15.75" x14ac:dyDescent="0.25"/>
  <cols>
    <col min="1" max="1" width="41.140625" style="343" customWidth="1"/>
    <col min="2" max="2" width="15.28515625" style="343" customWidth="1"/>
    <col min="3" max="3" width="14.5703125" style="343" customWidth="1"/>
    <col min="4" max="4" width="14.7109375" style="343" customWidth="1"/>
    <col min="5" max="5" width="18.42578125" style="343" customWidth="1"/>
    <col min="6" max="7" width="20.140625" style="343" customWidth="1"/>
    <col min="8" max="8" width="23.42578125" style="343" customWidth="1"/>
    <col min="9" max="9" width="23.5703125" style="343" customWidth="1"/>
    <col min="10" max="10" width="9.140625" style="212"/>
    <col min="11" max="11" width="13.140625" style="212" customWidth="1"/>
    <col min="12" max="16384" width="9.140625" style="212"/>
  </cols>
  <sheetData>
    <row r="1" spans="1:11" ht="46.5" customHeight="1" x14ac:dyDescent="0.25">
      <c r="G1" s="659" t="s">
        <v>1591</v>
      </c>
      <c r="H1" s="659"/>
      <c r="I1" s="659"/>
    </row>
    <row r="2" spans="1:11" x14ac:dyDescent="0.25">
      <c r="H2" s="664"/>
      <c r="I2" s="664"/>
    </row>
    <row r="3" spans="1:11" s="214" customFormat="1" ht="39.75" customHeight="1" x14ac:dyDescent="0.25">
      <c r="A3" s="665" t="s">
        <v>18</v>
      </c>
      <c r="B3" s="665"/>
      <c r="C3" s="665"/>
      <c r="D3" s="665"/>
      <c r="E3" s="665"/>
      <c r="F3" s="665"/>
      <c r="G3" s="665"/>
      <c r="H3" s="665"/>
      <c r="I3" s="665"/>
    </row>
    <row r="5" spans="1:11" x14ac:dyDescent="0.25">
      <c r="A5" s="343" t="s">
        <v>1450</v>
      </c>
    </row>
    <row r="6" spans="1:11" x14ac:dyDescent="0.25">
      <c r="A6" s="343" t="s">
        <v>1562</v>
      </c>
    </row>
    <row r="7" spans="1:11" x14ac:dyDescent="0.25">
      <c r="E7" s="344"/>
      <c r="H7" s="345"/>
    </row>
    <row r="8" spans="1:11" ht="45.75" customHeight="1" x14ac:dyDescent="0.25">
      <c r="A8" s="666"/>
      <c r="B8" s="666" t="s">
        <v>8</v>
      </c>
      <c r="C8" s="663" t="s">
        <v>10</v>
      </c>
      <c r="D8" s="663"/>
      <c r="E8" s="663"/>
      <c r="F8" s="663" t="s">
        <v>6</v>
      </c>
      <c r="G8" s="663" t="s">
        <v>1453</v>
      </c>
      <c r="H8" s="663" t="s">
        <v>11</v>
      </c>
      <c r="I8" s="667" t="s">
        <v>4</v>
      </c>
    </row>
    <row r="9" spans="1:11" ht="24" customHeight="1" x14ac:dyDescent="0.25">
      <c r="A9" s="666"/>
      <c r="B9" s="666"/>
      <c r="C9" s="661" t="s">
        <v>19</v>
      </c>
      <c r="D9" s="661" t="s">
        <v>1454</v>
      </c>
      <c r="E9" s="663" t="s">
        <v>15</v>
      </c>
      <c r="F9" s="663"/>
      <c r="G9" s="663"/>
      <c r="H9" s="663"/>
      <c r="I9" s="667"/>
    </row>
    <row r="10" spans="1:11" ht="71.25" customHeight="1" x14ac:dyDescent="0.25">
      <c r="A10" s="666"/>
      <c r="B10" s="666"/>
      <c r="C10" s="662"/>
      <c r="D10" s="662"/>
      <c r="E10" s="663"/>
      <c r="F10" s="663"/>
      <c r="G10" s="663"/>
      <c r="H10" s="663"/>
      <c r="I10" s="667"/>
    </row>
    <row r="11" spans="1:11" ht="20.25" customHeight="1" x14ac:dyDescent="0.25">
      <c r="A11" s="346">
        <v>1</v>
      </c>
      <c r="B11" s="346">
        <v>6</v>
      </c>
      <c r="C11" s="346" t="s">
        <v>12</v>
      </c>
      <c r="D11" s="346">
        <v>8</v>
      </c>
      <c r="E11" s="346">
        <v>9</v>
      </c>
      <c r="F11" s="346">
        <v>11</v>
      </c>
      <c r="G11" s="346">
        <v>12</v>
      </c>
      <c r="H11" s="346">
        <v>13</v>
      </c>
      <c r="I11" s="346" t="s">
        <v>13</v>
      </c>
    </row>
    <row r="12" spans="1:11" s="214" customFormat="1" ht="26.25" customHeight="1" x14ac:dyDescent="0.25">
      <c r="A12" s="362" t="s">
        <v>0</v>
      </c>
      <c r="B12" s="347">
        <f t="shared" ref="B12" si="0">B13+B105+B152+B172+B180+B184+B187+B241+B257+B317+B377+B388+B395+B415+B427+B456+B478+B491+B502+B523+B535+B569+B576+B593+B608+B633+B650+B654+B669+B679+B708+B717</f>
        <v>623</v>
      </c>
      <c r="C12" s="347"/>
      <c r="D12" s="348"/>
      <c r="E12" s="347">
        <f t="shared" ref="E12:I12" si="1">E13+E105+E152+E172+E180+E184+E187+E241+E257+E317+E377+E388+E395+E415+E427+E456+E478+E491+E502+E523+E535+E569+E576+E593+E608+E633+E650+E654+E669+E679+E708+E717</f>
        <v>24311</v>
      </c>
      <c r="F12" s="348"/>
      <c r="G12" s="348"/>
      <c r="H12" s="348">
        <f t="shared" si="1"/>
        <v>254545.35000000003</v>
      </c>
      <c r="I12" s="348">
        <f t="shared" si="1"/>
        <v>315865.38</v>
      </c>
    </row>
    <row r="13" spans="1:11" s="214" customFormat="1" x14ac:dyDescent="0.25">
      <c r="A13" s="294" t="s">
        <v>613</v>
      </c>
      <c r="B13" s="306">
        <f t="shared" ref="B13" si="2">B14+B51+B90</f>
        <v>88</v>
      </c>
      <c r="C13" s="306"/>
      <c r="D13" s="296"/>
      <c r="E13" s="306">
        <f t="shared" ref="E13:H13" si="3">E14+E51+E90</f>
        <v>5595</v>
      </c>
      <c r="F13" s="296"/>
      <c r="G13" s="296"/>
      <c r="H13" s="296">
        <f t="shared" si="3"/>
        <v>69188.86</v>
      </c>
      <c r="I13" s="296">
        <f>I14+I51+I90</f>
        <v>85856.459999999977</v>
      </c>
    </row>
    <row r="14" spans="1:11" s="214" customFormat="1" ht="31.5" x14ac:dyDescent="0.25">
      <c r="A14" s="297" t="s">
        <v>23</v>
      </c>
      <c r="B14" s="320">
        <f t="shared" ref="B14" si="4">SUM(B15:B50)</f>
        <v>36</v>
      </c>
      <c r="C14" s="320"/>
      <c r="D14" s="299"/>
      <c r="E14" s="320">
        <f t="shared" ref="E14:I14" si="5">SUM(E15:E50)</f>
        <v>2780</v>
      </c>
      <c r="F14" s="299"/>
      <c r="G14" s="299"/>
      <c r="H14" s="299">
        <f t="shared" si="5"/>
        <v>44786.36</v>
      </c>
      <c r="I14" s="299">
        <f t="shared" si="5"/>
        <v>55575.409999999996</v>
      </c>
    </row>
    <row r="15" spans="1:11" s="214" customFormat="1" x14ac:dyDescent="0.25">
      <c r="A15" s="303" t="s">
        <v>1303</v>
      </c>
      <c r="B15" s="349">
        <v>1</v>
      </c>
      <c r="C15" s="349">
        <f>D15+E15</f>
        <v>254</v>
      </c>
      <c r="D15" s="349">
        <v>158</v>
      </c>
      <c r="E15" s="349">
        <v>96</v>
      </c>
      <c r="F15" s="350">
        <v>1259.6099999999999</v>
      </c>
      <c r="G15" s="302">
        <f>ROUND(F15/D15,2)</f>
        <v>7.97</v>
      </c>
      <c r="H15" s="302">
        <f>ROUND(E15*G15*2,2)</f>
        <v>1530.24</v>
      </c>
      <c r="I15" s="302">
        <f>ROUND(H15*1.2409,2)</f>
        <v>1898.87</v>
      </c>
      <c r="K15" s="227"/>
    </row>
    <row r="16" spans="1:11" s="214" customFormat="1" x14ac:dyDescent="0.25">
      <c r="A16" s="303" t="s">
        <v>1304</v>
      </c>
      <c r="B16" s="349">
        <v>1</v>
      </c>
      <c r="C16" s="349">
        <f t="shared" ref="C16:C50" si="6">D16+E16</f>
        <v>239</v>
      </c>
      <c r="D16" s="349">
        <v>158</v>
      </c>
      <c r="E16" s="349">
        <v>81</v>
      </c>
      <c r="F16" s="350">
        <v>1259.6099999999999</v>
      </c>
      <c r="G16" s="302">
        <f t="shared" ref="G16:G50" si="7">ROUND(F16/D16,2)</f>
        <v>7.97</v>
      </c>
      <c r="H16" s="302">
        <f t="shared" ref="H16:H50" si="8">ROUND(E16*G16*2,2)</f>
        <v>1291.1400000000001</v>
      </c>
      <c r="I16" s="302">
        <f t="shared" ref="I16:I50" si="9">ROUND(H16*1.2409,2)</f>
        <v>1602.18</v>
      </c>
    </row>
    <row r="17" spans="1:9" s="214" customFormat="1" x14ac:dyDescent="0.25">
      <c r="A17" s="303" t="s">
        <v>618</v>
      </c>
      <c r="B17" s="349">
        <v>1</v>
      </c>
      <c r="C17" s="349">
        <f t="shared" si="6"/>
        <v>246</v>
      </c>
      <c r="D17" s="349">
        <v>158</v>
      </c>
      <c r="E17" s="349">
        <v>88</v>
      </c>
      <c r="F17" s="350">
        <v>1259.5999999999999</v>
      </c>
      <c r="G17" s="302">
        <f t="shared" si="7"/>
        <v>7.97</v>
      </c>
      <c r="H17" s="302">
        <f t="shared" si="8"/>
        <v>1402.72</v>
      </c>
      <c r="I17" s="302">
        <f t="shared" si="9"/>
        <v>1740.64</v>
      </c>
    </row>
    <row r="18" spans="1:9" s="214" customFormat="1" x14ac:dyDescent="0.25">
      <c r="A18" s="303" t="s">
        <v>1305</v>
      </c>
      <c r="B18" s="349">
        <v>1</v>
      </c>
      <c r="C18" s="349">
        <f t="shared" si="6"/>
        <v>238</v>
      </c>
      <c r="D18" s="349">
        <v>158</v>
      </c>
      <c r="E18" s="349">
        <v>80</v>
      </c>
      <c r="F18" s="350">
        <v>1259.5999999999999</v>
      </c>
      <c r="G18" s="302">
        <f t="shared" si="7"/>
        <v>7.97</v>
      </c>
      <c r="H18" s="302">
        <f t="shared" si="8"/>
        <v>1275.2</v>
      </c>
      <c r="I18" s="302">
        <f t="shared" si="9"/>
        <v>1582.4</v>
      </c>
    </row>
    <row r="19" spans="1:9" s="214" customFormat="1" x14ac:dyDescent="0.25">
      <c r="A19" s="303" t="s">
        <v>1305</v>
      </c>
      <c r="B19" s="349">
        <v>1</v>
      </c>
      <c r="C19" s="349">
        <f t="shared" si="6"/>
        <v>287</v>
      </c>
      <c r="D19" s="349">
        <v>158</v>
      </c>
      <c r="E19" s="349">
        <v>129</v>
      </c>
      <c r="F19" s="350">
        <v>1259.5999999999999</v>
      </c>
      <c r="G19" s="302">
        <f t="shared" si="7"/>
        <v>7.97</v>
      </c>
      <c r="H19" s="302">
        <f t="shared" si="8"/>
        <v>2056.2600000000002</v>
      </c>
      <c r="I19" s="302">
        <f t="shared" si="9"/>
        <v>2551.61</v>
      </c>
    </row>
    <row r="20" spans="1:9" s="214" customFormat="1" x14ac:dyDescent="0.25">
      <c r="A20" s="303" t="s">
        <v>379</v>
      </c>
      <c r="B20" s="349">
        <v>1</v>
      </c>
      <c r="C20" s="349">
        <f t="shared" si="6"/>
        <v>238</v>
      </c>
      <c r="D20" s="298">
        <v>158</v>
      </c>
      <c r="E20" s="298">
        <v>80</v>
      </c>
      <c r="F20" s="302">
        <v>1259.5999999999999</v>
      </c>
      <c r="G20" s="302">
        <f t="shared" si="7"/>
        <v>7.97</v>
      </c>
      <c r="H20" s="302">
        <f t="shared" si="8"/>
        <v>1275.2</v>
      </c>
      <c r="I20" s="302">
        <f t="shared" si="9"/>
        <v>1582.4</v>
      </c>
    </row>
    <row r="21" spans="1:9" s="214" customFormat="1" x14ac:dyDescent="0.25">
      <c r="A21" s="300" t="s">
        <v>379</v>
      </c>
      <c r="B21" s="349">
        <v>1</v>
      </c>
      <c r="C21" s="349">
        <f t="shared" si="6"/>
        <v>206</v>
      </c>
      <c r="D21" s="298">
        <v>158</v>
      </c>
      <c r="E21" s="298">
        <v>48</v>
      </c>
      <c r="F21" s="302">
        <v>1259.5899999999999</v>
      </c>
      <c r="G21" s="302">
        <f t="shared" si="7"/>
        <v>7.97</v>
      </c>
      <c r="H21" s="302">
        <f t="shared" si="8"/>
        <v>765.12</v>
      </c>
      <c r="I21" s="302">
        <f t="shared" si="9"/>
        <v>949.44</v>
      </c>
    </row>
    <row r="22" spans="1:9" s="214" customFormat="1" x14ac:dyDescent="0.25">
      <c r="A22" s="300" t="s">
        <v>353</v>
      </c>
      <c r="B22" s="349">
        <v>1</v>
      </c>
      <c r="C22" s="349">
        <f t="shared" si="6"/>
        <v>182</v>
      </c>
      <c r="D22" s="298">
        <v>158</v>
      </c>
      <c r="E22" s="298">
        <v>24</v>
      </c>
      <c r="F22" s="302">
        <v>1259.5899999999999</v>
      </c>
      <c r="G22" s="302">
        <f t="shared" si="7"/>
        <v>7.97</v>
      </c>
      <c r="H22" s="302">
        <f t="shared" si="8"/>
        <v>382.56</v>
      </c>
      <c r="I22" s="302">
        <f t="shared" si="9"/>
        <v>474.72</v>
      </c>
    </row>
    <row r="23" spans="1:9" s="214" customFormat="1" x14ac:dyDescent="0.25">
      <c r="A23" s="300" t="s">
        <v>353</v>
      </c>
      <c r="B23" s="349">
        <v>1</v>
      </c>
      <c r="C23" s="349">
        <f t="shared" si="6"/>
        <v>233</v>
      </c>
      <c r="D23" s="298">
        <v>158</v>
      </c>
      <c r="E23" s="298">
        <v>75</v>
      </c>
      <c r="F23" s="302">
        <v>1259.5999999999999</v>
      </c>
      <c r="G23" s="302">
        <f t="shared" si="7"/>
        <v>7.97</v>
      </c>
      <c r="H23" s="302">
        <f t="shared" si="8"/>
        <v>1195.5</v>
      </c>
      <c r="I23" s="302">
        <f t="shared" si="9"/>
        <v>1483.5</v>
      </c>
    </row>
    <row r="24" spans="1:9" s="214" customFormat="1" x14ac:dyDescent="0.25">
      <c r="A24" s="300" t="s">
        <v>353</v>
      </c>
      <c r="B24" s="349">
        <v>1</v>
      </c>
      <c r="C24" s="349">
        <f t="shared" si="6"/>
        <v>286</v>
      </c>
      <c r="D24" s="298">
        <v>158</v>
      </c>
      <c r="E24" s="298">
        <v>128</v>
      </c>
      <c r="F24" s="302">
        <v>1259.6099999999999</v>
      </c>
      <c r="G24" s="302">
        <f t="shared" si="7"/>
        <v>7.97</v>
      </c>
      <c r="H24" s="302">
        <f t="shared" si="8"/>
        <v>2040.32</v>
      </c>
      <c r="I24" s="302">
        <f t="shared" si="9"/>
        <v>2531.83</v>
      </c>
    </row>
    <row r="25" spans="1:9" s="214" customFormat="1" x14ac:dyDescent="0.25">
      <c r="A25" s="300" t="s">
        <v>353</v>
      </c>
      <c r="B25" s="349">
        <v>1</v>
      </c>
      <c r="C25" s="349">
        <f t="shared" si="6"/>
        <v>246</v>
      </c>
      <c r="D25" s="298">
        <v>158</v>
      </c>
      <c r="E25" s="298">
        <v>88</v>
      </c>
      <c r="F25" s="302">
        <v>1259.5999999999999</v>
      </c>
      <c r="G25" s="302">
        <f t="shared" si="7"/>
        <v>7.97</v>
      </c>
      <c r="H25" s="302">
        <f t="shared" si="8"/>
        <v>1402.72</v>
      </c>
      <c r="I25" s="302">
        <f t="shared" si="9"/>
        <v>1740.64</v>
      </c>
    </row>
    <row r="26" spans="1:9" s="214" customFormat="1" x14ac:dyDescent="0.25">
      <c r="A26" s="300" t="s">
        <v>353</v>
      </c>
      <c r="B26" s="349">
        <v>1</v>
      </c>
      <c r="C26" s="349">
        <f t="shared" si="6"/>
        <v>170</v>
      </c>
      <c r="D26" s="298">
        <v>158</v>
      </c>
      <c r="E26" s="298">
        <v>12</v>
      </c>
      <c r="F26" s="302">
        <v>1259.6600000000001</v>
      </c>
      <c r="G26" s="302">
        <f t="shared" si="7"/>
        <v>7.97</v>
      </c>
      <c r="H26" s="302">
        <f t="shared" si="8"/>
        <v>191.28</v>
      </c>
      <c r="I26" s="302">
        <f t="shared" si="9"/>
        <v>237.36</v>
      </c>
    </row>
    <row r="27" spans="1:9" s="214" customFormat="1" x14ac:dyDescent="0.25">
      <c r="A27" s="300" t="s">
        <v>1306</v>
      </c>
      <c r="B27" s="349">
        <v>1</v>
      </c>
      <c r="C27" s="349">
        <f t="shared" si="6"/>
        <v>267</v>
      </c>
      <c r="D27" s="298">
        <v>158</v>
      </c>
      <c r="E27" s="298">
        <v>109</v>
      </c>
      <c r="F27" s="302">
        <v>1259.6099999999999</v>
      </c>
      <c r="G27" s="302">
        <f t="shared" si="7"/>
        <v>7.97</v>
      </c>
      <c r="H27" s="302">
        <f t="shared" si="8"/>
        <v>1737.46</v>
      </c>
      <c r="I27" s="302">
        <f t="shared" si="9"/>
        <v>2156.0100000000002</v>
      </c>
    </row>
    <row r="28" spans="1:9" s="214" customFormat="1" x14ac:dyDescent="0.25">
      <c r="A28" s="300" t="s">
        <v>381</v>
      </c>
      <c r="B28" s="349">
        <v>1</v>
      </c>
      <c r="C28" s="349">
        <f t="shared" si="6"/>
        <v>215.5</v>
      </c>
      <c r="D28" s="298">
        <v>158</v>
      </c>
      <c r="E28" s="298">
        <v>57.5</v>
      </c>
      <c r="F28" s="302">
        <v>1259.5999999999999</v>
      </c>
      <c r="G28" s="302">
        <f t="shared" si="7"/>
        <v>7.97</v>
      </c>
      <c r="H28" s="302">
        <f t="shared" si="8"/>
        <v>916.55</v>
      </c>
      <c r="I28" s="302">
        <f t="shared" si="9"/>
        <v>1137.3499999999999</v>
      </c>
    </row>
    <row r="29" spans="1:9" s="214" customFormat="1" x14ac:dyDescent="0.25">
      <c r="A29" s="300" t="s">
        <v>381</v>
      </c>
      <c r="B29" s="349">
        <v>1</v>
      </c>
      <c r="C29" s="349">
        <f t="shared" si="6"/>
        <v>190</v>
      </c>
      <c r="D29" s="298">
        <v>158</v>
      </c>
      <c r="E29" s="298">
        <v>32</v>
      </c>
      <c r="F29" s="302">
        <v>1259.6099999999999</v>
      </c>
      <c r="G29" s="302">
        <f t="shared" si="7"/>
        <v>7.97</v>
      </c>
      <c r="H29" s="302">
        <f t="shared" si="8"/>
        <v>510.08</v>
      </c>
      <c r="I29" s="302">
        <f t="shared" si="9"/>
        <v>632.96</v>
      </c>
    </row>
    <row r="30" spans="1:9" s="214" customFormat="1" x14ac:dyDescent="0.25">
      <c r="A30" s="300" t="s">
        <v>381</v>
      </c>
      <c r="B30" s="349">
        <v>1</v>
      </c>
      <c r="C30" s="349">
        <f t="shared" si="6"/>
        <v>206</v>
      </c>
      <c r="D30" s="298">
        <v>158</v>
      </c>
      <c r="E30" s="298">
        <v>48</v>
      </c>
      <c r="F30" s="302">
        <v>1259.5899999999999</v>
      </c>
      <c r="G30" s="302">
        <f t="shared" si="7"/>
        <v>7.97</v>
      </c>
      <c r="H30" s="302">
        <f t="shared" si="8"/>
        <v>765.12</v>
      </c>
      <c r="I30" s="302">
        <f t="shared" si="9"/>
        <v>949.44</v>
      </c>
    </row>
    <row r="31" spans="1:9" s="214" customFormat="1" x14ac:dyDescent="0.25">
      <c r="A31" s="300" t="s">
        <v>381</v>
      </c>
      <c r="B31" s="349">
        <v>1</v>
      </c>
      <c r="C31" s="349">
        <f t="shared" si="6"/>
        <v>168</v>
      </c>
      <c r="D31" s="298">
        <v>158</v>
      </c>
      <c r="E31" s="298">
        <v>10</v>
      </c>
      <c r="F31" s="302">
        <v>1259.58</v>
      </c>
      <c r="G31" s="302">
        <f t="shared" si="7"/>
        <v>7.97</v>
      </c>
      <c r="H31" s="302">
        <f t="shared" si="8"/>
        <v>159.4</v>
      </c>
      <c r="I31" s="302">
        <f t="shared" si="9"/>
        <v>197.8</v>
      </c>
    </row>
    <row r="32" spans="1:9" s="221" customFormat="1" x14ac:dyDescent="0.25">
      <c r="A32" s="303" t="s">
        <v>381</v>
      </c>
      <c r="B32" s="349">
        <v>1</v>
      </c>
      <c r="C32" s="349">
        <f t="shared" si="6"/>
        <v>225</v>
      </c>
      <c r="D32" s="298">
        <v>158</v>
      </c>
      <c r="E32" s="298">
        <v>67</v>
      </c>
      <c r="F32" s="302">
        <v>1259.6099999999999</v>
      </c>
      <c r="G32" s="302">
        <f t="shared" si="7"/>
        <v>7.97</v>
      </c>
      <c r="H32" s="302">
        <f t="shared" si="8"/>
        <v>1067.98</v>
      </c>
      <c r="I32" s="302">
        <f t="shared" si="9"/>
        <v>1325.26</v>
      </c>
    </row>
    <row r="33" spans="1:9" s="221" customFormat="1" x14ac:dyDescent="0.25">
      <c r="A33" s="303" t="s">
        <v>456</v>
      </c>
      <c r="B33" s="349">
        <v>1</v>
      </c>
      <c r="C33" s="349">
        <f t="shared" si="6"/>
        <v>214</v>
      </c>
      <c r="D33" s="298">
        <v>158</v>
      </c>
      <c r="E33" s="298">
        <v>56</v>
      </c>
      <c r="F33" s="302">
        <v>1259.5999999999999</v>
      </c>
      <c r="G33" s="302">
        <f t="shared" si="7"/>
        <v>7.97</v>
      </c>
      <c r="H33" s="302">
        <f t="shared" si="8"/>
        <v>892.64</v>
      </c>
      <c r="I33" s="302">
        <f t="shared" si="9"/>
        <v>1107.68</v>
      </c>
    </row>
    <row r="34" spans="1:9" s="221" customFormat="1" x14ac:dyDescent="0.25">
      <c r="A34" s="303" t="s">
        <v>1307</v>
      </c>
      <c r="B34" s="349">
        <v>1</v>
      </c>
      <c r="C34" s="349">
        <f t="shared" si="6"/>
        <v>316</v>
      </c>
      <c r="D34" s="298">
        <v>158</v>
      </c>
      <c r="E34" s="298">
        <v>158</v>
      </c>
      <c r="F34" s="302">
        <v>1259.6099999999999</v>
      </c>
      <c r="G34" s="302">
        <f t="shared" si="7"/>
        <v>7.97</v>
      </c>
      <c r="H34" s="302">
        <f t="shared" si="8"/>
        <v>2518.52</v>
      </c>
      <c r="I34" s="302">
        <f t="shared" si="9"/>
        <v>3125.23</v>
      </c>
    </row>
    <row r="35" spans="1:9" s="221" customFormat="1" x14ac:dyDescent="0.25">
      <c r="A35" s="303" t="s">
        <v>1308</v>
      </c>
      <c r="B35" s="349">
        <v>1</v>
      </c>
      <c r="C35" s="349">
        <f t="shared" si="6"/>
        <v>334</v>
      </c>
      <c r="D35" s="298">
        <v>158</v>
      </c>
      <c r="E35" s="298">
        <v>176</v>
      </c>
      <c r="F35" s="302">
        <v>1259.5999999999999</v>
      </c>
      <c r="G35" s="302">
        <f t="shared" si="7"/>
        <v>7.97</v>
      </c>
      <c r="H35" s="302">
        <f t="shared" si="8"/>
        <v>2805.44</v>
      </c>
      <c r="I35" s="302">
        <f t="shared" si="9"/>
        <v>3481.27</v>
      </c>
    </row>
    <row r="36" spans="1:9" s="221" customFormat="1" x14ac:dyDescent="0.25">
      <c r="A36" s="303" t="s">
        <v>380</v>
      </c>
      <c r="B36" s="349">
        <v>1</v>
      </c>
      <c r="C36" s="349">
        <f t="shared" si="6"/>
        <v>286</v>
      </c>
      <c r="D36" s="298">
        <v>158</v>
      </c>
      <c r="E36" s="298">
        <v>128</v>
      </c>
      <c r="F36" s="302">
        <v>1259.6099999999999</v>
      </c>
      <c r="G36" s="302">
        <f t="shared" si="7"/>
        <v>7.97</v>
      </c>
      <c r="H36" s="302">
        <f t="shared" si="8"/>
        <v>2040.32</v>
      </c>
      <c r="I36" s="302">
        <f t="shared" si="9"/>
        <v>2531.83</v>
      </c>
    </row>
    <row r="37" spans="1:9" s="221" customFormat="1" x14ac:dyDescent="0.25">
      <c r="A37" s="303" t="s">
        <v>380</v>
      </c>
      <c r="B37" s="349">
        <v>1</v>
      </c>
      <c r="C37" s="349">
        <f t="shared" si="6"/>
        <v>174</v>
      </c>
      <c r="D37" s="298">
        <v>158</v>
      </c>
      <c r="E37" s="298">
        <v>16</v>
      </c>
      <c r="F37" s="302">
        <v>1259.56</v>
      </c>
      <c r="G37" s="302">
        <f t="shared" si="7"/>
        <v>7.97</v>
      </c>
      <c r="H37" s="302">
        <f t="shared" si="8"/>
        <v>255.04</v>
      </c>
      <c r="I37" s="302">
        <f t="shared" si="9"/>
        <v>316.48</v>
      </c>
    </row>
    <row r="38" spans="1:9" s="221" customFormat="1" x14ac:dyDescent="0.25">
      <c r="A38" s="303" t="s">
        <v>380</v>
      </c>
      <c r="B38" s="349">
        <v>1</v>
      </c>
      <c r="C38" s="349">
        <f t="shared" si="6"/>
        <v>206</v>
      </c>
      <c r="D38" s="298">
        <v>158</v>
      </c>
      <c r="E38" s="298">
        <v>48</v>
      </c>
      <c r="F38" s="302">
        <v>839.74</v>
      </c>
      <c r="G38" s="302">
        <f t="shared" si="7"/>
        <v>5.31</v>
      </c>
      <c r="H38" s="302">
        <f t="shared" si="8"/>
        <v>509.76</v>
      </c>
      <c r="I38" s="302">
        <f t="shared" si="9"/>
        <v>632.55999999999995</v>
      </c>
    </row>
    <row r="39" spans="1:9" s="214" customFormat="1" x14ac:dyDescent="0.25">
      <c r="A39" s="300" t="s">
        <v>393</v>
      </c>
      <c r="B39" s="349">
        <v>1</v>
      </c>
      <c r="C39" s="349">
        <f t="shared" si="6"/>
        <v>317</v>
      </c>
      <c r="D39" s="298">
        <v>158</v>
      </c>
      <c r="E39" s="298">
        <v>159</v>
      </c>
      <c r="F39" s="302">
        <v>1259.6099999999999</v>
      </c>
      <c r="G39" s="302">
        <f t="shared" si="7"/>
        <v>7.97</v>
      </c>
      <c r="H39" s="302">
        <f t="shared" si="8"/>
        <v>2534.46</v>
      </c>
      <c r="I39" s="302">
        <f t="shared" si="9"/>
        <v>3145.01</v>
      </c>
    </row>
    <row r="40" spans="1:9" s="214" customFormat="1" x14ac:dyDescent="0.25">
      <c r="A40" s="300" t="s">
        <v>393</v>
      </c>
      <c r="B40" s="349">
        <v>1</v>
      </c>
      <c r="C40" s="349">
        <f t="shared" si="6"/>
        <v>202</v>
      </c>
      <c r="D40" s="298">
        <v>158</v>
      </c>
      <c r="E40" s="298">
        <v>44</v>
      </c>
      <c r="F40" s="302">
        <v>1440.1</v>
      </c>
      <c r="G40" s="302">
        <f t="shared" si="7"/>
        <v>9.11</v>
      </c>
      <c r="H40" s="302">
        <f t="shared" si="8"/>
        <v>801.68</v>
      </c>
      <c r="I40" s="302">
        <f t="shared" si="9"/>
        <v>994.8</v>
      </c>
    </row>
    <row r="41" spans="1:9" s="214" customFormat="1" x14ac:dyDescent="0.25">
      <c r="A41" s="300" t="s">
        <v>393</v>
      </c>
      <c r="B41" s="349">
        <v>1</v>
      </c>
      <c r="C41" s="349">
        <f t="shared" si="6"/>
        <v>219</v>
      </c>
      <c r="D41" s="298">
        <v>158</v>
      </c>
      <c r="E41" s="298">
        <v>61</v>
      </c>
      <c r="F41" s="302">
        <v>1259.5999999999999</v>
      </c>
      <c r="G41" s="302">
        <f t="shared" si="7"/>
        <v>7.97</v>
      </c>
      <c r="H41" s="302">
        <f t="shared" si="8"/>
        <v>972.34</v>
      </c>
      <c r="I41" s="302">
        <f t="shared" si="9"/>
        <v>1206.58</v>
      </c>
    </row>
    <row r="42" spans="1:9" s="214" customFormat="1" x14ac:dyDescent="0.25">
      <c r="A42" s="300" t="s">
        <v>393</v>
      </c>
      <c r="B42" s="349">
        <v>1</v>
      </c>
      <c r="C42" s="349">
        <f t="shared" si="6"/>
        <v>187</v>
      </c>
      <c r="D42" s="298">
        <v>158</v>
      </c>
      <c r="E42" s="298">
        <v>29</v>
      </c>
      <c r="F42" s="302">
        <v>1259.5899999999999</v>
      </c>
      <c r="G42" s="302">
        <f t="shared" si="7"/>
        <v>7.97</v>
      </c>
      <c r="H42" s="302">
        <f t="shared" si="8"/>
        <v>462.26</v>
      </c>
      <c r="I42" s="302">
        <f t="shared" si="9"/>
        <v>573.62</v>
      </c>
    </row>
    <row r="43" spans="1:9" s="214" customFormat="1" x14ac:dyDescent="0.25">
      <c r="A43" s="300" t="s">
        <v>393</v>
      </c>
      <c r="B43" s="349">
        <v>1</v>
      </c>
      <c r="C43" s="349">
        <f t="shared" si="6"/>
        <v>332.5</v>
      </c>
      <c r="D43" s="298">
        <v>158</v>
      </c>
      <c r="E43" s="298">
        <v>174.5</v>
      </c>
      <c r="F43" s="302">
        <v>1543.92</v>
      </c>
      <c r="G43" s="302">
        <f t="shared" si="7"/>
        <v>9.77</v>
      </c>
      <c r="H43" s="302">
        <f t="shared" si="8"/>
        <v>3409.73</v>
      </c>
      <c r="I43" s="302">
        <f t="shared" si="9"/>
        <v>4231.13</v>
      </c>
    </row>
    <row r="44" spans="1:9" s="214" customFormat="1" x14ac:dyDescent="0.25">
      <c r="A44" s="300" t="s">
        <v>393</v>
      </c>
      <c r="B44" s="349">
        <v>1</v>
      </c>
      <c r="C44" s="349">
        <f t="shared" si="6"/>
        <v>182</v>
      </c>
      <c r="D44" s="298">
        <v>158</v>
      </c>
      <c r="E44" s="298">
        <v>24</v>
      </c>
      <c r="F44" s="302">
        <v>1259.5899999999999</v>
      </c>
      <c r="G44" s="302">
        <f t="shared" si="7"/>
        <v>7.97</v>
      </c>
      <c r="H44" s="302">
        <f t="shared" si="8"/>
        <v>382.56</v>
      </c>
      <c r="I44" s="302">
        <f t="shared" si="9"/>
        <v>474.72</v>
      </c>
    </row>
    <row r="45" spans="1:9" s="214" customFormat="1" x14ac:dyDescent="0.25">
      <c r="A45" s="300" t="s">
        <v>393</v>
      </c>
      <c r="B45" s="349">
        <v>1</v>
      </c>
      <c r="C45" s="349">
        <f t="shared" si="6"/>
        <v>171</v>
      </c>
      <c r="D45" s="298">
        <v>158</v>
      </c>
      <c r="E45" s="298">
        <v>13</v>
      </c>
      <c r="F45" s="302">
        <v>1259.6199999999999</v>
      </c>
      <c r="G45" s="302">
        <f t="shared" si="7"/>
        <v>7.97</v>
      </c>
      <c r="H45" s="302">
        <f t="shared" si="8"/>
        <v>207.22</v>
      </c>
      <c r="I45" s="302">
        <f t="shared" si="9"/>
        <v>257.14</v>
      </c>
    </row>
    <row r="46" spans="1:9" s="214" customFormat="1" x14ac:dyDescent="0.25">
      <c r="A46" s="300" t="s">
        <v>1309</v>
      </c>
      <c r="B46" s="349">
        <v>1</v>
      </c>
      <c r="C46" s="349">
        <f t="shared" si="6"/>
        <v>190</v>
      </c>
      <c r="D46" s="298">
        <v>158</v>
      </c>
      <c r="E46" s="298">
        <v>32</v>
      </c>
      <c r="F46" s="302">
        <v>1259.6099999999999</v>
      </c>
      <c r="G46" s="302">
        <f t="shared" si="7"/>
        <v>7.97</v>
      </c>
      <c r="H46" s="302">
        <f t="shared" si="8"/>
        <v>510.08</v>
      </c>
      <c r="I46" s="302">
        <f t="shared" si="9"/>
        <v>632.96</v>
      </c>
    </row>
    <row r="47" spans="1:9" s="214" customFormat="1" x14ac:dyDescent="0.25">
      <c r="A47" s="300" t="s">
        <v>1310</v>
      </c>
      <c r="B47" s="349">
        <v>1</v>
      </c>
      <c r="C47" s="349">
        <f t="shared" si="6"/>
        <v>307.5</v>
      </c>
      <c r="D47" s="298">
        <v>158</v>
      </c>
      <c r="E47" s="298">
        <v>149.5</v>
      </c>
      <c r="F47" s="302">
        <v>1259.5999999999999</v>
      </c>
      <c r="G47" s="302">
        <f t="shared" si="7"/>
        <v>7.97</v>
      </c>
      <c r="H47" s="302">
        <f t="shared" si="8"/>
        <v>2383.0300000000002</v>
      </c>
      <c r="I47" s="302">
        <f t="shared" si="9"/>
        <v>2957.1</v>
      </c>
    </row>
    <row r="48" spans="1:9" s="214" customFormat="1" x14ac:dyDescent="0.25">
      <c r="A48" s="300" t="s">
        <v>1310</v>
      </c>
      <c r="B48" s="349">
        <v>1</v>
      </c>
      <c r="C48" s="349">
        <f t="shared" si="6"/>
        <v>254</v>
      </c>
      <c r="D48" s="298">
        <v>158</v>
      </c>
      <c r="E48" s="298">
        <v>96</v>
      </c>
      <c r="F48" s="302">
        <v>1259.6099999999999</v>
      </c>
      <c r="G48" s="302">
        <f t="shared" si="7"/>
        <v>7.97</v>
      </c>
      <c r="H48" s="302">
        <f t="shared" si="8"/>
        <v>1530.24</v>
      </c>
      <c r="I48" s="302">
        <f t="shared" si="9"/>
        <v>1898.87</v>
      </c>
    </row>
    <row r="49" spans="1:9" s="214" customFormat="1" x14ac:dyDescent="0.25">
      <c r="A49" s="300" t="s">
        <v>1310</v>
      </c>
      <c r="B49" s="349">
        <v>1</v>
      </c>
      <c r="C49" s="349">
        <f t="shared" si="6"/>
        <v>209.5</v>
      </c>
      <c r="D49" s="298">
        <v>158</v>
      </c>
      <c r="E49" s="298">
        <v>51.5</v>
      </c>
      <c r="F49" s="302">
        <v>1259.6099999999999</v>
      </c>
      <c r="G49" s="302">
        <f t="shared" si="7"/>
        <v>7.97</v>
      </c>
      <c r="H49" s="302">
        <f t="shared" si="8"/>
        <v>820.91</v>
      </c>
      <c r="I49" s="302">
        <f t="shared" si="9"/>
        <v>1018.67</v>
      </c>
    </row>
    <row r="50" spans="1:9" s="214" customFormat="1" x14ac:dyDescent="0.25">
      <c r="A50" s="300" t="s">
        <v>1310</v>
      </c>
      <c r="B50" s="349">
        <v>1</v>
      </c>
      <c r="C50" s="349">
        <f t="shared" si="6"/>
        <v>270</v>
      </c>
      <c r="D50" s="298">
        <v>158</v>
      </c>
      <c r="E50" s="298">
        <v>112</v>
      </c>
      <c r="F50" s="302">
        <v>1259.5999999999999</v>
      </c>
      <c r="G50" s="302">
        <f t="shared" si="7"/>
        <v>7.97</v>
      </c>
      <c r="H50" s="302">
        <f t="shared" si="8"/>
        <v>1785.28</v>
      </c>
      <c r="I50" s="302">
        <f t="shared" si="9"/>
        <v>2215.35</v>
      </c>
    </row>
    <row r="51" spans="1:9" s="214" customFormat="1" ht="47.25" x14ac:dyDescent="0.25">
      <c r="A51" s="297" t="s">
        <v>24</v>
      </c>
      <c r="B51" s="320">
        <f t="shared" ref="B51:I51" si="10">SUM(B52:B89)</f>
        <v>38</v>
      </c>
      <c r="C51" s="320"/>
      <c r="D51" s="299"/>
      <c r="E51" s="320">
        <f t="shared" si="10"/>
        <v>2080</v>
      </c>
      <c r="F51" s="299"/>
      <c r="G51" s="299"/>
      <c r="H51" s="299">
        <f t="shared" si="10"/>
        <v>19356.779999999995</v>
      </c>
      <c r="I51" s="299">
        <f t="shared" si="10"/>
        <v>24019.819999999992</v>
      </c>
    </row>
    <row r="52" spans="1:9" s="214" customFormat="1" x14ac:dyDescent="0.25">
      <c r="A52" s="300" t="s">
        <v>29</v>
      </c>
      <c r="B52" s="298">
        <v>1</v>
      </c>
      <c r="C52" s="298">
        <f>D52+E52</f>
        <v>256</v>
      </c>
      <c r="D52" s="349">
        <v>158</v>
      </c>
      <c r="E52" s="349">
        <v>98</v>
      </c>
      <c r="F52" s="350">
        <v>743.45</v>
      </c>
      <c r="G52" s="302">
        <f t="shared" ref="G52:G89" si="11">ROUND(F52/D52,2)</f>
        <v>4.71</v>
      </c>
      <c r="H52" s="302">
        <f t="shared" ref="H52:H89" si="12">ROUND(E52*G52*2,2)</f>
        <v>923.16</v>
      </c>
      <c r="I52" s="302">
        <f t="shared" ref="I52:I104" si="13">ROUND(H52*1.2409,2)</f>
        <v>1145.55</v>
      </c>
    </row>
    <row r="53" spans="1:9" s="214" customFormat="1" x14ac:dyDescent="0.25">
      <c r="A53" s="300" t="s">
        <v>29</v>
      </c>
      <c r="B53" s="298">
        <v>1</v>
      </c>
      <c r="C53" s="298">
        <f t="shared" ref="C53:C89" si="14">D53+E53</f>
        <v>248</v>
      </c>
      <c r="D53" s="349">
        <v>158</v>
      </c>
      <c r="E53" s="349">
        <v>90</v>
      </c>
      <c r="F53" s="350">
        <v>658.21</v>
      </c>
      <c r="G53" s="302">
        <f t="shared" si="11"/>
        <v>4.17</v>
      </c>
      <c r="H53" s="302">
        <f t="shared" si="12"/>
        <v>750.6</v>
      </c>
      <c r="I53" s="302">
        <f t="shared" si="13"/>
        <v>931.42</v>
      </c>
    </row>
    <row r="54" spans="1:9" s="214" customFormat="1" x14ac:dyDescent="0.25">
      <c r="A54" s="300" t="s">
        <v>29</v>
      </c>
      <c r="B54" s="298">
        <v>1</v>
      </c>
      <c r="C54" s="298">
        <f t="shared" si="14"/>
        <v>232</v>
      </c>
      <c r="D54" s="349">
        <v>158</v>
      </c>
      <c r="E54" s="349">
        <v>74</v>
      </c>
      <c r="F54" s="350">
        <v>658.22</v>
      </c>
      <c r="G54" s="302">
        <f t="shared" si="11"/>
        <v>4.17</v>
      </c>
      <c r="H54" s="302">
        <f t="shared" si="12"/>
        <v>617.16</v>
      </c>
      <c r="I54" s="302">
        <f t="shared" si="13"/>
        <v>765.83</v>
      </c>
    </row>
    <row r="55" spans="1:9" s="214" customFormat="1" x14ac:dyDescent="0.25">
      <c r="A55" s="300" t="s">
        <v>29</v>
      </c>
      <c r="B55" s="298">
        <v>1</v>
      </c>
      <c r="C55" s="298">
        <f t="shared" si="14"/>
        <v>194</v>
      </c>
      <c r="D55" s="349">
        <v>158</v>
      </c>
      <c r="E55" s="349">
        <v>36</v>
      </c>
      <c r="F55" s="350">
        <v>743.43</v>
      </c>
      <c r="G55" s="302">
        <f t="shared" si="11"/>
        <v>4.71</v>
      </c>
      <c r="H55" s="302">
        <f t="shared" si="12"/>
        <v>339.12</v>
      </c>
      <c r="I55" s="302">
        <f t="shared" si="13"/>
        <v>420.81</v>
      </c>
    </row>
    <row r="56" spans="1:9" s="214" customFormat="1" x14ac:dyDescent="0.25">
      <c r="A56" s="300" t="s">
        <v>461</v>
      </c>
      <c r="B56" s="298">
        <v>1</v>
      </c>
      <c r="C56" s="298">
        <f t="shared" si="14"/>
        <v>160</v>
      </c>
      <c r="D56" s="349">
        <v>158</v>
      </c>
      <c r="E56" s="349">
        <v>2</v>
      </c>
      <c r="F56" s="350">
        <v>752.87</v>
      </c>
      <c r="G56" s="302">
        <f t="shared" si="11"/>
        <v>4.7699999999999996</v>
      </c>
      <c r="H56" s="302">
        <f t="shared" si="12"/>
        <v>19.079999999999998</v>
      </c>
      <c r="I56" s="302">
        <f t="shared" si="13"/>
        <v>23.68</v>
      </c>
    </row>
    <row r="57" spans="1:9" s="214" customFormat="1" x14ac:dyDescent="0.25">
      <c r="A57" s="300" t="s">
        <v>461</v>
      </c>
      <c r="B57" s="298">
        <v>1</v>
      </c>
      <c r="C57" s="298">
        <f t="shared" si="14"/>
        <v>176</v>
      </c>
      <c r="D57" s="349">
        <v>158</v>
      </c>
      <c r="E57" s="349">
        <v>18</v>
      </c>
      <c r="F57" s="350">
        <v>743.48</v>
      </c>
      <c r="G57" s="302">
        <f t="shared" si="11"/>
        <v>4.71</v>
      </c>
      <c r="H57" s="302">
        <f t="shared" si="12"/>
        <v>169.56</v>
      </c>
      <c r="I57" s="302">
        <f t="shared" si="13"/>
        <v>210.41</v>
      </c>
    </row>
    <row r="58" spans="1:9" s="214" customFormat="1" x14ac:dyDescent="0.25">
      <c r="A58" s="300" t="s">
        <v>790</v>
      </c>
      <c r="B58" s="298">
        <v>1</v>
      </c>
      <c r="C58" s="298">
        <f t="shared" si="14"/>
        <v>220</v>
      </c>
      <c r="D58" s="349">
        <v>158</v>
      </c>
      <c r="E58" s="349">
        <v>62</v>
      </c>
      <c r="F58" s="350">
        <v>847.62</v>
      </c>
      <c r="G58" s="302">
        <f t="shared" si="11"/>
        <v>5.36</v>
      </c>
      <c r="H58" s="302">
        <f t="shared" si="12"/>
        <v>664.64</v>
      </c>
      <c r="I58" s="302">
        <f t="shared" si="13"/>
        <v>824.75</v>
      </c>
    </row>
    <row r="59" spans="1:9" s="214" customFormat="1" x14ac:dyDescent="0.25">
      <c r="A59" s="300" t="s">
        <v>140</v>
      </c>
      <c r="B59" s="298">
        <v>1</v>
      </c>
      <c r="C59" s="298">
        <f t="shared" si="14"/>
        <v>222</v>
      </c>
      <c r="D59" s="349">
        <v>158</v>
      </c>
      <c r="E59" s="349">
        <v>64</v>
      </c>
      <c r="F59" s="350">
        <v>743.44</v>
      </c>
      <c r="G59" s="302">
        <f t="shared" si="11"/>
        <v>4.71</v>
      </c>
      <c r="H59" s="302">
        <f t="shared" si="12"/>
        <v>602.88</v>
      </c>
      <c r="I59" s="302">
        <f t="shared" si="13"/>
        <v>748.11</v>
      </c>
    </row>
    <row r="60" spans="1:9" s="214" customFormat="1" x14ac:dyDescent="0.25">
      <c r="A60" s="300" t="s">
        <v>140</v>
      </c>
      <c r="B60" s="298">
        <v>1</v>
      </c>
      <c r="C60" s="298">
        <f t="shared" si="14"/>
        <v>194</v>
      </c>
      <c r="D60" s="349">
        <v>158</v>
      </c>
      <c r="E60" s="349">
        <v>36</v>
      </c>
      <c r="F60" s="350">
        <v>743.43</v>
      </c>
      <c r="G60" s="302">
        <f t="shared" si="11"/>
        <v>4.71</v>
      </c>
      <c r="H60" s="302">
        <f t="shared" si="12"/>
        <v>339.12</v>
      </c>
      <c r="I60" s="302">
        <f t="shared" si="13"/>
        <v>420.81</v>
      </c>
    </row>
    <row r="61" spans="1:9" s="214" customFormat="1" x14ac:dyDescent="0.25">
      <c r="A61" s="300" t="s">
        <v>140</v>
      </c>
      <c r="B61" s="298">
        <v>1</v>
      </c>
      <c r="C61" s="298">
        <f t="shared" si="14"/>
        <v>260</v>
      </c>
      <c r="D61" s="349">
        <v>158</v>
      </c>
      <c r="E61" s="349">
        <v>102</v>
      </c>
      <c r="F61" s="350">
        <v>743.45</v>
      </c>
      <c r="G61" s="302">
        <f t="shared" si="11"/>
        <v>4.71</v>
      </c>
      <c r="H61" s="302">
        <f t="shared" si="12"/>
        <v>960.84</v>
      </c>
      <c r="I61" s="302">
        <f t="shared" si="13"/>
        <v>1192.31</v>
      </c>
    </row>
    <row r="62" spans="1:9" s="214" customFormat="1" x14ac:dyDescent="0.25">
      <c r="A62" s="300" t="s">
        <v>140</v>
      </c>
      <c r="B62" s="298">
        <v>1</v>
      </c>
      <c r="C62" s="298">
        <f t="shared" si="14"/>
        <v>236</v>
      </c>
      <c r="D62" s="349">
        <v>158</v>
      </c>
      <c r="E62" s="349">
        <v>78</v>
      </c>
      <c r="F62" s="350">
        <v>743.45</v>
      </c>
      <c r="G62" s="302">
        <f t="shared" si="11"/>
        <v>4.71</v>
      </c>
      <c r="H62" s="302">
        <f t="shared" si="12"/>
        <v>734.76</v>
      </c>
      <c r="I62" s="302">
        <f t="shared" si="13"/>
        <v>911.76</v>
      </c>
    </row>
    <row r="63" spans="1:9" s="214" customFormat="1" x14ac:dyDescent="0.25">
      <c r="A63" s="300" t="s">
        <v>140</v>
      </c>
      <c r="B63" s="298">
        <v>1</v>
      </c>
      <c r="C63" s="298">
        <f t="shared" si="14"/>
        <v>264</v>
      </c>
      <c r="D63" s="349">
        <v>158</v>
      </c>
      <c r="E63" s="349">
        <v>106</v>
      </c>
      <c r="F63" s="350">
        <v>743.45</v>
      </c>
      <c r="G63" s="302">
        <f t="shared" si="11"/>
        <v>4.71</v>
      </c>
      <c r="H63" s="302">
        <f t="shared" si="12"/>
        <v>998.52</v>
      </c>
      <c r="I63" s="302">
        <f t="shared" si="13"/>
        <v>1239.06</v>
      </c>
    </row>
    <row r="64" spans="1:9" s="214" customFormat="1" x14ac:dyDescent="0.25">
      <c r="A64" s="300" t="s">
        <v>140</v>
      </c>
      <c r="B64" s="298">
        <v>1</v>
      </c>
      <c r="C64" s="298">
        <f t="shared" si="14"/>
        <v>175</v>
      </c>
      <c r="D64" s="349">
        <v>158</v>
      </c>
      <c r="E64" s="349">
        <v>17</v>
      </c>
      <c r="F64" s="350">
        <v>743.44</v>
      </c>
      <c r="G64" s="302">
        <f t="shared" si="11"/>
        <v>4.71</v>
      </c>
      <c r="H64" s="302">
        <f t="shared" si="12"/>
        <v>160.13999999999999</v>
      </c>
      <c r="I64" s="302">
        <f t="shared" si="13"/>
        <v>198.72</v>
      </c>
    </row>
    <row r="65" spans="1:9" s="214" customFormat="1" x14ac:dyDescent="0.25">
      <c r="A65" s="300" t="s">
        <v>140</v>
      </c>
      <c r="B65" s="298">
        <v>1</v>
      </c>
      <c r="C65" s="298">
        <f t="shared" si="14"/>
        <v>253</v>
      </c>
      <c r="D65" s="349">
        <v>158</v>
      </c>
      <c r="E65" s="349">
        <v>95</v>
      </c>
      <c r="F65" s="350">
        <v>743.45</v>
      </c>
      <c r="G65" s="302">
        <f t="shared" si="11"/>
        <v>4.71</v>
      </c>
      <c r="H65" s="302">
        <f t="shared" si="12"/>
        <v>894.9</v>
      </c>
      <c r="I65" s="302">
        <f t="shared" si="13"/>
        <v>1110.48</v>
      </c>
    </row>
    <row r="66" spans="1:9" s="214" customFormat="1" x14ac:dyDescent="0.25">
      <c r="A66" s="300" t="s">
        <v>140</v>
      </c>
      <c r="B66" s="298">
        <v>1</v>
      </c>
      <c r="C66" s="298">
        <f t="shared" si="14"/>
        <v>216</v>
      </c>
      <c r="D66" s="349">
        <v>158</v>
      </c>
      <c r="E66" s="349">
        <v>58</v>
      </c>
      <c r="F66" s="350">
        <v>743.44</v>
      </c>
      <c r="G66" s="302">
        <f t="shared" si="11"/>
        <v>4.71</v>
      </c>
      <c r="H66" s="302">
        <f t="shared" si="12"/>
        <v>546.36</v>
      </c>
      <c r="I66" s="302">
        <f t="shared" si="13"/>
        <v>677.98</v>
      </c>
    </row>
    <row r="67" spans="1:9" s="214" customFormat="1" x14ac:dyDescent="0.25">
      <c r="A67" s="300" t="s">
        <v>140</v>
      </c>
      <c r="B67" s="298">
        <v>1</v>
      </c>
      <c r="C67" s="298">
        <f t="shared" si="14"/>
        <v>268</v>
      </c>
      <c r="D67" s="349">
        <v>158</v>
      </c>
      <c r="E67" s="349">
        <v>110</v>
      </c>
      <c r="F67" s="350">
        <v>743.45</v>
      </c>
      <c r="G67" s="302">
        <f t="shared" si="11"/>
        <v>4.71</v>
      </c>
      <c r="H67" s="302">
        <f t="shared" si="12"/>
        <v>1036.2</v>
      </c>
      <c r="I67" s="302">
        <f t="shared" si="13"/>
        <v>1285.82</v>
      </c>
    </row>
    <row r="68" spans="1:9" s="214" customFormat="1" x14ac:dyDescent="0.25">
      <c r="A68" s="300" t="s">
        <v>140</v>
      </c>
      <c r="B68" s="298">
        <v>1</v>
      </c>
      <c r="C68" s="298">
        <f t="shared" si="14"/>
        <v>240</v>
      </c>
      <c r="D68" s="349">
        <v>158</v>
      </c>
      <c r="E68" s="349">
        <v>82</v>
      </c>
      <c r="F68" s="350">
        <v>743.45</v>
      </c>
      <c r="G68" s="302">
        <f t="shared" si="11"/>
        <v>4.71</v>
      </c>
      <c r="H68" s="302">
        <f t="shared" si="12"/>
        <v>772.44</v>
      </c>
      <c r="I68" s="302">
        <f t="shared" si="13"/>
        <v>958.52</v>
      </c>
    </row>
    <row r="69" spans="1:9" s="214" customFormat="1" x14ac:dyDescent="0.25">
      <c r="A69" s="300" t="s">
        <v>140</v>
      </c>
      <c r="B69" s="298">
        <v>1</v>
      </c>
      <c r="C69" s="298">
        <f t="shared" si="14"/>
        <v>208</v>
      </c>
      <c r="D69" s="349">
        <v>158</v>
      </c>
      <c r="E69" s="349">
        <v>50</v>
      </c>
      <c r="F69" s="350">
        <v>743.45</v>
      </c>
      <c r="G69" s="302">
        <f t="shared" si="11"/>
        <v>4.71</v>
      </c>
      <c r="H69" s="302">
        <f t="shared" si="12"/>
        <v>471</v>
      </c>
      <c r="I69" s="302">
        <f t="shared" si="13"/>
        <v>584.46</v>
      </c>
    </row>
    <row r="70" spans="1:9" s="214" customFormat="1" x14ac:dyDescent="0.25">
      <c r="A70" s="300" t="s">
        <v>140</v>
      </c>
      <c r="B70" s="298">
        <v>1</v>
      </c>
      <c r="C70" s="298">
        <f t="shared" si="14"/>
        <v>212</v>
      </c>
      <c r="D70" s="349">
        <v>158</v>
      </c>
      <c r="E70" s="349">
        <v>54</v>
      </c>
      <c r="F70" s="350">
        <v>743.45</v>
      </c>
      <c r="G70" s="302">
        <f t="shared" si="11"/>
        <v>4.71</v>
      </c>
      <c r="H70" s="302">
        <f t="shared" si="12"/>
        <v>508.68</v>
      </c>
      <c r="I70" s="302">
        <f t="shared" si="13"/>
        <v>631.22</v>
      </c>
    </row>
    <row r="71" spans="1:9" s="214" customFormat="1" x14ac:dyDescent="0.25">
      <c r="A71" s="300" t="s">
        <v>140</v>
      </c>
      <c r="B71" s="298">
        <v>1</v>
      </c>
      <c r="C71" s="298">
        <f t="shared" si="14"/>
        <v>216</v>
      </c>
      <c r="D71" s="349">
        <v>158</v>
      </c>
      <c r="E71" s="349">
        <v>58</v>
      </c>
      <c r="F71" s="350">
        <v>743.44</v>
      </c>
      <c r="G71" s="302">
        <f t="shared" si="11"/>
        <v>4.71</v>
      </c>
      <c r="H71" s="302">
        <f t="shared" si="12"/>
        <v>546.36</v>
      </c>
      <c r="I71" s="302">
        <f t="shared" si="13"/>
        <v>677.98</v>
      </c>
    </row>
    <row r="72" spans="1:9" s="214" customFormat="1" x14ac:dyDescent="0.25">
      <c r="A72" s="300" t="s">
        <v>465</v>
      </c>
      <c r="B72" s="298">
        <v>1</v>
      </c>
      <c r="C72" s="298">
        <f t="shared" si="14"/>
        <v>166</v>
      </c>
      <c r="D72" s="349">
        <v>158</v>
      </c>
      <c r="E72" s="349">
        <v>8</v>
      </c>
      <c r="F72" s="350">
        <v>743.39</v>
      </c>
      <c r="G72" s="302">
        <f t="shared" si="11"/>
        <v>4.71</v>
      </c>
      <c r="H72" s="302">
        <f t="shared" si="12"/>
        <v>75.36</v>
      </c>
      <c r="I72" s="302">
        <f t="shared" si="13"/>
        <v>93.51</v>
      </c>
    </row>
    <row r="73" spans="1:9" s="214" customFormat="1" x14ac:dyDescent="0.25">
      <c r="A73" s="300" t="s">
        <v>465</v>
      </c>
      <c r="B73" s="298">
        <v>1</v>
      </c>
      <c r="C73" s="298">
        <f t="shared" si="14"/>
        <v>220</v>
      </c>
      <c r="D73" s="349">
        <v>158</v>
      </c>
      <c r="E73" s="349">
        <v>62</v>
      </c>
      <c r="F73" s="350">
        <v>743.44</v>
      </c>
      <c r="G73" s="302">
        <f t="shared" si="11"/>
        <v>4.71</v>
      </c>
      <c r="H73" s="302">
        <f t="shared" si="12"/>
        <v>584.04</v>
      </c>
      <c r="I73" s="302">
        <f t="shared" si="13"/>
        <v>724.74</v>
      </c>
    </row>
    <row r="74" spans="1:9" s="214" customFormat="1" x14ac:dyDescent="0.25">
      <c r="A74" s="300" t="s">
        <v>465</v>
      </c>
      <c r="B74" s="298">
        <v>1</v>
      </c>
      <c r="C74" s="298">
        <f t="shared" si="14"/>
        <v>212</v>
      </c>
      <c r="D74" s="349">
        <v>158</v>
      </c>
      <c r="E74" s="349">
        <v>54</v>
      </c>
      <c r="F74" s="350">
        <v>743.45</v>
      </c>
      <c r="G74" s="302">
        <f t="shared" si="11"/>
        <v>4.71</v>
      </c>
      <c r="H74" s="302">
        <f t="shared" si="12"/>
        <v>508.68</v>
      </c>
      <c r="I74" s="302">
        <f t="shared" si="13"/>
        <v>631.22</v>
      </c>
    </row>
    <row r="75" spans="1:9" s="214" customFormat="1" x14ac:dyDescent="0.25">
      <c r="A75" s="300" t="s">
        <v>465</v>
      </c>
      <c r="B75" s="298">
        <v>1</v>
      </c>
      <c r="C75" s="298">
        <f t="shared" si="14"/>
        <v>252</v>
      </c>
      <c r="D75" s="349">
        <v>158</v>
      </c>
      <c r="E75" s="349">
        <v>94</v>
      </c>
      <c r="F75" s="350">
        <v>743.46</v>
      </c>
      <c r="G75" s="302">
        <f t="shared" si="11"/>
        <v>4.71</v>
      </c>
      <c r="H75" s="302">
        <f t="shared" si="12"/>
        <v>885.48</v>
      </c>
      <c r="I75" s="302">
        <f t="shared" si="13"/>
        <v>1098.79</v>
      </c>
    </row>
    <row r="76" spans="1:9" s="214" customFormat="1" x14ac:dyDescent="0.25">
      <c r="A76" s="300" t="s">
        <v>465</v>
      </c>
      <c r="B76" s="298">
        <v>1</v>
      </c>
      <c r="C76" s="298">
        <f t="shared" si="14"/>
        <v>228</v>
      </c>
      <c r="D76" s="349">
        <v>158</v>
      </c>
      <c r="E76" s="349">
        <v>70</v>
      </c>
      <c r="F76" s="350">
        <v>743.46</v>
      </c>
      <c r="G76" s="302">
        <f t="shared" si="11"/>
        <v>4.71</v>
      </c>
      <c r="H76" s="302">
        <f t="shared" si="12"/>
        <v>659.4</v>
      </c>
      <c r="I76" s="302">
        <f t="shared" si="13"/>
        <v>818.25</v>
      </c>
    </row>
    <row r="77" spans="1:9" s="214" customFormat="1" x14ac:dyDescent="0.25">
      <c r="A77" s="300" t="s">
        <v>30</v>
      </c>
      <c r="B77" s="298">
        <v>1</v>
      </c>
      <c r="C77" s="298">
        <f t="shared" si="14"/>
        <v>189</v>
      </c>
      <c r="D77" s="349">
        <v>158</v>
      </c>
      <c r="E77" s="349">
        <v>31</v>
      </c>
      <c r="F77" s="350">
        <v>752.54</v>
      </c>
      <c r="G77" s="302">
        <f t="shared" si="11"/>
        <v>4.76</v>
      </c>
      <c r="H77" s="302">
        <f t="shared" si="12"/>
        <v>295.12</v>
      </c>
      <c r="I77" s="302">
        <f t="shared" si="13"/>
        <v>366.21</v>
      </c>
    </row>
    <row r="78" spans="1:9" s="214" customFormat="1" x14ac:dyDescent="0.25">
      <c r="A78" s="300" t="s">
        <v>30</v>
      </c>
      <c r="B78" s="298">
        <v>1</v>
      </c>
      <c r="C78" s="298">
        <f t="shared" si="14"/>
        <v>170</v>
      </c>
      <c r="D78" s="349">
        <v>158</v>
      </c>
      <c r="E78" s="349">
        <v>12</v>
      </c>
      <c r="F78" s="350">
        <v>743.39</v>
      </c>
      <c r="G78" s="302">
        <f t="shared" si="11"/>
        <v>4.71</v>
      </c>
      <c r="H78" s="302">
        <f t="shared" si="12"/>
        <v>113.04</v>
      </c>
      <c r="I78" s="302">
        <f t="shared" si="13"/>
        <v>140.27000000000001</v>
      </c>
    </row>
    <row r="79" spans="1:9" s="214" customFormat="1" x14ac:dyDescent="0.25">
      <c r="A79" s="300" t="s">
        <v>30</v>
      </c>
      <c r="B79" s="298">
        <v>1</v>
      </c>
      <c r="C79" s="298">
        <f t="shared" si="14"/>
        <v>232</v>
      </c>
      <c r="D79" s="349">
        <v>158</v>
      </c>
      <c r="E79" s="349">
        <v>74</v>
      </c>
      <c r="F79" s="350">
        <v>743.45</v>
      </c>
      <c r="G79" s="302">
        <f t="shared" si="11"/>
        <v>4.71</v>
      </c>
      <c r="H79" s="302">
        <f t="shared" si="12"/>
        <v>697.08</v>
      </c>
      <c r="I79" s="302">
        <f t="shared" si="13"/>
        <v>865.01</v>
      </c>
    </row>
    <row r="80" spans="1:9" s="214" customFormat="1" x14ac:dyDescent="0.25">
      <c r="A80" s="300" t="s">
        <v>30</v>
      </c>
      <c r="B80" s="298">
        <v>1</v>
      </c>
      <c r="C80" s="298">
        <f t="shared" si="14"/>
        <v>174</v>
      </c>
      <c r="D80" s="349">
        <v>158</v>
      </c>
      <c r="E80" s="349">
        <v>16</v>
      </c>
      <c r="F80" s="350">
        <v>658.17</v>
      </c>
      <c r="G80" s="302">
        <f t="shared" si="11"/>
        <v>4.17</v>
      </c>
      <c r="H80" s="302">
        <f t="shared" si="12"/>
        <v>133.44</v>
      </c>
      <c r="I80" s="302">
        <f t="shared" si="13"/>
        <v>165.59</v>
      </c>
    </row>
    <row r="81" spans="1:9" s="214" customFormat="1" x14ac:dyDescent="0.25">
      <c r="A81" s="300" t="s">
        <v>30</v>
      </c>
      <c r="B81" s="298">
        <v>1</v>
      </c>
      <c r="C81" s="298">
        <f t="shared" si="14"/>
        <v>192</v>
      </c>
      <c r="D81" s="349">
        <v>158</v>
      </c>
      <c r="E81" s="349">
        <v>34</v>
      </c>
      <c r="F81" s="350">
        <v>658.21</v>
      </c>
      <c r="G81" s="302">
        <f t="shared" si="11"/>
        <v>4.17</v>
      </c>
      <c r="H81" s="302">
        <f t="shared" si="12"/>
        <v>283.56</v>
      </c>
      <c r="I81" s="302">
        <f t="shared" si="13"/>
        <v>351.87</v>
      </c>
    </row>
    <row r="82" spans="1:9" s="214" customFormat="1" x14ac:dyDescent="0.25">
      <c r="A82" s="300" t="s">
        <v>30</v>
      </c>
      <c r="B82" s="298">
        <v>1</v>
      </c>
      <c r="C82" s="298">
        <f t="shared" si="14"/>
        <v>214</v>
      </c>
      <c r="D82" s="349">
        <v>158</v>
      </c>
      <c r="E82" s="349">
        <v>56</v>
      </c>
      <c r="F82" s="350">
        <v>743.45</v>
      </c>
      <c r="G82" s="302">
        <f t="shared" si="11"/>
        <v>4.71</v>
      </c>
      <c r="H82" s="302">
        <f t="shared" si="12"/>
        <v>527.52</v>
      </c>
      <c r="I82" s="302">
        <f t="shared" si="13"/>
        <v>654.6</v>
      </c>
    </row>
    <row r="83" spans="1:9" s="214" customFormat="1" x14ac:dyDescent="0.25">
      <c r="A83" s="300" t="s">
        <v>30</v>
      </c>
      <c r="B83" s="298">
        <v>1</v>
      </c>
      <c r="C83" s="298">
        <f t="shared" si="14"/>
        <v>176</v>
      </c>
      <c r="D83" s="349">
        <v>158</v>
      </c>
      <c r="E83" s="349">
        <v>18</v>
      </c>
      <c r="F83" s="350">
        <v>658.25</v>
      </c>
      <c r="G83" s="302">
        <f t="shared" si="11"/>
        <v>4.17</v>
      </c>
      <c r="H83" s="302">
        <f t="shared" si="12"/>
        <v>150.12</v>
      </c>
      <c r="I83" s="302">
        <f t="shared" si="13"/>
        <v>186.28</v>
      </c>
    </row>
    <row r="84" spans="1:9" s="214" customFormat="1" x14ac:dyDescent="0.25">
      <c r="A84" s="300" t="s">
        <v>30</v>
      </c>
      <c r="B84" s="298">
        <v>1</v>
      </c>
      <c r="C84" s="298">
        <f t="shared" si="14"/>
        <v>211</v>
      </c>
      <c r="D84" s="349">
        <v>158</v>
      </c>
      <c r="E84" s="349">
        <v>53</v>
      </c>
      <c r="F84" s="350">
        <v>743.46</v>
      </c>
      <c r="G84" s="302">
        <f t="shared" si="11"/>
        <v>4.71</v>
      </c>
      <c r="H84" s="302">
        <f t="shared" si="12"/>
        <v>499.26</v>
      </c>
      <c r="I84" s="302">
        <f t="shared" si="13"/>
        <v>619.53</v>
      </c>
    </row>
    <row r="85" spans="1:9" s="214" customFormat="1" x14ac:dyDescent="0.25">
      <c r="A85" s="300" t="s">
        <v>30</v>
      </c>
      <c r="B85" s="298">
        <v>1</v>
      </c>
      <c r="C85" s="298">
        <f t="shared" si="14"/>
        <v>208</v>
      </c>
      <c r="D85" s="349">
        <v>158</v>
      </c>
      <c r="E85" s="349">
        <v>50</v>
      </c>
      <c r="F85" s="350">
        <v>658.23</v>
      </c>
      <c r="G85" s="302">
        <f t="shared" si="11"/>
        <v>4.17</v>
      </c>
      <c r="H85" s="302">
        <f t="shared" si="12"/>
        <v>417</v>
      </c>
      <c r="I85" s="302">
        <f t="shared" si="13"/>
        <v>517.46</v>
      </c>
    </row>
    <row r="86" spans="1:9" s="214" customFormat="1" x14ac:dyDescent="0.25">
      <c r="A86" s="300" t="s">
        <v>30</v>
      </c>
      <c r="B86" s="298">
        <v>1</v>
      </c>
      <c r="C86" s="298">
        <f t="shared" si="14"/>
        <v>173</v>
      </c>
      <c r="D86" s="349">
        <v>158</v>
      </c>
      <c r="E86" s="349">
        <v>15</v>
      </c>
      <c r="F86" s="350">
        <v>658.23</v>
      </c>
      <c r="G86" s="302">
        <f t="shared" si="11"/>
        <v>4.17</v>
      </c>
      <c r="H86" s="302">
        <f t="shared" si="12"/>
        <v>125.1</v>
      </c>
      <c r="I86" s="302">
        <f t="shared" si="13"/>
        <v>155.24</v>
      </c>
    </row>
    <row r="87" spans="1:9" s="214" customFormat="1" x14ac:dyDescent="0.25">
      <c r="A87" s="300" t="s">
        <v>144</v>
      </c>
      <c r="B87" s="298">
        <v>1</v>
      </c>
      <c r="C87" s="298">
        <f t="shared" si="14"/>
        <v>190</v>
      </c>
      <c r="D87" s="349">
        <v>158</v>
      </c>
      <c r="E87" s="349">
        <v>32</v>
      </c>
      <c r="F87" s="350">
        <v>743.44</v>
      </c>
      <c r="G87" s="302">
        <f t="shared" si="11"/>
        <v>4.71</v>
      </c>
      <c r="H87" s="302">
        <f t="shared" si="12"/>
        <v>301.44</v>
      </c>
      <c r="I87" s="302">
        <f t="shared" si="13"/>
        <v>374.06</v>
      </c>
    </row>
    <row r="88" spans="1:9" s="214" customFormat="1" x14ac:dyDescent="0.25">
      <c r="A88" s="300" t="s">
        <v>144</v>
      </c>
      <c r="B88" s="298">
        <v>1</v>
      </c>
      <c r="C88" s="298">
        <f t="shared" si="14"/>
        <v>215</v>
      </c>
      <c r="D88" s="349">
        <v>158</v>
      </c>
      <c r="E88" s="349">
        <v>57</v>
      </c>
      <c r="F88" s="350">
        <v>743.46</v>
      </c>
      <c r="G88" s="302">
        <f t="shared" si="11"/>
        <v>4.71</v>
      </c>
      <c r="H88" s="302">
        <f t="shared" si="12"/>
        <v>536.94000000000005</v>
      </c>
      <c r="I88" s="302">
        <f t="shared" si="13"/>
        <v>666.29</v>
      </c>
    </row>
    <row r="89" spans="1:9" s="214" customFormat="1" x14ac:dyDescent="0.25">
      <c r="A89" s="300" t="s">
        <v>144</v>
      </c>
      <c r="B89" s="298">
        <v>1</v>
      </c>
      <c r="C89" s="298">
        <f t="shared" si="14"/>
        <v>212</v>
      </c>
      <c r="D89" s="349">
        <v>158</v>
      </c>
      <c r="E89" s="349">
        <v>54</v>
      </c>
      <c r="F89" s="350">
        <v>743.45</v>
      </c>
      <c r="G89" s="302">
        <f t="shared" si="11"/>
        <v>4.71</v>
      </c>
      <c r="H89" s="302">
        <f t="shared" si="12"/>
        <v>508.68</v>
      </c>
      <c r="I89" s="302">
        <f t="shared" si="13"/>
        <v>631.22</v>
      </c>
    </row>
    <row r="90" spans="1:9" s="214" customFormat="1" ht="47.25" x14ac:dyDescent="0.25">
      <c r="A90" s="297" t="s">
        <v>25</v>
      </c>
      <c r="B90" s="320">
        <f t="shared" ref="B90:I90" si="15">SUM(B91:B104)</f>
        <v>14</v>
      </c>
      <c r="C90" s="320"/>
      <c r="D90" s="299"/>
      <c r="E90" s="320">
        <f t="shared" si="15"/>
        <v>735</v>
      </c>
      <c r="F90" s="299"/>
      <c r="G90" s="299"/>
      <c r="H90" s="299">
        <f t="shared" si="15"/>
        <v>5045.72</v>
      </c>
      <c r="I90" s="299">
        <f t="shared" si="15"/>
        <v>6261.2300000000014</v>
      </c>
    </row>
    <row r="91" spans="1:9" s="214" customFormat="1" x14ac:dyDescent="0.25">
      <c r="A91" s="300" t="s">
        <v>196</v>
      </c>
      <c r="B91" s="298">
        <v>1</v>
      </c>
      <c r="C91" s="298">
        <f>D91+E91</f>
        <v>215</v>
      </c>
      <c r="D91" s="349">
        <v>158</v>
      </c>
      <c r="E91" s="349">
        <v>57</v>
      </c>
      <c r="F91" s="350">
        <v>549.30999999999995</v>
      </c>
      <c r="G91" s="302">
        <f t="shared" ref="G91:G151" si="16">ROUND(F91/D91,2)</f>
        <v>3.48</v>
      </c>
      <c r="H91" s="302">
        <f t="shared" ref="H91:H144" si="17">ROUND(E91*G91*2,2)</f>
        <v>396.72</v>
      </c>
      <c r="I91" s="302">
        <f t="shared" si="13"/>
        <v>492.29</v>
      </c>
    </row>
    <row r="92" spans="1:9" s="214" customFormat="1" x14ac:dyDescent="0.25">
      <c r="A92" s="300" t="s">
        <v>196</v>
      </c>
      <c r="B92" s="298">
        <v>1</v>
      </c>
      <c r="C92" s="298">
        <f t="shared" ref="C92:C104" si="18">D92+E92</f>
        <v>244</v>
      </c>
      <c r="D92" s="349">
        <v>158</v>
      </c>
      <c r="E92" s="349">
        <v>86</v>
      </c>
      <c r="F92" s="350">
        <v>549.30999999999995</v>
      </c>
      <c r="G92" s="302">
        <f t="shared" si="16"/>
        <v>3.48</v>
      </c>
      <c r="H92" s="302">
        <f t="shared" si="17"/>
        <v>598.55999999999995</v>
      </c>
      <c r="I92" s="302">
        <f t="shared" si="13"/>
        <v>742.75</v>
      </c>
    </row>
    <row r="93" spans="1:9" s="214" customFormat="1" x14ac:dyDescent="0.25">
      <c r="A93" s="300" t="s">
        <v>196</v>
      </c>
      <c r="B93" s="298">
        <v>1</v>
      </c>
      <c r="C93" s="298">
        <f t="shared" si="18"/>
        <v>200</v>
      </c>
      <c r="D93" s="349">
        <v>158</v>
      </c>
      <c r="E93" s="349">
        <v>42</v>
      </c>
      <c r="F93" s="350">
        <v>549.30999999999995</v>
      </c>
      <c r="G93" s="302">
        <f t="shared" si="16"/>
        <v>3.48</v>
      </c>
      <c r="H93" s="302">
        <f t="shared" si="17"/>
        <v>292.32</v>
      </c>
      <c r="I93" s="302">
        <f t="shared" si="13"/>
        <v>362.74</v>
      </c>
    </row>
    <row r="94" spans="1:9" s="214" customFormat="1" x14ac:dyDescent="0.25">
      <c r="A94" s="300" t="s">
        <v>196</v>
      </c>
      <c r="B94" s="298">
        <v>1</v>
      </c>
      <c r="C94" s="298">
        <f t="shared" si="18"/>
        <v>228</v>
      </c>
      <c r="D94" s="349">
        <v>158</v>
      </c>
      <c r="E94" s="349">
        <v>70</v>
      </c>
      <c r="F94" s="350">
        <v>549.29999999999995</v>
      </c>
      <c r="G94" s="302">
        <f t="shared" si="16"/>
        <v>3.48</v>
      </c>
      <c r="H94" s="302">
        <f t="shared" si="17"/>
        <v>487.2</v>
      </c>
      <c r="I94" s="302">
        <f t="shared" si="13"/>
        <v>604.57000000000005</v>
      </c>
    </row>
    <row r="95" spans="1:9" s="214" customFormat="1" x14ac:dyDescent="0.25">
      <c r="A95" s="300" t="s">
        <v>196</v>
      </c>
      <c r="B95" s="298">
        <v>1</v>
      </c>
      <c r="C95" s="298">
        <f t="shared" si="18"/>
        <v>228</v>
      </c>
      <c r="D95" s="349">
        <v>158</v>
      </c>
      <c r="E95" s="349">
        <v>70</v>
      </c>
      <c r="F95" s="350">
        <v>549.29999999999995</v>
      </c>
      <c r="G95" s="302">
        <f t="shared" si="16"/>
        <v>3.48</v>
      </c>
      <c r="H95" s="302">
        <f t="shared" si="17"/>
        <v>487.2</v>
      </c>
      <c r="I95" s="302">
        <f t="shared" si="13"/>
        <v>604.57000000000005</v>
      </c>
    </row>
    <row r="96" spans="1:9" s="214" customFormat="1" x14ac:dyDescent="0.25">
      <c r="A96" s="300" t="s">
        <v>196</v>
      </c>
      <c r="B96" s="298">
        <v>1</v>
      </c>
      <c r="C96" s="298">
        <f t="shared" si="18"/>
        <v>208</v>
      </c>
      <c r="D96" s="349">
        <v>158</v>
      </c>
      <c r="E96" s="349">
        <v>50</v>
      </c>
      <c r="F96" s="350">
        <v>430.01</v>
      </c>
      <c r="G96" s="302">
        <f t="shared" si="16"/>
        <v>2.72</v>
      </c>
      <c r="H96" s="302">
        <f t="shared" si="17"/>
        <v>272</v>
      </c>
      <c r="I96" s="302">
        <f t="shared" si="13"/>
        <v>337.52</v>
      </c>
    </row>
    <row r="97" spans="1:11" s="214" customFormat="1" x14ac:dyDescent="0.25">
      <c r="A97" s="300" t="s">
        <v>196</v>
      </c>
      <c r="B97" s="298">
        <v>1</v>
      </c>
      <c r="C97" s="298">
        <f t="shared" si="18"/>
        <v>188</v>
      </c>
      <c r="D97" s="349">
        <v>158</v>
      </c>
      <c r="E97" s="349">
        <v>30</v>
      </c>
      <c r="F97" s="350">
        <v>549.30999999999995</v>
      </c>
      <c r="G97" s="302">
        <f t="shared" si="16"/>
        <v>3.48</v>
      </c>
      <c r="H97" s="302">
        <f t="shared" si="17"/>
        <v>208.8</v>
      </c>
      <c r="I97" s="302">
        <f t="shared" si="13"/>
        <v>259.10000000000002</v>
      </c>
    </row>
    <row r="98" spans="1:11" s="214" customFormat="1" x14ac:dyDescent="0.25">
      <c r="A98" s="300" t="s">
        <v>196</v>
      </c>
      <c r="B98" s="298">
        <v>1</v>
      </c>
      <c r="C98" s="298">
        <f t="shared" si="18"/>
        <v>182</v>
      </c>
      <c r="D98" s="349">
        <v>158</v>
      </c>
      <c r="E98" s="349">
        <v>24</v>
      </c>
      <c r="F98" s="350">
        <v>549.30999999999995</v>
      </c>
      <c r="G98" s="302">
        <f t="shared" si="16"/>
        <v>3.48</v>
      </c>
      <c r="H98" s="302">
        <f t="shared" si="17"/>
        <v>167.04</v>
      </c>
      <c r="I98" s="302">
        <f t="shared" si="13"/>
        <v>207.28</v>
      </c>
    </row>
    <row r="99" spans="1:11" s="214" customFormat="1" x14ac:dyDescent="0.25">
      <c r="A99" s="300" t="s">
        <v>196</v>
      </c>
      <c r="B99" s="298">
        <v>1</v>
      </c>
      <c r="C99" s="298">
        <f t="shared" si="18"/>
        <v>200</v>
      </c>
      <c r="D99" s="349">
        <v>158</v>
      </c>
      <c r="E99" s="349">
        <v>42</v>
      </c>
      <c r="F99" s="350">
        <v>545.51</v>
      </c>
      <c r="G99" s="302">
        <f t="shared" si="16"/>
        <v>3.45</v>
      </c>
      <c r="H99" s="302">
        <f t="shared" si="17"/>
        <v>289.8</v>
      </c>
      <c r="I99" s="302">
        <f t="shared" si="13"/>
        <v>359.61</v>
      </c>
    </row>
    <row r="100" spans="1:11" s="214" customFormat="1" x14ac:dyDescent="0.25">
      <c r="A100" s="300" t="s">
        <v>196</v>
      </c>
      <c r="B100" s="298">
        <v>1</v>
      </c>
      <c r="C100" s="298">
        <f t="shared" si="18"/>
        <v>194</v>
      </c>
      <c r="D100" s="349">
        <v>158</v>
      </c>
      <c r="E100" s="349">
        <v>36</v>
      </c>
      <c r="F100" s="350">
        <v>568.23</v>
      </c>
      <c r="G100" s="302">
        <f t="shared" si="16"/>
        <v>3.6</v>
      </c>
      <c r="H100" s="302">
        <f t="shared" si="17"/>
        <v>259.2</v>
      </c>
      <c r="I100" s="302">
        <f t="shared" si="13"/>
        <v>321.64</v>
      </c>
    </row>
    <row r="101" spans="1:11" s="214" customFormat="1" x14ac:dyDescent="0.25">
      <c r="A101" s="300" t="s">
        <v>196</v>
      </c>
      <c r="B101" s="298">
        <v>1</v>
      </c>
      <c r="C101" s="298">
        <f t="shared" si="18"/>
        <v>220</v>
      </c>
      <c r="D101" s="349">
        <v>158</v>
      </c>
      <c r="E101" s="349">
        <v>62</v>
      </c>
      <c r="F101" s="350">
        <v>549.29999999999995</v>
      </c>
      <c r="G101" s="302">
        <f t="shared" si="16"/>
        <v>3.48</v>
      </c>
      <c r="H101" s="302">
        <f t="shared" si="17"/>
        <v>431.52</v>
      </c>
      <c r="I101" s="302">
        <f t="shared" si="13"/>
        <v>535.47</v>
      </c>
    </row>
    <row r="102" spans="1:11" s="214" customFormat="1" x14ac:dyDescent="0.25">
      <c r="A102" s="300" t="s">
        <v>196</v>
      </c>
      <c r="B102" s="298">
        <v>1</v>
      </c>
      <c r="C102" s="298">
        <f t="shared" si="18"/>
        <v>213</v>
      </c>
      <c r="D102" s="349">
        <v>158</v>
      </c>
      <c r="E102" s="349">
        <v>55</v>
      </c>
      <c r="F102" s="350">
        <v>549.29</v>
      </c>
      <c r="G102" s="302">
        <f t="shared" si="16"/>
        <v>3.48</v>
      </c>
      <c r="H102" s="302">
        <f t="shared" si="17"/>
        <v>382.8</v>
      </c>
      <c r="I102" s="302">
        <f t="shared" si="13"/>
        <v>475.02</v>
      </c>
    </row>
    <row r="103" spans="1:11" s="214" customFormat="1" x14ac:dyDescent="0.25">
      <c r="A103" s="300" t="s">
        <v>196</v>
      </c>
      <c r="B103" s="298">
        <v>1</v>
      </c>
      <c r="C103" s="298">
        <f t="shared" si="18"/>
        <v>236</v>
      </c>
      <c r="D103" s="349">
        <v>158</v>
      </c>
      <c r="E103" s="349">
        <v>78</v>
      </c>
      <c r="F103" s="350">
        <v>549.29</v>
      </c>
      <c r="G103" s="302">
        <f t="shared" si="16"/>
        <v>3.48</v>
      </c>
      <c r="H103" s="302">
        <f t="shared" si="17"/>
        <v>542.88</v>
      </c>
      <c r="I103" s="302">
        <f t="shared" si="13"/>
        <v>673.66</v>
      </c>
    </row>
    <row r="104" spans="1:11" s="214" customFormat="1" x14ac:dyDescent="0.25">
      <c r="A104" s="300" t="s">
        <v>196</v>
      </c>
      <c r="B104" s="298">
        <v>1</v>
      </c>
      <c r="C104" s="298">
        <f t="shared" si="18"/>
        <v>191</v>
      </c>
      <c r="D104" s="349">
        <v>158</v>
      </c>
      <c r="E104" s="349">
        <v>33</v>
      </c>
      <c r="F104" s="350">
        <v>549.30999999999995</v>
      </c>
      <c r="G104" s="302">
        <f t="shared" si="16"/>
        <v>3.48</v>
      </c>
      <c r="H104" s="302">
        <f t="shared" si="17"/>
        <v>229.68</v>
      </c>
      <c r="I104" s="302">
        <f t="shared" si="13"/>
        <v>285.01</v>
      </c>
    </row>
    <row r="105" spans="1:11" s="214" customFormat="1" ht="31.5" x14ac:dyDescent="0.25">
      <c r="A105" s="305" t="s">
        <v>773</v>
      </c>
      <c r="B105" s="306">
        <f t="shared" ref="B105" si="19">B106+B117+B145</f>
        <v>43</v>
      </c>
      <c r="C105" s="306"/>
      <c r="D105" s="296"/>
      <c r="E105" s="306">
        <f t="shared" ref="E105:H105" si="20">E106+E117+E145</f>
        <v>1918</v>
      </c>
      <c r="F105" s="296"/>
      <c r="G105" s="296"/>
      <c r="H105" s="296">
        <f t="shared" si="20"/>
        <v>20991.500000000004</v>
      </c>
      <c r="I105" s="296">
        <f>I106+I117+I145</f>
        <v>26048.370000000003</v>
      </c>
    </row>
    <row r="106" spans="1:11" s="214" customFormat="1" ht="31.5" x14ac:dyDescent="0.25">
      <c r="A106" s="297" t="s">
        <v>23</v>
      </c>
      <c r="B106" s="320">
        <f t="shared" ref="B106" si="21">SUM(B107:B116)</f>
        <v>10</v>
      </c>
      <c r="C106" s="320"/>
      <c r="D106" s="299"/>
      <c r="E106" s="320">
        <f t="shared" ref="E106:H106" si="22">SUM(E107:E116)</f>
        <v>584</v>
      </c>
      <c r="F106" s="299"/>
      <c r="G106" s="299"/>
      <c r="H106" s="299">
        <f t="shared" si="22"/>
        <v>9308.9599999999991</v>
      </c>
      <c r="I106" s="299">
        <f>SUM(I107:I116)</f>
        <v>11551.51</v>
      </c>
    </row>
    <row r="107" spans="1:11" s="214" customFormat="1" x14ac:dyDescent="0.25">
      <c r="A107" s="300" t="s">
        <v>1311</v>
      </c>
      <c r="B107" s="298">
        <v>1</v>
      </c>
      <c r="C107" s="298">
        <f>D107+E107</f>
        <v>231</v>
      </c>
      <c r="D107" s="298">
        <v>158</v>
      </c>
      <c r="E107" s="298">
        <v>73</v>
      </c>
      <c r="F107" s="302">
        <v>1259.6099999999999</v>
      </c>
      <c r="G107" s="302">
        <f t="shared" ref="G107:G116" si="23">ROUND(F107/D107,2)</f>
        <v>7.97</v>
      </c>
      <c r="H107" s="302">
        <f t="shared" si="17"/>
        <v>1163.6199999999999</v>
      </c>
      <c r="I107" s="302">
        <f t="shared" ref="I107:I144" si="24">ROUND(H107*1.2409,2)</f>
        <v>1443.94</v>
      </c>
    </row>
    <row r="108" spans="1:11" s="214" customFormat="1" x14ac:dyDescent="0.25">
      <c r="A108" s="300" t="s">
        <v>779</v>
      </c>
      <c r="B108" s="298">
        <v>1</v>
      </c>
      <c r="C108" s="298">
        <f>D108+E108</f>
        <v>200</v>
      </c>
      <c r="D108" s="298">
        <v>158</v>
      </c>
      <c r="E108" s="298">
        <v>42</v>
      </c>
      <c r="F108" s="302">
        <v>1259.5999999999999</v>
      </c>
      <c r="G108" s="302">
        <f t="shared" si="23"/>
        <v>7.97</v>
      </c>
      <c r="H108" s="302">
        <f t="shared" si="17"/>
        <v>669.48</v>
      </c>
      <c r="I108" s="302">
        <f t="shared" si="24"/>
        <v>830.76</v>
      </c>
    </row>
    <row r="109" spans="1:11" s="214" customFormat="1" x14ac:dyDescent="0.25">
      <c r="A109" s="300" t="s">
        <v>779</v>
      </c>
      <c r="B109" s="298">
        <v>1</v>
      </c>
      <c r="C109" s="298">
        <f t="shared" ref="C109:C116" si="25">D109+E109</f>
        <v>240</v>
      </c>
      <c r="D109" s="298">
        <v>158</v>
      </c>
      <c r="E109" s="298">
        <v>82</v>
      </c>
      <c r="F109" s="302">
        <v>1259.6099999999999</v>
      </c>
      <c r="G109" s="302">
        <f t="shared" si="23"/>
        <v>7.97</v>
      </c>
      <c r="H109" s="302">
        <f t="shared" si="17"/>
        <v>1307.08</v>
      </c>
      <c r="I109" s="302">
        <f t="shared" si="24"/>
        <v>1621.96</v>
      </c>
    </row>
    <row r="110" spans="1:11" x14ac:dyDescent="0.25">
      <c r="A110" s="300" t="s">
        <v>779</v>
      </c>
      <c r="B110" s="298">
        <v>1</v>
      </c>
      <c r="C110" s="298">
        <f t="shared" si="25"/>
        <v>184</v>
      </c>
      <c r="D110" s="298">
        <v>158</v>
      </c>
      <c r="E110" s="298">
        <v>26</v>
      </c>
      <c r="F110" s="302">
        <v>1259.6199999999999</v>
      </c>
      <c r="G110" s="302">
        <f t="shared" si="23"/>
        <v>7.97</v>
      </c>
      <c r="H110" s="302">
        <f t="shared" si="17"/>
        <v>414.44</v>
      </c>
      <c r="I110" s="302">
        <f t="shared" si="24"/>
        <v>514.28</v>
      </c>
    </row>
    <row r="111" spans="1:11" s="220" customFormat="1" x14ac:dyDescent="0.25">
      <c r="A111" s="300" t="s">
        <v>779</v>
      </c>
      <c r="B111" s="298">
        <v>1</v>
      </c>
      <c r="C111" s="298">
        <f t="shared" si="25"/>
        <v>206</v>
      </c>
      <c r="D111" s="298">
        <v>158</v>
      </c>
      <c r="E111" s="298">
        <v>48</v>
      </c>
      <c r="F111" s="302">
        <v>1259.5899999999999</v>
      </c>
      <c r="G111" s="302">
        <f t="shared" si="23"/>
        <v>7.97</v>
      </c>
      <c r="H111" s="302">
        <f t="shared" si="17"/>
        <v>765.12</v>
      </c>
      <c r="I111" s="302">
        <f t="shared" si="24"/>
        <v>949.44</v>
      </c>
      <c r="J111" s="212"/>
      <c r="K111" s="212"/>
    </row>
    <row r="112" spans="1:11" s="220" customFormat="1" x14ac:dyDescent="0.25">
      <c r="A112" s="300" t="s">
        <v>779</v>
      </c>
      <c r="B112" s="298">
        <v>1</v>
      </c>
      <c r="C112" s="298">
        <f t="shared" si="25"/>
        <v>207</v>
      </c>
      <c r="D112" s="298">
        <v>158</v>
      </c>
      <c r="E112" s="298">
        <v>49</v>
      </c>
      <c r="F112" s="302">
        <v>1259.6099999999999</v>
      </c>
      <c r="G112" s="302">
        <f t="shared" si="23"/>
        <v>7.97</v>
      </c>
      <c r="H112" s="302">
        <f t="shared" si="17"/>
        <v>781.06</v>
      </c>
      <c r="I112" s="302">
        <f t="shared" si="24"/>
        <v>969.22</v>
      </c>
      <c r="J112" s="212"/>
      <c r="K112" s="212"/>
    </row>
    <row r="113" spans="1:11" s="220" customFormat="1" x14ac:dyDescent="0.25">
      <c r="A113" s="300" t="s">
        <v>779</v>
      </c>
      <c r="B113" s="298">
        <v>1</v>
      </c>
      <c r="C113" s="298">
        <f t="shared" si="25"/>
        <v>207</v>
      </c>
      <c r="D113" s="298">
        <v>158</v>
      </c>
      <c r="E113" s="298">
        <v>49</v>
      </c>
      <c r="F113" s="302">
        <v>1259.6099999999999</v>
      </c>
      <c r="G113" s="302">
        <f t="shared" si="23"/>
        <v>7.97</v>
      </c>
      <c r="H113" s="302">
        <f t="shared" si="17"/>
        <v>781.06</v>
      </c>
      <c r="I113" s="302">
        <f t="shared" si="24"/>
        <v>969.22</v>
      </c>
      <c r="J113" s="212"/>
      <c r="K113" s="212"/>
    </row>
    <row r="114" spans="1:11" s="220" customFormat="1" x14ac:dyDescent="0.25">
      <c r="A114" s="300" t="s">
        <v>393</v>
      </c>
      <c r="B114" s="298">
        <v>1</v>
      </c>
      <c r="C114" s="298">
        <f t="shared" si="25"/>
        <v>267</v>
      </c>
      <c r="D114" s="298">
        <v>158</v>
      </c>
      <c r="E114" s="298">
        <v>109</v>
      </c>
      <c r="F114" s="302">
        <v>1259.6099999999999</v>
      </c>
      <c r="G114" s="302">
        <f t="shared" si="23"/>
        <v>7.97</v>
      </c>
      <c r="H114" s="302">
        <f t="shared" si="17"/>
        <v>1737.46</v>
      </c>
      <c r="I114" s="302">
        <f t="shared" si="24"/>
        <v>2156.0100000000002</v>
      </c>
      <c r="J114" s="212"/>
      <c r="K114" s="212"/>
    </row>
    <row r="115" spans="1:11" s="220" customFormat="1" x14ac:dyDescent="0.25">
      <c r="A115" s="300" t="s">
        <v>393</v>
      </c>
      <c r="B115" s="298">
        <v>1</v>
      </c>
      <c r="C115" s="298">
        <f t="shared" si="25"/>
        <v>203</v>
      </c>
      <c r="D115" s="298">
        <v>158</v>
      </c>
      <c r="E115" s="298">
        <v>45</v>
      </c>
      <c r="F115" s="302">
        <v>1259.6099999999999</v>
      </c>
      <c r="G115" s="302">
        <f t="shared" si="23"/>
        <v>7.97</v>
      </c>
      <c r="H115" s="302">
        <f t="shared" si="17"/>
        <v>717.3</v>
      </c>
      <c r="I115" s="302">
        <f t="shared" si="24"/>
        <v>890.1</v>
      </c>
      <c r="J115" s="212"/>
      <c r="K115" s="212"/>
    </row>
    <row r="116" spans="1:11" s="220" customFormat="1" x14ac:dyDescent="0.25">
      <c r="A116" s="300" t="s">
        <v>393</v>
      </c>
      <c r="B116" s="298">
        <v>1</v>
      </c>
      <c r="C116" s="298">
        <f t="shared" si="25"/>
        <v>219</v>
      </c>
      <c r="D116" s="298">
        <v>158</v>
      </c>
      <c r="E116" s="298">
        <v>61</v>
      </c>
      <c r="F116" s="302">
        <v>1259.5999999999999</v>
      </c>
      <c r="G116" s="302">
        <f t="shared" si="23"/>
        <v>7.97</v>
      </c>
      <c r="H116" s="302">
        <f t="shared" si="17"/>
        <v>972.34</v>
      </c>
      <c r="I116" s="302">
        <f t="shared" si="24"/>
        <v>1206.58</v>
      </c>
      <c r="J116" s="212"/>
      <c r="K116" s="212"/>
    </row>
    <row r="117" spans="1:11" s="220" customFormat="1" ht="47.25" x14ac:dyDescent="0.25">
      <c r="A117" s="297" t="s">
        <v>24</v>
      </c>
      <c r="B117" s="320">
        <f>SUM(B118:B144)</f>
        <v>27</v>
      </c>
      <c r="C117" s="320"/>
      <c r="D117" s="299"/>
      <c r="E117" s="320">
        <f t="shared" ref="E117:I117" si="26">SUM(E118:E144)</f>
        <v>1005</v>
      </c>
      <c r="F117" s="299"/>
      <c r="G117" s="299"/>
      <c r="H117" s="299">
        <f t="shared" si="26"/>
        <v>9573.9800000000014</v>
      </c>
      <c r="I117" s="299">
        <f t="shared" si="26"/>
        <v>11880.36</v>
      </c>
      <c r="J117" s="212"/>
      <c r="K117" s="212"/>
    </row>
    <row r="118" spans="1:11" s="220" customFormat="1" x14ac:dyDescent="0.25">
      <c r="A118" s="300" t="s">
        <v>790</v>
      </c>
      <c r="B118" s="298">
        <v>1</v>
      </c>
      <c r="C118" s="298">
        <f>D118+E118</f>
        <v>202</v>
      </c>
      <c r="D118" s="298">
        <v>158</v>
      </c>
      <c r="E118" s="298">
        <v>44</v>
      </c>
      <c r="F118" s="302">
        <v>805.01</v>
      </c>
      <c r="G118" s="302">
        <f t="shared" si="16"/>
        <v>5.0999999999999996</v>
      </c>
      <c r="H118" s="302">
        <f t="shared" si="17"/>
        <v>448.8</v>
      </c>
      <c r="I118" s="302">
        <f t="shared" si="24"/>
        <v>556.91999999999996</v>
      </c>
      <c r="J118" s="212"/>
      <c r="K118" s="212"/>
    </row>
    <row r="119" spans="1:11" s="220" customFormat="1" x14ac:dyDescent="0.25">
      <c r="A119" s="300" t="s">
        <v>790</v>
      </c>
      <c r="B119" s="298">
        <v>1</v>
      </c>
      <c r="C119" s="298">
        <f t="shared" ref="C119:C144" si="27">D119+E119</f>
        <v>262</v>
      </c>
      <c r="D119" s="298">
        <v>158</v>
      </c>
      <c r="E119" s="298">
        <v>104</v>
      </c>
      <c r="F119" s="302">
        <v>847.62</v>
      </c>
      <c r="G119" s="302">
        <f t="shared" si="16"/>
        <v>5.36</v>
      </c>
      <c r="H119" s="302">
        <f t="shared" si="17"/>
        <v>1114.8800000000001</v>
      </c>
      <c r="I119" s="302">
        <f t="shared" si="24"/>
        <v>1383.45</v>
      </c>
      <c r="J119" s="212"/>
      <c r="K119" s="212"/>
    </row>
    <row r="120" spans="1:11" s="220" customFormat="1" ht="31.5" x14ac:dyDescent="0.25">
      <c r="A120" s="300" t="s">
        <v>460</v>
      </c>
      <c r="B120" s="298">
        <v>1</v>
      </c>
      <c r="C120" s="298">
        <f t="shared" si="27"/>
        <v>167</v>
      </c>
      <c r="D120" s="298">
        <v>158</v>
      </c>
      <c r="E120" s="298">
        <v>9</v>
      </c>
      <c r="F120" s="302">
        <v>743.48</v>
      </c>
      <c r="G120" s="302">
        <f t="shared" si="16"/>
        <v>4.71</v>
      </c>
      <c r="H120" s="302">
        <f t="shared" si="17"/>
        <v>84.78</v>
      </c>
      <c r="I120" s="302">
        <f t="shared" si="24"/>
        <v>105.2</v>
      </c>
      <c r="J120" s="212"/>
      <c r="K120" s="212"/>
    </row>
    <row r="121" spans="1:11" s="220" customFormat="1" ht="31.5" x14ac:dyDescent="0.25">
      <c r="A121" s="300" t="s">
        <v>460</v>
      </c>
      <c r="B121" s="298">
        <v>1</v>
      </c>
      <c r="C121" s="298">
        <f t="shared" si="27"/>
        <v>196</v>
      </c>
      <c r="D121" s="298">
        <v>158</v>
      </c>
      <c r="E121" s="298">
        <v>38</v>
      </c>
      <c r="F121" s="302">
        <v>743.43</v>
      </c>
      <c r="G121" s="302">
        <f t="shared" si="16"/>
        <v>4.71</v>
      </c>
      <c r="H121" s="302">
        <f t="shared" si="17"/>
        <v>357.96</v>
      </c>
      <c r="I121" s="302">
        <f t="shared" si="24"/>
        <v>444.19</v>
      </c>
      <c r="J121" s="212"/>
      <c r="K121" s="212"/>
    </row>
    <row r="122" spans="1:11" s="220" customFormat="1" ht="31.5" x14ac:dyDescent="0.25">
      <c r="A122" s="300" t="s">
        <v>460</v>
      </c>
      <c r="B122" s="298">
        <v>1</v>
      </c>
      <c r="C122" s="298">
        <f t="shared" si="27"/>
        <v>252</v>
      </c>
      <c r="D122" s="298">
        <v>158</v>
      </c>
      <c r="E122" s="298">
        <v>94</v>
      </c>
      <c r="F122" s="302">
        <v>743.46</v>
      </c>
      <c r="G122" s="302">
        <f t="shared" si="16"/>
        <v>4.71</v>
      </c>
      <c r="H122" s="302">
        <f t="shared" si="17"/>
        <v>885.48</v>
      </c>
      <c r="I122" s="302">
        <f t="shared" si="24"/>
        <v>1098.79</v>
      </c>
      <c r="J122" s="212"/>
      <c r="K122" s="212"/>
    </row>
    <row r="123" spans="1:11" s="220" customFormat="1" ht="31.5" x14ac:dyDescent="0.25">
      <c r="A123" s="300" t="s">
        <v>460</v>
      </c>
      <c r="B123" s="298">
        <v>1</v>
      </c>
      <c r="C123" s="298">
        <f t="shared" si="27"/>
        <v>192</v>
      </c>
      <c r="D123" s="298">
        <v>158</v>
      </c>
      <c r="E123" s="298">
        <v>34</v>
      </c>
      <c r="F123" s="302">
        <v>743.44</v>
      </c>
      <c r="G123" s="302">
        <f t="shared" si="16"/>
        <v>4.71</v>
      </c>
      <c r="H123" s="302">
        <f t="shared" si="17"/>
        <v>320.27999999999997</v>
      </c>
      <c r="I123" s="302">
        <f t="shared" si="24"/>
        <v>397.44</v>
      </c>
      <c r="J123" s="212"/>
      <c r="K123" s="212"/>
    </row>
    <row r="124" spans="1:11" s="220" customFormat="1" ht="31.5" x14ac:dyDescent="0.25">
      <c r="A124" s="300" t="s">
        <v>460</v>
      </c>
      <c r="B124" s="298">
        <v>1</v>
      </c>
      <c r="C124" s="298">
        <f t="shared" si="27"/>
        <v>202</v>
      </c>
      <c r="D124" s="298">
        <v>158</v>
      </c>
      <c r="E124" s="298">
        <v>44</v>
      </c>
      <c r="F124" s="302">
        <v>743.46</v>
      </c>
      <c r="G124" s="302">
        <f t="shared" si="16"/>
        <v>4.71</v>
      </c>
      <c r="H124" s="302">
        <f t="shared" si="17"/>
        <v>414.48</v>
      </c>
      <c r="I124" s="302">
        <f t="shared" si="24"/>
        <v>514.33000000000004</v>
      </c>
      <c r="J124" s="212"/>
      <c r="K124" s="212"/>
    </row>
    <row r="125" spans="1:11" s="220" customFormat="1" ht="31.5" x14ac:dyDescent="0.25">
      <c r="A125" s="300" t="s">
        <v>460</v>
      </c>
      <c r="B125" s="298">
        <v>1</v>
      </c>
      <c r="C125" s="298">
        <f t="shared" si="27"/>
        <v>224</v>
      </c>
      <c r="D125" s="298">
        <v>158</v>
      </c>
      <c r="E125" s="298">
        <v>66</v>
      </c>
      <c r="F125" s="302">
        <v>743.46</v>
      </c>
      <c r="G125" s="302">
        <f t="shared" si="16"/>
        <v>4.71</v>
      </c>
      <c r="H125" s="302">
        <f t="shared" si="17"/>
        <v>621.72</v>
      </c>
      <c r="I125" s="302">
        <f t="shared" si="24"/>
        <v>771.49</v>
      </c>
      <c r="J125" s="212"/>
      <c r="K125" s="212"/>
    </row>
    <row r="126" spans="1:11" s="220" customFormat="1" ht="31.5" x14ac:dyDescent="0.25">
      <c r="A126" s="300" t="s">
        <v>460</v>
      </c>
      <c r="B126" s="298">
        <v>1</v>
      </c>
      <c r="C126" s="298">
        <f t="shared" si="27"/>
        <v>198</v>
      </c>
      <c r="D126" s="298">
        <v>158</v>
      </c>
      <c r="E126" s="298">
        <v>40</v>
      </c>
      <c r="F126" s="302">
        <v>743.47</v>
      </c>
      <c r="G126" s="302">
        <f t="shared" si="16"/>
        <v>4.71</v>
      </c>
      <c r="H126" s="302">
        <f t="shared" si="17"/>
        <v>376.8</v>
      </c>
      <c r="I126" s="302">
        <f t="shared" si="24"/>
        <v>467.57</v>
      </c>
      <c r="J126" s="212"/>
      <c r="K126" s="212"/>
    </row>
    <row r="127" spans="1:11" s="220" customFormat="1" ht="31.5" x14ac:dyDescent="0.25">
      <c r="A127" s="300" t="s">
        <v>460</v>
      </c>
      <c r="B127" s="298">
        <v>1</v>
      </c>
      <c r="C127" s="298">
        <f t="shared" si="27"/>
        <v>187</v>
      </c>
      <c r="D127" s="298">
        <v>158</v>
      </c>
      <c r="E127" s="298">
        <v>29</v>
      </c>
      <c r="F127" s="302">
        <v>743.47</v>
      </c>
      <c r="G127" s="302">
        <f t="shared" si="16"/>
        <v>4.71</v>
      </c>
      <c r="H127" s="302">
        <f t="shared" si="17"/>
        <v>273.18</v>
      </c>
      <c r="I127" s="302">
        <f t="shared" si="24"/>
        <v>338.99</v>
      </c>
      <c r="J127" s="212"/>
      <c r="K127" s="212"/>
    </row>
    <row r="128" spans="1:11" s="220" customFormat="1" ht="31.5" x14ac:dyDescent="0.25">
      <c r="A128" s="300" t="s">
        <v>460</v>
      </c>
      <c r="B128" s="298">
        <v>1</v>
      </c>
      <c r="C128" s="298">
        <f t="shared" si="27"/>
        <v>192</v>
      </c>
      <c r="D128" s="298">
        <v>158</v>
      </c>
      <c r="E128" s="298">
        <v>34</v>
      </c>
      <c r="F128" s="302">
        <v>743.44</v>
      </c>
      <c r="G128" s="302">
        <f t="shared" si="16"/>
        <v>4.71</v>
      </c>
      <c r="H128" s="302">
        <f t="shared" si="17"/>
        <v>320.27999999999997</v>
      </c>
      <c r="I128" s="302">
        <f t="shared" si="24"/>
        <v>397.44</v>
      </c>
      <c r="J128" s="212"/>
      <c r="K128" s="212"/>
    </row>
    <row r="129" spans="1:11" s="220" customFormat="1" ht="31.5" x14ac:dyDescent="0.25">
      <c r="A129" s="300" t="s">
        <v>460</v>
      </c>
      <c r="B129" s="298">
        <v>1</v>
      </c>
      <c r="C129" s="298">
        <f t="shared" si="27"/>
        <v>186</v>
      </c>
      <c r="D129" s="298">
        <v>158</v>
      </c>
      <c r="E129" s="298">
        <v>28</v>
      </c>
      <c r="F129" s="302">
        <v>743.45</v>
      </c>
      <c r="G129" s="302">
        <f t="shared" si="16"/>
        <v>4.71</v>
      </c>
      <c r="H129" s="302">
        <f t="shared" si="17"/>
        <v>263.76</v>
      </c>
      <c r="I129" s="302">
        <f t="shared" si="24"/>
        <v>327.3</v>
      </c>
      <c r="J129" s="212"/>
      <c r="K129" s="212"/>
    </row>
    <row r="130" spans="1:11" s="220" customFormat="1" ht="31.5" x14ac:dyDescent="0.25">
      <c r="A130" s="300" t="s">
        <v>460</v>
      </c>
      <c r="B130" s="298">
        <v>1</v>
      </c>
      <c r="C130" s="298">
        <f t="shared" si="27"/>
        <v>203</v>
      </c>
      <c r="D130" s="298">
        <v>158</v>
      </c>
      <c r="E130" s="298">
        <v>45</v>
      </c>
      <c r="F130" s="302">
        <v>743.44</v>
      </c>
      <c r="G130" s="302">
        <f t="shared" si="16"/>
        <v>4.71</v>
      </c>
      <c r="H130" s="302">
        <f t="shared" si="17"/>
        <v>423.9</v>
      </c>
      <c r="I130" s="302">
        <f t="shared" si="24"/>
        <v>526.02</v>
      </c>
      <c r="J130" s="212"/>
      <c r="K130" s="212"/>
    </row>
    <row r="131" spans="1:11" s="220" customFormat="1" ht="31.5" x14ac:dyDescent="0.25">
      <c r="A131" s="300" t="s">
        <v>460</v>
      </c>
      <c r="B131" s="298">
        <v>1</v>
      </c>
      <c r="C131" s="298">
        <f t="shared" si="27"/>
        <v>201</v>
      </c>
      <c r="D131" s="298">
        <v>158</v>
      </c>
      <c r="E131" s="298">
        <v>43</v>
      </c>
      <c r="F131" s="302">
        <v>743.45</v>
      </c>
      <c r="G131" s="302">
        <f t="shared" si="16"/>
        <v>4.71</v>
      </c>
      <c r="H131" s="302">
        <f t="shared" si="17"/>
        <v>405.06</v>
      </c>
      <c r="I131" s="302">
        <f t="shared" si="24"/>
        <v>502.64</v>
      </c>
      <c r="J131" s="212"/>
      <c r="K131" s="212"/>
    </row>
    <row r="132" spans="1:11" s="220" customFormat="1" ht="31.5" x14ac:dyDescent="0.25">
      <c r="A132" s="300" t="s">
        <v>460</v>
      </c>
      <c r="B132" s="298">
        <v>1</v>
      </c>
      <c r="C132" s="298">
        <f t="shared" si="27"/>
        <v>192</v>
      </c>
      <c r="D132" s="298">
        <v>158</v>
      </c>
      <c r="E132" s="298">
        <v>34</v>
      </c>
      <c r="F132" s="302">
        <v>743.44</v>
      </c>
      <c r="G132" s="302">
        <f t="shared" si="16"/>
        <v>4.71</v>
      </c>
      <c r="H132" s="302">
        <f t="shared" si="17"/>
        <v>320.27999999999997</v>
      </c>
      <c r="I132" s="302">
        <f t="shared" si="24"/>
        <v>397.44</v>
      </c>
      <c r="J132" s="212"/>
      <c r="K132" s="212"/>
    </row>
    <row r="133" spans="1:11" s="220" customFormat="1" ht="31.5" x14ac:dyDescent="0.25">
      <c r="A133" s="300" t="s">
        <v>460</v>
      </c>
      <c r="B133" s="298">
        <v>1</v>
      </c>
      <c r="C133" s="298">
        <f t="shared" si="27"/>
        <v>188</v>
      </c>
      <c r="D133" s="298">
        <v>158</v>
      </c>
      <c r="E133" s="298">
        <v>30</v>
      </c>
      <c r="F133" s="302">
        <v>743.44</v>
      </c>
      <c r="G133" s="302">
        <f t="shared" si="16"/>
        <v>4.71</v>
      </c>
      <c r="H133" s="302">
        <f t="shared" si="17"/>
        <v>282.60000000000002</v>
      </c>
      <c r="I133" s="302">
        <f t="shared" si="24"/>
        <v>350.68</v>
      </c>
      <c r="J133" s="212"/>
      <c r="K133" s="212"/>
    </row>
    <row r="134" spans="1:11" s="220" customFormat="1" ht="31.5" x14ac:dyDescent="0.25">
      <c r="A134" s="300" t="s">
        <v>460</v>
      </c>
      <c r="B134" s="298">
        <v>1</v>
      </c>
      <c r="C134" s="298">
        <f t="shared" si="27"/>
        <v>163</v>
      </c>
      <c r="D134" s="298">
        <v>158</v>
      </c>
      <c r="E134" s="298">
        <v>5</v>
      </c>
      <c r="F134" s="302">
        <v>743.55</v>
      </c>
      <c r="G134" s="302">
        <f t="shared" si="16"/>
        <v>4.71</v>
      </c>
      <c r="H134" s="302">
        <f t="shared" si="17"/>
        <v>47.1</v>
      </c>
      <c r="I134" s="302">
        <f t="shared" si="24"/>
        <v>58.45</v>
      </c>
      <c r="J134" s="212"/>
      <c r="K134" s="212"/>
    </row>
    <row r="135" spans="1:11" s="220" customFormat="1" ht="31.5" x14ac:dyDescent="0.25">
      <c r="A135" s="300" t="s">
        <v>460</v>
      </c>
      <c r="B135" s="298">
        <v>1</v>
      </c>
      <c r="C135" s="298">
        <f t="shared" si="27"/>
        <v>186</v>
      </c>
      <c r="D135" s="298">
        <v>158</v>
      </c>
      <c r="E135" s="298">
        <v>28</v>
      </c>
      <c r="F135" s="302">
        <v>743.45</v>
      </c>
      <c r="G135" s="302">
        <f t="shared" si="16"/>
        <v>4.71</v>
      </c>
      <c r="H135" s="302">
        <f t="shared" si="17"/>
        <v>263.76</v>
      </c>
      <c r="I135" s="302">
        <f t="shared" si="24"/>
        <v>327.3</v>
      </c>
      <c r="J135" s="212"/>
      <c r="K135" s="212"/>
    </row>
    <row r="136" spans="1:11" s="220" customFormat="1" ht="31.5" x14ac:dyDescent="0.25">
      <c r="A136" s="300" t="s">
        <v>460</v>
      </c>
      <c r="B136" s="298">
        <v>1</v>
      </c>
      <c r="C136" s="298">
        <f t="shared" si="27"/>
        <v>168</v>
      </c>
      <c r="D136" s="298">
        <v>158</v>
      </c>
      <c r="E136" s="298">
        <v>10</v>
      </c>
      <c r="F136" s="302">
        <v>743.39</v>
      </c>
      <c r="G136" s="302">
        <f t="shared" si="16"/>
        <v>4.71</v>
      </c>
      <c r="H136" s="302">
        <f t="shared" si="17"/>
        <v>94.2</v>
      </c>
      <c r="I136" s="302">
        <f t="shared" si="24"/>
        <v>116.89</v>
      </c>
      <c r="J136" s="212"/>
      <c r="K136" s="212"/>
    </row>
    <row r="137" spans="1:11" s="220" customFormat="1" ht="31.5" x14ac:dyDescent="0.25">
      <c r="A137" s="300" t="s">
        <v>460</v>
      </c>
      <c r="B137" s="298">
        <v>1</v>
      </c>
      <c r="C137" s="298">
        <f t="shared" si="27"/>
        <v>180</v>
      </c>
      <c r="D137" s="298">
        <v>158</v>
      </c>
      <c r="E137" s="298">
        <v>22</v>
      </c>
      <c r="F137" s="302">
        <v>743.46</v>
      </c>
      <c r="G137" s="302">
        <f t="shared" si="16"/>
        <v>4.71</v>
      </c>
      <c r="H137" s="302">
        <f t="shared" si="17"/>
        <v>207.24</v>
      </c>
      <c r="I137" s="302">
        <f t="shared" si="24"/>
        <v>257.16000000000003</v>
      </c>
      <c r="J137" s="212"/>
      <c r="K137" s="212"/>
    </row>
    <row r="138" spans="1:11" s="220" customFormat="1" ht="31.5" x14ac:dyDescent="0.25">
      <c r="A138" s="300" t="s">
        <v>460</v>
      </c>
      <c r="B138" s="298">
        <v>1</v>
      </c>
      <c r="C138" s="298">
        <f t="shared" si="27"/>
        <v>190</v>
      </c>
      <c r="D138" s="298">
        <v>158</v>
      </c>
      <c r="E138" s="298">
        <v>32</v>
      </c>
      <c r="F138" s="302">
        <v>743.44</v>
      </c>
      <c r="G138" s="302">
        <f t="shared" si="16"/>
        <v>4.71</v>
      </c>
      <c r="H138" s="302">
        <f t="shared" si="17"/>
        <v>301.44</v>
      </c>
      <c r="I138" s="302">
        <f t="shared" si="24"/>
        <v>374.06</v>
      </c>
      <c r="J138" s="212"/>
      <c r="K138" s="212"/>
    </row>
    <row r="139" spans="1:11" s="220" customFormat="1" ht="31.5" x14ac:dyDescent="0.25">
      <c r="A139" s="300" t="s">
        <v>460</v>
      </c>
      <c r="B139" s="298">
        <v>1</v>
      </c>
      <c r="C139" s="298">
        <f t="shared" si="27"/>
        <v>216</v>
      </c>
      <c r="D139" s="298">
        <v>158</v>
      </c>
      <c r="E139" s="298">
        <v>58</v>
      </c>
      <c r="F139" s="302">
        <v>743.44</v>
      </c>
      <c r="G139" s="302">
        <f t="shared" si="16"/>
        <v>4.71</v>
      </c>
      <c r="H139" s="302">
        <f t="shared" si="17"/>
        <v>546.36</v>
      </c>
      <c r="I139" s="302">
        <f t="shared" si="24"/>
        <v>677.98</v>
      </c>
      <c r="J139" s="212"/>
      <c r="K139" s="212"/>
    </row>
    <row r="140" spans="1:11" s="220" customFormat="1" ht="31.5" x14ac:dyDescent="0.25">
      <c r="A140" s="300" t="s">
        <v>460</v>
      </c>
      <c r="B140" s="298">
        <v>1</v>
      </c>
      <c r="C140" s="298">
        <f t="shared" si="27"/>
        <v>204</v>
      </c>
      <c r="D140" s="298">
        <v>158</v>
      </c>
      <c r="E140" s="298">
        <v>46</v>
      </c>
      <c r="F140" s="302">
        <v>743.46</v>
      </c>
      <c r="G140" s="302">
        <f t="shared" si="16"/>
        <v>4.71</v>
      </c>
      <c r="H140" s="302">
        <f t="shared" si="17"/>
        <v>433.32</v>
      </c>
      <c r="I140" s="302">
        <f t="shared" si="24"/>
        <v>537.71</v>
      </c>
      <c r="J140" s="212"/>
      <c r="K140" s="212"/>
    </row>
    <row r="141" spans="1:11" s="220" customFormat="1" x14ac:dyDescent="0.25">
      <c r="A141" s="300" t="s">
        <v>30</v>
      </c>
      <c r="B141" s="298">
        <v>1</v>
      </c>
      <c r="C141" s="298">
        <f t="shared" si="27"/>
        <v>176</v>
      </c>
      <c r="D141" s="298">
        <v>158</v>
      </c>
      <c r="E141" s="298">
        <v>18</v>
      </c>
      <c r="F141" s="302">
        <v>658.25</v>
      </c>
      <c r="G141" s="302">
        <f t="shared" si="16"/>
        <v>4.17</v>
      </c>
      <c r="H141" s="302">
        <f t="shared" si="17"/>
        <v>150.12</v>
      </c>
      <c r="I141" s="302">
        <f t="shared" si="24"/>
        <v>186.28</v>
      </c>
      <c r="J141" s="212"/>
      <c r="K141" s="212"/>
    </row>
    <row r="142" spans="1:11" s="220" customFormat="1" x14ac:dyDescent="0.25">
      <c r="A142" s="300" t="s">
        <v>30</v>
      </c>
      <c r="B142" s="298">
        <v>1</v>
      </c>
      <c r="C142" s="298">
        <f t="shared" si="27"/>
        <v>188</v>
      </c>
      <c r="D142" s="298">
        <v>158</v>
      </c>
      <c r="E142" s="298">
        <v>30</v>
      </c>
      <c r="F142" s="302">
        <v>743.44</v>
      </c>
      <c r="G142" s="302">
        <f t="shared" si="16"/>
        <v>4.71</v>
      </c>
      <c r="H142" s="302">
        <f t="shared" si="17"/>
        <v>282.60000000000002</v>
      </c>
      <c r="I142" s="302">
        <f t="shared" si="24"/>
        <v>350.68</v>
      </c>
      <c r="J142" s="212"/>
      <c r="K142" s="212"/>
    </row>
    <row r="143" spans="1:11" s="220" customFormat="1" x14ac:dyDescent="0.25">
      <c r="A143" s="300" t="s">
        <v>30</v>
      </c>
      <c r="B143" s="298">
        <v>1</v>
      </c>
      <c r="C143" s="298">
        <f t="shared" si="27"/>
        <v>176</v>
      </c>
      <c r="D143" s="298">
        <v>158</v>
      </c>
      <c r="E143" s="298">
        <v>18</v>
      </c>
      <c r="F143" s="302">
        <v>658.25</v>
      </c>
      <c r="G143" s="302">
        <f t="shared" si="16"/>
        <v>4.17</v>
      </c>
      <c r="H143" s="302">
        <f t="shared" si="17"/>
        <v>150.12</v>
      </c>
      <c r="I143" s="302">
        <f t="shared" si="24"/>
        <v>186.28</v>
      </c>
      <c r="J143" s="212"/>
      <c r="K143" s="212"/>
    </row>
    <row r="144" spans="1:11" s="220" customFormat="1" x14ac:dyDescent="0.25">
      <c r="A144" s="300" t="s">
        <v>30</v>
      </c>
      <c r="B144" s="298">
        <v>1</v>
      </c>
      <c r="C144" s="298">
        <f t="shared" si="27"/>
        <v>180</v>
      </c>
      <c r="D144" s="298">
        <v>158</v>
      </c>
      <c r="E144" s="298">
        <v>22</v>
      </c>
      <c r="F144" s="302">
        <v>658.21</v>
      </c>
      <c r="G144" s="302">
        <f t="shared" si="16"/>
        <v>4.17</v>
      </c>
      <c r="H144" s="302">
        <f t="shared" si="17"/>
        <v>183.48</v>
      </c>
      <c r="I144" s="302">
        <f t="shared" si="24"/>
        <v>227.68</v>
      </c>
      <c r="J144" s="212"/>
      <c r="K144" s="212"/>
    </row>
    <row r="145" spans="1:11" s="220" customFormat="1" ht="47.25" x14ac:dyDescent="0.25">
      <c r="A145" s="297" t="s">
        <v>25</v>
      </c>
      <c r="B145" s="320">
        <f>SUM(B146:B151)</f>
        <v>6</v>
      </c>
      <c r="C145" s="320"/>
      <c r="D145" s="299"/>
      <c r="E145" s="320">
        <f t="shared" ref="E145:H145" si="28">SUM(E146:E151)</f>
        <v>329</v>
      </c>
      <c r="F145" s="299"/>
      <c r="G145" s="299"/>
      <c r="H145" s="299">
        <f t="shared" si="28"/>
        <v>2108.56</v>
      </c>
      <c r="I145" s="299">
        <f>SUM(I146:I151)</f>
        <v>2616.5</v>
      </c>
      <c r="J145" s="212"/>
      <c r="K145" s="212"/>
    </row>
    <row r="146" spans="1:11" s="220" customFormat="1" x14ac:dyDescent="0.25">
      <c r="A146" s="300" t="s">
        <v>196</v>
      </c>
      <c r="B146" s="298">
        <v>1</v>
      </c>
      <c r="C146" s="298">
        <f>D146+E146</f>
        <v>178</v>
      </c>
      <c r="D146" s="298">
        <v>158</v>
      </c>
      <c r="E146" s="298">
        <v>20</v>
      </c>
      <c r="F146" s="302">
        <v>549.29</v>
      </c>
      <c r="G146" s="302">
        <f t="shared" si="16"/>
        <v>3.48</v>
      </c>
      <c r="H146" s="302">
        <f t="shared" ref="H146:H186" si="29">ROUND(E146*G146*2,2)</f>
        <v>139.19999999999999</v>
      </c>
      <c r="I146" s="302">
        <f t="shared" ref="I146:I194" si="30">ROUND(H146*1.2409,2)</f>
        <v>172.73</v>
      </c>
      <c r="J146" s="212"/>
      <c r="K146" s="212"/>
    </row>
    <row r="147" spans="1:11" s="220" customFormat="1" x14ac:dyDescent="0.25">
      <c r="A147" s="300" t="s">
        <v>196</v>
      </c>
      <c r="B147" s="298">
        <v>1</v>
      </c>
      <c r="C147" s="298">
        <f t="shared" ref="C147:C151" si="31">D147+E147</f>
        <v>202</v>
      </c>
      <c r="D147" s="298">
        <v>158</v>
      </c>
      <c r="E147" s="298">
        <v>44</v>
      </c>
      <c r="F147" s="302">
        <v>549.29999999999995</v>
      </c>
      <c r="G147" s="302">
        <f t="shared" si="16"/>
        <v>3.48</v>
      </c>
      <c r="H147" s="302">
        <f t="shared" si="29"/>
        <v>306.24</v>
      </c>
      <c r="I147" s="302">
        <f t="shared" si="30"/>
        <v>380.01</v>
      </c>
      <c r="J147" s="212"/>
      <c r="K147" s="212"/>
    </row>
    <row r="148" spans="1:11" s="220" customFormat="1" x14ac:dyDescent="0.25">
      <c r="A148" s="300" t="s">
        <v>196</v>
      </c>
      <c r="B148" s="298">
        <v>1</v>
      </c>
      <c r="C148" s="298">
        <f t="shared" si="31"/>
        <v>169</v>
      </c>
      <c r="D148" s="298">
        <v>158</v>
      </c>
      <c r="E148" s="298">
        <v>11</v>
      </c>
      <c r="F148" s="302">
        <v>549.27</v>
      </c>
      <c r="G148" s="302">
        <f t="shared" si="16"/>
        <v>3.48</v>
      </c>
      <c r="H148" s="302">
        <f t="shared" si="29"/>
        <v>76.56</v>
      </c>
      <c r="I148" s="302">
        <f t="shared" si="30"/>
        <v>95</v>
      </c>
      <c r="J148" s="212"/>
      <c r="K148" s="212"/>
    </row>
    <row r="149" spans="1:11" s="220" customFormat="1" x14ac:dyDescent="0.25">
      <c r="A149" s="300" t="s">
        <v>196</v>
      </c>
      <c r="B149" s="298">
        <v>1</v>
      </c>
      <c r="C149" s="298">
        <f t="shared" si="31"/>
        <v>188</v>
      </c>
      <c r="D149" s="298">
        <v>158</v>
      </c>
      <c r="E149" s="298">
        <v>30</v>
      </c>
      <c r="F149" s="302">
        <v>568.22</v>
      </c>
      <c r="G149" s="302">
        <f t="shared" si="16"/>
        <v>3.6</v>
      </c>
      <c r="H149" s="302">
        <f t="shared" si="29"/>
        <v>216</v>
      </c>
      <c r="I149" s="302">
        <f t="shared" si="30"/>
        <v>268.02999999999997</v>
      </c>
      <c r="J149" s="212"/>
      <c r="K149" s="212"/>
    </row>
    <row r="150" spans="1:11" s="220" customFormat="1" x14ac:dyDescent="0.25">
      <c r="A150" s="300" t="s">
        <v>196</v>
      </c>
      <c r="B150" s="298">
        <v>1</v>
      </c>
      <c r="C150" s="298">
        <f t="shared" si="31"/>
        <v>258</v>
      </c>
      <c r="D150" s="298">
        <v>158</v>
      </c>
      <c r="E150" s="298">
        <v>100</v>
      </c>
      <c r="F150" s="302">
        <v>549.29999999999995</v>
      </c>
      <c r="G150" s="302">
        <f t="shared" si="16"/>
        <v>3.48</v>
      </c>
      <c r="H150" s="302">
        <f t="shared" si="29"/>
        <v>696</v>
      </c>
      <c r="I150" s="302">
        <f t="shared" si="30"/>
        <v>863.67</v>
      </c>
      <c r="J150" s="212"/>
      <c r="K150" s="212"/>
    </row>
    <row r="151" spans="1:11" s="220" customFormat="1" x14ac:dyDescent="0.25">
      <c r="A151" s="300" t="s">
        <v>196</v>
      </c>
      <c r="B151" s="298">
        <v>1</v>
      </c>
      <c r="C151" s="298">
        <f t="shared" si="31"/>
        <v>282</v>
      </c>
      <c r="D151" s="298">
        <v>158</v>
      </c>
      <c r="E151" s="298">
        <v>124</v>
      </c>
      <c r="F151" s="302">
        <v>430</v>
      </c>
      <c r="G151" s="302">
        <f t="shared" si="16"/>
        <v>2.72</v>
      </c>
      <c r="H151" s="302">
        <f t="shared" si="29"/>
        <v>674.56</v>
      </c>
      <c r="I151" s="302">
        <f t="shared" si="30"/>
        <v>837.06</v>
      </c>
      <c r="J151" s="212"/>
      <c r="K151" s="212"/>
    </row>
    <row r="152" spans="1:11" s="220" customFormat="1" x14ac:dyDescent="0.25">
      <c r="A152" s="294" t="s">
        <v>848</v>
      </c>
      <c r="B152" s="306">
        <f t="shared" ref="B152" si="32">B153+B165</f>
        <v>17</v>
      </c>
      <c r="C152" s="306"/>
      <c r="D152" s="296"/>
      <c r="E152" s="306">
        <f t="shared" ref="E152" si="33">E153+E165</f>
        <v>379</v>
      </c>
      <c r="F152" s="296"/>
      <c r="G152" s="296"/>
      <c r="H152" s="296">
        <f>H153+H165</f>
        <v>3187.92</v>
      </c>
      <c r="I152" s="296">
        <f>I153+I165</f>
        <v>3955.87</v>
      </c>
      <c r="J152" s="212"/>
      <c r="K152" s="212"/>
    </row>
    <row r="153" spans="1:11" s="220" customFormat="1" ht="47.25" x14ac:dyDescent="0.25">
      <c r="A153" s="297" t="s">
        <v>24</v>
      </c>
      <c r="B153" s="320">
        <f t="shared" ref="B153" si="34">SUM(B154:B164)</f>
        <v>11</v>
      </c>
      <c r="C153" s="320"/>
      <c r="D153" s="299"/>
      <c r="E153" s="320">
        <f t="shared" ref="E153:I153" si="35">SUM(E154:E164)</f>
        <v>240</v>
      </c>
      <c r="F153" s="299"/>
      <c r="G153" s="299"/>
      <c r="H153" s="299">
        <f t="shared" si="35"/>
        <v>2222.2800000000002</v>
      </c>
      <c r="I153" s="299">
        <f t="shared" si="35"/>
        <v>2757.6099999999997</v>
      </c>
      <c r="J153" s="212"/>
      <c r="K153" s="212"/>
    </row>
    <row r="154" spans="1:11" s="220" customFormat="1" x14ac:dyDescent="0.25">
      <c r="A154" s="300" t="s">
        <v>790</v>
      </c>
      <c r="B154" s="298">
        <v>1</v>
      </c>
      <c r="C154" s="298">
        <f>D154+E154</f>
        <v>170</v>
      </c>
      <c r="D154" s="298">
        <v>158</v>
      </c>
      <c r="E154" s="298">
        <v>12</v>
      </c>
      <c r="F154" s="302">
        <v>909.95</v>
      </c>
      <c r="G154" s="302">
        <f>ROUND(F154/D154,2)</f>
        <v>5.76</v>
      </c>
      <c r="H154" s="302">
        <f t="shared" si="29"/>
        <v>138.24</v>
      </c>
      <c r="I154" s="302">
        <f t="shared" si="30"/>
        <v>171.54</v>
      </c>
      <c r="J154" s="212"/>
      <c r="K154" s="212"/>
    </row>
    <row r="155" spans="1:11" s="220" customFormat="1" x14ac:dyDescent="0.25">
      <c r="A155" s="300" t="s">
        <v>140</v>
      </c>
      <c r="B155" s="298">
        <v>1</v>
      </c>
      <c r="C155" s="298">
        <f t="shared" ref="C155:C164" si="36">D155+E155</f>
        <v>192</v>
      </c>
      <c r="D155" s="298">
        <v>158</v>
      </c>
      <c r="E155" s="298">
        <v>34</v>
      </c>
      <c r="F155" s="302">
        <v>743.44</v>
      </c>
      <c r="G155" s="302">
        <f t="shared" ref="G155:G164" si="37">ROUND(F155/D155,2)</f>
        <v>4.71</v>
      </c>
      <c r="H155" s="302">
        <f t="shared" si="29"/>
        <v>320.27999999999997</v>
      </c>
      <c r="I155" s="302">
        <f t="shared" si="30"/>
        <v>397.44</v>
      </c>
      <c r="J155" s="212"/>
      <c r="K155" s="212"/>
    </row>
    <row r="156" spans="1:11" x14ac:dyDescent="0.25">
      <c r="A156" s="300" t="s">
        <v>140</v>
      </c>
      <c r="B156" s="298">
        <v>1</v>
      </c>
      <c r="C156" s="298">
        <f t="shared" si="36"/>
        <v>168</v>
      </c>
      <c r="D156" s="298">
        <v>158</v>
      </c>
      <c r="E156" s="298">
        <v>10</v>
      </c>
      <c r="F156" s="302">
        <v>743.39</v>
      </c>
      <c r="G156" s="302">
        <f t="shared" si="37"/>
        <v>4.71</v>
      </c>
      <c r="H156" s="302">
        <f t="shared" si="29"/>
        <v>94.2</v>
      </c>
      <c r="I156" s="302">
        <f t="shared" si="30"/>
        <v>116.89</v>
      </c>
    </row>
    <row r="157" spans="1:11" s="220" customFormat="1" x14ac:dyDescent="0.25">
      <c r="A157" s="303" t="s">
        <v>140</v>
      </c>
      <c r="B157" s="349">
        <v>1</v>
      </c>
      <c r="C157" s="349">
        <f t="shared" si="36"/>
        <v>180</v>
      </c>
      <c r="D157" s="349">
        <v>158</v>
      </c>
      <c r="E157" s="349">
        <v>22</v>
      </c>
      <c r="F157" s="350">
        <v>743.45</v>
      </c>
      <c r="G157" s="302">
        <f t="shared" si="37"/>
        <v>4.71</v>
      </c>
      <c r="H157" s="302">
        <f t="shared" si="29"/>
        <v>207.24</v>
      </c>
      <c r="I157" s="302">
        <f t="shared" si="30"/>
        <v>257.16000000000003</v>
      </c>
    </row>
    <row r="158" spans="1:11" x14ac:dyDescent="0.25">
      <c r="A158" s="300" t="s">
        <v>140</v>
      </c>
      <c r="B158" s="298">
        <v>1</v>
      </c>
      <c r="C158" s="298">
        <f t="shared" si="36"/>
        <v>194</v>
      </c>
      <c r="D158" s="298">
        <v>158</v>
      </c>
      <c r="E158" s="298">
        <v>36</v>
      </c>
      <c r="F158" s="302">
        <v>743.43</v>
      </c>
      <c r="G158" s="302">
        <f t="shared" si="37"/>
        <v>4.71</v>
      </c>
      <c r="H158" s="302">
        <f t="shared" si="29"/>
        <v>339.12</v>
      </c>
      <c r="I158" s="302">
        <f t="shared" si="30"/>
        <v>420.81</v>
      </c>
    </row>
    <row r="159" spans="1:11" s="220" customFormat="1" x14ac:dyDescent="0.25">
      <c r="A159" s="303" t="s">
        <v>140</v>
      </c>
      <c r="B159" s="349">
        <v>1</v>
      </c>
      <c r="C159" s="349">
        <f>D159+E159</f>
        <v>171</v>
      </c>
      <c r="D159" s="349">
        <v>158</v>
      </c>
      <c r="E159" s="349">
        <v>13</v>
      </c>
      <c r="F159" s="350">
        <v>743.45</v>
      </c>
      <c r="G159" s="302">
        <f t="shared" si="37"/>
        <v>4.71</v>
      </c>
      <c r="H159" s="302">
        <f t="shared" si="29"/>
        <v>122.46</v>
      </c>
      <c r="I159" s="302">
        <f t="shared" si="30"/>
        <v>151.96</v>
      </c>
    </row>
    <row r="160" spans="1:11" x14ac:dyDescent="0.25">
      <c r="A160" s="300" t="s">
        <v>140</v>
      </c>
      <c r="B160" s="298">
        <v>1</v>
      </c>
      <c r="C160" s="298">
        <f t="shared" si="36"/>
        <v>164</v>
      </c>
      <c r="D160" s="298">
        <v>158</v>
      </c>
      <c r="E160" s="298">
        <v>6</v>
      </c>
      <c r="F160" s="302">
        <v>743.39</v>
      </c>
      <c r="G160" s="302">
        <f t="shared" si="37"/>
        <v>4.71</v>
      </c>
      <c r="H160" s="302">
        <f t="shared" si="29"/>
        <v>56.52</v>
      </c>
      <c r="I160" s="302">
        <f t="shared" si="30"/>
        <v>70.14</v>
      </c>
    </row>
    <row r="161" spans="1:9" x14ac:dyDescent="0.25">
      <c r="A161" s="300" t="s">
        <v>140</v>
      </c>
      <c r="B161" s="298">
        <v>1</v>
      </c>
      <c r="C161" s="298">
        <f t="shared" si="36"/>
        <v>180</v>
      </c>
      <c r="D161" s="298">
        <v>158</v>
      </c>
      <c r="E161" s="298">
        <v>22</v>
      </c>
      <c r="F161" s="302">
        <v>743.46</v>
      </c>
      <c r="G161" s="302">
        <f t="shared" si="37"/>
        <v>4.71</v>
      </c>
      <c r="H161" s="302">
        <f t="shared" si="29"/>
        <v>207.24</v>
      </c>
      <c r="I161" s="302">
        <f t="shared" si="30"/>
        <v>257.16000000000003</v>
      </c>
    </row>
    <row r="162" spans="1:9" x14ac:dyDescent="0.25">
      <c r="A162" s="300" t="s">
        <v>140</v>
      </c>
      <c r="B162" s="298">
        <v>1</v>
      </c>
      <c r="C162" s="298">
        <f t="shared" si="36"/>
        <v>184</v>
      </c>
      <c r="D162" s="298">
        <v>158</v>
      </c>
      <c r="E162" s="298">
        <v>26</v>
      </c>
      <c r="F162" s="302">
        <v>743.45</v>
      </c>
      <c r="G162" s="302">
        <f t="shared" si="37"/>
        <v>4.71</v>
      </c>
      <c r="H162" s="302">
        <f t="shared" si="29"/>
        <v>244.92</v>
      </c>
      <c r="I162" s="302">
        <f t="shared" si="30"/>
        <v>303.92</v>
      </c>
    </row>
    <row r="163" spans="1:9" x14ac:dyDescent="0.25">
      <c r="A163" s="300" t="s">
        <v>30</v>
      </c>
      <c r="B163" s="298">
        <v>1</v>
      </c>
      <c r="C163" s="298">
        <f t="shared" si="36"/>
        <v>188</v>
      </c>
      <c r="D163" s="298">
        <v>158</v>
      </c>
      <c r="E163" s="298">
        <v>30</v>
      </c>
      <c r="F163" s="302">
        <v>658.23</v>
      </c>
      <c r="G163" s="302">
        <f t="shared" si="37"/>
        <v>4.17</v>
      </c>
      <c r="H163" s="302">
        <f t="shared" si="29"/>
        <v>250.2</v>
      </c>
      <c r="I163" s="302">
        <f t="shared" si="30"/>
        <v>310.47000000000003</v>
      </c>
    </row>
    <row r="164" spans="1:9" x14ac:dyDescent="0.25">
      <c r="A164" s="300" t="s">
        <v>30</v>
      </c>
      <c r="B164" s="298">
        <v>1</v>
      </c>
      <c r="C164" s="298">
        <f t="shared" si="36"/>
        <v>187</v>
      </c>
      <c r="D164" s="298">
        <v>158</v>
      </c>
      <c r="E164" s="298">
        <v>29</v>
      </c>
      <c r="F164" s="302">
        <v>658.21</v>
      </c>
      <c r="G164" s="302">
        <f t="shared" si="37"/>
        <v>4.17</v>
      </c>
      <c r="H164" s="302">
        <f t="shared" si="29"/>
        <v>241.86</v>
      </c>
      <c r="I164" s="302">
        <f t="shared" si="30"/>
        <v>300.12</v>
      </c>
    </row>
    <row r="165" spans="1:9" ht="47.25" x14ac:dyDescent="0.25">
      <c r="A165" s="297" t="s">
        <v>25</v>
      </c>
      <c r="B165" s="320">
        <f>SUM(B166:B171)</f>
        <v>6</v>
      </c>
      <c r="C165" s="320"/>
      <c r="D165" s="299"/>
      <c r="E165" s="320">
        <f t="shared" ref="E165:H165" si="38">SUM(E166:E171)</f>
        <v>139</v>
      </c>
      <c r="F165" s="299"/>
      <c r="G165" s="299"/>
      <c r="H165" s="299">
        <f t="shared" si="38"/>
        <v>965.63999999999987</v>
      </c>
      <c r="I165" s="299">
        <f>SUM(I166:I171)</f>
        <v>1198.26</v>
      </c>
    </row>
    <row r="166" spans="1:9" x14ac:dyDescent="0.25">
      <c r="A166" s="300" t="s">
        <v>196</v>
      </c>
      <c r="B166" s="298">
        <v>1</v>
      </c>
      <c r="C166" s="298">
        <f t="shared" ref="C166:C169" si="39">D166+E166</f>
        <v>159</v>
      </c>
      <c r="D166" s="298">
        <v>158</v>
      </c>
      <c r="E166" s="298">
        <v>1</v>
      </c>
      <c r="F166" s="302">
        <v>407.64</v>
      </c>
      <c r="G166" s="302">
        <f t="shared" ref="G166:G186" si="40">ROUND(F166/D166,2)</f>
        <v>2.58</v>
      </c>
      <c r="H166" s="302">
        <f t="shared" si="29"/>
        <v>5.16</v>
      </c>
      <c r="I166" s="302">
        <f t="shared" si="30"/>
        <v>6.4</v>
      </c>
    </row>
    <row r="167" spans="1:9" x14ac:dyDescent="0.25">
      <c r="A167" s="300" t="s">
        <v>196</v>
      </c>
      <c r="B167" s="298">
        <v>1</v>
      </c>
      <c r="C167" s="298">
        <f t="shared" si="39"/>
        <v>175</v>
      </c>
      <c r="D167" s="298">
        <v>158</v>
      </c>
      <c r="E167" s="298">
        <v>17</v>
      </c>
      <c r="F167" s="302">
        <v>549.28</v>
      </c>
      <c r="G167" s="302">
        <f t="shared" si="40"/>
        <v>3.48</v>
      </c>
      <c r="H167" s="302">
        <f t="shared" si="29"/>
        <v>118.32</v>
      </c>
      <c r="I167" s="302">
        <f t="shared" si="30"/>
        <v>146.82</v>
      </c>
    </row>
    <row r="168" spans="1:9" x14ac:dyDescent="0.25">
      <c r="A168" s="300" t="s">
        <v>196</v>
      </c>
      <c r="B168" s="298">
        <v>1</v>
      </c>
      <c r="C168" s="298">
        <f t="shared" si="39"/>
        <v>186</v>
      </c>
      <c r="D168" s="298">
        <v>158</v>
      </c>
      <c r="E168" s="298">
        <v>28</v>
      </c>
      <c r="F168" s="302">
        <v>549.28</v>
      </c>
      <c r="G168" s="302">
        <f t="shared" si="40"/>
        <v>3.48</v>
      </c>
      <c r="H168" s="302">
        <f t="shared" si="29"/>
        <v>194.88</v>
      </c>
      <c r="I168" s="302">
        <f t="shared" si="30"/>
        <v>241.83</v>
      </c>
    </row>
    <row r="169" spans="1:9" x14ac:dyDescent="0.25">
      <c r="A169" s="300" t="s">
        <v>196</v>
      </c>
      <c r="B169" s="298">
        <v>1</v>
      </c>
      <c r="C169" s="298">
        <f t="shared" si="39"/>
        <v>159</v>
      </c>
      <c r="D169" s="298">
        <v>158</v>
      </c>
      <c r="E169" s="298">
        <v>1</v>
      </c>
      <c r="F169" s="302">
        <v>549.84</v>
      </c>
      <c r="G169" s="302">
        <f t="shared" si="40"/>
        <v>3.48</v>
      </c>
      <c r="H169" s="302">
        <f t="shared" si="29"/>
        <v>6.96</v>
      </c>
      <c r="I169" s="302">
        <f t="shared" si="30"/>
        <v>8.64</v>
      </c>
    </row>
    <row r="170" spans="1:9" x14ac:dyDescent="0.25">
      <c r="A170" s="300" t="s">
        <v>196</v>
      </c>
      <c r="B170" s="298">
        <v>1</v>
      </c>
      <c r="C170" s="298">
        <f>D170+E170</f>
        <v>232</v>
      </c>
      <c r="D170" s="298">
        <v>158</v>
      </c>
      <c r="E170" s="298">
        <v>74</v>
      </c>
      <c r="F170" s="302">
        <v>549.30999999999995</v>
      </c>
      <c r="G170" s="302">
        <f t="shared" si="40"/>
        <v>3.48</v>
      </c>
      <c r="H170" s="302">
        <f t="shared" si="29"/>
        <v>515.04</v>
      </c>
      <c r="I170" s="302">
        <f t="shared" si="30"/>
        <v>639.11</v>
      </c>
    </row>
    <row r="171" spans="1:9" x14ac:dyDescent="0.25">
      <c r="A171" s="300" t="s">
        <v>196</v>
      </c>
      <c r="B171" s="298">
        <v>1</v>
      </c>
      <c r="C171" s="298">
        <f>D171+E171</f>
        <v>176</v>
      </c>
      <c r="D171" s="298">
        <v>158</v>
      </c>
      <c r="E171" s="298">
        <v>18</v>
      </c>
      <c r="F171" s="302">
        <v>549.30999999999995</v>
      </c>
      <c r="G171" s="302">
        <f t="shared" si="40"/>
        <v>3.48</v>
      </c>
      <c r="H171" s="302">
        <f t="shared" si="29"/>
        <v>125.28</v>
      </c>
      <c r="I171" s="302">
        <f t="shared" si="30"/>
        <v>155.46</v>
      </c>
    </row>
    <row r="172" spans="1:9" x14ac:dyDescent="0.25">
      <c r="A172" s="294" t="s">
        <v>864</v>
      </c>
      <c r="B172" s="306">
        <f t="shared" ref="B172:H172" si="41">B173</f>
        <v>6</v>
      </c>
      <c r="C172" s="306"/>
      <c r="D172" s="296"/>
      <c r="E172" s="306">
        <f t="shared" si="41"/>
        <v>151</v>
      </c>
      <c r="F172" s="296"/>
      <c r="G172" s="296"/>
      <c r="H172" s="296">
        <f t="shared" si="41"/>
        <v>1419.18</v>
      </c>
      <c r="I172" s="296">
        <f>I173</f>
        <v>1761.0600000000002</v>
      </c>
    </row>
    <row r="173" spans="1:9" ht="47.25" x14ac:dyDescent="0.25">
      <c r="A173" s="297" t="s">
        <v>24</v>
      </c>
      <c r="B173" s="320">
        <f>SUM(B174:B179)</f>
        <v>6</v>
      </c>
      <c r="C173" s="320"/>
      <c r="D173" s="299"/>
      <c r="E173" s="320">
        <f t="shared" ref="E173:I173" si="42">SUM(E174:E179)</f>
        <v>151</v>
      </c>
      <c r="F173" s="299"/>
      <c r="G173" s="299"/>
      <c r="H173" s="299">
        <f>SUM(H174:H179)</f>
        <v>1419.18</v>
      </c>
      <c r="I173" s="299">
        <f t="shared" si="42"/>
        <v>1761.0600000000002</v>
      </c>
    </row>
    <row r="174" spans="1:9" x14ac:dyDescent="0.25">
      <c r="A174" s="300" t="s">
        <v>1312</v>
      </c>
      <c r="B174" s="298">
        <v>1</v>
      </c>
      <c r="C174" s="298">
        <f>D174+E174</f>
        <v>184</v>
      </c>
      <c r="D174" s="298">
        <v>158</v>
      </c>
      <c r="E174" s="298">
        <v>26</v>
      </c>
      <c r="F174" s="302">
        <v>743.45</v>
      </c>
      <c r="G174" s="302">
        <f t="shared" si="40"/>
        <v>4.71</v>
      </c>
      <c r="H174" s="302">
        <f t="shared" si="29"/>
        <v>244.92</v>
      </c>
      <c r="I174" s="302">
        <f t="shared" si="30"/>
        <v>303.92</v>
      </c>
    </row>
    <row r="175" spans="1:9" x14ac:dyDescent="0.25">
      <c r="A175" s="300" t="s">
        <v>1312</v>
      </c>
      <c r="B175" s="298">
        <v>1</v>
      </c>
      <c r="C175" s="298">
        <f t="shared" ref="C175:C183" si="43">D175+E175</f>
        <v>203</v>
      </c>
      <c r="D175" s="298">
        <v>158</v>
      </c>
      <c r="E175" s="298">
        <v>45</v>
      </c>
      <c r="F175" s="302">
        <v>743.44</v>
      </c>
      <c r="G175" s="302">
        <f t="shared" si="40"/>
        <v>4.71</v>
      </c>
      <c r="H175" s="302">
        <f t="shared" si="29"/>
        <v>423.9</v>
      </c>
      <c r="I175" s="302">
        <f t="shared" si="30"/>
        <v>526.02</v>
      </c>
    </row>
    <row r="176" spans="1:9" x14ac:dyDescent="0.25">
      <c r="A176" s="300" t="s">
        <v>1312</v>
      </c>
      <c r="B176" s="298">
        <v>1</v>
      </c>
      <c r="C176" s="298">
        <f t="shared" si="43"/>
        <v>180</v>
      </c>
      <c r="D176" s="298">
        <v>158</v>
      </c>
      <c r="E176" s="298">
        <v>22</v>
      </c>
      <c r="F176" s="302">
        <v>743.46</v>
      </c>
      <c r="G176" s="302">
        <f t="shared" si="40"/>
        <v>4.71</v>
      </c>
      <c r="H176" s="302">
        <f t="shared" si="29"/>
        <v>207.24</v>
      </c>
      <c r="I176" s="302">
        <f t="shared" si="30"/>
        <v>257.16000000000003</v>
      </c>
    </row>
    <row r="177" spans="1:9" x14ac:dyDescent="0.25">
      <c r="A177" s="300" t="s">
        <v>1312</v>
      </c>
      <c r="B177" s="298">
        <v>1</v>
      </c>
      <c r="C177" s="298">
        <f t="shared" si="43"/>
        <v>191</v>
      </c>
      <c r="D177" s="298">
        <v>158</v>
      </c>
      <c r="E177" s="298">
        <v>33</v>
      </c>
      <c r="F177" s="302">
        <v>743.46</v>
      </c>
      <c r="G177" s="302">
        <f t="shared" si="40"/>
        <v>4.71</v>
      </c>
      <c r="H177" s="302">
        <f t="shared" si="29"/>
        <v>310.86</v>
      </c>
      <c r="I177" s="302">
        <f t="shared" si="30"/>
        <v>385.75</v>
      </c>
    </row>
    <row r="178" spans="1:9" x14ac:dyDescent="0.25">
      <c r="A178" s="300" t="s">
        <v>1312</v>
      </c>
      <c r="B178" s="298">
        <v>1</v>
      </c>
      <c r="C178" s="298">
        <f t="shared" si="43"/>
        <v>180</v>
      </c>
      <c r="D178" s="298">
        <v>158</v>
      </c>
      <c r="E178" s="298">
        <v>22</v>
      </c>
      <c r="F178" s="302">
        <v>743.46</v>
      </c>
      <c r="G178" s="302">
        <f t="shared" si="40"/>
        <v>4.71</v>
      </c>
      <c r="H178" s="302">
        <f t="shared" si="29"/>
        <v>207.24</v>
      </c>
      <c r="I178" s="302">
        <f t="shared" si="30"/>
        <v>257.16000000000003</v>
      </c>
    </row>
    <row r="179" spans="1:9" s="223" customFormat="1" x14ac:dyDescent="0.25">
      <c r="A179" s="300" t="s">
        <v>30</v>
      </c>
      <c r="B179" s="298">
        <v>1</v>
      </c>
      <c r="C179" s="298">
        <f t="shared" si="43"/>
        <v>161</v>
      </c>
      <c r="D179" s="309">
        <v>158</v>
      </c>
      <c r="E179" s="309">
        <v>3</v>
      </c>
      <c r="F179" s="310">
        <v>658.33</v>
      </c>
      <c r="G179" s="302">
        <f t="shared" si="40"/>
        <v>4.17</v>
      </c>
      <c r="H179" s="302">
        <f t="shared" si="29"/>
        <v>25.02</v>
      </c>
      <c r="I179" s="302">
        <f t="shared" si="30"/>
        <v>31.05</v>
      </c>
    </row>
    <row r="180" spans="1:9" s="223" customFormat="1" x14ac:dyDescent="0.25">
      <c r="A180" s="294" t="s">
        <v>1313</v>
      </c>
      <c r="B180" s="306">
        <f t="shared" ref="B180:H180" si="44">SUM(B181)</f>
        <v>2</v>
      </c>
      <c r="C180" s="306"/>
      <c r="D180" s="296"/>
      <c r="E180" s="306">
        <f t="shared" si="44"/>
        <v>14</v>
      </c>
      <c r="F180" s="296"/>
      <c r="G180" s="296"/>
      <c r="H180" s="296">
        <f t="shared" si="44"/>
        <v>172.6</v>
      </c>
      <c r="I180" s="296">
        <f>SUM(I181)</f>
        <v>214.18</v>
      </c>
    </row>
    <row r="181" spans="1:9" s="223" customFormat="1" ht="47.25" x14ac:dyDescent="0.25">
      <c r="A181" s="297" t="s">
        <v>24</v>
      </c>
      <c r="B181" s="320">
        <f>SUM(B182:B183)</f>
        <v>2</v>
      </c>
      <c r="C181" s="320"/>
      <c r="D181" s="299"/>
      <c r="E181" s="320">
        <f t="shared" ref="E181:I181" si="45">SUM(E182:E183)</f>
        <v>14</v>
      </c>
      <c r="F181" s="299"/>
      <c r="G181" s="299"/>
      <c r="H181" s="299">
        <f t="shared" si="45"/>
        <v>172.6</v>
      </c>
      <c r="I181" s="299">
        <f t="shared" si="45"/>
        <v>214.18</v>
      </c>
    </row>
    <row r="182" spans="1:9" s="223" customFormat="1" x14ac:dyDescent="0.25">
      <c r="A182" s="300" t="s">
        <v>1314</v>
      </c>
      <c r="B182" s="298">
        <v>1</v>
      </c>
      <c r="C182" s="298">
        <f t="shared" si="43"/>
        <v>147</v>
      </c>
      <c r="D182" s="309">
        <v>138</v>
      </c>
      <c r="E182" s="309">
        <v>9</v>
      </c>
      <c r="F182" s="310">
        <v>910.95</v>
      </c>
      <c r="G182" s="302">
        <f t="shared" si="40"/>
        <v>6.6</v>
      </c>
      <c r="H182" s="302">
        <f t="shared" si="29"/>
        <v>118.8</v>
      </c>
      <c r="I182" s="302">
        <f t="shared" si="30"/>
        <v>147.41999999999999</v>
      </c>
    </row>
    <row r="183" spans="1:9" s="223" customFormat="1" x14ac:dyDescent="0.25">
      <c r="A183" s="300" t="s">
        <v>1312</v>
      </c>
      <c r="B183" s="298">
        <v>1</v>
      </c>
      <c r="C183" s="298">
        <f t="shared" si="43"/>
        <v>143</v>
      </c>
      <c r="D183" s="309">
        <v>138</v>
      </c>
      <c r="E183" s="309">
        <v>5</v>
      </c>
      <c r="F183" s="310">
        <v>742.44</v>
      </c>
      <c r="G183" s="302">
        <f t="shared" si="40"/>
        <v>5.38</v>
      </c>
      <c r="H183" s="302">
        <f t="shared" si="29"/>
        <v>53.8</v>
      </c>
      <c r="I183" s="302">
        <f t="shared" si="30"/>
        <v>66.760000000000005</v>
      </c>
    </row>
    <row r="184" spans="1:9" x14ac:dyDescent="0.25">
      <c r="A184" s="294" t="s">
        <v>868</v>
      </c>
      <c r="B184" s="306">
        <f>B185</f>
        <v>1</v>
      </c>
      <c r="C184" s="306"/>
      <c r="D184" s="296"/>
      <c r="E184" s="306">
        <f t="shared" ref="E184:I184" si="46">E185</f>
        <v>8.25</v>
      </c>
      <c r="F184" s="296"/>
      <c r="G184" s="296"/>
      <c r="H184" s="296">
        <f t="shared" si="46"/>
        <v>88.77</v>
      </c>
      <c r="I184" s="296">
        <f t="shared" si="46"/>
        <v>110.15</v>
      </c>
    </row>
    <row r="185" spans="1:9" ht="47.25" x14ac:dyDescent="0.25">
      <c r="A185" s="297" t="s">
        <v>24</v>
      </c>
      <c r="B185" s="320">
        <f>SUM(B186)</f>
        <v>1</v>
      </c>
      <c r="C185" s="320"/>
      <c r="D185" s="299"/>
      <c r="E185" s="320">
        <f t="shared" ref="E185:I185" si="47">SUM(E186)</f>
        <v>8.25</v>
      </c>
      <c r="F185" s="299"/>
      <c r="G185" s="299"/>
      <c r="H185" s="299">
        <f t="shared" si="47"/>
        <v>88.77</v>
      </c>
      <c r="I185" s="299">
        <f t="shared" si="47"/>
        <v>110.15</v>
      </c>
    </row>
    <row r="186" spans="1:9" x14ac:dyDescent="0.25">
      <c r="A186" s="300" t="s">
        <v>98</v>
      </c>
      <c r="B186" s="298">
        <v>1</v>
      </c>
      <c r="C186" s="298">
        <f>D186+E186</f>
        <v>146.25</v>
      </c>
      <c r="D186" s="298">
        <v>138</v>
      </c>
      <c r="E186" s="298">
        <v>8.25</v>
      </c>
      <c r="F186" s="302">
        <v>742.36</v>
      </c>
      <c r="G186" s="302">
        <f t="shared" si="40"/>
        <v>5.38</v>
      </c>
      <c r="H186" s="302">
        <f t="shared" si="29"/>
        <v>88.77</v>
      </c>
      <c r="I186" s="302">
        <f>ROUND(H186*1.2409,2)</f>
        <v>110.15</v>
      </c>
    </row>
    <row r="187" spans="1:9" x14ac:dyDescent="0.25">
      <c r="A187" s="294" t="s">
        <v>870</v>
      </c>
      <c r="B187" s="306">
        <f t="shared" ref="B187" si="48">B188+B195+B226</f>
        <v>50</v>
      </c>
      <c r="C187" s="306"/>
      <c r="D187" s="296"/>
      <c r="E187" s="306">
        <f t="shared" ref="E187:H187" si="49">E188+E195+E226</f>
        <v>1902</v>
      </c>
      <c r="F187" s="296"/>
      <c r="G187" s="296"/>
      <c r="H187" s="296">
        <f t="shared" si="49"/>
        <v>20348.34</v>
      </c>
      <c r="I187" s="296">
        <f>I188+I195+I226</f>
        <v>25250.25</v>
      </c>
    </row>
    <row r="188" spans="1:9" ht="31.5" x14ac:dyDescent="0.25">
      <c r="A188" s="297" t="s">
        <v>23</v>
      </c>
      <c r="B188" s="320">
        <f>SUM(B189:B194)</f>
        <v>6</v>
      </c>
      <c r="C188" s="320"/>
      <c r="D188" s="299"/>
      <c r="E188" s="320">
        <f t="shared" ref="E188:H188" si="50">SUM(E189:E194)</f>
        <v>553</v>
      </c>
      <c r="F188" s="299"/>
      <c r="G188" s="299"/>
      <c r="H188" s="299">
        <f t="shared" si="50"/>
        <v>8814.82</v>
      </c>
      <c r="I188" s="299">
        <f>SUM(I189:I194)</f>
        <v>10938.300000000001</v>
      </c>
    </row>
    <row r="189" spans="1:9" ht="17.25" customHeight="1" x14ac:dyDescent="0.25">
      <c r="A189" s="300" t="s">
        <v>1305</v>
      </c>
      <c r="B189" s="298">
        <v>1</v>
      </c>
      <c r="C189" s="298">
        <f>D189+E189</f>
        <v>185</v>
      </c>
      <c r="D189" s="298">
        <v>158</v>
      </c>
      <c r="E189" s="298">
        <v>27</v>
      </c>
      <c r="F189" s="302">
        <v>1259.6099999999999</v>
      </c>
      <c r="G189" s="302">
        <f t="shared" ref="G189:G250" si="51">ROUND(F189/D189,2)</f>
        <v>7.97</v>
      </c>
      <c r="H189" s="302">
        <f t="shared" ref="H189:H250" si="52">ROUND(E189*G189*2,2)</f>
        <v>430.38</v>
      </c>
      <c r="I189" s="302">
        <f>ROUND(H189*1.2409,2)</f>
        <v>534.05999999999995</v>
      </c>
    </row>
    <row r="190" spans="1:9" x14ac:dyDescent="0.25">
      <c r="A190" s="300" t="s">
        <v>1305</v>
      </c>
      <c r="B190" s="298">
        <v>1</v>
      </c>
      <c r="C190" s="298">
        <f t="shared" ref="C190:C194" si="53">D190+E190</f>
        <v>326</v>
      </c>
      <c r="D190" s="298">
        <v>158</v>
      </c>
      <c r="E190" s="298">
        <v>168</v>
      </c>
      <c r="F190" s="302">
        <v>1259.6099999999999</v>
      </c>
      <c r="G190" s="302">
        <f t="shared" si="51"/>
        <v>7.97</v>
      </c>
      <c r="H190" s="302">
        <f t="shared" si="52"/>
        <v>2677.92</v>
      </c>
      <c r="I190" s="302">
        <f t="shared" si="30"/>
        <v>3323.03</v>
      </c>
    </row>
    <row r="191" spans="1:9" x14ac:dyDescent="0.25">
      <c r="A191" s="300" t="s">
        <v>1305</v>
      </c>
      <c r="B191" s="298">
        <v>1</v>
      </c>
      <c r="C191" s="298">
        <f t="shared" si="53"/>
        <v>267</v>
      </c>
      <c r="D191" s="298">
        <v>158</v>
      </c>
      <c r="E191" s="298">
        <v>109</v>
      </c>
      <c r="F191" s="302">
        <v>1259.6099999999999</v>
      </c>
      <c r="G191" s="302">
        <f t="shared" si="51"/>
        <v>7.97</v>
      </c>
      <c r="H191" s="302">
        <f t="shared" si="52"/>
        <v>1737.46</v>
      </c>
      <c r="I191" s="302">
        <f t="shared" si="30"/>
        <v>2156.0100000000002</v>
      </c>
    </row>
    <row r="192" spans="1:9" x14ac:dyDescent="0.25">
      <c r="A192" s="300" t="s">
        <v>1305</v>
      </c>
      <c r="B192" s="298">
        <v>1</v>
      </c>
      <c r="C192" s="298">
        <f t="shared" si="53"/>
        <v>195</v>
      </c>
      <c r="D192" s="298">
        <v>158</v>
      </c>
      <c r="E192" s="298">
        <v>37</v>
      </c>
      <c r="F192" s="302">
        <v>1259.5999999999999</v>
      </c>
      <c r="G192" s="302">
        <f t="shared" si="51"/>
        <v>7.97</v>
      </c>
      <c r="H192" s="302">
        <f t="shared" si="52"/>
        <v>589.78</v>
      </c>
      <c r="I192" s="302">
        <f t="shared" si="30"/>
        <v>731.86</v>
      </c>
    </row>
    <row r="193" spans="1:9" x14ac:dyDescent="0.25">
      <c r="A193" s="300" t="s">
        <v>1315</v>
      </c>
      <c r="B193" s="298">
        <v>1</v>
      </c>
      <c r="C193" s="298">
        <f t="shared" si="53"/>
        <v>264</v>
      </c>
      <c r="D193" s="298">
        <v>158</v>
      </c>
      <c r="E193" s="298">
        <v>106</v>
      </c>
      <c r="F193" s="302">
        <v>1259.5999999999999</v>
      </c>
      <c r="G193" s="302">
        <f t="shared" si="51"/>
        <v>7.97</v>
      </c>
      <c r="H193" s="302">
        <f t="shared" si="52"/>
        <v>1689.64</v>
      </c>
      <c r="I193" s="302">
        <f t="shared" si="30"/>
        <v>2096.67</v>
      </c>
    </row>
    <row r="194" spans="1:9" x14ac:dyDescent="0.25">
      <c r="A194" s="300" t="s">
        <v>1316</v>
      </c>
      <c r="B194" s="298">
        <v>1</v>
      </c>
      <c r="C194" s="298">
        <f t="shared" si="53"/>
        <v>264</v>
      </c>
      <c r="D194" s="298">
        <v>158</v>
      </c>
      <c r="E194" s="298">
        <v>106</v>
      </c>
      <c r="F194" s="302">
        <v>1259.5999999999999</v>
      </c>
      <c r="G194" s="302">
        <f t="shared" si="51"/>
        <v>7.97</v>
      </c>
      <c r="H194" s="302">
        <f t="shared" si="52"/>
        <v>1689.64</v>
      </c>
      <c r="I194" s="302">
        <f t="shared" si="30"/>
        <v>2096.67</v>
      </c>
    </row>
    <row r="195" spans="1:9" ht="47.25" x14ac:dyDescent="0.25">
      <c r="A195" s="297" t="s">
        <v>24</v>
      </c>
      <c r="B195" s="320">
        <f>SUM(B196:B225)</f>
        <v>30</v>
      </c>
      <c r="C195" s="320"/>
      <c r="D195" s="299"/>
      <c r="E195" s="320">
        <f t="shared" ref="E195:H195" si="54">SUM(E196:E225)</f>
        <v>906</v>
      </c>
      <c r="F195" s="299"/>
      <c r="G195" s="299"/>
      <c r="H195" s="299">
        <f t="shared" si="54"/>
        <v>8437.32</v>
      </c>
      <c r="I195" s="299">
        <f>SUM(I196:I225)</f>
        <v>10469.879999999999</v>
      </c>
    </row>
    <row r="196" spans="1:9" x14ac:dyDescent="0.25">
      <c r="A196" s="300" t="s">
        <v>462</v>
      </c>
      <c r="B196" s="298">
        <v>1</v>
      </c>
      <c r="C196" s="298">
        <f>D196+E196</f>
        <v>168</v>
      </c>
      <c r="D196" s="298">
        <v>158</v>
      </c>
      <c r="E196" s="298">
        <v>10</v>
      </c>
      <c r="F196" s="302">
        <v>743.39</v>
      </c>
      <c r="G196" s="302">
        <f t="shared" si="51"/>
        <v>4.71</v>
      </c>
      <c r="H196" s="302">
        <f t="shared" si="52"/>
        <v>94.2</v>
      </c>
      <c r="I196" s="302">
        <f t="shared" ref="I196:I256" si="55">ROUND(H196*1.2409,2)</f>
        <v>116.89</v>
      </c>
    </row>
    <row r="197" spans="1:9" x14ac:dyDescent="0.25">
      <c r="A197" s="300" t="s">
        <v>462</v>
      </c>
      <c r="B197" s="298">
        <v>1</v>
      </c>
      <c r="C197" s="298">
        <f t="shared" ref="C197:C225" si="56">D197+E197</f>
        <v>180</v>
      </c>
      <c r="D197" s="298">
        <v>158</v>
      </c>
      <c r="E197" s="298">
        <v>22</v>
      </c>
      <c r="F197" s="302">
        <v>743.46</v>
      </c>
      <c r="G197" s="302">
        <f t="shared" si="51"/>
        <v>4.71</v>
      </c>
      <c r="H197" s="302">
        <f t="shared" si="52"/>
        <v>207.24</v>
      </c>
      <c r="I197" s="302">
        <f t="shared" si="55"/>
        <v>257.16000000000003</v>
      </c>
    </row>
    <row r="198" spans="1:9" x14ac:dyDescent="0.25">
      <c r="A198" s="300" t="s">
        <v>462</v>
      </c>
      <c r="B198" s="298">
        <v>1</v>
      </c>
      <c r="C198" s="298">
        <f t="shared" si="56"/>
        <v>200</v>
      </c>
      <c r="D198" s="298">
        <v>158</v>
      </c>
      <c r="E198" s="298">
        <v>42</v>
      </c>
      <c r="F198" s="302">
        <v>743.47</v>
      </c>
      <c r="G198" s="302">
        <f t="shared" si="51"/>
        <v>4.71</v>
      </c>
      <c r="H198" s="302">
        <f t="shared" si="52"/>
        <v>395.64</v>
      </c>
      <c r="I198" s="302">
        <f t="shared" si="55"/>
        <v>490.95</v>
      </c>
    </row>
    <row r="199" spans="1:9" x14ac:dyDescent="0.25">
      <c r="A199" s="300" t="s">
        <v>462</v>
      </c>
      <c r="B199" s="298">
        <v>1</v>
      </c>
      <c r="C199" s="298">
        <f t="shared" si="56"/>
        <v>175</v>
      </c>
      <c r="D199" s="298">
        <v>158</v>
      </c>
      <c r="E199" s="298">
        <v>17</v>
      </c>
      <c r="F199" s="302">
        <v>743.44</v>
      </c>
      <c r="G199" s="302">
        <f t="shared" si="51"/>
        <v>4.71</v>
      </c>
      <c r="H199" s="302">
        <f t="shared" si="52"/>
        <v>160.13999999999999</v>
      </c>
      <c r="I199" s="302">
        <f t="shared" si="55"/>
        <v>198.72</v>
      </c>
    </row>
    <row r="200" spans="1:9" x14ac:dyDescent="0.25">
      <c r="A200" s="300" t="s">
        <v>462</v>
      </c>
      <c r="B200" s="298">
        <v>1</v>
      </c>
      <c r="C200" s="298">
        <f t="shared" si="56"/>
        <v>184</v>
      </c>
      <c r="D200" s="298">
        <v>158</v>
      </c>
      <c r="E200" s="298">
        <v>26</v>
      </c>
      <c r="F200" s="302">
        <v>743.45</v>
      </c>
      <c r="G200" s="302">
        <f t="shared" si="51"/>
        <v>4.71</v>
      </c>
      <c r="H200" s="302">
        <f t="shared" si="52"/>
        <v>244.92</v>
      </c>
      <c r="I200" s="302">
        <f t="shared" si="55"/>
        <v>303.92</v>
      </c>
    </row>
    <row r="201" spans="1:9" x14ac:dyDescent="0.25">
      <c r="A201" s="300" t="s">
        <v>462</v>
      </c>
      <c r="B201" s="298">
        <v>1</v>
      </c>
      <c r="C201" s="298">
        <f t="shared" si="56"/>
        <v>184</v>
      </c>
      <c r="D201" s="298">
        <v>158</v>
      </c>
      <c r="E201" s="298">
        <v>26</v>
      </c>
      <c r="F201" s="302">
        <v>743.45</v>
      </c>
      <c r="G201" s="302">
        <f t="shared" si="51"/>
        <v>4.71</v>
      </c>
      <c r="H201" s="302">
        <f t="shared" si="52"/>
        <v>244.92</v>
      </c>
      <c r="I201" s="302">
        <f t="shared" si="55"/>
        <v>303.92</v>
      </c>
    </row>
    <row r="202" spans="1:9" x14ac:dyDescent="0.25">
      <c r="A202" s="300" t="s">
        <v>462</v>
      </c>
      <c r="B202" s="298">
        <v>1</v>
      </c>
      <c r="C202" s="298">
        <f t="shared" si="56"/>
        <v>192</v>
      </c>
      <c r="D202" s="298">
        <v>158</v>
      </c>
      <c r="E202" s="298">
        <v>34</v>
      </c>
      <c r="F202" s="302">
        <v>743.44</v>
      </c>
      <c r="G202" s="302">
        <f t="shared" si="51"/>
        <v>4.71</v>
      </c>
      <c r="H202" s="302">
        <f t="shared" si="52"/>
        <v>320.27999999999997</v>
      </c>
      <c r="I202" s="302">
        <f t="shared" si="55"/>
        <v>397.44</v>
      </c>
    </row>
    <row r="203" spans="1:9" x14ac:dyDescent="0.25">
      <c r="A203" s="300" t="s">
        <v>462</v>
      </c>
      <c r="B203" s="298">
        <v>1</v>
      </c>
      <c r="C203" s="298">
        <f t="shared" si="56"/>
        <v>184</v>
      </c>
      <c r="D203" s="298">
        <v>158</v>
      </c>
      <c r="E203" s="298">
        <v>26</v>
      </c>
      <c r="F203" s="302">
        <v>743.45</v>
      </c>
      <c r="G203" s="302">
        <f t="shared" si="51"/>
        <v>4.71</v>
      </c>
      <c r="H203" s="302">
        <f t="shared" si="52"/>
        <v>244.92</v>
      </c>
      <c r="I203" s="302">
        <f t="shared" si="55"/>
        <v>303.92</v>
      </c>
    </row>
    <row r="204" spans="1:9" x14ac:dyDescent="0.25">
      <c r="A204" s="300" t="s">
        <v>465</v>
      </c>
      <c r="B204" s="298">
        <v>1</v>
      </c>
      <c r="C204" s="298">
        <f t="shared" si="56"/>
        <v>200</v>
      </c>
      <c r="D204" s="298">
        <v>158</v>
      </c>
      <c r="E204" s="298">
        <v>42</v>
      </c>
      <c r="F204" s="302">
        <v>743.47</v>
      </c>
      <c r="G204" s="302">
        <f t="shared" si="51"/>
        <v>4.71</v>
      </c>
      <c r="H204" s="302">
        <f t="shared" si="52"/>
        <v>395.64</v>
      </c>
      <c r="I204" s="302">
        <f t="shared" si="55"/>
        <v>490.95</v>
      </c>
    </row>
    <row r="205" spans="1:9" x14ac:dyDescent="0.25">
      <c r="A205" s="300" t="s">
        <v>465</v>
      </c>
      <c r="B205" s="298">
        <v>1</v>
      </c>
      <c r="C205" s="298">
        <f t="shared" si="56"/>
        <v>167</v>
      </c>
      <c r="D205" s="298">
        <v>158</v>
      </c>
      <c r="E205" s="298">
        <v>9</v>
      </c>
      <c r="F205" s="302">
        <v>743.48</v>
      </c>
      <c r="G205" s="302">
        <f t="shared" si="51"/>
        <v>4.71</v>
      </c>
      <c r="H205" s="302">
        <f t="shared" si="52"/>
        <v>84.78</v>
      </c>
      <c r="I205" s="302">
        <f t="shared" si="55"/>
        <v>105.2</v>
      </c>
    </row>
    <row r="206" spans="1:9" x14ac:dyDescent="0.25">
      <c r="A206" s="300" t="s">
        <v>465</v>
      </c>
      <c r="B206" s="298">
        <v>1</v>
      </c>
      <c r="C206" s="298">
        <f t="shared" si="56"/>
        <v>160</v>
      </c>
      <c r="D206" s="298">
        <v>158</v>
      </c>
      <c r="E206" s="298">
        <v>2</v>
      </c>
      <c r="F206" s="302">
        <v>743.39</v>
      </c>
      <c r="G206" s="302">
        <f t="shared" si="51"/>
        <v>4.71</v>
      </c>
      <c r="H206" s="302">
        <f t="shared" si="52"/>
        <v>18.84</v>
      </c>
      <c r="I206" s="302">
        <f t="shared" si="55"/>
        <v>23.38</v>
      </c>
    </row>
    <row r="207" spans="1:9" x14ac:dyDescent="0.25">
      <c r="A207" s="300" t="s">
        <v>465</v>
      </c>
      <c r="B207" s="298">
        <v>1</v>
      </c>
      <c r="C207" s="298">
        <f t="shared" si="56"/>
        <v>180</v>
      </c>
      <c r="D207" s="298">
        <v>158</v>
      </c>
      <c r="E207" s="298">
        <v>22</v>
      </c>
      <c r="F207" s="302">
        <v>743.46</v>
      </c>
      <c r="G207" s="302">
        <f t="shared" si="51"/>
        <v>4.71</v>
      </c>
      <c r="H207" s="302">
        <f t="shared" si="52"/>
        <v>207.24</v>
      </c>
      <c r="I207" s="302">
        <f t="shared" si="55"/>
        <v>257.16000000000003</v>
      </c>
    </row>
    <row r="208" spans="1:9" x14ac:dyDescent="0.25">
      <c r="A208" s="300" t="s">
        <v>465</v>
      </c>
      <c r="B208" s="298">
        <v>1</v>
      </c>
      <c r="C208" s="298">
        <f t="shared" si="56"/>
        <v>180</v>
      </c>
      <c r="D208" s="298">
        <v>158</v>
      </c>
      <c r="E208" s="298">
        <v>22</v>
      </c>
      <c r="F208" s="302">
        <v>743.46</v>
      </c>
      <c r="G208" s="302">
        <f t="shared" si="51"/>
        <v>4.71</v>
      </c>
      <c r="H208" s="302">
        <f t="shared" si="52"/>
        <v>207.24</v>
      </c>
      <c r="I208" s="302">
        <f t="shared" si="55"/>
        <v>257.16000000000003</v>
      </c>
    </row>
    <row r="209" spans="1:9" x14ac:dyDescent="0.25">
      <c r="A209" s="300" t="s">
        <v>30</v>
      </c>
      <c r="B209" s="298">
        <v>1</v>
      </c>
      <c r="C209" s="298">
        <f t="shared" si="56"/>
        <v>180</v>
      </c>
      <c r="D209" s="298">
        <v>158</v>
      </c>
      <c r="E209" s="298">
        <v>22</v>
      </c>
      <c r="F209" s="302">
        <v>743.46</v>
      </c>
      <c r="G209" s="302">
        <f t="shared" si="51"/>
        <v>4.71</v>
      </c>
      <c r="H209" s="302">
        <f t="shared" si="52"/>
        <v>207.24</v>
      </c>
      <c r="I209" s="302">
        <f t="shared" si="55"/>
        <v>257.16000000000003</v>
      </c>
    </row>
    <row r="210" spans="1:9" x14ac:dyDescent="0.25">
      <c r="A210" s="300" t="s">
        <v>181</v>
      </c>
      <c r="B210" s="298">
        <v>1</v>
      </c>
      <c r="C210" s="298">
        <f t="shared" si="56"/>
        <v>192</v>
      </c>
      <c r="D210" s="298">
        <v>158</v>
      </c>
      <c r="E210" s="298">
        <v>34</v>
      </c>
      <c r="F210" s="302">
        <v>743.44</v>
      </c>
      <c r="G210" s="302">
        <f t="shared" si="51"/>
        <v>4.71</v>
      </c>
      <c r="H210" s="302">
        <f t="shared" si="52"/>
        <v>320.27999999999997</v>
      </c>
      <c r="I210" s="302">
        <f t="shared" si="55"/>
        <v>397.44</v>
      </c>
    </row>
    <row r="211" spans="1:9" x14ac:dyDescent="0.25">
      <c r="A211" s="300" t="s">
        <v>181</v>
      </c>
      <c r="B211" s="298">
        <v>1</v>
      </c>
      <c r="C211" s="298">
        <f t="shared" si="56"/>
        <v>208</v>
      </c>
      <c r="D211" s="298">
        <v>158</v>
      </c>
      <c r="E211" s="298">
        <v>50</v>
      </c>
      <c r="F211" s="302">
        <v>743.45</v>
      </c>
      <c r="G211" s="302">
        <f t="shared" si="51"/>
        <v>4.71</v>
      </c>
      <c r="H211" s="302">
        <f t="shared" si="52"/>
        <v>471</v>
      </c>
      <c r="I211" s="302">
        <f t="shared" si="55"/>
        <v>584.46</v>
      </c>
    </row>
    <row r="212" spans="1:9" x14ac:dyDescent="0.25">
      <c r="A212" s="300" t="s">
        <v>181</v>
      </c>
      <c r="B212" s="298">
        <v>1</v>
      </c>
      <c r="C212" s="298">
        <f t="shared" si="56"/>
        <v>184</v>
      </c>
      <c r="D212" s="298">
        <v>158</v>
      </c>
      <c r="E212" s="298">
        <v>26</v>
      </c>
      <c r="F212" s="302">
        <v>743.45</v>
      </c>
      <c r="G212" s="302">
        <f t="shared" si="51"/>
        <v>4.71</v>
      </c>
      <c r="H212" s="302">
        <f t="shared" si="52"/>
        <v>244.92</v>
      </c>
      <c r="I212" s="302">
        <f t="shared" si="55"/>
        <v>303.92</v>
      </c>
    </row>
    <row r="213" spans="1:9" x14ac:dyDescent="0.25">
      <c r="A213" s="300" t="s">
        <v>181</v>
      </c>
      <c r="B213" s="298">
        <v>1</v>
      </c>
      <c r="C213" s="298">
        <f t="shared" si="56"/>
        <v>192</v>
      </c>
      <c r="D213" s="298">
        <v>158</v>
      </c>
      <c r="E213" s="298">
        <v>34</v>
      </c>
      <c r="F213" s="302">
        <v>743.44</v>
      </c>
      <c r="G213" s="302">
        <f t="shared" si="51"/>
        <v>4.71</v>
      </c>
      <c r="H213" s="302">
        <f t="shared" si="52"/>
        <v>320.27999999999997</v>
      </c>
      <c r="I213" s="302">
        <f t="shared" si="55"/>
        <v>397.44</v>
      </c>
    </row>
    <row r="214" spans="1:9" x14ac:dyDescent="0.25">
      <c r="A214" s="300" t="s">
        <v>181</v>
      </c>
      <c r="B214" s="298">
        <v>1</v>
      </c>
      <c r="C214" s="298">
        <f t="shared" si="56"/>
        <v>192</v>
      </c>
      <c r="D214" s="298">
        <v>158</v>
      </c>
      <c r="E214" s="298">
        <v>34</v>
      </c>
      <c r="F214" s="302">
        <v>743.44</v>
      </c>
      <c r="G214" s="302">
        <f t="shared" si="51"/>
        <v>4.71</v>
      </c>
      <c r="H214" s="302">
        <f t="shared" si="52"/>
        <v>320.27999999999997</v>
      </c>
      <c r="I214" s="302">
        <f t="shared" si="55"/>
        <v>397.44</v>
      </c>
    </row>
    <row r="215" spans="1:9" x14ac:dyDescent="0.25">
      <c r="A215" s="300" t="s">
        <v>181</v>
      </c>
      <c r="B215" s="298">
        <v>1</v>
      </c>
      <c r="C215" s="298">
        <f t="shared" si="56"/>
        <v>238</v>
      </c>
      <c r="D215" s="298">
        <v>158</v>
      </c>
      <c r="E215" s="298">
        <v>80</v>
      </c>
      <c r="F215" s="302">
        <v>743.45</v>
      </c>
      <c r="G215" s="302">
        <f t="shared" si="51"/>
        <v>4.71</v>
      </c>
      <c r="H215" s="302">
        <f t="shared" si="52"/>
        <v>753.6</v>
      </c>
      <c r="I215" s="302">
        <f t="shared" si="55"/>
        <v>935.14</v>
      </c>
    </row>
    <row r="216" spans="1:9" x14ac:dyDescent="0.25">
      <c r="A216" s="300" t="s">
        <v>181</v>
      </c>
      <c r="B216" s="298">
        <v>1</v>
      </c>
      <c r="C216" s="298">
        <f t="shared" si="56"/>
        <v>200</v>
      </c>
      <c r="D216" s="298">
        <v>158</v>
      </c>
      <c r="E216" s="298">
        <v>42</v>
      </c>
      <c r="F216" s="302">
        <v>743.47</v>
      </c>
      <c r="G216" s="302">
        <f t="shared" si="51"/>
        <v>4.71</v>
      </c>
      <c r="H216" s="302">
        <f t="shared" si="52"/>
        <v>395.64</v>
      </c>
      <c r="I216" s="302">
        <f t="shared" si="55"/>
        <v>490.95</v>
      </c>
    </row>
    <row r="217" spans="1:9" x14ac:dyDescent="0.25">
      <c r="A217" s="300" t="s">
        <v>181</v>
      </c>
      <c r="B217" s="298">
        <v>1</v>
      </c>
      <c r="C217" s="298">
        <f t="shared" si="56"/>
        <v>192</v>
      </c>
      <c r="D217" s="298">
        <v>158</v>
      </c>
      <c r="E217" s="298">
        <v>34</v>
      </c>
      <c r="F217" s="302">
        <v>743.44</v>
      </c>
      <c r="G217" s="302">
        <f t="shared" si="51"/>
        <v>4.71</v>
      </c>
      <c r="H217" s="302">
        <f t="shared" si="52"/>
        <v>320.27999999999997</v>
      </c>
      <c r="I217" s="302">
        <f t="shared" si="55"/>
        <v>397.44</v>
      </c>
    </row>
    <row r="218" spans="1:9" x14ac:dyDescent="0.25">
      <c r="A218" s="300" t="s">
        <v>181</v>
      </c>
      <c r="B218" s="298">
        <v>1</v>
      </c>
      <c r="C218" s="298">
        <f t="shared" si="56"/>
        <v>192</v>
      </c>
      <c r="D218" s="298">
        <v>158</v>
      </c>
      <c r="E218" s="298">
        <v>34</v>
      </c>
      <c r="F218" s="302">
        <v>743.44</v>
      </c>
      <c r="G218" s="302">
        <f t="shared" si="51"/>
        <v>4.71</v>
      </c>
      <c r="H218" s="302">
        <f t="shared" si="52"/>
        <v>320.27999999999997</v>
      </c>
      <c r="I218" s="302">
        <f t="shared" si="55"/>
        <v>397.44</v>
      </c>
    </row>
    <row r="219" spans="1:9" x14ac:dyDescent="0.25">
      <c r="A219" s="300" t="s">
        <v>181</v>
      </c>
      <c r="B219" s="298">
        <v>1</v>
      </c>
      <c r="C219" s="298">
        <f t="shared" si="56"/>
        <v>200</v>
      </c>
      <c r="D219" s="298">
        <v>158</v>
      </c>
      <c r="E219" s="298">
        <v>42</v>
      </c>
      <c r="F219" s="302">
        <v>658.22</v>
      </c>
      <c r="G219" s="302">
        <f t="shared" si="51"/>
        <v>4.17</v>
      </c>
      <c r="H219" s="302">
        <f t="shared" si="52"/>
        <v>350.28</v>
      </c>
      <c r="I219" s="302">
        <f t="shared" si="55"/>
        <v>434.66</v>
      </c>
    </row>
    <row r="220" spans="1:9" x14ac:dyDescent="0.25">
      <c r="A220" s="300" t="s">
        <v>181</v>
      </c>
      <c r="B220" s="298">
        <v>1</v>
      </c>
      <c r="C220" s="298">
        <f t="shared" si="56"/>
        <v>206</v>
      </c>
      <c r="D220" s="298">
        <v>158</v>
      </c>
      <c r="E220" s="298">
        <v>48</v>
      </c>
      <c r="F220" s="302">
        <v>658.2</v>
      </c>
      <c r="G220" s="302">
        <f t="shared" si="51"/>
        <v>4.17</v>
      </c>
      <c r="H220" s="302">
        <f t="shared" si="52"/>
        <v>400.32</v>
      </c>
      <c r="I220" s="302">
        <f t="shared" si="55"/>
        <v>496.76</v>
      </c>
    </row>
    <row r="221" spans="1:9" x14ac:dyDescent="0.25">
      <c r="A221" s="300" t="s">
        <v>181</v>
      </c>
      <c r="B221" s="298">
        <v>1</v>
      </c>
      <c r="C221" s="298">
        <f t="shared" si="56"/>
        <v>192</v>
      </c>
      <c r="D221" s="298">
        <v>158</v>
      </c>
      <c r="E221" s="298">
        <v>34</v>
      </c>
      <c r="F221" s="302">
        <v>743.44</v>
      </c>
      <c r="G221" s="302">
        <f t="shared" si="51"/>
        <v>4.71</v>
      </c>
      <c r="H221" s="302">
        <f t="shared" si="52"/>
        <v>320.27999999999997</v>
      </c>
      <c r="I221" s="302">
        <f t="shared" si="55"/>
        <v>397.44</v>
      </c>
    </row>
    <row r="222" spans="1:9" x14ac:dyDescent="0.25">
      <c r="A222" s="300" t="s">
        <v>181</v>
      </c>
      <c r="B222" s="298">
        <v>1</v>
      </c>
      <c r="C222" s="298">
        <f t="shared" si="56"/>
        <v>188</v>
      </c>
      <c r="D222" s="298">
        <v>158</v>
      </c>
      <c r="E222" s="298">
        <v>30</v>
      </c>
      <c r="F222" s="302">
        <v>743.44</v>
      </c>
      <c r="G222" s="302">
        <f t="shared" si="51"/>
        <v>4.71</v>
      </c>
      <c r="H222" s="302">
        <f t="shared" si="52"/>
        <v>282.60000000000002</v>
      </c>
      <c r="I222" s="302">
        <f t="shared" si="55"/>
        <v>350.68</v>
      </c>
    </row>
    <row r="223" spans="1:9" x14ac:dyDescent="0.25">
      <c r="A223" s="300" t="s">
        <v>181</v>
      </c>
      <c r="B223" s="298">
        <v>1</v>
      </c>
      <c r="C223" s="298">
        <f t="shared" si="56"/>
        <v>192</v>
      </c>
      <c r="D223" s="298">
        <v>158</v>
      </c>
      <c r="E223" s="298">
        <v>34</v>
      </c>
      <c r="F223" s="302">
        <v>743.44</v>
      </c>
      <c r="G223" s="302">
        <f t="shared" si="51"/>
        <v>4.71</v>
      </c>
      <c r="H223" s="302">
        <f t="shared" si="52"/>
        <v>320.27999999999997</v>
      </c>
      <c r="I223" s="302">
        <f t="shared" si="55"/>
        <v>397.44</v>
      </c>
    </row>
    <row r="224" spans="1:9" x14ac:dyDescent="0.25">
      <c r="A224" s="300" t="s">
        <v>181</v>
      </c>
      <c r="B224" s="298">
        <v>1</v>
      </c>
      <c r="C224" s="298">
        <f t="shared" si="56"/>
        <v>176</v>
      </c>
      <c r="D224" s="298">
        <v>158</v>
      </c>
      <c r="E224" s="298">
        <v>18</v>
      </c>
      <c r="F224" s="302">
        <v>743.48</v>
      </c>
      <c r="G224" s="302">
        <f t="shared" si="51"/>
        <v>4.71</v>
      </c>
      <c r="H224" s="302">
        <f t="shared" si="52"/>
        <v>169.56</v>
      </c>
      <c r="I224" s="302">
        <f t="shared" si="55"/>
        <v>210.41</v>
      </c>
    </row>
    <row r="225" spans="1:9" x14ac:dyDescent="0.25">
      <c r="A225" s="300" t="s">
        <v>181</v>
      </c>
      <c r="B225" s="298">
        <v>1</v>
      </c>
      <c r="C225" s="298">
        <f t="shared" si="56"/>
        <v>168</v>
      </c>
      <c r="D225" s="298">
        <v>158</v>
      </c>
      <c r="E225" s="298">
        <v>10</v>
      </c>
      <c r="F225" s="302">
        <v>743.39</v>
      </c>
      <c r="G225" s="302">
        <f t="shared" si="51"/>
        <v>4.71</v>
      </c>
      <c r="H225" s="302">
        <f t="shared" si="52"/>
        <v>94.2</v>
      </c>
      <c r="I225" s="302">
        <f t="shared" si="55"/>
        <v>116.89</v>
      </c>
    </row>
    <row r="226" spans="1:9" ht="47.25" x14ac:dyDescent="0.25">
      <c r="A226" s="297" t="s">
        <v>25</v>
      </c>
      <c r="B226" s="320">
        <f>SUM(B227:B240)</f>
        <v>14</v>
      </c>
      <c r="C226" s="320"/>
      <c r="D226" s="299"/>
      <c r="E226" s="320">
        <f t="shared" ref="E226:H226" si="57">SUM(E227:E240)</f>
        <v>443</v>
      </c>
      <c r="F226" s="299"/>
      <c r="G226" s="299"/>
      <c r="H226" s="299">
        <f t="shared" si="57"/>
        <v>3096.2000000000003</v>
      </c>
      <c r="I226" s="299">
        <f>SUM(I227:I240)</f>
        <v>3842.0699999999997</v>
      </c>
    </row>
    <row r="227" spans="1:9" x14ac:dyDescent="0.25">
      <c r="A227" s="300" t="s">
        <v>196</v>
      </c>
      <c r="B227" s="298">
        <v>1</v>
      </c>
      <c r="C227" s="298">
        <f>D227+E227</f>
        <v>208</v>
      </c>
      <c r="D227" s="298">
        <v>158</v>
      </c>
      <c r="E227" s="298">
        <v>50</v>
      </c>
      <c r="F227" s="302">
        <v>549.29999999999995</v>
      </c>
      <c r="G227" s="302">
        <f t="shared" si="51"/>
        <v>3.48</v>
      </c>
      <c r="H227" s="302">
        <f t="shared" si="52"/>
        <v>348</v>
      </c>
      <c r="I227" s="302">
        <f t="shared" si="55"/>
        <v>431.83</v>
      </c>
    </row>
    <row r="228" spans="1:9" x14ac:dyDescent="0.25">
      <c r="A228" s="300" t="s">
        <v>196</v>
      </c>
      <c r="B228" s="298">
        <v>1</v>
      </c>
      <c r="C228" s="298">
        <f t="shared" ref="C228:C240" si="58">D228+E228</f>
        <v>166</v>
      </c>
      <c r="D228" s="298">
        <v>158</v>
      </c>
      <c r="E228" s="298">
        <v>8</v>
      </c>
      <c r="F228" s="302">
        <v>549.25</v>
      </c>
      <c r="G228" s="302">
        <f t="shared" si="51"/>
        <v>3.48</v>
      </c>
      <c r="H228" s="302">
        <f t="shared" si="52"/>
        <v>55.68</v>
      </c>
      <c r="I228" s="302">
        <f t="shared" si="55"/>
        <v>69.09</v>
      </c>
    </row>
    <row r="229" spans="1:9" x14ac:dyDescent="0.25">
      <c r="A229" s="300" t="s">
        <v>196</v>
      </c>
      <c r="B229" s="298">
        <v>1</v>
      </c>
      <c r="C229" s="298">
        <f t="shared" si="58"/>
        <v>220</v>
      </c>
      <c r="D229" s="298">
        <v>158</v>
      </c>
      <c r="E229" s="298">
        <v>62</v>
      </c>
      <c r="F229" s="302">
        <v>549.29999999999995</v>
      </c>
      <c r="G229" s="302">
        <f t="shared" si="51"/>
        <v>3.48</v>
      </c>
      <c r="H229" s="302">
        <f t="shared" si="52"/>
        <v>431.52</v>
      </c>
      <c r="I229" s="302">
        <f t="shared" si="55"/>
        <v>535.47</v>
      </c>
    </row>
    <row r="230" spans="1:9" x14ac:dyDescent="0.25">
      <c r="A230" s="300" t="s">
        <v>196</v>
      </c>
      <c r="B230" s="298">
        <v>1</v>
      </c>
      <c r="C230" s="298">
        <f t="shared" si="58"/>
        <v>184</v>
      </c>
      <c r="D230" s="298">
        <v>158</v>
      </c>
      <c r="E230" s="298">
        <v>26</v>
      </c>
      <c r="F230" s="302">
        <v>549.29</v>
      </c>
      <c r="G230" s="302">
        <f t="shared" si="51"/>
        <v>3.48</v>
      </c>
      <c r="H230" s="302">
        <f t="shared" si="52"/>
        <v>180.96</v>
      </c>
      <c r="I230" s="302">
        <f t="shared" si="55"/>
        <v>224.55</v>
      </c>
    </row>
    <row r="231" spans="1:9" x14ac:dyDescent="0.25">
      <c r="A231" s="300" t="s">
        <v>196</v>
      </c>
      <c r="B231" s="298">
        <v>1</v>
      </c>
      <c r="C231" s="298">
        <f t="shared" si="58"/>
        <v>192</v>
      </c>
      <c r="D231" s="298">
        <v>158</v>
      </c>
      <c r="E231" s="298">
        <v>34</v>
      </c>
      <c r="F231" s="302">
        <v>580</v>
      </c>
      <c r="G231" s="302">
        <f t="shared" si="51"/>
        <v>3.67</v>
      </c>
      <c r="H231" s="302">
        <f t="shared" si="52"/>
        <v>249.56</v>
      </c>
      <c r="I231" s="302">
        <f t="shared" si="55"/>
        <v>309.68</v>
      </c>
    </row>
    <row r="232" spans="1:9" x14ac:dyDescent="0.25">
      <c r="A232" s="300" t="s">
        <v>196</v>
      </c>
      <c r="B232" s="298">
        <v>1</v>
      </c>
      <c r="C232" s="298">
        <f t="shared" si="58"/>
        <v>182</v>
      </c>
      <c r="D232" s="298">
        <v>158</v>
      </c>
      <c r="E232" s="298">
        <v>24</v>
      </c>
      <c r="F232" s="302">
        <v>549.30999999999995</v>
      </c>
      <c r="G232" s="302">
        <f t="shared" si="51"/>
        <v>3.48</v>
      </c>
      <c r="H232" s="302">
        <f t="shared" si="52"/>
        <v>167.04</v>
      </c>
      <c r="I232" s="302">
        <f t="shared" si="55"/>
        <v>207.28</v>
      </c>
    </row>
    <row r="233" spans="1:9" x14ac:dyDescent="0.25">
      <c r="A233" s="300" t="s">
        <v>196</v>
      </c>
      <c r="B233" s="298">
        <v>1</v>
      </c>
      <c r="C233" s="298">
        <f t="shared" si="58"/>
        <v>168</v>
      </c>
      <c r="D233" s="298">
        <v>158</v>
      </c>
      <c r="E233" s="298">
        <v>10</v>
      </c>
      <c r="F233" s="302">
        <v>549.37</v>
      </c>
      <c r="G233" s="302">
        <f t="shared" si="51"/>
        <v>3.48</v>
      </c>
      <c r="H233" s="302">
        <f t="shared" si="52"/>
        <v>69.599999999999994</v>
      </c>
      <c r="I233" s="302">
        <f t="shared" si="55"/>
        <v>86.37</v>
      </c>
    </row>
    <row r="234" spans="1:9" x14ac:dyDescent="0.25">
      <c r="A234" s="300" t="s">
        <v>196</v>
      </c>
      <c r="B234" s="298">
        <v>1</v>
      </c>
      <c r="C234" s="298">
        <f t="shared" si="58"/>
        <v>180</v>
      </c>
      <c r="D234" s="298">
        <v>158</v>
      </c>
      <c r="E234" s="298">
        <v>22</v>
      </c>
      <c r="F234" s="302">
        <v>549.34</v>
      </c>
      <c r="G234" s="302">
        <f t="shared" si="51"/>
        <v>3.48</v>
      </c>
      <c r="H234" s="302">
        <f t="shared" si="52"/>
        <v>153.12</v>
      </c>
      <c r="I234" s="302">
        <f t="shared" si="55"/>
        <v>190.01</v>
      </c>
    </row>
    <row r="235" spans="1:9" x14ac:dyDescent="0.25">
      <c r="A235" s="300" t="s">
        <v>196</v>
      </c>
      <c r="B235" s="298">
        <v>1</v>
      </c>
      <c r="C235" s="298">
        <f t="shared" si="58"/>
        <v>168</v>
      </c>
      <c r="D235" s="298">
        <v>158</v>
      </c>
      <c r="E235" s="298">
        <v>10</v>
      </c>
      <c r="F235" s="302">
        <v>549.37</v>
      </c>
      <c r="G235" s="302">
        <f t="shared" si="51"/>
        <v>3.48</v>
      </c>
      <c r="H235" s="302">
        <f t="shared" si="52"/>
        <v>69.599999999999994</v>
      </c>
      <c r="I235" s="302">
        <f t="shared" si="55"/>
        <v>86.37</v>
      </c>
    </row>
    <row r="236" spans="1:9" x14ac:dyDescent="0.25">
      <c r="A236" s="300" t="s">
        <v>196</v>
      </c>
      <c r="B236" s="298">
        <v>1</v>
      </c>
      <c r="C236" s="298">
        <f t="shared" si="58"/>
        <v>204</v>
      </c>
      <c r="D236" s="298">
        <v>158</v>
      </c>
      <c r="E236" s="298">
        <v>46</v>
      </c>
      <c r="F236" s="302">
        <v>549.29</v>
      </c>
      <c r="G236" s="302">
        <f t="shared" si="51"/>
        <v>3.48</v>
      </c>
      <c r="H236" s="302">
        <f t="shared" si="52"/>
        <v>320.16000000000003</v>
      </c>
      <c r="I236" s="302">
        <f t="shared" si="55"/>
        <v>397.29</v>
      </c>
    </row>
    <row r="237" spans="1:9" x14ac:dyDescent="0.25">
      <c r="A237" s="300" t="s">
        <v>196</v>
      </c>
      <c r="B237" s="298">
        <v>1</v>
      </c>
      <c r="C237" s="298">
        <f t="shared" si="58"/>
        <v>196</v>
      </c>
      <c r="D237" s="298">
        <v>158</v>
      </c>
      <c r="E237" s="298">
        <v>38</v>
      </c>
      <c r="F237" s="302">
        <v>549.29999999999995</v>
      </c>
      <c r="G237" s="302">
        <f t="shared" si="51"/>
        <v>3.48</v>
      </c>
      <c r="H237" s="302">
        <f t="shared" si="52"/>
        <v>264.48</v>
      </c>
      <c r="I237" s="302">
        <f t="shared" si="55"/>
        <v>328.19</v>
      </c>
    </row>
    <row r="238" spans="1:9" x14ac:dyDescent="0.25">
      <c r="A238" s="300" t="s">
        <v>196</v>
      </c>
      <c r="B238" s="298">
        <v>1</v>
      </c>
      <c r="C238" s="298">
        <f t="shared" si="58"/>
        <v>166</v>
      </c>
      <c r="D238" s="298">
        <v>158</v>
      </c>
      <c r="E238" s="298">
        <v>8</v>
      </c>
      <c r="F238" s="302">
        <v>549.25</v>
      </c>
      <c r="G238" s="302">
        <f t="shared" si="51"/>
        <v>3.48</v>
      </c>
      <c r="H238" s="302">
        <f t="shared" si="52"/>
        <v>55.68</v>
      </c>
      <c r="I238" s="302">
        <f t="shared" si="55"/>
        <v>69.09</v>
      </c>
    </row>
    <row r="239" spans="1:9" x14ac:dyDescent="0.25">
      <c r="A239" s="300" t="s">
        <v>196</v>
      </c>
      <c r="B239" s="298">
        <v>1</v>
      </c>
      <c r="C239" s="298">
        <f t="shared" si="58"/>
        <v>188</v>
      </c>
      <c r="D239" s="298">
        <v>158</v>
      </c>
      <c r="E239" s="298">
        <v>30</v>
      </c>
      <c r="F239" s="302">
        <v>549.30999999999995</v>
      </c>
      <c r="G239" s="302">
        <f t="shared" si="51"/>
        <v>3.48</v>
      </c>
      <c r="H239" s="302">
        <f t="shared" si="52"/>
        <v>208.8</v>
      </c>
      <c r="I239" s="302">
        <f t="shared" si="55"/>
        <v>259.10000000000002</v>
      </c>
    </row>
    <row r="240" spans="1:9" x14ac:dyDescent="0.25">
      <c r="A240" s="300" t="s">
        <v>196</v>
      </c>
      <c r="B240" s="298">
        <v>1</v>
      </c>
      <c r="C240" s="298">
        <f t="shared" si="58"/>
        <v>233</v>
      </c>
      <c r="D240" s="298">
        <v>158</v>
      </c>
      <c r="E240" s="298">
        <v>75</v>
      </c>
      <c r="F240" s="302">
        <v>549.29</v>
      </c>
      <c r="G240" s="302">
        <f t="shared" si="51"/>
        <v>3.48</v>
      </c>
      <c r="H240" s="302">
        <f t="shared" si="52"/>
        <v>522</v>
      </c>
      <c r="I240" s="302">
        <f t="shared" si="55"/>
        <v>647.75</v>
      </c>
    </row>
    <row r="241" spans="1:9" x14ac:dyDescent="0.25">
      <c r="A241" s="294" t="s">
        <v>938</v>
      </c>
      <c r="B241" s="306">
        <f t="shared" ref="B241" si="59">B242+B245+B251</f>
        <v>12</v>
      </c>
      <c r="C241" s="306"/>
      <c r="D241" s="296"/>
      <c r="E241" s="306">
        <f t="shared" ref="E241:H241" si="60">E242+E245+E251</f>
        <v>516</v>
      </c>
      <c r="F241" s="296"/>
      <c r="G241" s="296"/>
      <c r="H241" s="296">
        <f t="shared" si="60"/>
        <v>4997.72</v>
      </c>
      <c r="I241" s="296">
        <f>I242+I245+I251</f>
        <v>6201.67</v>
      </c>
    </row>
    <row r="242" spans="1:9" ht="31.5" x14ac:dyDescent="0.25">
      <c r="A242" s="297" t="s">
        <v>23</v>
      </c>
      <c r="B242" s="320">
        <f>SUM(B243:B244)</f>
        <v>2</v>
      </c>
      <c r="C242" s="320"/>
      <c r="D242" s="299"/>
      <c r="E242" s="320">
        <f t="shared" ref="E242:H242" si="61">SUM(E243:E244)</f>
        <v>118</v>
      </c>
      <c r="F242" s="299"/>
      <c r="G242" s="299"/>
      <c r="H242" s="299">
        <f t="shared" si="61"/>
        <v>1884.2800000000002</v>
      </c>
      <c r="I242" s="299">
        <f>SUM(I243:I244)</f>
        <v>2338.1999999999998</v>
      </c>
    </row>
    <row r="243" spans="1:9" x14ac:dyDescent="0.25">
      <c r="A243" s="300" t="s">
        <v>1317</v>
      </c>
      <c r="B243" s="298">
        <v>1</v>
      </c>
      <c r="C243" s="298">
        <f>D243+E243</f>
        <v>162</v>
      </c>
      <c r="D243" s="298">
        <v>158</v>
      </c>
      <c r="E243" s="298">
        <v>4</v>
      </c>
      <c r="F243" s="302">
        <v>1326.02</v>
      </c>
      <c r="G243" s="302">
        <f t="shared" si="51"/>
        <v>8.39</v>
      </c>
      <c r="H243" s="302">
        <f t="shared" si="52"/>
        <v>67.12</v>
      </c>
      <c r="I243" s="302">
        <f t="shared" si="55"/>
        <v>83.29</v>
      </c>
    </row>
    <row r="244" spans="1:9" x14ac:dyDescent="0.25">
      <c r="A244" s="300" t="s">
        <v>940</v>
      </c>
      <c r="B244" s="298">
        <v>1</v>
      </c>
      <c r="C244" s="298">
        <f>D244+E244</f>
        <v>272</v>
      </c>
      <c r="D244" s="298">
        <v>158</v>
      </c>
      <c r="E244" s="298">
        <v>114</v>
      </c>
      <c r="F244" s="302">
        <v>1259.6099999999999</v>
      </c>
      <c r="G244" s="302">
        <f t="shared" si="51"/>
        <v>7.97</v>
      </c>
      <c r="H244" s="302">
        <f t="shared" si="52"/>
        <v>1817.16</v>
      </c>
      <c r="I244" s="302">
        <f t="shared" si="55"/>
        <v>2254.91</v>
      </c>
    </row>
    <row r="245" spans="1:9" ht="47.25" x14ac:dyDescent="0.25">
      <c r="A245" s="297" t="s">
        <v>24</v>
      </c>
      <c r="B245" s="320">
        <f>SUM(B246:B250)</f>
        <v>5</v>
      </c>
      <c r="C245" s="320"/>
      <c r="D245" s="299"/>
      <c r="E245" s="320">
        <f t="shared" ref="E245:H245" si="62">SUM(E246:E250)</f>
        <v>200</v>
      </c>
      <c r="F245" s="299"/>
      <c r="G245" s="299"/>
      <c r="H245" s="299">
        <f t="shared" si="62"/>
        <v>1823.52</v>
      </c>
      <c r="I245" s="299">
        <f>SUM(I246:I250)</f>
        <v>2262.8100000000004</v>
      </c>
    </row>
    <row r="246" spans="1:9" x14ac:dyDescent="0.25">
      <c r="A246" s="300" t="s">
        <v>310</v>
      </c>
      <c r="B246" s="298">
        <v>1</v>
      </c>
      <c r="C246" s="298">
        <f t="shared" ref="C246:C250" si="63">D246+E246</f>
        <v>212</v>
      </c>
      <c r="D246" s="298">
        <v>158</v>
      </c>
      <c r="E246" s="298">
        <v>54</v>
      </c>
      <c r="F246" s="302">
        <v>743.45</v>
      </c>
      <c r="G246" s="302">
        <f t="shared" si="51"/>
        <v>4.71</v>
      </c>
      <c r="H246" s="302">
        <f t="shared" si="52"/>
        <v>508.68</v>
      </c>
      <c r="I246" s="302">
        <f t="shared" si="55"/>
        <v>631.22</v>
      </c>
    </row>
    <row r="247" spans="1:9" x14ac:dyDescent="0.25">
      <c r="A247" s="300" t="s">
        <v>310</v>
      </c>
      <c r="B247" s="298">
        <v>1</v>
      </c>
      <c r="C247" s="298">
        <f t="shared" si="63"/>
        <v>192</v>
      </c>
      <c r="D247" s="298">
        <v>158</v>
      </c>
      <c r="E247" s="298">
        <v>34</v>
      </c>
      <c r="F247" s="302">
        <v>743.44</v>
      </c>
      <c r="G247" s="302">
        <f t="shared" si="51"/>
        <v>4.71</v>
      </c>
      <c r="H247" s="302">
        <f t="shared" si="52"/>
        <v>320.27999999999997</v>
      </c>
      <c r="I247" s="302">
        <f t="shared" si="55"/>
        <v>397.44</v>
      </c>
    </row>
    <row r="248" spans="1:9" x14ac:dyDescent="0.25">
      <c r="A248" s="300" t="s">
        <v>30</v>
      </c>
      <c r="B248" s="298">
        <v>1</v>
      </c>
      <c r="C248" s="298">
        <f t="shared" si="63"/>
        <v>214</v>
      </c>
      <c r="D248" s="298">
        <v>158</v>
      </c>
      <c r="E248" s="298">
        <v>56</v>
      </c>
      <c r="F248" s="302">
        <v>743.45</v>
      </c>
      <c r="G248" s="302">
        <f t="shared" si="51"/>
        <v>4.71</v>
      </c>
      <c r="H248" s="302">
        <f t="shared" si="52"/>
        <v>527.52</v>
      </c>
      <c r="I248" s="302">
        <f t="shared" si="55"/>
        <v>654.6</v>
      </c>
    </row>
    <row r="249" spans="1:9" x14ac:dyDescent="0.25">
      <c r="A249" s="300" t="s">
        <v>30</v>
      </c>
      <c r="B249" s="298">
        <v>1</v>
      </c>
      <c r="C249" s="298">
        <f t="shared" si="63"/>
        <v>168</v>
      </c>
      <c r="D249" s="298">
        <v>158</v>
      </c>
      <c r="E249" s="298">
        <v>10</v>
      </c>
      <c r="F249" s="302">
        <v>658.23</v>
      </c>
      <c r="G249" s="302">
        <f t="shared" si="51"/>
        <v>4.17</v>
      </c>
      <c r="H249" s="302">
        <f t="shared" si="52"/>
        <v>83.4</v>
      </c>
      <c r="I249" s="302">
        <f t="shared" si="55"/>
        <v>103.49</v>
      </c>
    </row>
    <row r="250" spans="1:9" x14ac:dyDescent="0.25">
      <c r="A250" s="300" t="s">
        <v>30</v>
      </c>
      <c r="B250" s="298">
        <v>1</v>
      </c>
      <c r="C250" s="298">
        <f t="shared" si="63"/>
        <v>204</v>
      </c>
      <c r="D250" s="298">
        <v>158</v>
      </c>
      <c r="E250" s="298">
        <v>46</v>
      </c>
      <c r="F250" s="302">
        <v>658.21</v>
      </c>
      <c r="G250" s="302">
        <f t="shared" si="51"/>
        <v>4.17</v>
      </c>
      <c r="H250" s="302">
        <f t="shared" si="52"/>
        <v>383.64</v>
      </c>
      <c r="I250" s="302">
        <f t="shared" si="55"/>
        <v>476.06</v>
      </c>
    </row>
    <row r="251" spans="1:9" ht="47.25" x14ac:dyDescent="0.25">
      <c r="A251" s="297" t="s">
        <v>25</v>
      </c>
      <c r="B251" s="320">
        <f>SUM(B252:B256)</f>
        <v>5</v>
      </c>
      <c r="C251" s="320"/>
      <c r="D251" s="299"/>
      <c r="E251" s="320">
        <f t="shared" ref="E251:H251" si="64">SUM(E252:E256)</f>
        <v>198</v>
      </c>
      <c r="F251" s="299"/>
      <c r="G251" s="299"/>
      <c r="H251" s="299">
        <f t="shared" si="64"/>
        <v>1289.92</v>
      </c>
      <c r="I251" s="299">
        <f>SUM(I252:I256)</f>
        <v>1600.6599999999999</v>
      </c>
    </row>
    <row r="252" spans="1:9" x14ac:dyDescent="0.25">
      <c r="A252" s="300" t="s">
        <v>196</v>
      </c>
      <c r="B252" s="298">
        <v>1</v>
      </c>
      <c r="C252" s="298">
        <f>D252+E252</f>
        <v>216</v>
      </c>
      <c r="D252" s="298">
        <v>158</v>
      </c>
      <c r="E252" s="298">
        <v>58</v>
      </c>
      <c r="F252" s="302">
        <v>430.01</v>
      </c>
      <c r="G252" s="302">
        <f t="shared" ref="G252:G417" si="65">ROUND(F252/D252,2)</f>
        <v>2.72</v>
      </c>
      <c r="H252" s="302">
        <f t="shared" ref="H252:H417" si="66">ROUND(E252*G252*2,2)</f>
        <v>315.52</v>
      </c>
      <c r="I252" s="302">
        <f t="shared" si="55"/>
        <v>391.53</v>
      </c>
    </row>
    <row r="253" spans="1:9" x14ac:dyDescent="0.25">
      <c r="A253" s="300" t="s">
        <v>196</v>
      </c>
      <c r="B253" s="298">
        <v>1</v>
      </c>
      <c r="C253" s="298">
        <f t="shared" ref="C253:C256" si="67">D253+E253</f>
        <v>212</v>
      </c>
      <c r="D253" s="298">
        <v>158</v>
      </c>
      <c r="E253" s="298">
        <v>54</v>
      </c>
      <c r="F253" s="302">
        <v>549.30999999999995</v>
      </c>
      <c r="G253" s="302">
        <f t="shared" si="65"/>
        <v>3.48</v>
      </c>
      <c r="H253" s="302">
        <f t="shared" si="66"/>
        <v>375.84</v>
      </c>
      <c r="I253" s="302">
        <f t="shared" si="55"/>
        <v>466.38</v>
      </c>
    </row>
    <row r="254" spans="1:9" x14ac:dyDescent="0.25">
      <c r="A254" s="300" t="s">
        <v>196</v>
      </c>
      <c r="B254" s="298">
        <v>1</v>
      </c>
      <c r="C254" s="298">
        <f t="shared" si="67"/>
        <v>190</v>
      </c>
      <c r="D254" s="298">
        <v>158</v>
      </c>
      <c r="E254" s="298">
        <v>32</v>
      </c>
      <c r="F254" s="302">
        <v>549.29999999999995</v>
      </c>
      <c r="G254" s="302">
        <f t="shared" si="65"/>
        <v>3.48</v>
      </c>
      <c r="H254" s="302">
        <f t="shared" si="66"/>
        <v>222.72</v>
      </c>
      <c r="I254" s="302">
        <f t="shared" si="55"/>
        <v>276.37</v>
      </c>
    </row>
    <row r="255" spans="1:9" x14ac:dyDescent="0.25">
      <c r="A255" s="300" t="s">
        <v>196</v>
      </c>
      <c r="B255" s="298">
        <v>1</v>
      </c>
      <c r="C255" s="298">
        <f t="shared" si="67"/>
        <v>186</v>
      </c>
      <c r="D255" s="298">
        <v>158</v>
      </c>
      <c r="E255" s="298">
        <v>28</v>
      </c>
      <c r="F255" s="302">
        <v>549.28</v>
      </c>
      <c r="G255" s="302">
        <f t="shared" si="65"/>
        <v>3.48</v>
      </c>
      <c r="H255" s="302">
        <f t="shared" si="66"/>
        <v>194.88</v>
      </c>
      <c r="I255" s="302">
        <f t="shared" si="55"/>
        <v>241.83</v>
      </c>
    </row>
    <row r="256" spans="1:9" x14ac:dyDescent="0.25">
      <c r="A256" s="300" t="s">
        <v>196</v>
      </c>
      <c r="B256" s="298">
        <v>1</v>
      </c>
      <c r="C256" s="298">
        <f t="shared" si="67"/>
        <v>184</v>
      </c>
      <c r="D256" s="298">
        <v>158</v>
      </c>
      <c r="E256" s="298">
        <v>26</v>
      </c>
      <c r="F256" s="302">
        <v>549.29</v>
      </c>
      <c r="G256" s="302">
        <f t="shared" si="65"/>
        <v>3.48</v>
      </c>
      <c r="H256" s="302">
        <f t="shared" si="66"/>
        <v>180.96</v>
      </c>
      <c r="I256" s="302">
        <f t="shared" si="55"/>
        <v>224.55</v>
      </c>
    </row>
    <row r="257" spans="1:9" ht="34.5" customHeight="1" x14ac:dyDescent="0.25">
      <c r="A257" s="305" t="s">
        <v>953</v>
      </c>
      <c r="B257" s="306">
        <f t="shared" ref="B257" si="68">B258+B301</f>
        <v>57</v>
      </c>
      <c r="C257" s="306"/>
      <c r="D257" s="296"/>
      <c r="E257" s="306">
        <f t="shared" ref="E257:H257" si="69">E258+E301</f>
        <v>2085</v>
      </c>
      <c r="F257" s="296"/>
      <c r="G257" s="296"/>
      <c r="H257" s="296">
        <f t="shared" si="69"/>
        <v>19848.260000000002</v>
      </c>
      <c r="I257" s="296">
        <f>I258+I301</f>
        <v>24629.72</v>
      </c>
    </row>
    <row r="258" spans="1:9" ht="47.25" x14ac:dyDescent="0.25">
      <c r="A258" s="297" t="s">
        <v>24</v>
      </c>
      <c r="B258" s="320">
        <f t="shared" ref="B258" si="70">SUM(B259:B300)</f>
        <v>42</v>
      </c>
      <c r="C258" s="320"/>
      <c r="D258" s="299"/>
      <c r="E258" s="320">
        <f t="shared" ref="E258:I258" si="71">SUM(E259:E300)</f>
        <v>1339</v>
      </c>
      <c r="F258" s="299"/>
      <c r="G258" s="299"/>
      <c r="H258" s="299">
        <f t="shared" si="71"/>
        <v>14010.460000000001</v>
      </c>
      <c r="I258" s="299">
        <f t="shared" si="71"/>
        <v>17385.580000000002</v>
      </c>
    </row>
    <row r="259" spans="1:9" x14ac:dyDescent="0.25">
      <c r="A259" s="304" t="s">
        <v>461</v>
      </c>
      <c r="B259" s="298">
        <v>1</v>
      </c>
      <c r="C259" s="298">
        <f>D259+E259</f>
        <v>154</v>
      </c>
      <c r="D259" s="298">
        <v>138</v>
      </c>
      <c r="E259" s="298">
        <v>16</v>
      </c>
      <c r="F259" s="302">
        <v>657.31</v>
      </c>
      <c r="G259" s="302">
        <f t="shared" si="65"/>
        <v>4.76</v>
      </c>
      <c r="H259" s="302">
        <f t="shared" si="66"/>
        <v>152.32</v>
      </c>
      <c r="I259" s="302">
        <f t="shared" ref="I259:I322" si="72">ROUND(H259*1.2409,2)</f>
        <v>189.01</v>
      </c>
    </row>
    <row r="260" spans="1:9" x14ac:dyDescent="0.25">
      <c r="A260" s="304" t="s">
        <v>483</v>
      </c>
      <c r="B260" s="298">
        <v>1</v>
      </c>
      <c r="C260" s="298">
        <f t="shared" ref="C260:C300" si="73">D260+E260</f>
        <v>151</v>
      </c>
      <c r="D260" s="298">
        <v>138</v>
      </c>
      <c r="E260" s="298">
        <v>13</v>
      </c>
      <c r="F260" s="302">
        <v>742.33</v>
      </c>
      <c r="G260" s="302">
        <f t="shared" si="65"/>
        <v>5.38</v>
      </c>
      <c r="H260" s="302">
        <f t="shared" si="66"/>
        <v>139.88</v>
      </c>
      <c r="I260" s="302">
        <f t="shared" si="72"/>
        <v>173.58</v>
      </c>
    </row>
    <row r="261" spans="1:9" x14ac:dyDescent="0.25">
      <c r="A261" s="304" t="s">
        <v>140</v>
      </c>
      <c r="B261" s="298">
        <v>1</v>
      </c>
      <c r="C261" s="298">
        <f t="shared" si="73"/>
        <v>150</v>
      </c>
      <c r="D261" s="298">
        <v>138</v>
      </c>
      <c r="E261" s="298">
        <v>12</v>
      </c>
      <c r="F261" s="302">
        <v>742.44</v>
      </c>
      <c r="G261" s="302">
        <f t="shared" si="65"/>
        <v>5.38</v>
      </c>
      <c r="H261" s="302">
        <f t="shared" si="66"/>
        <v>129.12</v>
      </c>
      <c r="I261" s="302">
        <f t="shared" si="72"/>
        <v>160.22999999999999</v>
      </c>
    </row>
    <row r="262" spans="1:9" x14ac:dyDescent="0.25">
      <c r="A262" s="304" t="s">
        <v>140</v>
      </c>
      <c r="B262" s="298">
        <v>1</v>
      </c>
      <c r="C262" s="298">
        <f t="shared" si="73"/>
        <v>148</v>
      </c>
      <c r="D262" s="298">
        <v>138</v>
      </c>
      <c r="E262" s="298">
        <v>10</v>
      </c>
      <c r="F262" s="302">
        <v>742.3</v>
      </c>
      <c r="G262" s="302">
        <f t="shared" si="65"/>
        <v>5.38</v>
      </c>
      <c r="H262" s="302">
        <f t="shared" si="66"/>
        <v>107.6</v>
      </c>
      <c r="I262" s="302">
        <f t="shared" si="72"/>
        <v>133.52000000000001</v>
      </c>
    </row>
    <row r="263" spans="1:9" x14ac:dyDescent="0.25">
      <c r="A263" s="304" t="s">
        <v>140</v>
      </c>
      <c r="B263" s="298">
        <v>1</v>
      </c>
      <c r="C263" s="298">
        <f t="shared" si="73"/>
        <v>168</v>
      </c>
      <c r="D263" s="298">
        <v>138</v>
      </c>
      <c r="E263" s="298">
        <v>30</v>
      </c>
      <c r="F263" s="302">
        <v>649.34</v>
      </c>
      <c r="G263" s="302">
        <f t="shared" si="65"/>
        <v>4.71</v>
      </c>
      <c r="H263" s="302">
        <f t="shared" si="66"/>
        <v>282.60000000000002</v>
      </c>
      <c r="I263" s="302">
        <f t="shared" si="72"/>
        <v>350.68</v>
      </c>
    </row>
    <row r="264" spans="1:9" x14ac:dyDescent="0.25">
      <c r="A264" s="304" t="s">
        <v>140</v>
      </c>
      <c r="B264" s="298">
        <v>1</v>
      </c>
      <c r="C264" s="298">
        <f t="shared" si="73"/>
        <v>233</v>
      </c>
      <c r="D264" s="298">
        <v>138</v>
      </c>
      <c r="E264" s="298">
        <v>95</v>
      </c>
      <c r="F264" s="302">
        <v>676.46</v>
      </c>
      <c r="G264" s="302">
        <f t="shared" si="65"/>
        <v>4.9000000000000004</v>
      </c>
      <c r="H264" s="302">
        <f t="shared" si="66"/>
        <v>931</v>
      </c>
      <c r="I264" s="302">
        <f t="shared" si="72"/>
        <v>1155.28</v>
      </c>
    </row>
    <row r="265" spans="1:9" x14ac:dyDescent="0.25">
      <c r="A265" s="304" t="s">
        <v>140</v>
      </c>
      <c r="B265" s="298">
        <v>1</v>
      </c>
      <c r="C265" s="298">
        <f t="shared" si="73"/>
        <v>186</v>
      </c>
      <c r="D265" s="298">
        <v>138</v>
      </c>
      <c r="E265" s="298">
        <v>48</v>
      </c>
      <c r="F265" s="302">
        <v>742.38</v>
      </c>
      <c r="G265" s="302">
        <f t="shared" si="65"/>
        <v>5.38</v>
      </c>
      <c r="H265" s="302">
        <f t="shared" si="66"/>
        <v>516.48</v>
      </c>
      <c r="I265" s="302">
        <f t="shared" si="72"/>
        <v>640.9</v>
      </c>
    </row>
    <row r="266" spans="1:9" x14ac:dyDescent="0.25">
      <c r="A266" s="304" t="s">
        <v>140</v>
      </c>
      <c r="B266" s="298">
        <v>1</v>
      </c>
      <c r="C266" s="298">
        <f t="shared" si="73"/>
        <v>157</v>
      </c>
      <c r="D266" s="298">
        <v>138</v>
      </c>
      <c r="E266" s="298">
        <v>19</v>
      </c>
      <c r="F266" s="302">
        <v>742.37</v>
      </c>
      <c r="G266" s="302">
        <f t="shared" si="65"/>
        <v>5.38</v>
      </c>
      <c r="H266" s="302">
        <f t="shared" si="66"/>
        <v>204.44</v>
      </c>
      <c r="I266" s="302">
        <f t="shared" si="72"/>
        <v>253.69</v>
      </c>
    </row>
    <row r="267" spans="1:9" x14ac:dyDescent="0.25">
      <c r="A267" s="304" t="s">
        <v>140</v>
      </c>
      <c r="B267" s="298">
        <v>1</v>
      </c>
      <c r="C267" s="298">
        <f t="shared" si="73"/>
        <v>187</v>
      </c>
      <c r="D267" s="298">
        <v>138</v>
      </c>
      <c r="E267" s="298">
        <v>49</v>
      </c>
      <c r="F267" s="302">
        <v>742.38</v>
      </c>
      <c r="G267" s="302">
        <f t="shared" si="65"/>
        <v>5.38</v>
      </c>
      <c r="H267" s="302">
        <f t="shared" si="66"/>
        <v>527.24</v>
      </c>
      <c r="I267" s="302">
        <f t="shared" si="72"/>
        <v>654.25</v>
      </c>
    </row>
    <row r="268" spans="1:9" x14ac:dyDescent="0.25">
      <c r="A268" s="304" t="s">
        <v>140</v>
      </c>
      <c r="B268" s="298">
        <v>1</v>
      </c>
      <c r="C268" s="298">
        <f t="shared" si="73"/>
        <v>224</v>
      </c>
      <c r="D268" s="298">
        <v>138</v>
      </c>
      <c r="E268" s="298">
        <v>86</v>
      </c>
      <c r="F268" s="302">
        <v>742.39</v>
      </c>
      <c r="G268" s="302">
        <f t="shared" si="65"/>
        <v>5.38</v>
      </c>
      <c r="H268" s="302">
        <f t="shared" si="66"/>
        <v>925.36</v>
      </c>
      <c r="I268" s="302">
        <f t="shared" si="72"/>
        <v>1148.28</v>
      </c>
    </row>
    <row r="269" spans="1:9" x14ac:dyDescent="0.25">
      <c r="A269" s="304" t="s">
        <v>140</v>
      </c>
      <c r="B269" s="298">
        <v>1</v>
      </c>
      <c r="C269" s="298">
        <f t="shared" si="73"/>
        <v>153</v>
      </c>
      <c r="D269" s="298">
        <v>138</v>
      </c>
      <c r="E269" s="298">
        <v>15</v>
      </c>
      <c r="F269" s="302">
        <v>742.35</v>
      </c>
      <c r="G269" s="302">
        <f t="shared" si="65"/>
        <v>5.38</v>
      </c>
      <c r="H269" s="302">
        <f t="shared" si="66"/>
        <v>161.4</v>
      </c>
      <c r="I269" s="302">
        <f t="shared" si="72"/>
        <v>200.28</v>
      </c>
    </row>
    <row r="270" spans="1:9" x14ac:dyDescent="0.25">
      <c r="A270" s="304" t="s">
        <v>140</v>
      </c>
      <c r="B270" s="298">
        <v>1</v>
      </c>
      <c r="C270" s="298">
        <f t="shared" si="73"/>
        <v>193</v>
      </c>
      <c r="D270" s="298">
        <v>138</v>
      </c>
      <c r="E270" s="298">
        <v>55</v>
      </c>
      <c r="F270" s="302">
        <v>742.39</v>
      </c>
      <c r="G270" s="302">
        <f t="shared" si="65"/>
        <v>5.38</v>
      </c>
      <c r="H270" s="302">
        <f t="shared" si="66"/>
        <v>591.79999999999995</v>
      </c>
      <c r="I270" s="302">
        <f t="shared" si="72"/>
        <v>734.36</v>
      </c>
    </row>
    <row r="271" spans="1:9" x14ac:dyDescent="0.25">
      <c r="A271" s="304" t="s">
        <v>140</v>
      </c>
      <c r="B271" s="298">
        <v>1</v>
      </c>
      <c r="C271" s="298">
        <f t="shared" si="73"/>
        <v>177</v>
      </c>
      <c r="D271" s="298">
        <v>138</v>
      </c>
      <c r="E271" s="298">
        <v>39</v>
      </c>
      <c r="F271" s="302">
        <v>742.4</v>
      </c>
      <c r="G271" s="302">
        <f t="shared" si="65"/>
        <v>5.38</v>
      </c>
      <c r="H271" s="302">
        <f t="shared" si="66"/>
        <v>419.64</v>
      </c>
      <c r="I271" s="302">
        <f t="shared" si="72"/>
        <v>520.73</v>
      </c>
    </row>
    <row r="272" spans="1:9" x14ac:dyDescent="0.25">
      <c r="A272" s="304" t="s">
        <v>140</v>
      </c>
      <c r="B272" s="298">
        <v>1</v>
      </c>
      <c r="C272" s="298">
        <f t="shared" si="73"/>
        <v>146</v>
      </c>
      <c r="D272" s="298">
        <v>138</v>
      </c>
      <c r="E272" s="298">
        <v>8</v>
      </c>
      <c r="F272" s="302">
        <v>742.44</v>
      </c>
      <c r="G272" s="302">
        <f t="shared" si="65"/>
        <v>5.38</v>
      </c>
      <c r="H272" s="302">
        <f t="shared" si="66"/>
        <v>86.08</v>
      </c>
      <c r="I272" s="302">
        <f t="shared" si="72"/>
        <v>106.82</v>
      </c>
    </row>
    <row r="273" spans="1:9" x14ac:dyDescent="0.25">
      <c r="A273" s="304" t="s">
        <v>140</v>
      </c>
      <c r="B273" s="298">
        <v>1</v>
      </c>
      <c r="C273" s="298">
        <f t="shared" si="73"/>
        <v>165</v>
      </c>
      <c r="D273" s="298">
        <v>138</v>
      </c>
      <c r="E273" s="298">
        <v>27</v>
      </c>
      <c r="F273" s="302">
        <v>742.39</v>
      </c>
      <c r="G273" s="302">
        <f t="shared" si="65"/>
        <v>5.38</v>
      </c>
      <c r="H273" s="302">
        <f t="shared" si="66"/>
        <v>290.52</v>
      </c>
      <c r="I273" s="302">
        <f t="shared" si="72"/>
        <v>360.51</v>
      </c>
    </row>
    <row r="274" spans="1:9" x14ac:dyDescent="0.25">
      <c r="A274" s="304" t="s">
        <v>140</v>
      </c>
      <c r="B274" s="298">
        <v>1</v>
      </c>
      <c r="C274" s="298">
        <f t="shared" si="73"/>
        <v>190</v>
      </c>
      <c r="D274" s="298">
        <v>138</v>
      </c>
      <c r="E274" s="298">
        <v>52</v>
      </c>
      <c r="F274" s="302">
        <v>785.01</v>
      </c>
      <c r="G274" s="302">
        <f t="shared" si="65"/>
        <v>5.69</v>
      </c>
      <c r="H274" s="302">
        <f t="shared" si="66"/>
        <v>591.76</v>
      </c>
      <c r="I274" s="302">
        <f t="shared" si="72"/>
        <v>734.31</v>
      </c>
    </row>
    <row r="275" spans="1:9" x14ac:dyDescent="0.25">
      <c r="A275" s="304" t="s">
        <v>140</v>
      </c>
      <c r="B275" s="298">
        <v>1</v>
      </c>
      <c r="C275" s="298">
        <f t="shared" si="73"/>
        <v>152</v>
      </c>
      <c r="D275" s="298">
        <v>138</v>
      </c>
      <c r="E275" s="298">
        <v>14</v>
      </c>
      <c r="F275" s="302">
        <v>742.44</v>
      </c>
      <c r="G275" s="302">
        <f t="shared" si="65"/>
        <v>5.38</v>
      </c>
      <c r="H275" s="302">
        <f t="shared" si="66"/>
        <v>150.63999999999999</v>
      </c>
      <c r="I275" s="302">
        <f t="shared" si="72"/>
        <v>186.93</v>
      </c>
    </row>
    <row r="276" spans="1:9" x14ac:dyDescent="0.25">
      <c r="A276" s="304" t="s">
        <v>140</v>
      </c>
      <c r="B276" s="298">
        <v>1</v>
      </c>
      <c r="C276" s="298">
        <f t="shared" si="73"/>
        <v>204</v>
      </c>
      <c r="D276" s="298">
        <v>138</v>
      </c>
      <c r="E276" s="298">
        <v>66</v>
      </c>
      <c r="F276" s="302">
        <v>742.4</v>
      </c>
      <c r="G276" s="302">
        <f t="shared" si="65"/>
        <v>5.38</v>
      </c>
      <c r="H276" s="302">
        <f t="shared" si="66"/>
        <v>710.16</v>
      </c>
      <c r="I276" s="302">
        <f t="shared" si="72"/>
        <v>881.24</v>
      </c>
    </row>
    <row r="277" spans="1:9" x14ac:dyDescent="0.25">
      <c r="A277" s="304" t="s">
        <v>140</v>
      </c>
      <c r="B277" s="298">
        <v>1</v>
      </c>
      <c r="C277" s="298">
        <f t="shared" si="73"/>
        <v>162</v>
      </c>
      <c r="D277" s="298">
        <v>138</v>
      </c>
      <c r="E277" s="298">
        <v>24</v>
      </c>
      <c r="F277" s="302">
        <v>742.38</v>
      </c>
      <c r="G277" s="302">
        <f t="shared" si="65"/>
        <v>5.38</v>
      </c>
      <c r="H277" s="302">
        <f t="shared" si="66"/>
        <v>258.24</v>
      </c>
      <c r="I277" s="302">
        <f t="shared" si="72"/>
        <v>320.45</v>
      </c>
    </row>
    <row r="278" spans="1:9" s="220" customFormat="1" x14ac:dyDescent="0.25">
      <c r="A278" s="363" t="s">
        <v>140</v>
      </c>
      <c r="B278" s="349">
        <v>1</v>
      </c>
      <c r="C278" s="349">
        <f t="shared" si="73"/>
        <v>162</v>
      </c>
      <c r="D278" s="349">
        <v>138</v>
      </c>
      <c r="E278" s="349">
        <v>24</v>
      </c>
      <c r="F278" s="350">
        <v>743.45</v>
      </c>
      <c r="G278" s="350">
        <f t="shared" si="65"/>
        <v>5.39</v>
      </c>
      <c r="H278" s="350">
        <f t="shared" si="66"/>
        <v>258.72000000000003</v>
      </c>
      <c r="I278" s="350">
        <f t="shared" si="72"/>
        <v>321.05</v>
      </c>
    </row>
    <row r="279" spans="1:9" x14ac:dyDescent="0.25">
      <c r="A279" s="304" t="s">
        <v>140</v>
      </c>
      <c r="B279" s="298">
        <v>1</v>
      </c>
      <c r="C279" s="298">
        <f t="shared" si="73"/>
        <v>191</v>
      </c>
      <c r="D279" s="298">
        <v>138</v>
      </c>
      <c r="E279" s="298">
        <v>53</v>
      </c>
      <c r="F279" s="302">
        <v>742.39</v>
      </c>
      <c r="G279" s="302">
        <f t="shared" si="65"/>
        <v>5.38</v>
      </c>
      <c r="H279" s="302">
        <f t="shared" si="66"/>
        <v>570.28</v>
      </c>
      <c r="I279" s="302">
        <f t="shared" si="72"/>
        <v>707.66</v>
      </c>
    </row>
    <row r="280" spans="1:9" x14ac:dyDescent="0.25">
      <c r="A280" s="304" t="s">
        <v>140</v>
      </c>
      <c r="B280" s="298">
        <v>1</v>
      </c>
      <c r="C280" s="298">
        <f t="shared" si="73"/>
        <v>186</v>
      </c>
      <c r="D280" s="298">
        <v>138</v>
      </c>
      <c r="E280" s="298">
        <v>48</v>
      </c>
      <c r="F280" s="302">
        <v>742.38</v>
      </c>
      <c r="G280" s="302">
        <f t="shared" si="65"/>
        <v>5.38</v>
      </c>
      <c r="H280" s="302">
        <f t="shared" si="66"/>
        <v>516.48</v>
      </c>
      <c r="I280" s="302">
        <f t="shared" si="72"/>
        <v>640.9</v>
      </c>
    </row>
    <row r="281" spans="1:9" x14ac:dyDescent="0.25">
      <c r="A281" s="304" t="s">
        <v>140</v>
      </c>
      <c r="B281" s="298">
        <v>1</v>
      </c>
      <c r="C281" s="298">
        <f t="shared" si="73"/>
        <v>162</v>
      </c>
      <c r="D281" s="298">
        <v>138</v>
      </c>
      <c r="E281" s="298">
        <v>24</v>
      </c>
      <c r="F281" s="302">
        <v>742.38</v>
      </c>
      <c r="G281" s="302">
        <f t="shared" si="65"/>
        <v>5.38</v>
      </c>
      <c r="H281" s="302">
        <f t="shared" si="66"/>
        <v>258.24</v>
      </c>
      <c r="I281" s="302">
        <f t="shared" si="72"/>
        <v>320.45</v>
      </c>
    </row>
    <row r="282" spans="1:9" x14ac:dyDescent="0.25">
      <c r="A282" s="304" t="s">
        <v>140</v>
      </c>
      <c r="B282" s="298">
        <v>1</v>
      </c>
      <c r="C282" s="298">
        <f t="shared" si="73"/>
        <v>162</v>
      </c>
      <c r="D282" s="298">
        <v>138</v>
      </c>
      <c r="E282" s="298">
        <v>24</v>
      </c>
      <c r="F282" s="302">
        <v>742.38</v>
      </c>
      <c r="G282" s="302">
        <f t="shared" si="65"/>
        <v>5.38</v>
      </c>
      <c r="H282" s="302">
        <f t="shared" si="66"/>
        <v>258.24</v>
      </c>
      <c r="I282" s="302">
        <f t="shared" si="72"/>
        <v>320.45</v>
      </c>
    </row>
    <row r="283" spans="1:9" x14ac:dyDescent="0.25">
      <c r="A283" s="304" t="s">
        <v>140</v>
      </c>
      <c r="B283" s="298">
        <v>1</v>
      </c>
      <c r="C283" s="298">
        <f t="shared" si="73"/>
        <v>154</v>
      </c>
      <c r="D283" s="298">
        <v>138</v>
      </c>
      <c r="E283" s="298">
        <v>16</v>
      </c>
      <c r="F283" s="302">
        <v>742.35</v>
      </c>
      <c r="G283" s="302">
        <f t="shared" si="65"/>
        <v>5.38</v>
      </c>
      <c r="H283" s="302">
        <f t="shared" si="66"/>
        <v>172.16</v>
      </c>
      <c r="I283" s="302">
        <f t="shared" si="72"/>
        <v>213.63</v>
      </c>
    </row>
    <row r="284" spans="1:9" x14ac:dyDescent="0.25">
      <c r="A284" s="304" t="s">
        <v>140</v>
      </c>
      <c r="B284" s="298">
        <v>1</v>
      </c>
      <c r="C284" s="298">
        <f t="shared" si="73"/>
        <v>150</v>
      </c>
      <c r="D284" s="298">
        <v>138</v>
      </c>
      <c r="E284" s="298">
        <v>12</v>
      </c>
      <c r="F284" s="302">
        <v>742.44</v>
      </c>
      <c r="G284" s="302">
        <f t="shared" si="65"/>
        <v>5.38</v>
      </c>
      <c r="H284" s="302">
        <f t="shared" si="66"/>
        <v>129.12</v>
      </c>
      <c r="I284" s="302">
        <f t="shared" si="72"/>
        <v>160.22999999999999</v>
      </c>
    </row>
    <row r="285" spans="1:9" x14ac:dyDescent="0.25">
      <c r="A285" s="304" t="s">
        <v>140</v>
      </c>
      <c r="B285" s="298">
        <v>1</v>
      </c>
      <c r="C285" s="298">
        <f t="shared" si="73"/>
        <v>150</v>
      </c>
      <c r="D285" s="298">
        <v>138</v>
      </c>
      <c r="E285" s="298">
        <v>12</v>
      </c>
      <c r="F285" s="302">
        <v>742.44</v>
      </c>
      <c r="G285" s="302">
        <f t="shared" si="65"/>
        <v>5.38</v>
      </c>
      <c r="H285" s="302">
        <f t="shared" si="66"/>
        <v>129.12</v>
      </c>
      <c r="I285" s="302">
        <f t="shared" si="72"/>
        <v>160.22999999999999</v>
      </c>
    </row>
    <row r="286" spans="1:9" x14ac:dyDescent="0.25">
      <c r="A286" s="304" t="s">
        <v>465</v>
      </c>
      <c r="B286" s="298">
        <v>1</v>
      </c>
      <c r="C286" s="298">
        <f t="shared" si="73"/>
        <v>162</v>
      </c>
      <c r="D286" s="298">
        <v>138</v>
      </c>
      <c r="E286" s="298">
        <v>24</v>
      </c>
      <c r="F286" s="302">
        <v>742.38</v>
      </c>
      <c r="G286" s="302">
        <f t="shared" si="65"/>
        <v>5.38</v>
      </c>
      <c r="H286" s="302">
        <f t="shared" si="66"/>
        <v>258.24</v>
      </c>
      <c r="I286" s="302">
        <f t="shared" si="72"/>
        <v>320.45</v>
      </c>
    </row>
    <row r="287" spans="1:9" x14ac:dyDescent="0.25">
      <c r="A287" s="304" t="s">
        <v>465</v>
      </c>
      <c r="B287" s="298">
        <v>1</v>
      </c>
      <c r="C287" s="298">
        <f t="shared" si="73"/>
        <v>142</v>
      </c>
      <c r="D287" s="298">
        <v>138</v>
      </c>
      <c r="E287" s="298">
        <v>4</v>
      </c>
      <c r="F287" s="302">
        <v>742.44</v>
      </c>
      <c r="G287" s="302">
        <f t="shared" si="65"/>
        <v>5.38</v>
      </c>
      <c r="H287" s="302">
        <f t="shared" si="66"/>
        <v>43.04</v>
      </c>
      <c r="I287" s="302">
        <f t="shared" si="72"/>
        <v>53.41</v>
      </c>
    </row>
    <row r="288" spans="1:9" s="220" customFormat="1" x14ac:dyDescent="0.25">
      <c r="A288" s="363" t="s">
        <v>465</v>
      </c>
      <c r="B288" s="349">
        <v>1</v>
      </c>
      <c r="C288" s="349">
        <f t="shared" si="73"/>
        <v>162</v>
      </c>
      <c r="D288" s="349">
        <v>138</v>
      </c>
      <c r="E288" s="349">
        <v>24</v>
      </c>
      <c r="F288" s="350">
        <v>846.4</v>
      </c>
      <c r="G288" s="350">
        <f t="shared" si="65"/>
        <v>6.13</v>
      </c>
      <c r="H288" s="350">
        <f t="shared" si="66"/>
        <v>294.24</v>
      </c>
      <c r="I288" s="350">
        <f t="shared" si="72"/>
        <v>365.12</v>
      </c>
    </row>
    <row r="289" spans="1:9" x14ac:dyDescent="0.25">
      <c r="A289" s="304" t="s">
        <v>1318</v>
      </c>
      <c r="B289" s="298">
        <v>1</v>
      </c>
      <c r="C289" s="298">
        <f t="shared" si="73"/>
        <v>174</v>
      </c>
      <c r="D289" s="298">
        <v>138</v>
      </c>
      <c r="E289" s="298">
        <v>36</v>
      </c>
      <c r="F289" s="302">
        <v>657.26</v>
      </c>
      <c r="G289" s="302">
        <f t="shared" si="65"/>
        <v>4.76</v>
      </c>
      <c r="H289" s="302">
        <f t="shared" si="66"/>
        <v>342.72</v>
      </c>
      <c r="I289" s="302">
        <f t="shared" si="72"/>
        <v>425.28</v>
      </c>
    </row>
    <row r="290" spans="1:9" x14ac:dyDescent="0.25">
      <c r="A290" s="304" t="s">
        <v>30</v>
      </c>
      <c r="B290" s="298">
        <v>1</v>
      </c>
      <c r="C290" s="298">
        <f t="shared" si="73"/>
        <v>197</v>
      </c>
      <c r="D290" s="298">
        <v>138</v>
      </c>
      <c r="E290" s="298">
        <v>59</v>
      </c>
      <c r="F290" s="302">
        <v>654.47</v>
      </c>
      <c r="G290" s="302">
        <f t="shared" si="65"/>
        <v>4.74</v>
      </c>
      <c r="H290" s="302">
        <f t="shared" si="66"/>
        <v>559.32000000000005</v>
      </c>
      <c r="I290" s="302">
        <f t="shared" si="72"/>
        <v>694.06</v>
      </c>
    </row>
    <row r="291" spans="1:9" x14ac:dyDescent="0.25">
      <c r="A291" s="304" t="s">
        <v>30</v>
      </c>
      <c r="B291" s="298">
        <v>1</v>
      </c>
      <c r="C291" s="298">
        <f t="shared" si="73"/>
        <v>161</v>
      </c>
      <c r="D291" s="298">
        <v>138</v>
      </c>
      <c r="E291" s="298">
        <v>23</v>
      </c>
      <c r="F291" s="302">
        <v>650.1</v>
      </c>
      <c r="G291" s="302">
        <f t="shared" si="65"/>
        <v>4.71</v>
      </c>
      <c r="H291" s="302">
        <f t="shared" si="66"/>
        <v>216.66</v>
      </c>
      <c r="I291" s="302">
        <f t="shared" si="72"/>
        <v>268.85000000000002</v>
      </c>
    </row>
    <row r="292" spans="1:9" x14ac:dyDescent="0.25">
      <c r="A292" s="304" t="s">
        <v>30</v>
      </c>
      <c r="B292" s="298">
        <v>1</v>
      </c>
      <c r="C292" s="298">
        <f t="shared" si="73"/>
        <v>148</v>
      </c>
      <c r="D292" s="298">
        <v>138</v>
      </c>
      <c r="E292" s="298">
        <v>10</v>
      </c>
      <c r="F292" s="302">
        <v>742.44</v>
      </c>
      <c r="G292" s="302">
        <f t="shared" si="65"/>
        <v>5.38</v>
      </c>
      <c r="H292" s="302">
        <f t="shared" si="66"/>
        <v>107.6</v>
      </c>
      <c r="I292" s="302">
        <f t="shared" si="72"/>
        <v>133.52000000000001</v>
      </c>
    </row>
    <row r="293" spans="1:9" x14ac:dyDescent="0.25">
      <c r="A293" s="304" t="s">
        <v>30</v>
      </c>
      <c r="B293" s="298">
        <v>1</v>
      </c>
      <c r="C293" s="298">
        <f t="shared" si="73"/>
        <v>150</v>
      </c>
      <c r="D293" s="298">
        <v>138</v>
      </c>
      <c r="E293" s="298">
        <v>12</v>
      </c>
      <c r="F293" s="302">
        <v>657.23</v>
      </c>
      <c r="G293" s="302">
        <f t="shared" si="65"/>
        <v>4.76</v>
      </c>
      <c r="H293" s="302">
        <f t="shared" si="66"/>
        <v>114.24</v>
      </c>
      <c r="I293" s="302">
        <f t="shared" si="72"/>
        <v>141.76</v>
      </c>
    </row>
    <row r="294" spans="1:9" x14ac:dyDescent="0.25">
      <c r="A294" s="304" t="s">
        <v>30</v>
      </c>
      <c r="B294" s="298">
        <v>1</v>
      </c>
      <c r="C294" s="298">
        <f t="shared" si="73"/>
        <v>174</v>
      </c>
      <c r="D294" s="298">
        <v>138</v>
      </c>
      <c r="E294" s="298">
        <v>36</v>
      </c>
      <c r="F294" s="302">
        <v>657.26</v>
      </c>
      <c r="G294" s="302">
        <f t="shared" si="65"/>
        <v>4.76</v>
      </c>
      <c r="H294" s="302">
        <f t="shared" si="66"/>
        <v>342.72</v>
      </c>
      <c r="I294" s="302">
        <f t="shared" si="72"/>
        <v>425.28</v>
      </c>
    </row>
    <row r="295" spans="1:9" x14ac:dyDescent="0.25">
      <c r="A295" s="304" t="s">
        <v>30</v>
      </c>
      <c r="B295" s="298">
        <v>1</v>
      </c>
      <c r="C295" s="298">
        <f t="shared" si="73"/>
        <v>186</v>
      </c>
      <c r="D295" s="298">
        <v>138</v>
      </c>
      <c r="E295" s="298">
        <v>48</v>
      </c>
      <c r="F295" s="302">
        <v>742.38</v>
      </c>
      <c r="G295" s="302">
        <f t="shared" si="65"/>
        <v>5.38</v>
      </c>
      <c r="H295" s="302">
        <f t="shared" si="66"/>
        <v>516.48</v>
      </c>
      <c r="I295" s="302">
        <f t="shared" si="72"/>
        <v>640.9</v>
      </c>
    </row>
    <row r="296" spans="1:9" x14ac:dyDescent="0.25">
      <c r="A296" s="304" t="s">
        <v>30</v>
      </c>
      <c r="B296" s="298">
        <v>1</v>
      </c>
      <c r="C296" s="298">
        <f t="shared" si="73"/>
        <v>174</v>
      </c>
      <c r="D296" s="298">
        <v>138</v>
      </c>
      <c r="E296" s="298">
        <v>36</v>
      </c>
      <c r="F296" s="302">
        <v>657.26</v>
      </c>
      <c r="G296" s="302">
        <f t="shared" si="65"/>
        <v>4.76</v>
      </c>
      <c r="H296" s="302">
        <f t="shared" si="66"/>
        <v>342.72</v>
      </c>
      <c r="I296" s="302">
        <f t="shared" si="72"/>
        <v>425.28</v>
      </c>
    </row>
    <row r="297" spans="1:9" x14ac:dyDescent="0.25">
      <c r="A297" s="304" t="s">
        <v>30</v>
      </c>
      <c r="B297" s="298">
        <v>1</v>
      </c>
      <c r="C297" s="298">
        <f t="shared" si="73"/>
        <v>206</v>
      </c>
      <c r="D297" s="298">
        <v>138</v>
      </c>
      <c r="E297" s="298">
        <v>68</v>
      </c>
      <c r="F297" s="302">
        <v>742.4</v>
      </c>
      <c r="G297" s="302">
        <f t="shared" si="65"/>
        <v>5.38</v>
      </c>
      <c r="H297" s="302">
        <f t="shared" si="66"/>
        <v>731.68</v>
      </c>
      <c r="I297" s="302">
        <f t="shared" si="72"/>
        <v>907.94</v>
      </c>
    </row>
    <row r="298" spans="1:9" x14ac:dyDescent="0.25">
      <c r="A298" s="304" t="s">
        <v>30</v>
      </c>
      <c r="B298" s="298">
        <v>1</v>
      </c>
      <c r="C298" s="298">
        <f t="shared" si="73"/>
        <v>158</v>
      </c>
      <c r="D298" s="298">
        <v>138</v>
      </c>
      <c r="E298" s="298">
        <v>20</v>
      </c>
      <c r="F298" s="302">
        <v>742.37</v>
      </c>
      <c r="G298" s="302">
        <f t="shared" si="65"/>
        <v>5.38</v>
      </c>
      <c r="H298" s="302">
        <f t="shared" si="66"/>
        <v>215.2</v>
      </c>
      <c r="I298" s="302">
        <f t="shared" si="72"/>
        <v>267.04000000000002</v>
      </c>
    </row>
    <row r="299" spans="1:9" x14ac:dyDescent="0.25">
      <c r="A299" s="304" t="s">
        <v>30</v>
      </c>
      <c r="B299" s="298">
        <v>1</v>
      </c>
      <c r="C299" s="298">
        <f t="shared" si="73"/>
        <v>162</v>
      </c>
      <c r="D299" s="298">
        <v>138</v>
      </c>
      <c r="E299" s="298">
        <v>24</v>
      </c>
      <c r="F299" s="302">
        <v>657.28</v>
      </c>
      <c r="G299" s="302">
        <f t="shared" si="65"/>
        <v>4.76</v>
      </c>
      <c r="H299" s="302">
        <f t="shared" si="66"/>
        <v>228.48</v>
      </c>
      <c r="I299" s="302">
        <f t="shared" si="72"/>
        <v>283.52</v>
      </c>
    </row>
    <row r="300" spans="1:9" x14ac:dyDescent="0.25">
      <c r="A300" s="304" t="s">
        <v>30</v>
      </c>
      <c r="B300" s="298">
        <v>1</v>
      </c>
      <c r="C300" s="298">
        <f t="shared" si="73"/>
        <v>162</v>
      </c>
      <c r="D300" s="298">
        <v>138</v>
      </c>
      <c r="E300" s="298">
        <v>24</v>
      </c>
      <c r="F300" s="302">
        <v>657.28</v>
      </c>
      <c r="G300" s="302">
        <f t="shared" si="65"/>
        <v>4.76</v>
      </c>
      <c r="H300" s="302">
        <f>ROUND(E300*G300*2,2)</f>
        <v>228.48</v>
      </c>
      <c r="I300" s="302">
        <f t="shared" si="72"/>
        <v>283.52</v>
      </c>
    </row>
    <row r="301" spans="1:9" ht="47.25" x14ac:dyDescent="0.25">
      <c r="A301" s="297" t="s">
        <v>25</v>
      </c>
      <c r="B301" s="320">
        <f>SUM(B302:B316)</f>
        <v>15</v>
      </c>
      <c r="C301" s="320"/>
      <c r="D301" s="299"/>
      <c r="E301" s="320">
        <f t="shared" ref="E301:I301" si="74">SUM(E302:E316)</f>
        <v>746</v>
      </c>
      <c r="F301" s="299"/>
      <c r="G301" s="299"/>
      <c r="H301" s="299">
        <f t="shared" si="74"/>
        <v>5837.7999999999993</v>
      </c>
      <c r="I301" s="299">
        <f t="shared" si="74"/>
        <v>7244.14</v>
      </c>
    </row>
    <row r="302" spans="1:9" x14ac:dyDescent="0.25">
      <c r="A302" s="304" t="s">
        <v>1319</v>
      </c>
      <c r="B302" s="298">
        <v>1</v>
      </c>
      <c r="C302" s="298">
        <f>D302+E302</f>
        <v>150</v>
      </c>
      <c r="D302" s="298">
        <v>138</v>
      </c>
      <c r="E302" s="298">
        <v>12</v>
      </c>
      <c r="F302" s="302">
        <v>599.96</v>
      </c>
      <c r="G302" s="302">
        <f t="shared" si="65"/>
        <v>4.3499999999999996</v>
      </c>
      <c r="H302" s="302">
        <f t="shared" si="66"/>
        <v>104.4</v>
      </c>
      <c r="I302" s="302">
        <f t="shared" si="72"/>
        <v>129.55000000000001</v>
      </c>
    </row>
    <row r="303" spans="1:9" x14ac:dyDescent="0.25">
      <c r="A303" s="304" t="s">
        <v>196</v>
      </c>
      <c r="B303" s="298">
        <v>1</v>
      </c>
      <c r="C303" s="298">
        <f t="shared" ref="C303:C316" si="75">D303+E303</f>
        <v>154</v>
      </c>
      <c r="D303" s="298">
        <v>138</v>
      </c>
      <c r="E303" s="298">
        <v>16</v>
      </c>
      <c r="F303" s="302">
        <v>548.54999999999995</v>
      </c>
      <c r="G303" s="302">
        <f t="shared" si="65"/>
        <v>3.98</v>
      </c>
      <c r="H303" s="302">
        <f t="shared" si="66"/>
        <v>127.36</v>
      </c>
      <c r="I303" s="302">
        <f t="shared" si="72"/>
        <v>158.04</v>
      </c>
    </row>
    <row r="304" spans="1:9" x14ac:dyDescent="0.25">
      <c r="A304" s="304" t="s">
        <v>196</v>
      </c>
      <c r="B304" s="298">
        <v>1</v>
      </c>
      <c r="C304" s="298">
        <f t="shared" si="75"/>
        <v>224</v>
      </c>
      <c r="D304" s="298">
        <v>138</v>
      </c>
      <c r="E304" s="298">
        <v>86</v>
      </c>
      <c r="F304" s="302">
        <v>548.52</v>
      </c>
      <c r="G304" s="302">
        <f t="shared" si="65"/>
        <v>3.97</v>
      </c>
      <c r="H304" s="302">
        <f t="shared" si="66"/>
        <v>682.84</v>
      </c>
      <c r="I304" s="302">
        <f t="shared" si="72"/>
        <v>847.34</v>
      </c>
    </row>
    <row r="305" spans="1:9" x14ac:dyDescent="0.25">
      <c r="A305" s="304" t="s">
        <v>196</v>
      </c>
      <c r="B305" s="298">
        <v>1</v>
      </c>
      <c r="C305" s="298">
        <f t="shared" si="75"/>
        <v>191</v>
      </c>
      <c r="D305" s="298">
        <v>138</v>
      </c>
      <c r="E305" s="298">
        <v>53</v>
      </c>
      <c r="F305" s="302">
        <v>548.51</v>
      </c>
      <c r="G305" s="302">
        <f t="shared" si="65"/>
        <v>3.97</v>
      </c>
      <c r="H305" s="302">
        <f t="shared" si="66"/>
        <v>420.82</v>
      </c>
      <c r="I305" s="302">
        <f t="shared" si="72"/>
        <v>522.20000000000005</v>
      </c>
    </row>
    <row r="306" spans="1:9" x14ac:dyDescent="0.25">
      <c r="A306" s="304" t="s">
        <v>196</v>
      </c>
      <c r="B306" s="298">
        <v>1</v>
      </c>
      <c r="C306" s="298">
        <f t="shared" si="75"/>
        <v>240</v>
      </c>
      <c r="D306" s="298">
        <v>138</v>
      </c>
      <c r="E306" s="298">
        <v>102</v>
      </c>
      <c r="F306" s="302">
        <v>548.52</v>
      </c>
      <c r="G306" s="302">
        <f t="shared" si="65"/>
        <v>3.97</v>
      </c>
      <c r="H306" s="302">
        <f t="shared" si="66"/>
        <v>809.88</v>
      </c>
      <c r="I306" s="302">
        <f t="shared" si="72"/>
        <v>1004.98</v>
      </c>
    </row>
    <row r="307" spans="1:9" x14ac:dyDescent="0.25">
      <c r="A307" s="304" t="s">
        <v>196</v>
      </c>
      <c r="B307" s="298">
        <v>1</v>
      </c>
      <c r="C307" s="298">
        <f t="shared" si="75"/>
        <v>236</v>
      </c>
      <c r="D307" s="298">
        <v>138</v>
      </c>
      <c r="E307" s="298">
        <v>98</v>
      </c>
      <c r="F307" s="302">
        <v>548.52</v>
      </c>
      <c r="G307" s="302">
        <f t="shared" si="65"/>
        <v>3.97</v>
      </c>
      <c r="H307" s="302">
        <f t="shared" si="66"/>
        <v>778.12</v>
      </c>
      <c r="I307" s="302">
        <f t="shared" si="72"/>
        <v>965.57</v>
      </c>
    </row>
    <row r="308" spans="1:9" x14ac:dyDescent="0.25">
      <c r="A308" s="304" t="s">
        <v>196</v>
      </c>
      <c r="B308" s="298">
        <v>1</v>
      </c>
      <c r="C308" s="298">
        <f t="shared" si="75"/>
        <v>194</v>
      </c>
      <c r="D308" s="298">
        <v>138</v>
      </c>
      <c r="E308" s="298">
        <v>56</v>
      </c>
      <c r="F308" s="302">
        <v>429.99</v>
      </c>
      <c r="G308" s="302">
        <f t="shared" si="65"/>
        <v>3.12</v>
      </c>
      <c r="H308" s="302">
        <f t="shared" si="66"/>
        <v>349.44</v>
      </c>
      <c r="I308" s="302">
        <f t="shared" si="72"/>
        <v>433.62</v>
      </c>
    </row>
    <row r="309" spans="1:9" x14ac:dyDescent="0.25">
      <c r="A309" s="304" t="s">
        <v>196</v>
      </c>
      <c r="B309" s="298">
        <v>1</v>
      </c>
      <c r="C309" s="298">
        <f t="shared" si="75"/>
        <v>184</v>
      </c>
      <c r="D309" s="298">
        <v>138</v>
      </c>
      <c r="E309" s="298">
        <v>46</v>
      </c>
      <c r="F309" s="302">
        <v>548.52</v>
      </c>
      <c r="G309" s="302">
        <f t="shared" si="65"/>
        <v>3.97</v>
      </c>
      <c r="H309" s="302">
        <f t="shared" si="66"/>
        <v>365.24</v>
      </c>
      <c r="I309" s="302">
        <f t="shared" si="72"/>
        <v>453.23</v>
      </c>
    </row>
    <row r="310" spans="1:9" x14ac:dyDescent="0.25">
      <c r="A310" s="304" t="s">
        <v>196</v>
      </c>
      <c r="B310" s="298">
        <v>1</v>
      </c>
      <c r="C310" s="298">
        <f t="shared" si="75"/>
        <v>180</v>
      </c>
      <c r="D310" s="298">
        <v>138</v>
      </c>
      <c r="E310" s="298">
        <v>42</v>
      </c>
      <c r="F310" s="302">
        <v>548.52</v>
      </c>
      <c r="G310" s="302">
        <f t="shared" si="65"/>
        <v>3.97</v>
      </c>
      <c r="H310" s="302">
        <f t="shared" si="66"/>
        <v>333.48</v>
      </c>
      <c r="I310" s="302">
        <f t="shared" si="72"/>
        <v>413.82</v>
      </c>
    </row>
    <row r="311" spans="1:9" x14ac:dyDescent="0.25">
      <c r="A311" s="304" t="s">
        <v>196</v>
      </c>
      <c r="B311" s="298">
        <v>1</v>
      </c>
      <c r="C311" s="298">
        <f t="shared" si="75"/>
        <v>139</v>
      </c>
      <c r="D311" s="298">
        <v>138</v>
      </c>
      <c r="E311" s="298">
        <v>1</v>
      </c>
      <c r="F311" s="302">
        <v>547.86</v>
      </c>
      <c r="G311" s="302">
        <f t="shared" si="65"/>
        <v>3.97</v>
      </c>
      <c r="H311" s="302">
        <f t="shared" si="66"/>
        <v>7.94</v>
      </c>
      <c r="I311" s="302">
        <f t="shared" si="72"/>
        <v>9.85</v>
      </c>
    </row>
    <row r="312" spans="1:9" x14ac:dyDescent="0.25">
      <c r="A312" s="304" t="s">
        <v>196</v>
      </c>
      <c r="B312" s="298">
        <v>1</v>
      </c>
      <c r="C312" s="298">
        <f t="shared" si="75"/>
        <v>218</v>
      </c>
      <c r="D312" s="298">
        <v>138</v>
      </c>
      <c r="E312" s="298">
        <v>80</v>
      </c>
      <c r="F312" s="302">
        <v>548.52</v>
      </c>
      <c r="G312" s="302">
        <f t="shared" si="65"/>
        <v>3.97</v>
      </c>
      <c r="H312" s="302">
        <f t="shared" si="66"/>
        <v>635.20000000000005</v>
      </c>
      <c r="I312" s="302">
        <f t="shared" si="72"/>
        <v>788.22</v>
      </c>
    </row>
    <row r="313" spans="1:9" x14ac:dyDescent="0.25">
      <c r="A313" s="304" t="s">
        <v>196</v>
      </c>
      <c r="B313" s="298">
        <v>1</v>
      </c>
      <c r="C313" s="298">
        <f t="shared" si="75"/>
        <v>159</v>
      </c>
      <c r="D313" s="298">
        <v>138</v>
      </c>
      <c r="E313" s="298">
        <v>21</v>
      </c>
      <c r="F313" s="302">
        <v>548.52</v>
      </c>
      <c r="G313" s="302">
        <f t="shared" si="65"/>
        <v>3.97</v>
      </c>
      <c r="H313" s="302">
        <f t="shared" si="66"/>
        <v>166.74</v>
      </c>
      <c r="I313" s="302">
        <f t="shared" si="72"/>
        <v>206.91</v>
      </c>
    </row>
    <row r="314" spans="1:9" x14ac:dyDescent="0.25">
      <c r="A314" s="304" t="s">
        <v>196</v>
      </c>
      <c r="B314" s="298">
        <v>1</v>
      </c>
      <c r="C314" s="298">
        <f t="shared" si="75"/>
        <v>154</v>
      </c>
      <c r="D314" s="298">
        <v>138</v>
      </c>
      <c r="E314" s="298">
        <v>16</v>
      </c>
      <c r="F314" s="302">
        <v>548.54999999999995</v>
      </c>
      <c r="G314" s="302">
        <f t="shared" si="65"/>
        <v>3.98</v>
      </c>
      <c r="H314" s="302">
        <f t="shared" si="66"/>
        <v>127.36</v>
      </c>
      <c r="I314" s="302">
        <f t="shared" si="72"/>
        <v>158.04</v>
      </c>
    </row>
    <row r="315" spans="1:9" x14ac:dyDescent="0.25">
      <c r="A315" s="304" t="s">
        <v>196</v>
      </c>
      <c r="B315" s="298">
        <v>1</v>
      </c>
      <c r="C315" s="298">
        <f t="shared" si="75"/>
        <v>161</v>
      </c>
      <c r="D315" s="298">
        <v>138</v>
      </c>
      <c r="E315" s="298">
        <v>23</v>
      </c>
      <c r="F315" s="302">
        <v>548.52</v>
      </c>
      <c r="G315" s="302">
        <f t="shared" si="65"/>
        <v>3.97</v>
      </c>
      <c r="H315" s="302">
        <f t="shared" si="66"/>
        <v>182.62</v>
      </c>
      <c r="I315" s="302">
        <f t="shared" si="72"/>
        <v>226.61</v>
      </c>
    </row>
    <row r="316" spans="1:9" x14ac:dyDescent="0.25">
      <c r="A316" s="304" t="s">
        <v>196</v>
      </c>
      <c r="B316" s="298">
        <v>1</v>
      </c>
      <c r="C316" s="298">
        <f t="shared" si="75"/>
        <v>232</v>
      </c>
      <c r="D316" s="298">
        <v>138</v>
      </c>
      <c r="E316" s="298">
        <v>94</v>
      </c>
      <c r="F316" s="302">
        <v>548.52</v>
      </c>
      <c r="G316" s="302">
        <f t="shared" si="65"/>
        <v>3.97</v>
      </c>
      <c r="H316" s="302">
        <f t="shared" si="66"/>
        <v>746.36</v>
      </c>
      <c r="I316" s="302">
        <f t="shared" si="72"/>
        <v>926.16</v>
      </c>
    </row>
    <row r="317" spans="1:9" ht="31.5" x14ac:dyDescent="0.25">
      <c r="A317" s="305" t="s">
        <v>1320</v>
      </c>
      <c r="B317" s="306">
        <f t="shared" ref="B317" si="76">B318+B327+B351</f>
        <v>56</v>
      </c>
      <c r="C317" s="306"/>
      <c r="D317" s="296"/>
      <c r="E317" s="306">
        <f>E318+E327+E351</f>
        <v>2007</v>
      </c>
      <c r="F317" s="296"/>
      <c r="G317" s="296"/>
      <c r="H317" s="296">
        <f t="shared" ref="H317" si="77">H318+H327+H351</f>
        <v>21076.36</v>
      </c>
      <c r="I317" s="296">
        <f>I318+I327+I351</f>
        <v>26153.69</v>
      </c>
    </row>
    <row r="318" spans="1:9" ht="31.5" x14ac:dyDescent="0.25">
      <c r="A318" s="297" t="s">
        <v>23</v>
      </c>
      <c r="B318" s="320">
        <f>SUM(B319:B326)</f>
        <v>8</v>
      </c>
      <c r="C318" s="320"/>
      <c r="D318" s="299"/>
      <c r="E318" s="320">
        <f t="shared" ref="E318:I318" si="78">SUM(E319:E326)</f>
        <v>322</v>
      </c>
      <c r="F318" s="299"/>
      <c r="G318" s="299"/>
      <c r="H318" s="299">
        <f t="shared" si="78"/>
        <v>5104.8200000000006</v>
      </c>
      <c r="I318" s="299">
        <f t="shared" si="78"/>
        <v>6334.58</v>
      </c>
    </row>
    <row r="319" spans="1:9" x14ac:dyDescent="0.25">
      <c r="A319" s="304" t="s">
        <v>1321</v>
      </c>
      <c r="B319" s="298">
        <v>1</v>
      </c>
      <c r="C319" s="298">
        <f t="shared" ref="C319:C376" si="79">D319+E319</f>
        <v>149</v>
      </c>
      <c r="D319" s="298">
        <v>138</v>
      </c>
      <c r="E319" s="298">
        <v>11</v>
      </c>
      <c r="F319" s="302">
        <v>1134.8599999999999</v>
      </c>
      <c r="G319" s="302">
        <f t="shared" si="65"/>
        <v>8.2200000000000006</v>
      </c>
      <c r="H319" s="302">
        <f t="shared" si="66"/>
        <v>180.84</v>
      </c>
      <c r="I319" s="302">
        <f t="shared" si="72"/>
        <v>224.4</v>
      </c>
    </row>
    <row r="320" spans="1:9" x14ac:dyDescent="0.25">
      <c r="A320" s="304" t="s">
        <v>456</v>
      </c>
      <c r="B320" s="298">
        <v>1</v>
      </c>
      <c r="C320" s="298">
        <f t="shared" si="79"/>
        <v>162</v>
      </c>
      <c r="D320" s="298">
        <v>158</v>
      </c>
      <c r="E320" s="298">
        <v>4</v>
      </c>
      <c r="F320" s="302">
        <v>1136.42</v>
      </c>
      <c r="G320" s="302">
        <f t="shared" si="65"/>
        <v>7.19</v>
      </c>
      <c r="H320" s="302">
        <f t="shared" si="66"/>
        <v>57.52</v>
      </c>
      <c r="I320" s="302">
        <f t="shared" si="72"/>
        <v>71.38</v>
      </c>
    </row>
    <row r="321" spans="1:9" x14ac:dyDescent="0.25">
      <c r="A321" s="304" t="s">
        <v>1021</v>
      </c>
      <c r="B321" s="298">
        <v>1</v>
      </c>
      <c r="C321" s="298">
        <f t="shared" si="79"/>
        <v>152</v>
      </c>
      <c r="D321" s="298">
        <v>138</v>
      </c>
      <c r="E321" s="298">
        <v>14</v>
      </c>
      <c r="F321" s="302">
        <v>1134.8499999999999</v>
      </c>
      <c r="G321" s="302">
        <f t="shared" si="65"/>
        <v>8.2200000000000006</v>
      </c>
      <c r="H321" s="302">
        <f t="shared" si="66"/>
        <v>230.16</v>
      </c>
      <c r="I321" s="302">
        <f t="shared" si="72"/>
        <v>285.61</v>
      </c>
    </row>
    <row r="322" spans="1:9" x14ac:dyDescent="0.25">
      <c r="A322" s="304" t="s">
        <v>380</v>
      </c>
      <c r="B322" s="298">
        <v>1</v>
      </c>
      <c r="C322" s="298">
        <f t="shared" si="79"/>
        <v>154</v>
      </c>
      <c r="D322" s="298">
        <v>138</v>
      </c>
      <c r="E322" s="298">
        <v>16</v>
      </c>
      <c r="F322" s="302">
        <v>1134.8800000000001</v>
      </c>
      <c r="G322" s="302">
        <f t="shared" si="65"/>
        <v>8.2200000000000006</v>
      </c>
      <c r="H322" s="302">
        <f t="shared" si="66"/>
        <v>263.04000000000002</v>
      </c>
      <c r="I322" s="302">
        <f t="shared" si="72"/>
        <v>326.41000000000003</v>
      </c>
    </row>
    <row r="323" spans="1:9" x14ac:dyDescent="0.25">
      <c r="A323" s="304" t="s">
        <v>393</v>
      </c>
      <c r="B323" s="298">
        <v>1</v>
      </c>
      <c r="C323" s="298">
        <f t="shared" si="79"/>
        <v>270</v>
      </c>
      <c r="D323" s="298">
        <v>158</v>
      </c>
      <c r="E323" s="298">
        <v>112</v>
      </c>
      <c r="F323" s="302">
        <v>1259.5999999999999</v>
      </c>
      <c r="G323" s="302">
        <f t="shared" si="65"/>
        <v>7.97</v>
      </c>
      <c r="H323" s="302">
        <f t="shared" si="66"/>
        <v>1785.28</v>
      </c>
      <c r="I323" s="302">
        <f t="shared" ref="I323:I490" si="80">ROUND(H323*1.2409,2)</f>
        <v>2215.35</v>
      </c>
    </row>
    <row r="324" spans="1:9" x14ac:dyDescent="0.25">
      <c r="A324" s="304" t="s">
        <v>393</v>
      </c>
      <c r="B324" s="298">
        <v>1</v>
      </c>
      <c r="C324" s="298">
        <f t="shared" si="79"/>
        <v>184</v>
      </c>
      <c r="D324" s="298">
        <v>158</v>
      </c>
      <c r="E324" s="298">
        <v>26</v>
      </c>
      <c r="F324" s="302">
        <v>1131.52</v>
      </c>
      <c r="G324" s="302">
        <f t="shared" si="65"/>
        <v>7.16</v>
      </c>
      <c r="H324" s="302">
        <f t="shared" si="66"/>
        <v>372.32</v>
      </c>
      <c r="I324" s="302">
        <f t="shared" si="80"/>
        <v>462.01</v>
      </c>
    </row>
    <row r="325" spans="1:9" x14ac:dyDescent="0.25">
      <c r="A325" s="304" t="s">
        <v>393</v>
      </c>
      <c r="B325" s="298">
        <v>1</v>
      </c>
      <c r="C325" s="298">
        <f t="shared" si="79"/>
        <v>238</v>
      </c>
      <c r="D325" s="298">
        <v>158</v>
      </c>
      <c r="E325" s="298">
        <v>80</v>
      </c>
      <c r="F325" s="302">
        <v>1259.5999999999999</v>
      </c>
      <c r="G325" s="302">
        <f t="shared" si="65"/>
        <v>7.97</v>
      </c>
      <c r="H325" s="302">
        <f t="shared" si="66"/>
        <v>1275.2</v>
      </c>
      <c r="I325" s="302">
        <f t="shared" si="80"/>
        <v>1582.4</v>
      </c>
    </row>
    <row r="326" spans="1:9" x14ac:dyDescent="0.25">
      <c r="A326" s="304" t="s">
        <v>393</v>
      </c>
      <c r="B326" s="298">
        <v>1</v>
      </c>
      <c r="C326" s="298">
        <f t="shared" si="79"/>
        <v>217</v>
      </c>
      <c r="D326" s="298">
        <v>158</v>
      </c>
      <c r="E326" s="298">
        <v>59</v>
      </c>
      <c r="F326" s="302">
        <v>1259.6099999999999</v>
      </c>
      <c r="G326" s="302">
        <f t="shared" si="65"/>
        <v>7.97</v>
      </c>
      <c r="H326" s="302">
        <f t="shared" si="66"/>
        <v>940.46</v>
      </c>
      <c r="I326" s="302">
        <f t="shared" si="80"/>
        <v>1167.02</v>
      </c>
    </row>
    <row r="327" spans="1:9" ht="47.25" x14ac:dyDescent="0.25">
      <c r="A327" s="297" t="s">
        <v>24</v>
      </c>
      <c r="B327" s="320">
        <f t="shared" ref="B327:I327" si="81">SUM(B328:B350)</f>
        <v>23</v>
      </c>
      <c r="C327" s="320"/>
      <c r="D327" s="299"/>
      <c r="E327" s="320">
        <f t="shared" si="81"/>
        <v>997</v>
      </c>
      <c r="F327" s="299"/>
      <c r="G327" s="299"/>
      <c r="H327" s="299">
        <f t="shared" si="81"/>
        <v>10557.92</v>
      </c>
      <c r="I327" s="299">
        <f t="shared" si="81"/>
        <v>13101.34</v>
      </c>
    </row>
    <row r="328" spans="1:9" x14ac:dyDescent="0.25">
      <c r="A328" s="304" t="s">
        <v>462</v>
      </c>
      <c r="B328" s="298">
        <v>1</v>
      </c>
      <c r="C328" s="298">
        <f t="shared" si="79"/>
        <v>168</v>
      </c>
      <c r="D328" s="298">
        <v>138</v>
      </c>
      <c r="E328" s="298">
        <v>30</v>
      </c>
      <c r="F328" s="302">
        <v>649.34</v>
      </c>
      <c r="G328" s="302">
        <f t="shared" si="65"/>
        <v>4.71</v>
      </c>
      <c r="H328" s="302">
        <f t="shared" si="66"/>
        <v>282.60000000000002</v>
      </c>
      <c r="I328" s="302">
        <f t="shared" si="80"/>
        <v>350.68</v>
      </c>
    </row>
    <row r="329" spans="1:9" x14ac:dyDescent="0.25">
      <c r="A329" s="304" t="s">
        <v>462</v>
      </c>
      <c r="B329" s="298">
        <v>1</v>
      </c>
      <c r="C329" s="298">
        <f t="shared" si="79"/>
        <v>152</v>
      </c>
      <c r="D329" s="298">
        <v>138</v>
      </c>
      <c r="E329" s="298">
        <v>14</v>
      </c>
      <c r="F329" s="302">
        <v>742.44</v>
      </c>
      <c r="G329" s="302">
        <f t="shared" si="65"/>
        <v>5.38</v>
      </c>
      <c r="H329" s="302">
        <f t="shared" si="66"/>
        <v>150.63999999999999</v>
      </c>
      <c r="I329" s="302">
        <f t="shared" si="80"/>
        <v>186.93</v>
      </c>
    </row>
    <row r="330" spans="1:9" x14ac:dyDescent="0.25">
      <c r="A330" s="304" t="s">
        <v>462</v>
      </c>
      <c r="B330" s="298">
        <v>1</v>
      </c>
      <c r="C330" s="298">
        <f t="shared" si="79"/>
        <v>190</v>
      </c>
      <c r="D330" s="298">
        <v>138</v>
      </c>
      <c r="E330" s="298">
        <v>52</v>
      </c>
      <c r="F330" s="302">
        <v>742.41</v>
      </c>
      <c r="G330" s="302">
        <f t="shared" si="65"/>
        <v>5.38</v>
      </c>
      <c r="H330" s="302">
        <f t="shared" si="66"/>
        <v>559.52</v>
      </c>
      <c r="I330" s="302">
        <f t="shared" si="80"/>
        <v>694.31</v>
      </c>
    </row>
    <row r="331" spans="1:9" x14ac:dyDescent="0.25">
      <c r="A331" s="304" t="s">
        <v>462</v>
      </c>
      <c r="B331" s="298">
        <v>1</v>
      </c>
      <c r="C331" s="298">
        <f t="shared" si="79"/>
        <v>144</v>
      </c>
      <c r="D331" s="298">
        <v>138</v>
      </c>
      <c r="E331" s="298">
        <v>6</v>
      </c>
      <c r="F331" s="302">
        <v>742.44</v>
      </c>
      <c r="G331" s="302">
        <f t="shared" si="65"/>
        <v>5.38</v>
      </c>
      <c r="H331" s="302">
        <f t="shared" si="66"/>
        <v>64.56</v>
      </c>
      <c r="I331" s="302">
        <f t="shared" si="80"/>
        <v>80.11</v>
      </c>
    </row>
    <row r="332" spans="1:9" x14ac:dyDescent="0.25">
      <c r="A332" s="304" t="s">
        <v>140</v>
      </c>
      <c r="B332" s="298">
        <v>1</v>
      </c>
      <c r="C332" s="298">
        <f t="shared" si="79"/>
        <v>195</v>
      </c>
      <c r="D332" s="298">
        <v>138</v>
      </c>
      <c r="E332" s="298">
        <v>57</v>
      </c>
      <c r="F332" s="302">
        <v>742.39</v>
      </c>
      <c r="G332" s="302">
        <f t="shared" si="65"/>
        <v>5.38</v>
      </c>
      <c r="H332" s="302">
        <f t="shared" si="66"/>
        <v>613.32000000000005</v>
      </c>
      <c r="I332" s="302">
        <f t="shared" si="80"/>
        <v>761.07</v>
      </c>
    </row>
    <row r="333" spans="1:9" x14ac:dyDescent="0.25">
      <c r="A333" s="304" t="s">
        <v>140</v>
      </c>
      <c r="B333" s="298">
        <v>1</v>
      </c>
      <c r="C333" s="298">
        <f t="shared" si="79"/>
        <v>146</v>
      </c>
      <c r="D333" s="298">
        <v>138</v>
      </c>
      <c r="E333" s="298">
        <v>8</v>
      </c>
      <c r="F333" s="302">
        <v>742.44</v>
      </c>
      <c r="G333" s="302">
        <f t="shared" si="65"/>
        <v>5.38</v>
      </c>
      <c r="H333" s="302">
        <f t="shared" si="66"/>
        <v>86.08</v>
      </c>
      <c r="I333" s="302">
        <f t="shared" si="80"/>
        <v>106.82</v>
      </c>
    </row>
    <row r="334" spans="1:9" x14ac:dyDescent="0.25">
      <c r="A334" s="304" t="s">
        <v>140</v>
      </c>
      <c r="B334" s="298">
        <v>1</v>
      </c>
      <c r="C334" s="298">
        <f t="shared" si="79"/>
        <v>204</v>
      </c>
      <c r="D334" s="298">
        <v>138</v>
      </c>
      <c r="E334" s="298">
        <v>66</v>
      </c>
      <c r="F334" s="302">
        <v>742.4</v>
      </c>
      <c r="G334" s="302">
        <f t="shared" si="65"/>
        <v>5.38</v>
      </c>
      <c r="H334" s="302">
        <f t="shared" si="66"/>
        <v>710.16</v>
      </c>
      <c r="I334" s="302">
        <f t="shared" si="80"/>
        <v>881.24</v>
      </c>
    </row>
    <row r="335" spans="1:9" x14ac:dyDescent="0.25">
      <c r="A335" s="304" t="s">
        <v>140</v>
      </c>
      <c r="B335" s="298">
        <v>1</v>
      </c>
      <c r="C335" s="298">
        <f t="shared" si="79"/>
        <v>150</v>
      </c>
      <c r="D335" s="298">
        <v>138</v>
      </c>
      <c r="E335" s="298">
        <v>12</v>
      </c>
      <c r="F335" s="302">
        <v>742.44</v>
      </c>
      <c r="G335" s="302">
        <f t="shared" si="65"/>
        <v>5.38</v>
      </c>
      <c r="H335" s="302">
        <f t="shared" si="66"/>
        <v>129.12</v>
      </c>
      <c r="I335" s="302">
        <f t="shared" si="80"/>
        <v>160.22999999999999</v>
      </c>
    </row>
    <row r="336" spans="1:9" s="220" customFormat="1" x14ac:dyDescent="0.25">
      <c r="A336" s="304" t="s">
        <v>140</v>
      </c>
      <c r="B336" s="349">
        <v>1</v>
      </c>
      <c r="C336" s="349">
        <f t="shared" si="79"/>
        <v>258</v>
      </c>
      <c r="D336" s="349">
        <v>138</v>
      </c>
      <c r="E336" s="349">
        <v>120</v>
      </c>
      <c r="F336" s="350">
        <v>742.38</v>
      </c>
      <c r="G336" s="350">
        <f t="shared" si="65"/>
        <v>5.38</v>
      </c>
      <c r="H336" s="350">
        <f t="shared" si="66"/>
        <v>1291.2</v>
      </c>
      <c r="I336" s="350">
        <f t="shared" si="80"/>
        <v>1602.25</v>
      </c>
    </row>
    <row r="337" spans="1:9" x14ac:dyDescent="0.25">
      <c r="A337" s="304" t="s">
        <v>140</v>
      </c>
      <c r="B337" s="298">
        <v>1</v>
      </c>
      <c r="C337" s="298">
        <f t="shared" si="79"/>
        <v>210</v>
      </c>
      <c r="D337" s="298">
        <v>138</v>
      </c>
      <c r="E337" s="298">
        <v>72</v>
      </c>
      <c r="F337" s="302">
        <v>742.4</v>
      </c>
      <c r="G337" s="302">
        <f t="shared" si="65"/>
        <v>5.38</v>
      </c>
      <c r="H337" s="302">
        <f t="shared" si="66"/>
        <v>774.72</v>
      </c>
      <c r="I337" s="302">
        <f t="shared" si="80"/>
        <v>961.35</v>
      </c>
    </row>
    <row r="338" spans="1:9" x14ac:dyDescent="0.25">
      <c r="A338" s="304" t="s">
        <v>140</v>
      </c>
      <c r="B338" s="298">
        <v>1</v>
      </c>
      <c r="C338" s="298">
        <f t="shared" si="79"/>
        <v>154</v>
      </c>
      <c r="D338" s="298">
        <v>138</v>
      </c>
      <c r="E338" s="298">
        <v>16</v>
      </c>
      <c r="F338" s="302">
        <v>742.35</v>
      </c>
      <c r="G338" s="302">
        <f t="shared" si="65"/>
        <v>5.38</v>
      </c>
      <c r="H338" s="302">
        <f t="shared" si="66"/>
        <v>172.16</v>
      </c>
      <c r="I338" s="302">
        <f t="shared" si="80"/>
        <v>213.63</v>
      </c>
    </row>
    <row r="339" spans="1:9" x14ac:dyDescent="0.25">
      <c r="A339" s="304" t="s">
        <v>140</v>
      </c>
      <c r="B339" s="298">
        <v>1</v>
      </c>
      <c r="C339" s="298">
        <f t="shared" si="79"/>
        <v>186</v>
      </c>
      <c r="D339" s="298">
        <v>138</v>
      </c>
      <c r="E339" s="298">
        <v>48</v>
      </c>
      <c r="F339" s="302">
        <v>742.38</v>
      </c>
      <c r="G339" s="302">
        <f t="shared" si="65"/>
        <v>5.38</v>
      </c>
      <c r="H339" s="302">
        <f t="shared" si="66"/>
        <v>516.48</v>
      </c>
      <c r="I339" s="302">
        <f t="shared" si="80"/>
        <v>640.9</v>
      </c>
    </row>
    <row r="340" spans="1:9" x14ac:dyDescent="0.25">
      <c r="A340" s="304" t="s">
        <v>140</v>
      </c>
      <c r="B340" s="298">
        <v>1</v>
      </c>
      <c r="C340" s="298">
        <f t="shared" si="79"/>
        <v>168</v>
      </c>
      <c r="D340" s="298">
        <v>138</v>
      </c>
      <c r="E340" s="298">
        <v>30</v>
      </c>
      <c r="F340" s="302">
        <v>742.39</v>
      </c>
      <c r="G340" s="302">
        <f t="shared" si="65"/>
        <v>5.38</v>
      </c>
      <c r="H340" s="302">
        <f t="shared" si="66"/>
        <v>322.8</v>
      </c>
      <c r="I340" s="302">
        <f t="shared" si="80"/>
        <v>400.56</v>
      </c>
    </row>
    <row r="341" spans="1:9" x14ac:dyDescent="0.25">
      <c r="A341" s="304" t="s">
        <v>140</v>
      </c>
      <c r="B341" s="298">
        <v>1</v>
      </c>
      <c r="C341" s="298">
        <f t="shared" si="79"/>
        <v>186</v>
      </c>
      <c r="D341" s="298">
        <v>138</v>
      </c>
      <c r="E341" s="298">
        <v>48</v>
      </c>
      <c r="F341" s="302">
        <v>556.79999999999995</v>
      </c>
      <c r="G341" s="302">
        <f t="shared" si="65"/>
        <v>4.03</v>
      </c>
      <c r="H341" s="302">
        <f t="shared" si="66"/>
        <v>386.88</v>
      </c>
      <c r="I341" s="302">
        <f t="shared" si="80"/>
        <v>480.08</v>
      </c>
    </row>
    <row r="342" spans="1:9" x14ac:dyDescent="0.25">
      <c r="A342" s="304" t="s">
        <v>140</v>
      </c>
      <c r="B342" s="298">
        <v>1</v>
      </c>
      <c r="C342" s="298">
        <f t="shared" si="79"/>
        <v>174</v>
      </c>
      <c r="D342" s="298">
        <v>138</v>
      </c>
      <c r="E342" s="298">
        <v>36</v>
      </c>
      <c r="F342" s="302">
        <v>742.4</v>
      </c>
      <c r="G342" s="302">
        <f t="shared" si="65"/>
        <v>5.38</v>
      </c>
      <c r="H342" s="302">
        <f t="shared" si="66"/>
        <v>387.36</v>
      </c>
      <c r="I342" s="302">
        <f t="shared" si="80"/>
        <v>480.68</v>
      </c>
    </row>
    <row r="343" spans="1:9" x14ac:dyDescent="0.25">
      <c r="A343" s="304" t="s">
        <v>140</v>
      </c>
      <c r="B343" s="298">
        <v>1</v>
      </c>
      <c r="C343" s="298">
        <f t="shared" si="79"/>
        <v>188</v>
      </c>
      <c r="D343" s="298">
        <v>138</v>
      </c>
      <c r="E343" s="298">
        <v>50</v>
      </c>
      <c r="F343" s="302">
        <v>742.38</v>
      </c>
      <c r="G343" s="302">
        <f t="shared" si="65"/>
        <v>5.38</v>
      </c>
      <c r="H343" s="302">
        <f t="shared" si="66"/>
        <v>538</v>
      </c>
      <c r="I343" s="302">
        <f t="shared" si="80"/>
        <v>667.6</v>
      </c>
    </row>
    <row r="344" spans="1:9" x14ac:dyDescent="0.25">
      <c r="A344" s="304" t="s">
        <v>140</v>
      </c>
      <c r="B344" s="298">
        <v>1</v>
      </c>
      <c r="C344" s="298">
        <f t="shared" si="79"/>
        <v>174</v>
      </c>
      <c r="D344" s="298">
        <v>138</v>
      </c>
      <c r="E344" s="298">
        <v>36</v>
      </c>
      <c r="F344" s="302">
        <v>742.4</v>
      </c>
      <c r="G344" s="302">
        <f t="shared" si="65"/>
        <v>5.38</v>
      </c>
      <c r="H344" s="302">
        <f t="shared" si="66"/>
        <v>387.36</v>
      </c>
      <c r="I344" s="302">
        <f t="shared" si="80"/>
        <v>480.68</v>
      </c>
    </row>
    <row r="345" spans="1:9" x14ac:dyDescent="0.25">
      <c r="A345" s="304" t="s">
        <v>140</v>
      </c>
      <c r="B345" s="298">
        <v>1</v>
      </c>
      <c r="C345" s="298">
        <f t="shared" si="79"/>
        <v>198</v>
      </c>
      <c r="D345" s="298">
        <v>138</v>
      </c>
      <c r="E345" s="298">
        <v>60</v>
      </c>
      <c r="F345" s="302">
        <v>742.39</v>
      </c>
      <c r="G345" s="302">
        <f t="shared" si="65"/>
        <v>5.38</v>
      </c>
      <c r="H345" s="302">
        <f t="shared" si="66"/>
        <v>645.6</v>
      </c>
      <c r="I345" s="302">
        <f t="shared" si="80"/>
        <v>801.13</v>
      </c>
    </row>
    <row r="346" spans="1:9" x14ac:dyDescent="0.25">
      <c r="A346" s="304" t="s">
        <v>140</v>
      </c>
      <c r="B346" s="298">
        <v>1</v>
      </c>
      <c r="C346" s="298">
        <f t="shared" si="79"/>
        <v>163</v>
      </c>
      <c r="D346" s="298">
        <v>138</v>
      </c>
      <c r="E346" s="298">
        <v>25</v>
      </c>
      <c r="F346" s="302">
        <v>742.38</v>
      </c>
      <c r="G346" s="302">
        <f t="shared" si="65"/>
        <v>5.38</v>
      </c>
      <c r="H346" s="302">
        <f t="shared" si="66"/>
        <v>269</v>
      </c>
      <c r="I346" s="302">
        <f t="shared" si="80"/>
        <v>333.8</v>
      </c>
    </row>
    <row r="347" spans="1:9" x14ac:dyDescent="0.25">
      <c r="A347" s="304" t="s">
        <v>140</v>
      </c>
      <c r="B347" s="298">
        <v>1</v>
      </c>
      <c r="C347" s="298">
        <f t="shared" si="79"/>
        <v>226</v>
      </c>
      <c r="D347" s="298">
        <v>138</v>
      </c>
      <c r="E347" s="298">
        <v>88</v>
      </c>
      <c r="F347" s="302">
        <v>742.39</v>
      </c>
      <c r="G347" s="302">
        <f t="shared" si="65"/>
        <v>5.38</v>
      </c>
      <c r="H347" s="302">
        <f t="shared" si="66"/>
        <v>946.88</v>
      </c>
      <c r="I347" s="302">
        <f t="shared" si="80"/>
        <v>1174.98</v>
      </c>
    </row>
    <row r="348" spans="1:9" x14ac:dyDescent="0.25">
      <c r="A348" s="304" t="s">
        <v>465</v>
      </c>
      <c r="B348" s="298">
        <v>1</v>
      </c>
      <c r="C348" s="298">
        <f t="shared" si="79"/>
        <v>155</v>
      </c>
      <c r="D348" s="298">
        <v>138</v>
      </c>
      <c r="E348" s="298">
        <v>17</v>
      </c>
      <c r="F348" s="302">
        <v>742.36</v>
      </c>
      <c r="G348" s="302">
        <f t="shared" si="65"/>
        <v>5.38</v>
      </c>
      <c r="H348" s="302">
        <f t="shared" si="66"/>
        <v>182.92</v>
      </c>
      <c r="I348" s="302">
        <f t="shared" si="80"/>
        <v>226.99</v>
      </c>
    </row>
    <row r="349" spans="1:9" x14ac:dyDescent="0.25">
      <c r="A349" s="304" t="s">
        <v>30</v>
      </c>
      <c r="B349" s="298">
        <v>1</v>
      </c>
      <c r="C349" s="298">
        <f t="shared" si="79"/>
        <v>216</v>
      </c>
      <c r="D349" s="298">
        <v>138</v>
      </c>
      <c r="E349" s="298">
        <v>78</v>
      </c>
      <c r="F349" s="302">
        <v>742.39</v>
      </c>
      <c r="G349" s="302">
        <f t="shared" si="65"/>
        <v>5.38</v>
      </c>
      <c r="H349" s="302">
        <f t="shared" si="66"/>
        <v>839.28</v>
      </c>
      <c r="I349" s="302">
        <f t="shared" si="80"/>
        <v>1041.46</v>
      </c>
    </row>
    <row r="350" spans="1:9" x14ac:dyDescent="0.25">
      <c r="A350" s="304" t="s">
        <v>30</v>
      </c>
      <c r="B350" s="298">
        <v>1</v>
      </c>
      <c r="C350" s="298">
        <f t="shared" si="79"/>
        <v>166</v>
      </c>
      <c r="D350" s="298">
        <v>138</v>
      </c>
      <c r="E350" s="298">
        <v>28</v>
      </c>
      <c r="F350" s="302">
        <v>742.39</v>
      </c>
      <c r="G350" s="302">
        <f t="shared" si="65"/>
        <v>5.38</v>
      </c>
      <c r="H350" s="302">
        <f t="shared" si="66"/>
        <v>301.27999999999997</v>
      </c>
      <c r="I350" s="302">
        <f t="shared" si="80"/>
        <v>373.86</v>
      </c>
    </row>
    <row r="351" spans="1:9" ht="47.25" x14ac:dyDescent="0.25">
      <c r="A351" s="313" t="s">
        <v>25</v>
      </c>
      <c r="B351" s="320">
        <f>SUM(B352:B376)</f>
        <v>25</v>
      </c>
      <c r="C351" s="320"/>
      <c r="D351" s="299"/>
      <c r="E351" s="320">
        <f t="shared" ref="E351:I351" si="82">SUM(E352:E376)</f>
        <v>688</v>
      </c>
      <c r="F351" s="299"/>
      <c r="G351" s="299"/>
      <c r="H351" s="299">
        <f t="shared" si="82"/>
        <v>5413.62</v>
      </c>
      <c r="I351" s="299">
        <f t="shared" si="82"/>
        <v>6717.7700000000013</v>
      </c>
    </row>
    <row r="352" spans="1:9" x14ac:dyDescent="0.25">
      <c r="A352" s="304" t="s">
        <v>196</v>
      </c>
      <c r="B352" s="298">
        <v>1</v>
      </c>
      <c r="C352" s="298">
        <f t="shared" si="79"/>
        <v>146</v>
      </c>
      <c r="D352" s="298">
        <v>138</v>
      </c>
      <c r="E352" s="298">
        <v>8</v>
      </c>
      <c r="F352" s="302">
        <v>548.54999999999995</v>
      </c>
      <c r="G352" s="302">
        <f t="shared" si="65"/>
        <v>3.98</v>
      </c>
      <c r="H352" s="302">
        <f t="shared" si="66"/>
        <v>63.68</v>
      </c>
      <c r="I352" s="302">
        <f t="shared" si="80"/>
        <v>79.02</v>
      </c>
    </row>
    <row r="353" spans="1:9" x14ac:dyDescent="0.25">
      <c r="A353" s="304" t="s">
        <v>196</v>
      </c>
      <c r="B353" s="298">
        <v>1</v>
      </c>
      <c r="C353" s="298">
        <f t="shared" si="79"/>
        <v>197</v>
      </c>
      <c r="D353" s="298">
        <v>138</v>
      </c>
      <c r="E353" s="298">
        <v>59</v>
      </c>
      <c r="F353" s="302">
        <v>548.51</v>
      </c>
      <c r="G353" s="302">
        <f t="shared" si="65"/>
        <v>3.97</v>
      </c>
      <c r="H353" s="302">
        <f t="shared" si="66"/>
        <v>468.46</v>
      </c>
      <c r="I353" s="302">
        <f t="shared" si="80"/>
        <v>581.30999999999995</v>
      </c>
    </row>
    <row r="354" spans="1:9" x14ac:dyDescent="0.25">
      <c r="A354" s="304" t="s">
        <v>196</v>
      </c>
      <c r="B354" s="298">
        <v>1</v>
      </c>
      <c r="C354" s="298">
        <f t="shared" si="79"/>
        <v>154</v>
      </c>
      <c r="D354" s="298">
        <v>138</v>
      </c>
      <c r="E354" s="298">
        <v>16</v>
      </c>
      <c r="F354" s="302">
        <v>548.54999999999995</v>
      </c>
      <c r="G354" s="302">
        <f t="shared" si="65"/>
        <v>3.98</v>
      </c>
      <c r="H354" s="302">
        <f t="shared" si="66"/>
        <v>127.36</v>
      </c>
      <c r="I354" s="302">
        <f t="shared" si="80"/>
        <v>158.04</v>
      </c>
    </row>
    <row r="355" spans="1:9" x14ac:dyDescent="0.25">
      <c r="A355" s="304" t="s">
        <v>196</v>
      </c>
      <c r="B355" s="298">
        <v>1</v>
      </c>
      <c r="C355" s="298">
        <f t="shared" si="79"/>
        <v>147</v>
      </c>
      <c r="D355" s="298">
        <v>138</v>
      </c>
      <c r="E355" s="298">
        <v>9</v>
      </c>
      <c r="F355" s="302">
        <v>548.47</v>
      </c>
      <c r="G355" s="302">
        <f t="shared" si="65"/>
        <v>3.97</v>
      </c>
      <c r="H355" s="302">
        <f t="shared" si="66"/>
        <v>71.459999999999994</v>
      </c>
      <c r="I355" s="302">
        <f t="shared" si="80"/>
        <v>88.67</v>
      </c>
    </row>
    <row r="356" spans="1:9" x14ac:dyDescent="0.25">
      <c r="A356" s="304" t="s">
        <v>196</v>
      </c>
      <c r="B356" s="298">
        <v>1</v>
      </c>
      <c r="C356" s="298">
        <f t="shared" si="79"/>
        <v>160</v>
      </c>
      <c r="D356" s="298">
        <v>138</v>
      </c>
      <c r="E356" s="298">
        <v>22</v>
      </c>
      <c r="F356" s="302">
        <v>430</v>
      </c>
      <c r="G356" s="302">
        <f t="shared" si="65"/>
        <v>3.12</v>
      </c>
      <c r="H356" s="302">
        <f t="shared" si="66"/>
        <v>137.28</v>
      </c>
      <c r="I356" s="302">
        <f t="shared" si="80"/>
        <v>170.35</v>
      </c>
    </row>
    <row r="357" spans="1:9" x14ac:dyDescent="0.25">
      <c r="A357" s="304" t="s">
        <v>196</v>
      </c>
      <c r="B357" s="298">
        <v>1</v>
      </c>
      <c r="C357" s="298">
        <f t="shared" si="79"/>
        <v>216</v>
      </c>
      <c r="D357" s="298">
        <v>138</v>
      </c>
      <c r="E357" s="298">
        <v>78</v>
      </c>
      <c r="F357" s="302">
        <v>548.51</v>
      </c>
      <c r="G357" s="302">
        <f t="shared" si="65"/>
        <v>3.97</v>
      </c>
      <c r="H357" s="302">
        <f t="shared" si="66"/>
        <v>619.32000000000005</v>
      </c>
      <c r="I357" s="302">
        <f t="shared" si="80"/>
        <v>768.51</v>
      </c>
    </row>
    <row r="358" spans="1:9" x14ac:dyDescent="0.25">
      <c r="A358" s="304" t="s">
        <v>196</v>
      </c>
      <c r="B358" s="298">
        <v>1</v>
      </c>
      <c r="C358" s="298">
        <f t="shared" si="79"/>
        <v>160</v>
      </c>
      <c r="D358" s="298">
        <v>138</v>
      </c>
      <c r="E358" s="298">
        <v>22</v>
      </c>
      <c r="F358" s="302">
        <v>548.54999999999995</v>
      </c>
      <c r="G358" s="302">
        <f t="shared" si="65"/>
        <v>3.98</v>
      </c>
      <c r="H358" s="302">
        <f t="shared" si="66"/>
        <v>175.12</v>
      </c>
      <c r="I358" s="302">
        <f t="shared" si="80"/>
        <v>217.31</v>
      </c>
    </row>
    <row r="359" spans="1:9" x14ac:dyDescent="0.25">
      <c r="A359" s="304" t="s">
        <v>196</v>
      </c>
      <c r="B359" s="298">
        <v>1</v>
      </c>
      <c r="C359" s="298">
        <f t="shared" si="79"/>
        <v>156</v>
      </c>
      <c r="D359" s="298">
        <v>138</v>
      </c>
      <c r="E359" s="298">
        <v>18</v>
      </c>
      <c r="F359" s="302">
        <v>548.54999999999995</v>
      </c>
      <c r="G359" s="302">
        <f t="shared" si="65"/>
        <v>3.98</v>
      </c>
      <c r="H359" s="302">
        <f t="shared" si="66"/>
        <v>143.28</v>
      </c>
      <c r="I359" s="302">
        <f t="shared" si="80"/>
        <v>177.8</v>
      </c>
    </row>
    <row r="360" spans="1:9" x14ac:dyDescent="0.25">
      <c r="A360" s="304" t="s">
        <v>196</v>
      </c>
      <c r="B360" s="298">
        <v>1</v>
      </c>
      <c r="C360" s="298">
        <f t="shared" si="79"/>
        <v>156</v>
      </c>
      <c r="D360" s="298">
        <v>138</v>
      </c>
      <c r="E360" s="298">
        <v>18</v>
      </c>
      <c r="F360" s="302">
        <v>548.54999999999995</v>
      </c>
      <c r="G360" s="302">
        <f t="shared" si="65"/>
        <v>3.98</v>
      </c>
      <c r="H360" s="302">
        <f t="shared" si="66"/>
        <v>143.28</v>
      </c>
      <c r="I360" s="302">
        <f t="shared" si="80"/>
        <v>177.8</v>
      </c>
    </row>
    <row r="361" spans="1:9" x14ac:dyDescent="0.25">
      <c r="A361" s="304" t="s">
        <v>196</v>
      </c>
      <c r="B361" s="298">
        <v>1</v>
      </c>
      <c r="C361" s="298">
        <f t="shared" si="79"/>
        <v>174</v>
      </c>
      <c r="D361" s="298">
        <v>138</v>
      </c>
      <c r="E361" s="298">
        <v>36</v>
      </c>
      <c r="F361" s="302">
        <v>548.51</v>
      </c>
      <c r="G361" s="302">
        <f t="shared" si="65"/>
        <v>3.97</v>
      </c>
      <c r="H361" s="302">
        <f t="shared" si="66"/>
        <v>285.83999999999997</v>
      </c>
      <c r="I361" s="302">
        <f t="shared" si="80"/>
        <v>354.7</v>
      </c>
    </row>
    <row r="362" spans="1:9" x14ac:dyDescent="0.25">
      <c r="A362" s="304" t="s">
        <v>196</v>
      </c>
      <c r="B362" s="298">
        <v>1</v>
      </c>
      <c r="C362" s="298">
        <f t="shared" si="79"/>
        <v>176</v>
      </c>
      <c r="D362" s="298">
        <v>138</v>
      </c>
      <c r="E362" s="298">
        <v>38</v>
      </c>
      <c r="F362" s="302">
        <v>548.51</v>
      </c>
      <c r="G362" s="302">
        <f t="shared" si="65"/>
        <v>3.97</v>
      </c>
      <c r="H362" s="302">
        <f t="shared" si="66"/>
        <v>301.72000000000003</v>
      </c>
      <c r="I362" s="302">
        <f t="shared" si="80"/>
        <v>374.4</v>
      </c>
    </row>
    <row r="363" spans="1:9" x14ac:dyDescent="0.25">
      <c r="A363" s="304" t="s">
        <v>196</v>
      </c>
      <c r="B363" s="298">
        <v>1</v>
      </c>
      <c r="C363" s="298">
        <f t="shared" si="79"/>
        <v>180</v>
      </c>
      <c r="D363" s="298">
        <v>138</v>
      </c>
      <c r="E363" s="298">
        <v>42</v>
      </c>
      <c r="F363" s="302">
        <v>548.52</v>
      </c>
      <c r="G363" s="302">
        <f t="shared" si="65"/>
        <v>3.97</v>
      </c>
      <c r="H363" s="302">
        <f t="shared" si="66"/>
        <v>333.48</v>
      </c>
      <c r="I363" s="302">
        <f t="shared" si="80"/>
        <v>413.82</v>
      </c>
    </row>
    <row r="364" spans="1:9" x14ac:dyDescent="0.25">
      <c r="A364" s="304" t="s">
        <v>196</v>
      </c>
      <c r="B364" s="298">
        <v>1</v>
      </c>
      <c r="C364" s="298">
        <f t="shared" si="79"/>
        <v>162</v>
      </c>
      <c r="D364" s="298">
        <v>138</v>
      </c>
      <c r="E364" s="298">
        <v>24</v>
      </c>
      <c r="F364" s="302">
        <v>548.49</v>
      </c>
      <c r="G364" s="302">
        <f t="shared" si="65"/>
        <v>3.97</v>
      </c>
      <c r="H364" s="302">
        <f t="shared" si="66"/>
        <v>190.56</v>
      </c>
      <c r="I364" s="302">
        <f t="shared" si="80"/>
        <v>236.47</v>
      </c>
    </row>
    <row r="365" spans="1:9" x14ac:dyDescent="0.25">
      <c r="A365" s="304" t="s">
        <v>196</v>
      </c>
      <c r="B365" s="298">
        <v>1</v>
      </c>
      <c r="C365" s="298">
        <f t="shared" si="79"/>
        <v>153</v>
      </c>
      <c r="D365" s="298">
        <v>138</v>
      </c>
      <c r="E365" s="298">
        <v>15</v>
      </c>
      <c r="F365" s="302">
        <v>430.01</v>
      </c>
      <c r="G365" s="302">
        <f t="shared" si="65"/>
        <v>3.12</v>
      </c>
      <c r="H365" s="302">
        <f t="shared" si="66"/>
        <v>93.6</v>
      </c>
      <c r="I365" s="302">
        <f t="shared" si="80"/>
        <v>116.15</v>
      </c>
    </row>
    <row r="366" spans="1:9" x14ac:dyDescent="0.25">
      <c r="A366" s="304" t="s">
        <v>196</v>
      </c>
      <c r="B366" s="298">
        <v>1</v>
      </c>
      <c r="C366" s="298">
        <f t="shared" si="79"/>
        <v>193</v>
      </c>
      <c r="D366" s="298">
        <v>138</v>
      </c>
      <c r="E366" s="298">
        <v>55</v>
      </c>
      <c r="F366" s="302">
        <v>548.51</v>
      </c>
      <c r="G366" s="302">
        <f t="shared" si="65"/>
        <v>3.97</v>
      </c>
      <c r="H366" s="302">
        <f t="shared" si="66"/>
        <v>436.7</v>
      </c>
      <c r="I366" s="302">
        <f t="shared" si="80"/>
        <v>541.9</v>
      </c>
    </row>
    <row r="367" spans="1:9" x14ac:dyDescent="0.25">
      <c r="A367" s="304" t="s">
        <v>196</v>
      </c>
      <c r="B367" s="298">
        <v>1</v>
      </c>
      <c r="C367" s="298">
        <f t="shared" si="79"/>
        <v>141</v>
      </c>
      <c r="D367" s="298">
        <v>138</v>
      </c>
      <c r="E367" s="298">
        <v>3</v>
      </c>
      <c r="F367" s="302">
        <v>548.32000000000005</v>
      </c>
      <c r="G367" s="302">
        <f t="shared" si="65"/>
        <v>3.97</v>
      </c>
      <c r="H367" s="302">
        <f t="shared" si="66"/>
        <v>23.82</v>
      </c>
      <c r="I367" s="302">
        <f t="shared" si="80"/>
        <v>29.56</v>
      </c>
    </row>
    <row r="368" spans="1:9" x14ac:dyDescent="0.25">
      <c r="A368" s="304" t="s">
        <v>196</v>
      </c>
      <c r="B368" s="298">
        <v>1</v>
      </c>
      <c r="C368" s="298">
        <f t="shared" si="79"/>
        <v>178</v>
      </c>
      <c r="D368" s="298">
        <v>138</v>
      </c>
      <c r="E368" s="298">
        <v>40</v>
      </c>
      <c r="F368" s="302">
        <v>548.52</v>
      </c>
      <c r="G368" s="302">
        <f t="shared" si="65"/>
        <v>3.97</v>
      </c>
      <c r="H368" s="302">
        <f t="shared" si="66"/>
        <v>317.60000000000002</v>
      </c>
      <c r="I368" s="302">
        <f t="shared" si="80"/>
        <v>394.11</v>
      </c>
    </row>
    <row r="369" spans="1:9" x14ac:dyDescent="0.25">
      <c r="A369" s="304" t="s">
        <v>196</v>
      </c>
      <c r="B369" s="298">
        <v>1</v>
      </c>
      <c r="C369" s="298">
        <f t="shared" si="79"/>
        <v>150</v>
      </c>
      <c r="D369" s="298">
        <v>138</v>
      </c>
      <c r="E369" s="298">
        <v>12</v>
      </c>
      <c r="F369" s="302">
        <v>548.54999999999995</v>
      </c>
      <c r="G369" s="302">
        <f t="shared" si="65"/>
        <v>3.98</v>
      </c>
      <c r="H369" s="302">
        <f t="shared" si="66"/>
        <v>95.52</v>
      </c>
      <c r="I369" s="302">
        <f t="shared" si="80"/>
        <v>118.53</v>
      </c>
    </row>
    <row r="370" spans="1:9" x14ac:dyDescent="0.25">
      <c r="A370" s="304" t="s">
        <v>196</v>
      </c>
      <c r="B370" s="298">
        <v>1</v>
      </c>
      <c r="C370" s="298">
        <f t="shared" si="79"/>
        <v>162</v>
      </c>
      <c r="D370" s="298">
        <v>138</v>
      </c>
      <c r="E370" s="298">
        <v>24</v>
      </c>
      <c r="F370" s="302">
        <v>548.49</v>
      </c>
      <c r="G370" s="302">
        <f t="shared" si="65"/>
        <v>3.97</v>
      </c>
      <c r="H370" s="302">
        <f t="shared" si="66"/>
        <v>190.56</v>
      </c>
      <c r="I370" s="302">
        <f t="shared" si="80"/>
        <v>236.47</v>
      </c>
    </row>
    <row r="371" spans="1:9" x14ac:dyDescent="0.25">
      <c r="A371" s="304" t="s">
        <v>196</v>
      </c>
      <c r="B371" s="298">
        <v>1</v>
      </c>
      <c r="C371" s="298">
        <f t="shared" si="79"/>
        <v>152</v>
      </c>
      <c r="D371" s="298">
        <v>138</v>
      </c>
      <c r="E371" s="298">
        <v>14</v>
      </c>
      <c r="F371" s="302">
        <v>600</v>
      </c>
      <c r="G371" s="302">
        <f t="shared" si="65"/>
        <v>4.3499999999999996</v>
      </c>
      <c r="H371" s="302">
        <f t="shared" si="66"/>
        <v>121.8</v>
      </c>
      <c r="I371" s="302">
        <f t="shared" si="80"/>
        <v>151.13999999999999</v>
      </c>
    </row>
    <row r="372" spans="1:9" x14ac:dyDescent="0.25">
      <c r="A372" s="304" t="s">
        <v>196</v>
      </c>
      <c r="B372" s="298">
        <v>1</v>
      </c>
      <c r="C372" s="298">
        <f t="shared" si="79"/>
        <v>161</v>
      </c>
      <c r="D372" s="298">
        <v>138</v>
      </c>
      <c r="E372" s="298">
        <v>23</v>
      </c>
      <c r="F372" s="302">
        <v>548.52</v>
      </c>
      <c r="G372" s="302">
        <f t="shared" si="65"/>
        <v>3.97</v>
      </c>
      <c r="H372" s="302">
        <f t="shared" si="66"/>
        <v>182.62</v>
      </c>
      <c r="I372" s="302">
        <f t="shared" si="80"/>
        <v>226.61</v>
      </c>
    </row>
    <row r="373" spans="1:9" x14ac:dyDescent="0.25">
      <c r="A373" s="304" t="s">
        <v>196</v>
      </c>
      <c r="B373" s="298">
        <v>1</v>
      </c>
      <c r="C373" s="298">
        <f t="shared" si="79"/>
        <v>158</v>
      </c>
      <c r="D373" s="298">
        <v>138</v>
      </c>
      <c r="E373" s="298">
        <v>20</v>
      </c>
      <c r="F373" s="302">
        <v>548.54999999999995</v>
      </c>
      <c r="G373" s="302">
        <f t="shared" si="65"/>
        <v>3.98</v>
      </c>
      <c r="H373" s="302">
        <f t="shared" si="66"/>
        <v>159.19999999999999</v>
      </c>
      <c r="I373" s="302">
        <f t="shared" si="80"/>
        <v>197.55</v>
      </c>
    </row>
    <row r="374" spans="1:9" x14ac:dyDescent="0.25">
      <c r="A374" s="304" t="s">
        <v>196</v>
      </c>
      <c r="B374" s="298">
        <v>1</v>
      </c>
      <c r="C374" s="298">
        <f t="shared" si="79"/>
        <v>160</v>
      </c>
      <c r="D374" s="298">
        <v>138</v>
      </c>
      <c r="E374" s="298">
        <v>22</v>
      </c>
      <c r="F374" s="302">
        <v>548.54999999999995</v>
      </c>
      <c r="G374" s="302">
        <f t="shared" si="65"/>
        <v>3.98</v>
      </c>
      <c r="H374" s="302">
        <f t="shared" si="66"/>
        <v>175.12</v>
      </c>
      <c r="I374" s="302">
        <f t="shared" si="80"/>
        <v>217.31</v>
      </c>
    </row>
    <row r="375" spans="1:9" x14ac:dyDescent="0.25">
      <c r="A375" s="304" t="s">
        <v>196</v>
      </c>
      <c r="B375" s="298">
        <v>1</v>
      </c>
      <c r="C375" s="298">
        <f t="shared" si="79"/>
        <v>160</v>
      </c>
      <c r="D375" s="298">
        <v>138</v>
      </c>
      <c r="E375" s="298">
        <v>22</v>
      </c>
      <c r="F375" s="302">
        <v>548.54999999999995</v>
      </c>
      <c r="G375" s="302">
        <f t="shared" si="65"/>
        <v>3.98</v>
      </c>
      <c r="H375" s="302">
        <f t="shared" si="66"/>
        <v>175.12</v>
      </c>
      <c r="I375" s="302">
        <f t="shared" si="80"/>
        <v>217.31</v>
      </c>
    </row>
    <row r="376" spans="1:9" x14ac:dyDescent="0.25">
      <c r="A376" s="304" t="s">
        <v>196</v>
      </c>
      <c r="B376" s="298">
        <v>1</v>
      </c>
      <c r="C376" s="298">
        <f t="shared" si="79"/>
        <v>186</v>
      </c>
      <c r="D376" s="298">
        <v>138</v>
      </c>
      <c r="E376" s="298">
        <v>48</v>
      </c>
      <c r="F376" s="302">
        <v>548.52</v>
      </c>
      <c r="G376" s="302">
        <f t="shared" si="65"/>
        <v>3.97</v>
      </c>
      <c r="H376" s="302">
        <f t="shared" si="66"/>
        <v>381.12</v>
      </c>
      <c r="I376" s="302">
        <f t="shared" si="80"/>
        <v>472.93</v>
      </c>
    </row>
    <row r="377" spans="1:9" ht="31.5" x14ac:dyDescent="0.25">
      <c r="A377" s="305" t="s">
        <v>1322</v>
      </c>
      <c r="B377" s="306">
        <f t="shared" ref="B377:H377" si="83">B378</f>
        <v>9</v>
      </c>
      <c r="C377" s="306"/>
      <c r="D377" s="296"/>
      <c r="E377" s="306">
        <f t="shared" si="83"/>
        <v>223</v>
      </c>
      <c r="F377" s="296"/>
      <c r="G377" s="296"/>
      <c r="H377" s="296">
        <f t="shared" si="83"/>
        <v>2076.9</v>
      </c>
      <c r="I377" s="296">
        <f>I378</f>
        <v>2577.2199999999998</v>
      </c>
    </row>
    <row r="378" spans="1:9" ht="47.25" x14ac:dyDescent="0.25">
      <c r="A378" s="297" t="s">
        <v>24</v>
      </c>
      <c r="B378" s="320">
        <f>SUM(B379:B387)</f>
        <v>9</v>
      </c>
      <c r="C378" s="320"/>
      <c r="D378" s="299"/>
      <c r="E378" s="320">
        <f t="shared" ref="E378:I378" si="84">SUM(E379:E387)</f>
        <v>223</v>
      </c>
      <c r="F378" s="299"/>
      <c r="G378" s="299"/>
      <c r="H378" s="299">
        <f t="shared" si="84"/>
        <v>2076.9</v>
      </c>
      <c r="I378" s="299">
        <f t="shared" si="84"/>
        <v>2577.2199999999998</v>
      </c>
    </row>
    <row r="379" spans="1:9" ht="31.5" x14ac:dyDescent="0.25">
      <c r="A379" s="304" t="s">
        <v>460</v>
      </c>
      <c r="B379" s="298">
        <v>1</v>
      </c>
      <c r="C379" s="298">
        <f t="shared" ref="C379:C387" si="85">D379+E379</f>
        <v>192</v>
      </c>
      <c r="D379" s="298">
        <v>158</v>
      </c>
      <c r="E379" s="298">
        <v>34</v>
      </c>
      <c r="F379" s="302">
        <v>743.44</v>
      </c>
      <c r="G379" s="302">
        <f t="shared" si="65"/>
        <v>4.71</v>
      </c>
      <c r="H379" s="302">
        <f t="shared" si="66"/>
        <v>320.27999999999997</v>
      </c>
      <c r="I379" s="302">
        <f t="shared" si="80"/>
        <v>397.44</v>
      </c>
    </row>
    <row r="380" spans="1:9" ht="31.5" x14ac:dyDescent="0.25">
      <c r="A380" s="304" t="s">
        <v>460</v>
      </c>
      <c r="B380" s="298">
        <v>1</v>
      </c>
      <c r="C380" s="298">
        <f t="shared" si="85"/>
        <v>186</v>
      </c>
      <c r="D380" s="298">
        <v>158</v>
      </c>
      <c r="E380" s="298">
        <v>28</v>
      </c>
      <c r="F380" s="302">
        <v>743.45</v>
      </c>
      <c r="G380" s="302">
        <f t="shared" si="65"/>
        <v>4.71</v>
      </c>
      <c r="H380" s="302">
        <f t="shared" si="66"/>
        <v>263.76</v>
      </c>
      <c r="I380" s="302">
        <f t="shared" si="80"/>
        <v>327.3</v>
      </c>
    </row>
    <row r="381" spans="1:9" ht="31.5" x14ac:dyDescent="0.25">
      <c r="A381" s="304" t="s">
        <v>460</v>
      </c>
      <c r="B381" s="298">
        <v>1</v>
      </c>
      <c r="C381" s="298">
        <f t="shared" si="85"/>
        <v>170</v>
      </c>
      <c r="D381" s="298">
        <v>158</v>
      </c>
      <c r="E381" s="298">
        <v>12</v>
      </c>
      <c r="F381" s="302">
        <v>743.52</v>
      </c>
      <c r="G381" s="302">
        <f t="shared" si="65"/>
        <v>4.71</v>
      </c>
      <c r="H381" s="302">
        <f t="shared" si="66"/>
        <v>113.04</v>
      </c>
      <c r="I381" s="302">
        <f t="shared" si="80"/>
        <v>140.27000000000001</v>
      </c>
    </row>
    <row r="382" spans="1:9" ht="31.5" x14ac:dyDescent="0.25">
      <c r="A382" s="304" t="s">
        <v>460</v>
      </c>
      <c r="B382" s="298">
        <v>1</v>
      </c>
      <c r="C382" s="298">
        <f t="shared" si="85"/>
        <v>182</v>
      </c>
      <c r="D382" s="298">
        <v>158</v>
      </c>
      <c r="E382" s="298">
        <v>24</v>
      </c>
      <c r="F382" s="302">
        <v>743.46</v>
      </c>
      <c r="G382" s="302">
        <f t="shared" si="65"/>
        <v>4.71</v>
      </c>
      <c r="H382" s="302">
        <f t="shared" si="66"/>
        <v>226.08</v>
      </c>
      <c r="I382" s="302">
        <f t="shared" si="80"/>
        <v>280.54000000000002</v>
      </c>
    </row>
    <row r="383" spans="1:9" ht="31.5" x14ac:dyDescent="0.25">
      <c r="A383" s="304" t="s">
        <v>460</v>
      </c>
      <c r="B383" s="298">
        <v>1</v>
      </c>
      <c r="C383" s="298">
        <f t="shared" si="85"/>
        <v>182</v>
      </c>
      <c r="D383" s="298">
        <v>158</v>
      </c>
      <c r="E383" s="298">
        <v>24</v>
      </c>
      <c r="F383" s="302">
        <v>743.46</v>
      </c>
      <c r="G383" s="302">
        <f t="shared" si="65"/>
        <v>4.71</v>
      </c>
      <c r="H383" s="302">
        <f t="shared" si="66"/>
        <v>226.08</v>
      </c>
      <c r="I383" s="302">
        <f t="shared" si="80"/>
        <v>280.54000000000002</v>
      </c>
    </row>
    <row r="384" spans="1:9" ht="31.5" x14ac:dyDescent="0.25">
      <c r="A384" s="304" t="s">
        <v>460</v>
      </c>
      <c r="B384" s="298">
        <v>1</v>
      </c>
      <c r="C384" s="298">
        <f t="shared" si="85"/>
        <v>192</v>
      </c>
      <c r="D384" s="298">
        <v>158</v>
      </c>
      <c r="E384" s="298">
        <v>34</v>
      </c>
      <c r="F384" s="302">
        <v>743.44</v>
      </c>
      <c r="G384" s="302">
        <f t="shared" si="65"/>
        <v>4.71</v>
      </c>
      <c r="H384" s="302">
        <f t="shared" si="66"/>
        <v>320.27999999999997</v>
      </c>
      <c r="I384" s="302">
        <f t="shared" si="80"/>
        <v>397.44</v>
      </c>
    </row>
    <row r="385" spans="1:9" s="220" customFormat="1" x14ac:dyDescent="0.25">
      <c r="A385" s="363" t="s">
        <v>140</v>
      </c>
      <c r="B385" s="349">
        <v>1</v>
      </c>
      <c r="C385" s="349">
        <f t="shared" si="85"/>
        <v>182</v>
      </c>
      <c r="D385" s="349">
        <v>158</v>
      </c>
      <c r="E385" s="349">
        <v>24</v>
      </c>
      <c r="F385" s="350">
        <v>743.45</v>
      </c>
      <c r="G385" s="350">
        <f t="shared" si="65"/>
        <v>4.71</v>
      </c>
      <c r="H385" s="350">
        <f t="shared" si="66"/>
        <v>226.08</v>
      </c>
      <c r="I385" s="350">
        <f t="shared" si="80"/>
        <v>280.54000000000002</v>
      </c>
    </row>
    <row r="386" spans="1:9" x14ac:dyDescent="0.25">
      <c r="A386" s="304" t="s">
        <v>30</v>
      </c>
      <c r="B386" s="298">
        <v>1</v>
      </c>
      <c r="C386" s="298">
        <f t="shared" si="85"/>
        <v>180</v>
      </c>
      <c r="D386" s="298">
        <v>158</v>
      </c>
      <c r="E386" s="298">
        <v>22</v>
      </c>
      <c r="F386" s="302">
        <v>658.21</v>
      </c>
      <c r="G386" s="302">
        <f t="shared" si="65"/>
        <v>4.17</v>
      </c>
      <c r="H386" s="302">
        <f t="shared" si="66"/>
        <v>183.48</v>
      </c>
      <c r="I386" s="302">
        <f t="shared" si="80"/>
        <v>227.68</v>
      </c>
    </row>
    <row r="387" spans="1:9" x14ac:dyDescent="0.25">
      <c r="A387" s="304" t="s">
        <v>30</v>
      </c>
      <c r="B387" s="298">
        <v>1</v>
      </c>
      <c r="C387" s="298">
        <f t="shared" si="85"/>
        <v>179</v>
      </c>
      <c r="D387" s="298">
        <v>158</v>
      </c>
      <c r="E387" s="298">
        <v>21</v>
      </c>
      <c r="F387" s="302">
        <v>743.43</v>
      </c>
      <c r="G387" s="302">
        <f t="shared" si="65"/>
        <v>4.71</v>
      </c>
      <c r="H387" s="302">
        <f t="shared" si="66"/>
        <v>197.82</v>
      </c>
      <c r="I387" s="302">
        <f t="shared" si="80"/>
        <v>245.47</v>
      </c>
    </row>
    <row r="388" spans="1:9" ht="31.5" x14ac:dyDescent="0.25">
      <c r="A388" s="305" t="s">
        <v>999</v>
      </c>
      <c r="B388" s="306">
        <f t="shared" ref="B388" si="86">B389+B392</f>
        <v>4</v>
      </c>
      <c r="C388" s="306"/>
      <c r="D388" s="296"/>
      <c r="E388" s="306">
        <f t="shared" ref="E388:H388" si="87">E389+E392</f>
        <v>171</v>
      </c>
      <c r="F388" s="296"/>
      <c r="G388" s="296"/>
      <c r="H388" s="296">
        <f t="shared" si="87"/>
        <v>1445.62</v>
      </c>
      <c r="I388" s="296">
        <f>I389+I392</f>
        <v>1793.8799999999999</v>
      </c>
    </row>
    <row r="389" spans="1:9" ht="47.25" x14ac:dyDescent="0.25">
      <c r="A389" s="297" t="s">
        <v>24</v>
      </c>
      <c r="B389" s="320">
        <f>SUM(B390:B391)</f>
        <v>2</v>
      </c>
      <c r="C389" s="320"/>
      <c r="D389" s="299"/>
      <c r="E389" s="320">
        <f t="shared" ref="E389:I389" si="88">SUM(E390:E391)</f>
        <v>20</v>
      </c>
      <c r="F389" s="299"/>
      <c r="G389" s="299"/>
      <c r="H389" s="299">
        <f t="shared" si="88"/>
        <v>205.28</v>
      </c>
      <c r="I389" s="299">
        <f t="shared" si="88"/>
        <v>254.74</v>
      </c>
    </row>
    <row r="390" spans="1:9" x14ac:dyDescent="0.25">
      <c r="A390" s="304" t="s">
        <v>140</v>
      </c>
      <c r="B390" s="298">
        <v>1</v>
      </c>
      <c r="C390" s="298">
        <f>D390+E390</f>
        <v>150</v>
      </c>
      <c r="D390" s="298">
        <v>138</v>
      </c>
      <c r="E390" s="298">
        <v>12</v>
      </c>
      <c r="F390" s="302">
        <v>742.44</v>
      </c>
      <c r="G390" s="302">
        <f t="shared" si="65"/>
        <v>5.38</v>
      </c>
      <c r="H390" s="302">
        <f t="shared" si="66"/>
        <v>129.12</v>
      </c>
      <c r="I390" s="302">
        <f t="shared" si="80"/>
        <v>160.22999999999999</v>
      </c>
    </row>
    <row r="391" spans="1:9" x14ac:dyDescent="0.25">
      <c r="A391" s="304" t="s">
        <v>30</v>
      </c>
      <c r="B391" s="298">
        <v>1</v>
      </c>
      <c r="C391" s="298">
        <f>D391+E391</f>
        <v>146</v>
      </c>
      <c r="D391" s="298">
        <v>138</v>
      </c>
      <c r="E391" s="298">
        <v>8</v>
      </c>
      <c r="F391" s="302">
        <v>657.23</v>
      </c>
      <c r="G391" s="302">
        <f t="shared" si="65"/>
        <v>4.76</v>
      </c>
      <c r="H391" s="302">
        <f t="shared" si="66"/>
        <v>76.16</v>
      </c>
      <c r="I391" s="302">
        <f t="shared" si="80"/>
        <v>94.51</v>
      </c>
    </row>
    <row r="392" spans="1:9" ht="47.25" x14ac:dyDescent="0.25">
      <c r="A392" s="297" t="s">
        <v>25</v>
      </c>
      <c r="B392" s="320">
        <f>SUM(B393:B394)</f>
        <v>2</v>
      </c>
      <c r="C392" s="320"/>
      <c r="D392" s="299"/>
      <c r="E392" s="320">
        <f t="shared" ref="E392:I392" si="89">SUM(E393:E394)</f>
        <v>151</v>
      </c>
      <c r="F392" s="299"/>
      <c r="G392" s="299"/>
      <c r="H392" s="299">
        <f t="shared" si="89"/>
        <v>1240.3399999999999</v>
      </c>
      <c r="I392" s="299">
        <f t="shared" si="89"/>
        <v>1539.1399999999999</v>
      </c>
    </row>
    <row r="393" spans="1:9" x14ac:dyDescent="0.25">
      <c r="A393" s="304" t="s">
        <v>196</v>
      </c>
      <c r="B393" s="298">
        <v>1</v>
      </c>
      <c r="C393" s="298">
        <f>D393+E393</f>
        <v>228</v>
      </c>
      <c r="D393" s="298">
        <v>138</v>
      </c>
      <c r="E393" s="298">
        <v>90</v>
      </c>
      <c r="F393" s="302">
        <v>580</v>
      </c>
      <c r="G393" s="302">
        <f t="shared" si="65"/>
        <v>4.2</v>
      </c>
      <c r="H393" s="302">
        <f t="shared" si="66"/>
        <v>756</v>
      </c>
      <c r="I393" s="302">
        <f t="shared" si="80"/>
        <v>938.12</v>
      </c>
    </row>
    <row r="394" spans="1:9" x14ac:dyDescent="0.25">
      <c r="A394" s="304" t="s">
        <v>196</v>
      </c>
      <c r="B394" s="298">
        <v>1</v>
      </c>
      <c r="C394" s="298">
        <f>D394+E394</f>
        <v>199</v>
      </c>
      <c r="D394" s="298">
        <v>138</v>
      </c>
      <c r="E394" s="298">
        <v>61</v>
      </c>
      <c r="F394" s="302">
        <v>548.52</v>
      </c>
      <c r="G394" s="302">
        <f t="shared" si="65"/>
        <v>3.97</v>
      </c>
      <c r="H394" s="302">
        <f t="shared" si="66"/>
        <v>484.34</v>
      </c>
      <c r="I394" s="302">
        <f t="shared" si="80"/>
        <v>601.02</v>
      </c>
    </row>
    <row r="395" spans="1:9" ht="31.5" x14ac:dyDescent="0.25">
      <c r="A395" s="305" t="s">
        <v>1323</v>
      </c>
      <c r="B395" s="306">
        <f>B396+B402+B410</f>
        <v>16</v>
      </c>
      <c r="C395" s="306"/>
      <c r="D395" s="296"/>
      <c r="E395" s="306">
        <f t="shared" ref="E395:H395" si="90">E396+E402+E410</f>
        <v>799</v>
      </c>
      <c r="F395" s="296"/>
      <c r="G395" s="296"/>
      <c r="H395" s="296">
        <f t="shared" si="90"/>
        <v>10784.140000000001</v>
      </c>
      <c r="I395" s="296">
        <f>I396+I402+I410</f>
        <v>13382.019999999999</v>
      </c>
    </row>
    <row r="396" spans="1:9" ht="31.5" x14ac:dyDescent="0.25">
      <c r="A396" s="297" t="s">
        <v>23</v>
      </c>
      <c r="B396" s="320">
        <f>SUM(B397:B401)</f>
        <v>5</v>
      </c>
      <c r="C396" s="320"/>
      <c r="D396" s="299"/>
      <c r="E396" s="320">
        <f t="shared" ref="E396:I396" si="91">SUM(E397:E401)</f>
        <v>365</v>
      </c>
      <c r="F396" s="299"/>
      <c r="G396" s="299"/>
      <c r="H396" s="299">
        <f t="shared" si="91"/>
        <v>6612.92</v>
      </c>
      <c r="I396" s="299">
        <f t="shared" si="91"/>
        <v>8205.9599999999991</v>
      </c>
    </row>
    <row r="397" spans="1:9" x14ac:dyDescent="0.25">
      <c r="A397" s="304" t="s">
        <v>1019</v>
      </c>
      <c r="B397" s="298">
        <v>1</v>
      </c>
      <c r="C397" s="298">
        <f>D397+E397</f>
        <v>159</v>
      </c>
      <c r="D397" s="298">
        <v>138</v>
      </c>
      <c r="E397" s="298">
        <v>21</v>
      </c>
      <c r="F397" s="302">
        <v>1134.8900000000001</v>
      </c>
      <c r="G397" s="302">
        <f t="shared" si="65"/>
        <v>8.2200000000000006</v>
      </c>
      <c r="H397" s="302">
        <f t="shared" si="66"/>
        <v>345.24</v>
      </c>
      <c r="I397" s="302">
        <f t="shared" si="80"/>
        <v>428.41</v>
      </c>
    </row>
    <row r="398" spans="1:9" x14ac:dyDescent="0.25">
      <c r="A398" s="304" t="s">
        <v>1321</v>
      </c>
      <c r="B398" s="298">
        <v>1</v>
      </c>
      <c r="C398" s="298">
        <f t="shared" ref="C398:C401" si="92">D398+E398</f>
        <v>294</v>
      </c>
      <c r="D398" s="298">
        <v>138</v>
      </c>
      <c r="E398" s="298">
        <v>156</v>
      </c>
      <c r="F398" s="302">
        <v>1257.82</v>
      </c>
      <c r="G398" s="302">
        <f t="shared" si="65"/>
        <v>9.11</v>
      </c>
      <c r="H398" s="302">
        <f t="shared" si="66"/>
        <v>2842.32</v>
      </c>
      <c r="I398" s="302">
        <f t="shared" si="80"/>
        <v>3527.03</v>
      </c>
    </row>
    <row r="399" spans="1:9" x14ac:dyDescent="0.25">
      <c r="A399" s="304" t="s">
        <v>1021</v>
      </c>
      <c r="B399" s="298">
        <v>1</v>
      </c>
      <c r="C399" s="298">
        <f t="shared" si="92"/>
        <v>170</v>
      </c>
      <c r="D399" s="298">
        <v>138</v>
      </c>
      <c r="E399" s="298">
        <v>32</v>
      </c>
      <c r="F399" s="302">
        <v>1257.83</v>
      </c>
      <c r="G399" s="302">
        <f t="shared" si="65"/>
        <v>9.11</v>
      </c>
      <c r="H399" s="302">
        <f t="shared" si="66"/>
        <v>583.04</v>
      </c>
      <c r="I399" s="302">
        <f t="shared" si="80"/>
        <v>723.49</v>
      </c>
    </row>
    <row r="400" spans="1:9" x14ac:dyDescent="0.25">
      <c r="A400" s="304" t="s">
        <v>380</v>
      </c>
      <c r="B400" s="298">
        <v>1</v>
      </c>
      <c r="C400" s="298">
        <f t="shared" si="92"/>
        <v>234</v>
      </c>
      <c r="D400" s="298">
        <v>138</v>
      </c>
      <c r="E400" s="298">
        <v>96</v>
      </c>
      <c r="F400" s="302">
        <v>1257.81</v>
      </c>
      <c r="G400" s="302">
        <f t="shared" si="65"/>
        <v>9.11</v>
      </c>
      <c r="H400" s="302">
        <f t="shared" si="66"/>
        <v>1749.12</v>
      </c>
      <c r="I400" s="302">
        <f t="shared" si="80"/>
        <v>2170.48</v>
      </c>
    </row>
    <row r="401" spans="1:9" x14ac:dyDescent="0.25">
      <c r="A401" s="304" t="s">
        <v>1324</v>
      </c>
      <c r="B401" s="298">
        <v>1</v>
      </c>
      <c r="C401" s="298">
        <f t="shared" si="92"/>
        <v>198</v>
      </c>
      <c r="D401" s="298">
        <v>138</v>
      </c>
      <c r="E401" s="298">
        <v>60</v>
      </c>
      <c r="F401" s="302">
        <v>1257.82</v>
      </c>
      <c r="G401" s="302">
        <f t="shared" si="65"/>
        <v>9.11</v>
      </c>
      <c r="H401" s="302">
        <f t="shared" si="66"/>
        <v>1093.2</v>
      </c>
      <c r="I401" s="302">
        <f t="shared" si="80"/>
        <v>1356.55</v>
      </c>
    </row>
    <row r="402" spans="1:9" ht="47.25" x14ac:dyDescent="0.25">
      <c r="A402" s="297" t="s">
        <v>24</v>
      </c>
      <c r="B402" s="320">
        <f>SUM(B403:B409)</f>
        <v>7</v>
      </c>
      <c r="C402" s="320"/>
      <c r="D402" s="299"/>
      <c r="E402" s="320">
        <f t="shared" ref="E402:I402" si="93">SUM(E403:E409)</f>
        <v>291</v>
      </c>
      <c r="F402" s="299"/>
      <c r="G402" s="299"/>
      <c r="H402" s="299">
        <f t="shared" si="93"/>
        <v>3035.8</v>
      </c>
      <c r="I402" s="299">
        <f t="shared" si="93"/>
        <v>3767.12</v>
      </c>
    </row>
    <row r="403" spans="1:9" x14ac:dyDescent="0.25">
      <c r="A403" s="304" t="s">
        <v>140</v>
      </c>
      <c r="B403" s="298">
        <v>1</v>
      </c>
      <c r="C403" s="298">
        <f>D403+E403</f>
        <v>146</v>
      </c>
      <c r="D403" s="298">
        <v>138</v>
      </c>
      <c r="E403" s="298">
        <v>8</v>
      </c>
      <c r="F403" s="302">
        <v>647.04999999999995</v>
      </c>
      <c r="G403" s="302">
        <f t="shared" si="65"/>
        <v>4.6900000000000004</v>
      </c>
      <c r="H403" s="302">
        <f t="shared" si="66"/>
        <v>75.040000000000006</v>
      </c>
      <c r="I403" s="302">
        <f t="shared" si="80"/>
        <v>93.12</v>
      </c>
    </row>
    <row r="404" spans="1:9" x14ac:dyDescent="0.25">
      <c r="A404" s="304" t="s">
        <v>140</v>
      </c>
      <c r="B404" s="298">
        <v>1</v>
      </c>
      <c r="C404" s="298">
        <f t="shared" ref="C404:C414" si="94">D404+E404</f>
        <v>217</v>
      </c>
      <c r="D404" s="298">
        <v>138</v>
      </c>
      <c r="E404" s="298">
        <v>79</v>
      </c>
      <c r="F404" s="302">
        <v>742.39</v>
      </c>
      <c r="G404" s="302">
        <f t="shared" si="65"/>
        <v>5.38</v>
      </c>
      <c r="H404" s="302">
        <f t="shared" si="66"/>
        <v>850.04</v>
      </c>
      <c r="I404" s="302">
        <f t="shared" si="80"/>
        <v>1054.81</v>
      </c>
    </row>
    <row r="405" spans="1:9" x14ac:dyDescent="0.25">
      <c r="A405" s="304" t="s">
        <v>140</v>
      </c>
      <c r="B405" s="298">
        <v>1</v>
      </c>
      <c r="C405" s="298">
        <f t="shared" si="94"/>
        <v>157</v>
      </c>
      <c r="D405" s="298">
        <v>138</v>
      </c>
      <c r="E405" s="298">
        <v>19</v>
      </c>
      <c r="F405" s="302">
        <v>742.37</v>
      </c>
      <c r="G405" s="302">
        <f t="shared" si="65"/>
        <v>5.38</v>
      </c>
      <c r="H405" s="302">
        <f t="shared" si="66"/>
        <v>204.44</v>
      </c>
      <c r="I405" s="302">
        <f t="shared" si="80"/>
        <v>253.69</v>
      </c>
    </row>
    <row r="406" spans="1:9" x14ac:dyDescent="0.25">
      <c r="A406" s="304" t="s">
        <v>140</v>
      </c>
      <c r="B406" s="298">
        <v>1</v>
      </c>
      <c r="C406" s="298">
        <f t="shared" si="94"/>
        <v>162</v>
      </c>
      <c r="D406" s="298">
        <v>138</v>
      </c>
      <c r="E406" s="298">
        <v>24</v>
      </c>
      <c r="F406" s="302">
        <v>742.38</v>
      </c>
      <c r="G406" s="302">
        <f t="shared" si="65"/>
        <v>5.38</v>
      </c>
      <c r="H406" s="302">
        <f t="shared" si="66"/>
        <v>258.24</v>
      </c>
      <c r="I406" s="302">
        <f t="shared" si="80"/>
        <v>320.45</v>
      </c>
    </row>
    <row r="407" spans="1:9" x14ac:dyDescent="0.25">
      <c r="A407" s="304" t="s">
        <v>140</v>
      </c>
      <c r="B407" s="298">
        <v>1</v>
      </c>
      <c r="C407" s="298">
        <f t="shared" si="94"/>
        <v>224</v>
      </c>
      <c r="D407" s="298">
        <v>138</v>
      </c>
      <c r="E407" s="298">
        <v>86</v>
      </c>
      <c r="F407" s="302">
        <v>742.39</v>
      </c>
      <c r="G407" s="302">
        <f t="shared" si="65"/>
        <v>5.38</v>
      </c>
      <c r="H407" s="302">
        <f t="shared" si="66"/>
        <v>925.36</v>
      </c>
      <c r="I407" s="302">
        <f t="shared" si="80"/>
        <v>1148.28</v>
      </c>
    </row>
    <row r="408" spans="1:9" x14ac:dyDescent="0.25">
      <c r="A408" s="304" t="s">
        <v>30</v>
      </c>
      <c r="B408" s="298">
        <v>1</v>
      </c>
      <c r="C408" s="298">
        <f t="shared" si="94"/>
        <v>145</v>
      </c>
      <c r="D408" s="298">
        <v>138</v>
      </c>
      <c r="E408" s="298">
        <v>7</v>
      </c>
      <c r="F408" s="302">
        <v>742.44</v>
      </c>
      <c r="G408" s="302">
        <f t="shared" si="65"/>
        <v>5.38</v>
      </c>
      <c r="H408" s="302">
        <f t="shared" si="66"/>
        <v>75.319999999999993</v>
      </c>
      <c r="I408" s="302">
        <f t="shared" si="80"/>
        <v>93.46</v>
      </c>
    </row>
    <row r="409" spans="1:9" x14ac:dyDescent="0.25">
      <c r="A409" s="304" t="s">
        <v>30</v>
      </c>
      <c r="B409" s="298">
        <v>1</v>
      </c>
      <c r="C409" s="298">
        <f t="shared" si="94"/>
        <v>206</v>
      </c>
      <c r="D409" s="298">
        <v>138</v>
      </c>
      <c r="E409" s="298">
        <v>68</v>
      </c>
      <c r="F409" s="302">
        <v>657.29</v>
      </c>
      <c r="G409" s="302">
        <f t="shared" si="65"/>
        <v>4.76</v>
      </c>
      <c r="H409" s="302">
        <f t="shared" si="66"/>
        <v>647.36</v>
      </c>
      <c r="I409" s="302">
        <f t="shared" si="80"/>
        <v>803.31</v>
      </c>
    </row>
    <row r="410" spans="1:9" ht="47.25" x14ac:dyDescent="0.25">
      <c r="A410" s="297" t="s">
        <v>25</v>
      </c>
      <c r="B410" s="320">
        <f>SUM(B411:B414)</f>
        <v>4</v>
      </c>
      <c r="C410" s="320"/>
      <c r="D410" s="299"/>
      <c r="E410" s="320">
        <f t="shared" ref="E410:I410" si="95">SUM(E411:E414)</f>
        <v>143</v>
      </c>
      <c r="F410" s="299"/>
      <c r="G410" s="299"/>
      <c r="H410" s="299">
        <f t="shared" si="95"/>
        <v>1135.42</v>
      </c>
      <c r="I410" s="299">
        <f t="shared" si="95"/>
        <v>1408.94</v>
      </c>
    </row>
    <row r="411" spans="1:9" x14ac:dyDescent="0.25">
      <c r="A411" s="304" t="s">
        <v>196</v>
      </c>
      <c r="B411" s="298">
        <v>1</v>
      </c>
      <c r="C411" s="298">
        <f t="shared" si="94"/>
        <v>184</v>
      </c>
      <c r="D411" s="298">
        <v>138</v>
      </c>
      <c r="E411" s="298">
        <v>46</v>
      </c>
      <c r="F411" s="302">
        <v>548.52</v>
      </c>
      <c r="G411" s="302">
        <f t="shared" si="65"/>
        <v>3.97</v>
      </c>
      <c r="H411" s="302">
        <f t="shared" si="66"/>
        <v>365.24</v>
      </c>
      <c r="I411" s="302">
        <f t="shared" si="80"/>
        <v>453.23</v>
      </c>
    </row>
    <row r="412" spans="1:9" x14ac:dyDescent="0.25">
      <c r="A412" s="304" t="s">
        <v>196</v>
      </c>
      <c r="B412" s="298">
        <v>1</v>
      </c>
      <c r="C412" s="298">
        <f t="shared" si="94"/>
        <v>192</v>
      </c>
      <c r="D412" s="298">
        <v>138</v>
      </c>
      <c r="E412" s="298">
        <v>54</v>
      </c>
      <c r="F412" s="302">
        <v>548.52</v>
      </c>
      <c r="G412" s="302">
        <f t="shared" si="65"/>
        <v>3.97</v>
      </c>
      <c r="H412" s="302">
        <f t="shared" si="66"/>
        <v>428.76</v>
      </c>
      <c r="I412" s="302">
        <f t="shared" si="80"/>
        <v>532.04999999999995</v>
      </c>
    </row>
    <row r="413" spans="1:9" x14ac:dyDescent="0.25">
      <c r="A413" s="304" t="s">
        <v>196</v>
      </c>
      <c r="B413" s="298">
        <v>1</v>
      </c>
      <c r="C413" s="298">
        <f t="shared" si="94"/>
        <v>143</v>
      </c>
      <c r="D413" s="298">
        <v>138</v>
      </c>
      <c r="E413" s="298">
        <v>5</v>
      </c>
      <c r="F413" s="302">
        <v>548.41</v>
      </c>
      <c r="G413" s="302">
        <f t="shared" si="65"/>
        <v>3.97</v>
      </c>
      <c r="H413" s="302">
        <f t="shared" si="66"/>
        <v>39.700000000000003</v>
      </c>
      <c r="I413" s="302">
        <f t="shared" si="80"/>
        <v>49.26</v>
      </c>
    </row>
    <row r="414" spans="1:9" x14ac:dyDescent="0.25">
      <c r="A414" s="304" t="s">
        <v>196</v>
      </c>
      <c r="B414" s="298">
        <v>1</v>
      </c>
      <c r="C414" s="298">
        <f t="shared" si="94"/>
        <v>176</v>
      </c>
      <c r="D414" s="298">
        <v>138</v>
      </c>
      <c r="E414" s="298">
        <v>38</v>
      </c>
      <c r="F414" s="302">
        <v>548.51</v>
      </c>
      <c r="G414" s="302">
        <f t="shared" si="65"/>
        <v>3.97</v>
      </c>
      <c r="H414" s="302">
        <f t="shared" si="66"/>
        <v>301.72000000000003</v>
      </c>
      <c r="I414" s="302">
        <f t="shared" si="80"/>
        <v>374.4</v>
      </c>
    </row>
    <row r="415" spans="1:9" ht="31.5" x14ac:dyDescent="0.25">
      <c r="A415" s="312" t="s">
        <v>1031</v>
      </c>
      <c r="B415" s="306">
        <f t="shared" ref="B415" si="96">B416+B424</f>
        <v>9</v>
      </c>
      <c r="C415" s="306"/>
      <c r="D415" s="296"/>
      <c r="E415" s="306">
        <f t="shared" ref="E415:H415" si="97">E416+E424</f>
        <v>325</v>
      </c>
      <c r="F415" s="296"/>
      <c r="G415" s="296"/>
      <c r="H415" s="296">
        <f t="shared" si="97"/>
        <v>3303.0399999999995</v>
      </c>
      <c r="I415" s="296">
        <f>I416+I424</f>
        <v>4098.7599999999993</v>
      </c>
    </row>
    <row r="416" spans="1:9" ht="47.25" x14ac:dyDescent="0.25">
      <c r="A416" s="297" t="s">
        <v>24</v>
      </c>
      <c r="B416" s="320">
        <f>SUM(B417:B423)</f>
        <v>7</v>
      </c>
      <c r="C416" s="320"/>
      <c r="D416" s="299"/>
      <c r="E416" s="320">
        <f t="shared" ref="E416:I416" si="98">SUM(E417:E423)</f>
        <v>280</v>
      </c>
      <c r="F416" s="299"/>
      <c r="G416" s="299"/>
      <c r="H416" s="299">
        <f t="shared" si="98"/>
        <v>2981.4399999999996</v>
      </c>
      <c r="I416" s="299">
        <f t="shared" si="98"/>
        <v>3699.6799999999994</v>
      </c>
    </row>
    <row r="417" spans="1:9" x14ac:dyDescent="0.25">
      <c r="A417" s="300" t="s">
        <v>461</v>
      </c>
      <c r="B417" s="298">
        <v>1</v>
      </c>
      <c r="C417" s="298">
        <f>D417+E417</f>
        <v>154</v>
      </c>
      <c r="D417" s="298">
        <v>138</v>
      </c>
      <c r="E417" s="298">
        <v>16</v>
      </c>
      <c r="F417" s="302">
        <v>607.03</v>
      </c>
      <c r="G417" s="302">
        <f t="shared" si="65"/>
        <v>4.4000000000000004</v>
      </c>
      <c r="H417" s="302">
        <f t="shared" si="66"/>
        <v>140.80000000000001</v>
      </c>
      <c r="I417" s="302">
        <f t="shared" si="80"/>
        <v>174.72</v>
      </c>
    </row>
    <row r="418" spans="1:9" x14ac:dyDescent="0.25">
      <c r="A418" s="300" t="s">
        <v>140</v>
      </c>
      <c r="B418" s="298">
        <v>1</v>
      </c>
      <c r="C418" s="298">
        <f t="shared" ref="C418:C426" si="99">D418+E418</f>
        <v>152</v>
      </c>
      <c r="D418" s="298">
        <v>138</v>
      </c>
      <c r="E418" s="298">
        <v>14</v>
      </c>
      <c r="F418" s="302">
        <v>742.44</v>
      </c>
      <c r="G418" s="302">
        <f t="shared" ref="G418:G499" si="100">ROUND(F418/D418,2)</f>
        <v>5.38</v>
      </c>
      <c r="H418" s="302">
        <f t="shared" ref="H418:H499" si="101">ROUND(E418*G418*2,2)</f>
        <v>150.63999999999999</v>
      </c>
      <c r="I418" s="302">
        <f t="shared" si="80"/>
        <v>186.93</v>
      </c>
    </row>
    <row r="419" spans="1:9" x14ac:dyDescent="0.25">
      <c r="A419" s="300" t="s">
        <v>140</v>
      </c>
      <c r="B419" s="298">
        <v>1</v>
      </c>
      <c r="C419" s="298">
        <f t="shared" si="99"/>
        <v>170</v>
      </c>
      <c r="D419" s="298">
        <v>138</v>
      </c>
      <c r="E419" s="298">
        <v>32</v>
      </c>
      <c r="F419" s="302">
        <v>742.4</v>
      </c>
      <c r="G419" s="302">
        <f t="shared" si="100"/>
        <v>5.38</v>
      </c>
      <c r="H419" s="302">
        <f t="shared" si="101"/>
        <v>344.32</v>
      </c>
      <c r="I419" s="302">
        <f t="shared" si="80"/>
        <v>427.27</v>
      </c>
    </row>
    <row r="420" spans="1:9" x14ac:dyDescent="0.25">
      <c r="A420" s="300" t="s">
        <v>30</v>
      </c>
      <c r="B420" s="298">
        <v>1</v>
      </c>
      <c r="C420" s="298">
        <f t="shared" si="99"/>
        <v>174</v>
      </c>
      <c r="D420" s="298">
        <v>138</v>
      </c>
      <c r="E420" s="298">
        <v>36</v>
      </c>
      <c r="F420" s="302">
        <v>742.4</v>
      </c>
      <c r="G420" s="302">
        <f t="shared" si="100"/>
        <v>5.38</v>
      </c>
      <c r="H420" s="302">
        <f t="shared" si="101"/>
        <v>387.36</v>
      </c>
      <c r="I420" s="302">
        <f t="shared" si="80"/>
        <v>480.68</v>
      </c>
    </row>
    <row r="421" spans="1:9" x14ac:dyDescent="0.25">
      <c r="A421" s="300" t="s">
        <v>30</v>
      </c>
      <c r="B421" s="298">
        <v>1</v>
      </c>
      <c r="C421" s="298">
        <f t="shared" si="99"/>
        <v>294</v>
      </c>
      <c r="D421" s="298">
        <v>138</v>
      </c>
      <c r="E421" s="298">
        <v>156</v>
      </c>
      <c r="F421" s="302">
        <v>742.4</v>
      </c>
      <c r="G421" s="302">
        <f t="shared" si="100"/>
        <v>5.38</v>
      </c>
      <c r="H421" s="302">
        <f t="shared" si="101"/>
        <v>1678.56</v>
      </c>
      <c r="I421" s="302">
        <f t="shared" si="80"/>
        <v>2082.9299999999998</v>
      </c>
    </row>
    <row r="422" spans="1:9" x14ac:dyDescent="0.25">
      <c r="A422" s="300" t="s">
        <v>30</v>
      </c>
      <c r="B422" s="298">
        <v>1</v>
      </c>
      <c r="C422" s="298">
        <f t="shared" si="99"/>
        <v>140</v>
      </c>
      <c r="D422" s="298">
        <v>138</v>
      </c>
      <c r="E422" s="298">
        <v>2</v>
      </c>
      <c r="F422" s="302">
        <v>742.44</v>
      </c>
      <c r="G422" s="302">
        <f t="shared" si="100"/>
        <v>5.38</v>
      </c>
      <c r="H422" s="302">
        <f t="shared" si="101"/>
        <v>21.52</v>
      </c>
      <c r="I422" s="302">
        <f t="shared" si="80"/>
        <v>26.7</v>
      </c>
    </row>
    <row r="423" spans="1:9" x14ac:dyDescent="0.25">
      <c r="A423" s="300" t="s">
        <v>30</v>
      </c>
      <c r="B423" s="298">
        <v>1</v>
      </c>
      <c r="C423" s="298">
        <f t="shared" si="99"/>
        <v>162</v>
      </c>
      <c r="D423" s="298">
        <v>138</v>
      </c>
      <c r="E423" s="298">
        <v>24</v>
      </c>
      <c r="F423" s="302">
        <v>742.38</v>
      </c>
      <c r="G423" s="302">
        <f t="shared" si="100"/>
        <v>5.38</v>
      </c>
      <c r="H423" s="302">
        <f t="shared" si="101"/>
        <v>258.24</v>
      </c>
      <c r="I423" s="302">
        <f t="shared" si="80"/>
        <v>320.45</v>
      </c>
    </row>
    <row r="424" spans="1:9" ht="47.25" x14ac:dyDescent="0.25">
      <c r="A424" s="297" t="s">
        <v>25</v>
      </c>
      <c r="B424" s="320">
        <f>SUM(B425:B426)</f>
        <v>2</v>
      </c>
      <c r="C424" s="320"/>
      <c r="D424" s="351"/>
      <c r="E424" s="320">
        <f t="shared" ref="E424:I424" si="102">SUM(E425:E426)</f>
        <v>45</v>
      </c>
      <c r="F424" s="351"/>
      <c r="G424" s="351"/>
      <c r="H424" s="351">
        <f t="shared" si="102"/>
        <v>321.60000000000002</v>
      </c>
      <c r="I424" s="351">
        <f t="shared" si="102"/>
        <v>399.08000000000004</v>
      </c>
    </row>
    <row r="425" spans="1:9" x14ac:dyDescent="0.25">
      <c r="A425" s="300" t="s">
        <v>196</v>
      </c>
      <c r="B425" s="298">
        <v>1</v>
      </c>
      <c r="C425" s="298">
        <f t="shared" si="99"/>
        <v>159</v>
      </c>
      <c r="D425" s="298">
        <v>138</v>
      </c>
      <c r="E425" s="298">
        <v>21</v>
      </c>
      <c r="F425" s="302">
        <v>429.97</v>
      </c>
      <c r="G425" s="302">
        <f t="shared" si="100"/>
        <v>3.12</v>
      </c>
      <c r="H425" s="302">
        <f t="shared" si="101"/>
        <v>131.04</v>
      </c>
      <c r="I425" s="302">
        <f t="shared" si="80"/>
        <v>162.61000000000001</v>
      </c>
    </row>
    <row r="426" spans="1:9" x14ac:dyDescent="0.25">
      <c r="A426" s="300" t="s">
        <v>196</v>
      </c>
      <c r="B426" s="298">
        <v>1</v>
      </c>
      <c r="C426" s="298">
        <f t="shared" si="99"/>
        <v>162</v>
      </c>
      <c r="D426" s="298">
        <v>138</v>
      </c>
      <c r="E426" s="298">
        <v>24</v>
      </c>
      <c r="F426" s="302">
        <v>548.49</v>
      </c>
      <c r="G426" s="302">
        <f t="shared" si="100"/>
        <v>3.97</v>
      </c>
      <c r="H426" s="302">
        <f t="shared" si="101"/>
        <v>190.56</v>
      </c>
      <c r="I426" s="302">
        <f t="shared" si="80"/>
        <v>236.47</v>
      </c>
    </row>
    <row r="427" spans="1:9" x14ac:dyDescent="0.25">
      <c r="A427" s="294" t="s">
        <v>1035</v>
      </c>
      <c r="B427" s="306">
        <f>B428+B443</f>
        <v>26</v>
      </c>
      <c r="C427" s="306"/>
      <c r="D427" s="296"/>
      <c r="E427" s="306">
        <f t="shared" ref="E427:I427" si="103">E428+E443</f>
        <v>1258</v>
      </c>
      <c r="F427" s="296"/>
      <c r="G427" s="296"/>
      <c r="H427" s="296">
        <f>H428+H443</f>
        <v>10376.64</v>
      </c>
      <c r="I427" s="296">
        <f t="shared" si="103"/>
        <v>12876.36</v>
      </c>
    </row>
    <row r="428" spans="1:9" ht="47.25" x14ac:dyDescent="0.25">
      <c r="A428" s="297" t="s">
        <v>24</v>
      </c>
      <c r="B428" s="320">
        <f>SUM(B429:B442)</f>
        <v>14</v>
      </c>
      <c r="C428" s="320"/>
      <c r="D428" s="299"/>
      <c r="E428" s="320">
        <f t="shared" ref="E428:I428" si="104">SUM(E429:E442)</f>
        <v>728</v>
      </c>
      <c r="F428" s="299"/>
      <c r="G428" s="299"/>
      <c r="H428" s="299">
        <f t="shared" si="104"/>
        <v>6680.16</v>
      </c>
      <c r="I428" s="299">
        <f t="shared" si="104"/>
        <v>8289.42</v>
      </c>
    </row>
    <row r="429" spans="1:9" x14ac:dyDescent="0.25">
      <c r="A429" s="304" t="s">
        <v>140</v>
      </c>
      <c r="B429" s="298">
        <v>1</v>
      </c>
      <c r="C429" s="298">
        <f>D429+E429</f>
        <v>174</v>
      </c>
      <c r="D429" s="298">
        <v>158</v>
      </c>
      <c r="E429" s="298">
        <v>16</v>
      </c>
      <c r="F429" s="302">
        <v>743.49</v>
      </c>
      <c r="G429" s="302">
        <f t="shared" si="100"/>
        <v>4.71</v>
      </c>
      <c r="H429" s="302">
        <f t="shared" si="101"/>
        <v>150.72</v>
      </c>
      <c r="I429" s="302">
        <f t="shared" si="80"/>
        <v>187.03</v>
      </c>
    </row>
    <row r="430" spans="1:9" x14ac:dyDescent="0.25">
      <c r="A430" s="304" t="s">
        <v>140</v>
      </c>
      <c r="B430" s="298">
        <v>1</v>
      </c>
      <c r="C430" s="298">
        <f t="shared" ref="C430:C442" si="105">D430+E430</f>
        <v>204</v>
      </c>
      <c r="D430" s="298">
        <v>158</v>
      </c>
      <c r="E430" s="298">
        <v>46</v>
      </c>
      <c r="F430" s="302">
        <v>743.46</v>
      </c>
      <c r="G430" s="302">
        <f t="shared" si="100"/>
        <v>4.71</v>
      </c>
      <c r="H430" s="302">
        <f t="shared" si="101"/>
        <v>433.32</v>
      </c>
      <c r="I430" s="302">
        <f t="shared" si="80"/>
        <v>537.71</v>
      </c>
    </row>
    <row r="431" spans="1:9" x14ac:dyDescent="0.25">
      <c r="A431" s="304" t="s">
        <v>140</v>
      </c>
      <c r="B431" s="298">
        <v>1</v>
      </c>
      <c r="C431" s="298">
        <f t="shared" si="105"/>
        <v>232</v>
      </c>
      <c r="D431" s="298">
        <v>158</v>
      </c>
      <c r="E431" s="298">
        <v>74</v>
      </c>
      <c r="F431" s="302">
        <v>743.45</v>
      </c>
      <c r="G431" s="302">
        <f t="shared" si="100"/>
        <v>4.71</v>
      </c>
      <c r="H431" s="302">
        <f t="shared" si="101"/>
        <v>697.08</v>
      </c>
      <c r="I431" s="302">
        <f t="shared" si="80"/>
        <v>865.01</v>
      </c>
    </row>
    <row r="432" spans="1:9" x14ac:dyDescent="0.25">
      <c r="A432" s="304" t="s">
        <v>140</v>
      </c>
      <c r="B432" s="298">
        <v>1</v>
      </c>
      <c r="C432" s="298">
        <f t="shared" si="105"/>
        <v>238</v>
      </c>
      <c r="D432" s="298">
        <v>158</v>
      </c>
      <c r="E432" s="298">
        <v>80</v>
      </c>
      <c r="F432" s="302">
        <v>743.45</v>
      </c>
      <c r="G432" s="302">
        <f t="shared" si="100"/>
        <v>4.71</v>
      </c>
      <c r="H432" s="302">
        <f t="shared" si="101"/>
        <v>753.6</v>
      </c>
      <c r="I432" s="302">
        <f t="shared" si="80"/>
        <v>935.14</v>
      </c>
    </row>
    <row r="433" spans="1:9" x14ac:dyDescent="0.25">
      <c r="A433" s="304" t="s">
        <v>140</v>
      </c>
      <c r="B433" s="298">
        <v>1</v>
      </c>
      <c r="C433" s="298">
        <f t="shared" si="105"/>
        <v>162</v>
      </c>
      <c r="D433" s="298">
        <v>158</v>
      </c>
      <c r="E433" s="298">
        <v>4</v>
      </c>
      <c r="F433" s="302">
        <v>743.39</v>
      </c>
      <c r="G433" s="302">
        <f t="shared" si="100"/>
        <v>4.71</v>
      </c>
      <c r="H433" s="302">
        <f t="shared" si="101"/>
        <v>37.68</v>
      </c>
      <c r="I433" s="302">
        <f t="shared" si="80"/>
        <v>46.76</v>
      </c>
    </row>
    <row r="434" spans="1:9" x14ac:dyDescent="0.25">
      <c r="A434" s="304" t="s">
        <v>140</v>
      </c>
      <c r="B434" s="298">
        <v>1</v>
      </c>
      <c r="C434" s="298">
        <f t="shared" si="105"/>
        <v>200</v>
      </c>
      <c r="D434" s="298">
        <v>158</v>
      </c>
      <c r="E434" s="298">
        <v>42</v>
      </c>
      <c r="F434" s="302">
        <v>743.47</v>
      </c>
      <c r="G434" s="302">
        <f t="shared" si="100"/>
        <v>4.71</v>
      </c>
      <c r="H434" s="302">
        <f t="shared" si="101"/>
        <v>395.64</v>
      </c>
      <c r="I434" s="302">
        <f t="shared" si="80"/>
        <v>490.95</v>
      </c>
    </row>
    <row r="435" spans="1:9" x14ac:dyDescent="0.25">
      <c r="A435" s="304" t="s">
        <v>140</v>
      </c>
      <c r="B435" s="298">
        <v>1</v>
      </c>
      <c r="C435" s="298">
        <f t="shared" si="105"/>
        <v>236</v>
      </c>
      <c r="D435" s="298">
        <v>158</v>
      </c>
      <c r="E435" s="298">
        <v>78</v>
      </c>
      <c r="F435" s="302">
        <v>785</v>
      </c>
      <c r="G435" s="302">
        <f t="shared" si="100"/>
        <v>4.97</v>
      </c>
      <c r="H435" s="302">
        <f t="shared" si="101"/>
        <v>775.32</v>
      </c>
      <c r="I435" s="302">
        <f t="shared" si="80"/>
        <v>962.09</v>
      </c>
    </row>
    <row r="436" spans="1:9" x14ac:dyDescent="0.25">
      <c r="A436" s="304" t="s">
        <v>140</v>
      </c>
      <c r="B436" s="298">
        <v>1</v>
      </c>
      <c r="C436" s="298">
        <f t="shared" si="105"/>
        <v>178</v>
      </c>
      <c r="D436" s="298">
        <v>158</v>
      </c>
      <c r="E436" s="298">
        <v>20</v>
      </c>
      <c r="F436" s="302">
        <v>743.47</v>
      </c>
      <c r="G436" s="302">
        <f t="shared" si="100"/>
        <v>4.71</v>
      </c>
      <c r="H436" s="302">
        <f t="shared" si="101"/>
        <v>188.4</v>
      </c>
      <c r="I436" s="302">
        <f t="shared" si="80"/>
        <v>233.79</v>
      </c>
    </row>
    <row r="437" spans="1:9" x14ac:dyDescent="0.25">
      <c r="A437" s="304" t="s">
        <v>140</v>
      </c>
      <c r="B437" s="298">
        <v>1</v>
      </c>
      <c r="C437" s="298">
        <f t="shared" si="105"/>
        <v>240</v>
      </c>
      <c r="D437" s="298">
        <v>158</v>
      </c>
      <c r="E437" s="298">
        <v>82</v>
      </c>
      <c r="F437" s="302">
        <v>743.45</v>
      </c>
      <c r="G437" s="302">
        <f t="shared" si="100"/>
        <v>4.71</v>
      </c>
      <c r="H437" s="302">
        <f t="shared" si="101"/>
        <v>772.44</v>
      </c>
      <c r="I437" s="302">
        <f t="shared" si="80"/>
        <v>958.52</v>
      </c>
    </row>
    <row r="438" spans="1:9" x14ac:dyDescent="0.25">
      <c r="A438" s="304" t="s">
        <v>140</v>
      </c>
      <c r="B438" s="298">
        <v>1</v>
      </c>
      <c r="C438" s="298">
        <f t="shared" si="105"/>
        <v>190</v>
      </c>
      <c r="D438" s="298">
        <v>158</v>
      </c>
      <c r="E438" s="298">
        <v>32</v>
      </c>
      <c r="F438" s="302">
        <v>743.44</v>
      </c>
      <c r="G438" s="302">
        <f t="shared" si="100"/>
        <v>4.71</v>
      </c>
      <c r="H438" s="302">
        <f t="shared" si="101"/>
        <v>301.44</v>
      </c>
      <c r="I438" s="302">
        <f t="shared" si="80"/>
        <v>374.06</v>
      </c>
    </row>
    <row r="439" spans="1:9" x14ac:dyDescent="0.25">
      <c r="A439" s="304" t="s">
        <v>30</v>
      </c>
      <c r="B439" s="298">
        <v>1</v>
      </c>
      <c r="C439" s="298">
        <f t="shared" si="105"/>
        <v>222</v>
      </c>
      <c r="D439" s="298">
        <v>158</v>
      </c>
      <c r="E439" s="298">
        <v>64</v>
      </c>
      <c r="F439" s="302">
        <v>658.22</v>
      </c>
      <c r="G439" s="302">
        <f t="shared" si="100"/>
        <v>4.17</v>
      </c>
      <c r="H439" s="302">
        <f t="shared" si="101"/>
        <v>533.76</v>
      </c>
      <c r="I439" s="302">
        <f t="shared" si="80"/>
        <v>662.34</v>
      </c>
    </row>
    <row r="440" spans="1:9" x14ac:dyDescent="0.25">
      <c r="A440" s="304" t="s">
        <v>30</v>
      </c>
      <c r="B440" s="298">
        <v>1</v>
      </c>
      <c r="C440" s="298">
        <f t="shared" si="105"/>
        <v>210</v>
      </c>
      <c r="D440" s="298">
        <v>158</v>
      </c>
      <c r="E440" s="298">
        <v>52</v>
      </c>
      <c r="F440" s="302">
        <v>743.48</v>
      </c>
      <c r="G440" s="302">
        <f t="shared" si="100"/>
        <v>4.71</v>
      </c>
      <c r="H440" s="302">
        <f t="shared" si="101"/>
        <v>489.84</v>
      </c>
      <c r="I440" s="302">
        <f t="shared" si="80"/>
        <v>607.84</v>
      </c>
    </row>
    <row r="441" spans="1:9" x14ac:dyDescent="0.25">
      <c r="A441" s="304" t="s">
        <v>30</v>
      </c>
      <c r="B441" s="298">
        <v>1</v>
      </c>
      <c r="C441" s="298">
        <f t="shared" si="105"/>
        <v>224</v>
      </c>
      <c r="D441" s="298">
        <v>158</v>
      </c>
      <c r="E441" s="298">
        <v>66</v>
      </c>
      <c r="F441" s="302">
        <v>658.21</v>
      </c>
      <c r="G441" s="302">
        <f t="shared" si="100"/>
        <v>4.17</v>
      </c>
      <c r="H441" s="302">
        <f t="shared" si="101"/>
        <v>550.44000000000005</v>
      </c>
      <c r="I441" s="302">
        <f t="shared" si="80"/>
        <v>683.04</v>
      </c>
    </row>
    <row r="442" spans="1:9" x14ac:dyDescent="0.25">
      <c r="A442" s="304" t="s">
        <v>30</v>
      </c>
      <c r="B442" s="298">
        <v>1</v>
      </c>
      <c r="C442" s="298">
        <f t="shared" si="105"/>
        <v>230</v>
      </c>
      <c r="D442" s="298">
        <v>158</v>
      </c>
      <c r="E442" s="298">
        <v>72</v>
      </c>
      <c r="F442" s="302">
        <v>658.22</v>
      </c>
      <c r="G442" s="302">
        <f t="shared" si="100"/>
        <v>4.17</v>
      </c>
      <c r="H442" s="302">
        <f t="shared" si="101"/>
        <v>600.48</v>
      </c>
      <c r="I442" s="302">
        <f t="shared" si="80"/>
        <v>745.14</v>
      </c>
    </row>
    <row r="443" spans="1:9" ht="47.25" x14ac:dyDescent="0.25">
      <c r="A443" s="297" t="s">
        <v>25</v>
      </c>
      <c r="B443" s="320">
        <f>SUM(B444:B455)</f>
        <v>12</v>
      </c>
      <c r="C443" s="320"/>
      <c r="D443" s="299"/>
      <c r="E443" s="320">
        <f t="shared" ref="E443:I443" si="106">SUM(E444:E455)</f>
        <v>530</v>
      </c>
      <c r="F443" s="299"/>
      <c r="G443" s="299"/>
      <c r="H443" s="299">
        <f t="shared" si="106"/>
        <v>3696.4799999999991</v>
      </c>
      <c r="I443" s="299">
        <f t="shared" si="106"/>
        <v>4586.9400000000005</v>
      </c>
    </row>
    <row r="444" spans="1:9" x14ac:dyDescent="0.25">
      <c r="A444" s="304" t="s">
        <v>196</v>
      </c>
      <c r="B444" s="298">
        <v>1</v>
      </c>
      <c r="C444" s="298">
        <f>D444+E444</f>
        <v>190</v>
      </c>
      <c r="D444" s="298">
        <v>158</v>
      </c>
      <c r="E444" s="298">
        <v>32</v>
      </c>
      <c r="F444" s="302">
        <v>549.29999999999995</v>
      </c>
      <c r="G444" s="302">
        <f t="shared" si="100"/>
        <v>3.48</v>
      </c>
      <c r="H444" s="302">
        <f t="shared" si="101"/>
        <v>222.72</v>
      </c>
      <c r="I444" s="302">
        <f t="shared" si="80"/>
        <v>276.37</v>
      </c>
    </row>
    <row r="445" spans="1:9" x14ac:dyDescent="0.25">
      <c r="A445" s="304" t="s">
        <v>196</v>
      </c>
      <c r="B445" s="298">
        <v>1</v>
      </c>
      <c r="C445" s="298">
        <f t="shared" ref="C445:C455" si="107">D445+E445</f>
        <v>218</v>
      </c>
      <c r="D445" s="298">
        <v>158</v>
      </c>
      <c r="E445" s="298">
        <v>60</v>
      </c>
      <c r="F445" s="302">
        <v>549.30999999999995</v>
      </c>
      <c r="G445" s="302">
        <f t="shared" si="100"/>
        <v>3.48</v>
      </c>
      <c r="H445" s="302">
        <f t="shared" si="101"/>
        <v>417.6</v>
      </c>
      <c r="I445" s="302">
        <f t="shared" si="80"/>
        <v>518.20000000000005</v>
      </c>
    </row>
    <row r="446" spans="1:9" x14ac:dyDescent="0.25">
      <c r="A446" s="304" t="s">
        <v>196</v>
      </c>
      <c r="B446" s="298">
        <v>1</v>
      </c>
      <c r="C446" s="298">
        <f t="shared" si="107"/>
        <v>214</v>
      </c>
      <c r="D446" s="298">
        <v>158</v>
      </c>
      <c r="E446" s="298">
        <v>56</v>
      </c>
      <c r="F446" s="302">
        <v>549.29999999999995</v>
      </c>
      <c r="G446" s="302">
        <f t="shared" si="100"/>
        <v>3.48</v>
      </c>
      <c r="H446" s="302">
        <f t="shared" si="101"/>
        <v>389.76</v>
      </c>
      <c r="I446" s="302">
        <f t="shared" si="80"/>
        <v>483.65</v>
      </c>
    </row>
    <row r="447" spans="1:9" x14ac:dyDescent="0.25">
      <c r="A447" s="304" t="s">
        <v>196</v>
      </c>
      <c r="B447" s="298">
        <v>1</v>
      </c>
      <c r="C447" s="298">
        <f t="shared" si="107"/>
        <v>184</v>
      </c>
      <c r="D447" s="298">
        <v>158</v>
      </c>
      <c r="E447" s="298">
        <v>26</v>
      </c>
      <c r="F447" s="302">
        <v>549.29</v>
      </c>
      <c r="G447" s="302">
        <f t="shared" si="100"/>
        <v>3.48</v>
      </c>
      <c r="H447" s="302">
        <f t="shared" si="101"/>
        <v>180.96</v>
      </c>
      <c r="I447" s="302">
        <f t="shared" si="80"/>
        <v>224.55</v>
      </c>
    </row>
    <row r="448" spans="1:9" x14ac:dyDescent="0.25">
      <c r="A448" s="304" t="s">
        <v>196</v>
      </c>
      <c r="B448" s="298">
        <v>1</v>
      </c>
      <c r="C448" s="298">
        <f t="shared" si="107"/>
        <v>238</v>
      </c>
      <c r="D448" s="298">
        <v>158</v>
      </c>
      <c r="E448" s="298">
        <v>80</v>
      </c>
      <c r="F448" s="302">
        <v>549.30999999999995</v>
      </c>
      <c r="G448" s="302">
        <f t="shared" si="100"/>
        <v>3.48</v>
      </c>
      <c r="H448" s="302">
        <f t="shared" si="101"/>
        <v>556.79999999999995</v>
      </c>
      <c r="I448" s="302">
        <f t="shared" si="80"/>
        <v>690.93</v>
      </c>
    </row>
    <row r="449" spans="1:9" x14ac:dyDescent="0.25">
      <c r="A449" s="304" t="s">
        <v>196</v>
      </c>
      <c r="B449" s="298">
        <v>1</v>
      </c>
      <c r="C449" s="298">
        <f t="shared" si="107"/>
        <v>220</v>
      </c>
      <c r="D449" s="298">
        <v>158</v>
      </c>
      <c r="E449" s="298">
        <v>62</v>
      </c>
      <c r="F449" s="302">
        <v>549.29999999999995</v>
      </c>
      <c r="G449" s="302">
        <f t="shared" si="100"/>
        <v>3.48</v>
      </c>
      <c r="H449" s="302">
        <f t="shared" si="101"/>
        <v>431.52</v>
      </c>
      <c r="I449" s="302">
        <f t="shared" si="80"/>
        <v>535.47</v>
      </c>
    </row>
    <row r="450" spans="1:9" x14ac:dyDescent="0.25">
      <c r="A450" s="304" t="s">
        <v>196</v>
      </c>
      <c r="B450" s="298">
        <v>1</v>
      </c>
      <c r="C450" s="298">
        <f t="shared" si="107"/>
        <v>166</v>
      </c>
      <c r="D450" s="298">
        <v>158</v>
      </c>
      <c r="E450" s="298">
        <v>8</v>
      </c>
      <c r="F450" s="302">
        <v>549.25</v>
      </c>
      <c r="G450" s="302">
        <f t="shared" si="100"/>
        <v>3.48</v>
      </c>
      <c r="H450" s="302">
        <f t="shared" si="101"/>
        <v>55.68</v>
      </c>
      <c r="I450" s="302">
        <f t="shared" si="80"/>
        <v>69.09</v>
      </c>
    </row>
    <row r="451" spans="1:9" x14ac:dyDescent="0.25">
      <c r="A451" s="304" t="s">
        <v>196</v>
      </c>
      <c r="B451" s="298">
        <v>1</v>
      </c>
      <c r="C451" s="298">
        <f t="shared" si="107"/>
        <v>170</v>
      </c>
      <c r="D451" s="298">
        <v>158</v>
      </c>
      <c r="E451" s="298">
        <v>12</v>
      </c>
      <c r="F451" s="302">
        <v>600.01</v>
      </c>
      <c r="G451" s="302">
        <f t="shared" si="100"/>
        <v>3.8</v>
      </c>
      <c r="H451" s="302">
        <f t="shared" si="101"/>
        <v>91.2</v>
      </c>
      <c r="I451" s="302">
        <f t="shared" si="80"/>
        <v>113.17</v>
      </c>
    </row>
    <row r="452" spans="1:9" x14ac:dyDescent="0.25">
      <c r="A452" s="304" t="s">
        <v>196</v>
      </c>
      <c r="B452" s="298">
        <v>1</v>
      </c>
      <c r="C452" s="298">
        <f t="shared" si="107"/>
        <v>214</v>
      </c>
      <c r="D452" s="298">
        <v>158</v>
      </c>
      <c r="E452" s="298">
        <v>56</v>
      </c>
      <c r="F452" s="302">
        <v>549.29999999999995</v>
      </c>
      <c r="G452" s="302">
        <f t="shared" si="100"/>
        <v>3.48</v>
      </c>
      <c r="H452" s="302">
        <f t="shared" si="101"/>
        <v>389.76</v>
      </c>
      <c r="I452" s="302">
        <f t="shared" si="80"/>
        <v>483.65</v>
      </c>
    </row>
    <row r="453" spans="1:9" x14ac:dyDescent="0.25">
      <c r="A453" s="304" t="s">
        <v>196</v>
      </c>
      <c r="B453" s="298">
        <v>1</v>
      </c>
      <c r="C453" s="298">
        <f t="shared" si="107"/>
        <v>226</v>
      </c>
      <c r="D453" s="298">
        <v>158</v>
      </c>
      <c r="E453" s="298">
        <v>68</v>
      </c>
      <c r="F453" s="302">
        <v>549.30999999999995</v>
      </c>
      <c r="G453" s="302">
        <f t="shared" si="100"/>
        <v>3.48</v>
      </c>
      <c r="H453" s="302">
        <f t="shared" si="101"/>
        <v>473.28</v>
      </c>
      <c r="I453" s="302">
        <f t="shared" si="80"/>
        <v>587.29</v>
      </c>
    </row>
    <row r="454" spans="1:9" x14ac:dyDescent="0.25">
      <c r="A454" s="304" t="s">
        <v>196</v>
      </c>
      <c r="B454" s="298">
        <v>1</v>
      </c>
      <c r="C454" s="298">
        <f t="shared" si="107"/>
        <v>162</v>
      </c>
      <c r="D454" s="298">
        <v>158</v>
      </c>
      <c r="E454" s="298">
        <v>4</v>
      </c>
      <c r="F454" s="302">
        <v>549.45000000000005</v>
      </c>
      <c r="G454" s="302">
        <f t="shared" si="100"/>
        <v>3.48</v>
      </c>
      <c r="H454" s="302">
        <f t="shared" si="101"/>
        <v>27.84</v>
      </c>
      <c r="I454" s="302">
        <f t="shared" si="80"/>
        <v>34.549999999999997</v>
      </c>
    </row>
    <row r="455" spans="1:9" x14ac:dyDescent="0.25">
      <c r="A455" s="304" t="s">
        <v>196</v>
      </c>
      <c r="B455" s="298">
        <v>1</v>
      </c>
      <c r="C455" s="298">
        <f t="shared" si="107"/>
        <v>224</v>
      </c>
      <c r="D455" s="298">
        <v>158</v>
      </c>
      <c r="E455" s="298">
        <v>66</v>
      </c>
      <c r="F455" s="302">
        <v>549.30999999999995</v>
      </c>
      <c r="G455" s="302">
        <f t="shared" si="100"/>
        <v>3.48</v>
      </c>
      <c r="H455" s="302">
        <f t="shared" si="101"/>
        <v>459.36</v>
      </c>
      <c r="I455" s="302">
        <f t="shared" si="80"/>
        <v>570.02</v>
      </c>
    </row>
    <row r="456" spans="1:9" x14ac:dyDescent="0.25">
      <c r="A456" s="294" t="s">
        <v>1075</v>
      </c>
      <c r="B456" s="306">
        <f>B457+B471</f>
        <v>19</v>
      </c>
      <c r="C456" s="306"/>
      <c r="D456" s="296"/>
      <c r="E456" s="306">
        <f t="shared" ref="E456:I456" si="108">E457+E471</f>
        <v>750</v>
      </c>
      <c r="F456" s="296"/>
      <c r="G456" s="296"/>
      <c r="H456" s="296">
        <f t="shared" si="108"/>
        <v>6605</v>
      </c>
      <c r="I456" s="296">
        <f t="shared" si="108"/>
        <v>8196.16</v>
      </c>
    </row>
    <row r="457" spans="1:9" ht="47.25" x14ac:dyDescent="0.25">
      <c r="A457" s="297" t="s">
        <v>24</v>
      </c>
      <c r="B457" s="320">
        <f>SUM(B458:B470)</f>
        <v>13</v>
      </c>
      <c r="C457" s="320"/>
      <c r="D457" s="299"/>
      <c r="E457" s="320">
        <f t="shared" ref="E457:I457" si="109">SUM(E458:E470)</f>
        <v>532</v>
      </c>
      <c r="F457" s="299"/>
      <c r="G457" s="299"/>
      <c r="H457" s="299">
        <f t="shared" si="109"/>
        <v>5007.3599999999997</v>
      </c>
      <c r="I457" s="299">
        <f t="shared" si="109"/>
        <v>6213.65</v>
      </c>
    </row>
    <row r="458" spans="1:9" x14ac:dyDescent="0.25">
      <c r="A458" s="304" t="s">
        <v>790</v>
      </c>
      <c r="B458" s="298">
        <v>1</v>
      </c>
      <c r="C458" s="298">
        <f>D458+E458</f>
        <v>190</v>
      </c>
      <c r="D458" s="298">
        <v>158</v>
      </c>
      <c r="E458" s="298">
        <v>32</v>
      </c>
      <c r="F458" s="302">
        <v>743.44</v>
      </c>
      <c r="G458" s="302">
        <f t="shared" si="100"/>
        <v>4.71</v>
      </c>
      <c r="H458" s="302">
        <f t="shared" si="101"/>
        <v>301.44</v>
      </c>
      <c r="I458" s="302">
        <f t="shared" si="80"/>
        <v>374.06</v>
      </c>
    </row>
    <row r="459" spans="1:9" x14ac:dyDescent="0.25">
      <c r="A459" s="304" t="s">
        <v>462</v>
      </c>
      <c r="B459" s="298">
        <v>1</v>
      </c>
      <c r="C459" s="298">
        <f t="shared" ref="C459:C477" si="110">D459+E459</f>
        <v>182</v>
      </c>
      <c r="D459" s="298">
        <v>158</v>
      </c>
      <c r="E459" s="298">
        <v>24</v>
      </c>
      <c r="F459" s="302">
        <v>743.46</v>
      </c>
      <c r="G459" s="302">
        <f t="shared" si="100"/>
        <v>4.71</v>
      </c>
      <c r="H459" s="302">
        <f t="shared" si="101"/>
        <v>226.08</v>
      </c>
      <c r="I459" s="302">
        <f t="shared" si="80"/>
        <v>280.54000000000002</v>
      </c>
    </row>
    <row r="460" spans="1:9" x14ac:dyDescent="0.25">
      <c r="A460" s="304" t="s">
        <v>462</v>
      </c>
      <c r="B460" s="298">
        <v>1</v>
      </c>
      <c r="C460" s="298">
        <f t="shared" si="110"/>
        <v>216</v>
      </c>
      <c r="D460" s="298">
        <v>158</v>
      </c>
      <c r="E460" s="298">
        <v>58</v>
      </c>
      <c r="F460" s="302">
        <v>743.44</v>
      </c>
      <c r="G460" s="302">
        <f t="shared" si="100"/>
        <v>4.71</v>
      </c>
      <c r="H460" s="302">
        <f t="shared" si="101"/>
        <v>546.36</v>
      </c>
      <c r="I460" s="302">
        <f t="shared" si="80"/>
        <v>677.98</v>
      </c>
    </row>
    <row r="461" spans="1:9" x14ac:dyDescent="0.25">
      <c r="A461" s="304" t="s">
        <v>462</v>
      </c>
      <c r="B461" s="298">
        <v>1</v>
      </c>
      <c r="C461" s="298">
        <f t="shared" si="110"/>
        <v>192</v>
      </c>
      <c r="D461" s="298">
        <v>158</v>
      </c>
      <c r="E461" s="298">
        <v>34</v>
      </c>
      <c r="F461" s="302">
        <v>743.44</v>
      </c>
      <c r="G461" s="302">
        <f t="shared" si="100"/>
        <v>4.71</v>
      </c>
      <c r="H461" s="302">
        <f t="shared" si="101"/>
        <v>320.27999999999997</v>
      </c>
      <c r="I461" s="302">
        <f t="shared" si="80"/>
        <v>397.44</v>
      </c>
    </row>
    <row r="462" spans="1:9" x14ac:dyDescent="0.25">
      <c r="A462" s="304" t="s">
        <v>462</v>
      </c>
      <c r="B462" s="298">
        <v>1</v>
      </c>
      <c r="C462" s="298">
        <f t="shared" si="110"/>
        <v>182</v>
      </c>
      <c r="D462" s="298">
        <v>158</v>
      </c>
      <c r="E462" s="298">
        <v>24</v>
      </c>
      <c r="F462" s="302">
        <v>743.46</v>
      </c>
      <c r="G462" s="302">
        <f t="shared" si="100"/>
        <v>4.71</v>
      </c>
      <c r="H462" s="302">
        <f t="shared" si="101"/>
        <v>226.08</v>
      </c>
      <c r="I462" s="302">
        <f t="shared" si="80"/>
        <v>280.54000000000002</v>
      </c>
    </row>
    <row r="463" spans="1:9" x14ac:dyDescent="0.25">
      <c r="A463" s="304" t="s">
        <v>462</v>
      </c>
      <c r="B463" s="298">
        <v>1</v>
      </c>
      <c r="C463" s="298">
        <f t="shared" si="110"/>
        <v>228</v>
      </c>
      <c r="D463" s="298">
        <v>158</v>
      </c>
      <c r="E463" s="298">
        <v>70</v>
      </c>
      <c r="F463" s="302">
        <v>743.46</v>
      </c>
      <c r="G463" s="302">
        <f t="shared" si="100"/>
        <v>4.71</v>
      </c>
      <c r="H463" s="302">
        <f t="shared" si="101"/>
        <v>659.4</v>
      </c>
      <c r="I463" s="302">
        <f t="shared" si="80"/>
        <v>818.25</v>
      </c>
    </row>
    <row r="464" spans="1:9" x14ac:dyDescent="0.25">
      <c r="A464" s="304" t="s">
        <v>462</v>
      </c>
      <c r="B464" s="298">
        <v>1</v>
      </c>
      <c r="C464" s="298">
        <f t="shared" si="110"/>
        <v>220</v>
      </c>
      <c r="D464" s="298">
        <v>158</v>
      </c>
      <c r="E464" s="298">
        <v>62</v>
      </c>
      <c r="F464" s="302">
        <v>743.44</v>
      </c>
      <c r="G464" s="302">
        <f t="shared" si="100"/>
        <v>4.71</v>
      </c>
      <c r="H464" s="302">
        <f t="shared" si="101"/>
        <v>584.04</v>
      </c>
      <c r="I464" s="302">
        <f t="shared" si="80"/>
        <v>724.74</v>
      </c>
    </row>
    <row r="465" spans="1:9" x14ac:dyDescent="0.25">
      <c r="A465" s="304" t="s">
        <v>462</v>
      </c>
      <c r="B465" s="298">
        <v>1</v>
      </c>
      <c r="C465" s="298">
        <f t="shared" si="110"/>
        <v>206</v>
      </c>
      <c r="D465" s="298">
        <v>158</v>
      </c>
      <c r="E465" s="298">
        <v>48</v>
      </c>
      <c r="F465" s="302">
        <v>743.46</v>
      </c>
      <c r="G465" s="302">
        <f t="shared" si="100"/>
        <v>4.71</v>
      </c>
      <c r="H465" s="302">
        <f t="shared" si="101"/>
        <v>452.16</v>
      </c>
      <c r="I465" s="302">
        <f t="shared" si="80"/>
        <v>561.09</v>
      </c>
    </row>
    <row r="466" spans="1:9" x14ac:dyDescent="0.25">
      <c r="A466" s="304" t="s">
        <v>462</v>
      </c>
      <c r="B466" s="298">
        <v>1</v>
      </c>
      <c r="C466" s="298">
        <f t="shared" si="110"/>
        <v>182</v>
      </c>
      <c r="D466" s="298">
        <v>158</v>
      </c>
      <c r="E466" s="298">
        <v>24</v>
      </c>
      <c r="F466" s="302">
        <v>743.46</v>
      </c>
      <c r="G466" s="302">
        <f t="shared" si="100"/>
        <v>4.71</v>
      </c>
      <c r="H466" s="302">
        <f t="shared" si="101"/>
        <v>226.08</v>
      </c>
      <c r="I466" s="302">
        <f t="shared" si="80"/>
        <v>280.54000000000002</v>
      </c>
    </row>
    <row r="467" spans="1:9" x14ac:dyDescent="0.25">
      <c r="A467" s="304" t="s">
        <v>462</v>
      </c>
      <c r="B467" s="298">
        <v>1</v>
      </c>
      <c r="C467" s="298">
        <f t="shared" si="110"/>
        <v>178</v>
      </c>
      <c r="D467" s="298">
        <v>158</v>
      </c>
      <c r="E467" s="298">
        <v>20</v>
      </c>
      <c r="F467" s="302">
        <v>743.47</v>
      </c>
      <c r="G467" s="302">
        <f t="shared" si="100"/>
        <v>4.71</v>
      </c>
      <c r="H467" s="302">
        <f t="shared" si="101"/>
        <v>188.4</v>
      </c>
      <c r="I467" s="302">
        <f t="shared" si="80"/>
        <v>233.79</v>
      </c>
    </row>
    <row r="468" spans="1:9" x14ac:dyDescent="0.25">
      <c r="A468" s="304" t="s">
        <v>30</v>
      </c>
      <c r="B468" s="298">
        <v>1</v>
      </c>
      <c r="C468" s="298">
        <f t="shared" si="110"/>
        <v>192</v>
      </c>
      <c r="D468" s="298">
        <v>158</v>
      </c>
      <c r="E468" s="298">
        <v>34</v>
      </c>
      <c r="F468" s="302">
        <v>658.21</v>
      </c>
      <c r="G468" s="302">
        <f t="shared" si="100"/>
        <v>4.17</v>
      </c>
      <c r="H468" s="302">
        <f t="shared" si="101"/>
        <v>283.56</v>
      </c>
      <c r="I468" s="302">
        <f t="shared" si="80"/>
        <v>351.87</v>
      </c>
    </row>
    <row r="469" spans="1:9" x14ac:dyDescent="0.25">
      <c r="A469" s="304" t="s">
        <v>30</v>
      </c>
      <c r="B469" s="298">
        <v>1</v>
      </c>
      <c r="C469" s="298">
        <f t="shared" si="110"/>
        <v>200</v>
      </c>
      <c r="D469" s="298">
        <v>158</v>
      </c>
      <c r="E469" s="298">
        <v>42</v>
      </c>
      <c r="F469" s="302">
        <v>658.22</v>
      </c>
      <c r="G469" s="302">
        <f t="shared" si="100"/>
        <v>4.17</v>
      </c>
      <c r="H469" s="302">
        <f t="shared" si="101"/>
        <v>350.28</v>
      </c>
      <c r="I469" s="302">
        <f t="shared" si="80"/>
        <v>434.66</v>
      </c>
    </row>
    <row r="470" spans="1:9" x14ac:dyDescent="0.25">
      <c r="A470" s="304" t="s">
        <v>30</v>
      </c>
      <c r="B470" s="298">
        <v>1</v>
      </c>
      <c r="C470" s="298">
        <f t="shared" si="110"/>
        <v>218</v>
      </c>
      <c r="D470" s="298">
        <v>158</v>
      </c>
      <c r="E470" s="298">
        <v>60</v>
      </c>
      <c r="F470" s="302">
        <v>847.62</v>
      </c>
      <c r="G470" s="302">
        <f t="shared" si="100"/>
        <v>5.36</v>
      </c>
      <c r="H470" s="302">
        <f t="shared" si="101"/>
        <v>643.20000000000005</v>
      </c>
      <c r="I470" s="302">
        <f t="shared" si="80"/>
        <v>798.15</v>
      </c>
    </row>
    <row r="471" spans="1:9" ht="47.25" x14ac:dyDescent="0.25">
      <c r="A471" s="297" t="s">
        <v>25</v>
      </c>
      <c r="B471" s="320">
        <f>SUM(B472:B477)</f>
        <v>6</v>
      </c>
      <c r="C471" s="320"/>
      <c r="D471" s="351"/>
      <c r="E471" s="320">
        <f t="shared" ref="E471:I471" si="111">SUM(E472:E477)</f>
        <v>218</v>
      </c>
      <c r="F471" s="351"/>
      <c r="G471" s="351"/>
      <c r="H471" s="351">
        <f t="shared" si="111"/>
        <v>1597.6399999999999</v>
      </c>
      <c r="I471" s="351">
        <f t="shared" si="111"/>
        <v>1982.5100000000002</v>
      </c>
    </row>
    <row r="472" spans="1:9" x14ac:dyDescent="0.25">
      <c r="A472" s="304" t="s">
        <v>196</v>
      </c>
      <c r="B472" s="298">
        <v>1</v>
      </c>
      <c r="C472" s="298">
        <f t="shared" si="110"/>
        <v>178</v>
      </c>
      <c r="D472" s="298">
        <v>158</v>
      </c>
      <c r="E472" s="298">
        <v>20</v>
      </c>
      <c r="F472" s="302">
        <v>549.29</v>
      </c>
      <c r="G472" s="302">
        <f t="shared" si="100"/>
        <v>3.48</v>
      </c>
      <c r="H472" s="302">
        <f t="shared" si="101"/>
        <v>139.19999999999999</v>
      </c>
      <c r="I472" s="302">
        <f t="shared" si="80"/>
        <v>172.73</v>
      </c>
    </row>
    <row r="473" spans="1:9" x14ac:dyDescent="0.25">
      <c r="A473" s="304" t="s">
        <v>196</v>
      </c>
      <c r="B473" s="298">
        <v>1</v>
      </c>
      <c r="C473" s="298">
        <f t="shared" si="110"/>
        <v>182</v>
      </c>
      <c r="D473" s="298">
        <v>158</v>
      </c>
      <c r="E473" s="298">
        <v>24</v>
      </c>
      <c r="F473" s="302">
        <v>627.98</v>
      </c>
      <c r="G473" s="302">
        <f t="shared" si="100"/>
        <v>3.97</v>
      </c>
      <c r="H473" s="302">
        <f t="shared" si="101"/>
        <v>190.56</v>
      </c>
      <c r="I473" s="302">
        <f t="shared" si="80"/>
        <v>236.47</v>
      </c>
    </row>
    <row r="474" spans="1:9" x14ac:dyDescent="0.25">
      <c r="A474" s="304" t="s">
        <v>196</v>
      </c>
      <c r="B474" s="298">
        <v>1</v>
      </c>
      <c r="C474" s="298">
        <f t="shared" si="110"/>
        <v>184</v>
      </c>
      <c r="D474" s="298">
        <v>158</v>
      </c>
      <c r="E474" s="298">
        <v>26</v>
      </c>
      <c r="F474" s="302">
        <v>549.29</v>
      </c>
      <c r="G474" s="302">
        <f t="shared" si="100"/>
        <v>3.48</v>
      </c>
      <c r="H474" s="302">
        <f t="shared" si="101"/>
        <v>180.96</v>
      </c>
      <c r="I474" s="302">
        <f t="shared" si="80"/>
        <v>224.55</v>
      </c>
    </row>
    <row r="475" spans="1:9" x14ac:dyDescent="0.25">
      <c r="A475" s="304" t="s">
        <v>196</v>
      </c>
      <c r="B475" s="298">
        <v>1</v>
      </c>
      <c r="C475" s="298">
        <f t="shared" si="110"/>
        <v>214</v>
      </c>
      <c r="D475" s="298">
        <v>158</v>
      </c>
      <c r="E475" s="298">
        <v>56</v>
      </c>
      <c r="F475" s="302">
        <v>549.29999999999995</v>
      </c>
      <c r="G475" s="302">
        <f t="shared" si="100"/>
        <v>3.48</v>
      </c>
      <c r="H475" s="302">
        <f t="shared" si="101"/>
        <v>389.76</v>
      </c>
      <c r="I475" s="302">
        <f t="shared" si="80"/>
        <v>483.65</v>
      </c>
    </row>
    <row r="476" spans="1:9" x14ac:dyDescent="0.25">
      <c r="A476" s="304" t="s">
        <v>196</v>
      </c>
      <c r="B476" s="298">
        <v>1</v>
      </c>
      <c r="C476" s="298">
        <f t="shared" si="110"/>
        <v>192</v>
      </c>
      <c r="D476" s="298">
        <v>158</v>
      </c>
      <c r="E476" s="298">
        <v>34</v>
      </c>
      <c r="F476" s="302">
        <v>549.28</v>
      </c>
      <c r="G476" s="302">
        <f t="shared" si="100"/>
        <v>3.48</v>
      </c>
      <c r="H476" s="302">
        <f t="shared" si="101"/>
        <v>236.64</v>
      </c>
      <c r="I476" s="302">
        <f t="shared" si="80"/>
        <v>293.64999999999998</v>
      </c>
    </row>
    <row r="477" spans="1:9" x14ac:dyDescent="0.25">
      <c r="A477" s="304" t="s">
        <v>196</v>
      </c>
      <c r="B477" s="298">
        <v>1</v>
      </c>
      <c r="C477" s="298">
        <f t="shared" si="110"/>
        <v>216</v>
      </c>
      <c r="D477" s="298">
        <v>158</v>
      </c>
      <c r="E477" s="298">
        <v>58</v>
      </c>
      <c r="F477" s="302">
        <v>628.02</v>
      </c>
      <c r="G477" s="302">
        <f t="shared" si="100"/>
        <v>3.97</v>
      </c>
      <c r="H477" s="302">
        <f t="shared" si="101"/>
        <v>460.52</v>
      </c>
      <c r="I477" s="302">
        <f t="shared" si="80"/>
        <v>571.46</v>
      </c>
    </row>
    <row r="478" spans="1:9" x14ac:dyDescent="0.25">
      <c r="A478" s="294" t="s">
        <v>1087</v>
      </c>
      <c r="B478" s="306">
        <f t="shared" ref="B478" si="112">B479+B486</f>
        <v>10</v>
      </c>
      <c r="C478" s="306"/>
      <c r="D478" s="296"/>
      <c r="E478" s="306">
        <f>E479+E486</f>
        <v>196</v>
      </c>
      <c r="F478" s="296"/>
      <c r="G478" s="296"/>
      <c r="H478" s="296">
        <f>H479+H486</f>
        <v>1635.52</v>
      </c>
      <c r="I478" s="296">
        <f>I479+I486</f>
        <v>2029.5099999999998</v>
      </c>
    </row>
    <row r="479" spans="1:9" ht="47.25" x14ac:dyDescent="0.25">
      <c r="A479" s="297" t="s">
        <v>24</v>
      </c>
      <c r="B479" s="320">
        <f>SUM(B480:B485)</f>
        <v>6</v>
      </c>
      <c r="C479" s="320"/>
      <c r="D479" s="299"/>
      <c r="E479" s="320">
        <f t="shared" ref="E479:H479" si="113">SUM(E480:E485)</f>
        <v>96</v>
      </c>
      <c r="F479" s="299"/>
      <c r="G479" s="299"/>
      <c r="H479" s="299">
        <f t="shared" si="113"/>
        <v>939.52</v>
      </c>
      <c r="I479" s="299">
        <f>SUM(I480:I485)</f>
        <v>1165.8499999999999</v>
      </c>
    </row>
    <row r="480" spans="1:9" x14ac:dyDescent="0.25">
      <c r="A480" s="304" t="s">
        <v>465</v>
      </c>
      <c r="B480" s="298">
        <v>1</v>
      </c>
      <c r="C480" s="298">
        <f>D480+E480</f>
        <v>192</v>
      </c>
      <c r="D480" s="298">
        <v>158</v>
      </c>
      <c r="E480" s="298">
        <v>34</v>
      </c>
      <c r="F480" s="302">
        <v>743.44</v>
      </c>
      <c r="G480" s="302">
        <f t="shared" si="100"/>
        <v>4.71</v>
      </c>
      <c r="H480" s="302">
        <f t="shared" si="101"/>
        <v>320.27999999999997</v>
      </c>
      <c r="I480" s="302">
        <f t="shared" si="80"/>
        <v>397.44</v>
      </c>
    </row>
    <row r="481" spans="1:9" x14ac:dyDescent="0.25">
      <c r="A481" s="304" t="s">
        <v>30</v>
      </c>
      <c r="B481" s="298">
        <v>1</v>
      </c>
      <c r="C481" s="298">
        <f t="shared" ref="C481:C485" si="114">D481+E481</f>
        <v>167</v>
      </c>
      <c r="D481" s="298">
        <v>158</v>
      </c>
      <c r="E481" s="298">
        <v>9</v>
      </c>
      <c r="F481" s="302">
        <v>898.84</v>
      </c>
      <c r="G481" s="302">
        <f t="shared" si="100"/>
        <v>5.69</v>
      </c>
      <c r="H481" s="302">
        <f t="shared" si="101"/>
        <v>102.42</v>
      </c>
      <c r="I481" s="302">
        <f t="shared" si="80"/>
        <v>127.09</v>
      </c>
    </row>
    <row r="482" spans="1:9" x14ac:dyDescent="0.25">
      <c r="A482" s="304" t="s">
        <v>30</v>
      </c>
      <c r="B482" s="298">
        <v>1</v>
      </c>
      <c r="C482" s="298">
        <f t="shared" si="114"/>
        <v>166</v>
      </c>
      <c r="D482" s="298">
        <v>158</v>
      </c>
      <c r="E482" s="298">
        <v>8</v>
      </c>
      <c r="F482" s="302">
        <v>695</v>
      </c>
      <c r="G482" s="302">
        <f t="shared" si="100"/>
        <v>4.4000000000000004</v>
      </c>
      <c r="H482" s="302">
        <f t="shared" si="101"/>
        <v>70.400000000000006</v>
      </c>
      <c r="I482" s="302">
        <f t="shared" si="80"/>
        <v>87.36</v>
      </c>
    </row>
    <row r="483" spans="1:9" x14ac:dyDescent="0.25">
      <c r="A483" s="304" t="s">
        <v>30</v>
      </c>
      <c r="B483" s="298">
        <v>1</v>
      </c>
      <c r="C483" s="298">
        <f t="shared" si="114"/>
        <v>168</v>
      </c>
      <c r="D483" s="298">
        <v>158</v>
      </c>
      <c r="E483" s="298">
        <v>10</v>
      </c>
      <c r="F483" s="302">
        <v>658.23</v>
      </c>
      <c r="G483" s="302">
        <f t="shared" si="100"/>
        <v>4.17</v>
      </c>
      <c r="H483" s="302">
        <f t="shared" si="101"/>
        <v>83.4</v>
      </c>
      <c r="I483" s="302">
        <f t="shared" si="80"/>
        <v>103.49</v>
      </c>
    </row>
    <row r="484" spans="1:9" x14ac:dyDescent="0.25">
      <c r="A484" s="304" t="s">
        <v>467</v>
      </c>
      <c r="B484" s="298">
        <v>1</v>
      </c>
      <c r="C484" s="298">
        <f t="shared" si="114"/>
        <v>176</v>
      </c>
      <c r="D484" s="298">
        <v>158</v>
      </c>
      <c r="E484" s="298">
        <v>18</v>
      </c>
      <c r="F484" s="302">
        <v>743.48</v>
      </c>
      <c r="G484" s="302">
        <f t="shared" si="100"/>
        <v>4.71</v>
      </c>
      <c r="H484" s="302">
        <f t="shared" si="101"/>
        <v>169.56</v>
      </c>
      <c r="I484" s="302">
        <f t="shared" si="80"/>
        <v>210.41</v>
      </c>
    </row>
    <row r="485" spans="1:9" x14ac:dyDescent="0.25">
      <c r="A485" s="304" t="s">
        <v>467</v>
      </c>
      <c r="B485" s="298">
        <v>1</v>
      </c>
      <c r="C485" s="298">
        <f t="shared" si="114"/>
        <v>175</v>
      </c>
      <c r="D485" s="298">
        <v>158</v>
      </c>
      <c r="E485" s="298">
        <v>17</v>
      </c>
      <c r="F485" s="302">
        <v>898.74</v>
      </c>
      <c r="G485" s="302">
        <f t="shared" si="100"/>
        <v>5.69</v>
      </c>
      <c r="H485" s="302">
        <f t="shared" si="101"/>
        <v>193.46</v>
      </c>
      <c r="I485" s="302">
        <f t="shared" si="80"/>
        <v>240.06</v>
      </c>
    </row>
    <row r="486" spans="1:9" ht="47.25" x14ac:dyDescent="0.25">
      <c r="A486" s="297" t="s">
        <v>25</v>
      </c>
      <c r="B486" s="320">
        <f>SUM(B487:B490)</f>
        <v>4</v>
      </c>
      <c r="C486" s="320"/>
      <c r="D486" s="299"/>
      <c r="E486" s="320">
        <f t="shared" ref="E486:H486" si="115">SUM(E487:E490)</f>
        <v>100</v>
      </c>
      <c r="F486" s="299"/>
      <c r="G486" s="299"/>
      <c r="H486" s="299">
        <f t="shared" si="115"/>
        <v>696</v>
      </c>
      <c r="I486" s="299">
        <f>SUM(I487:I490)</f>
        <v>863.66</v>
      </c>
    </row>
    <row r="487" spans="1:9" x14ac:dyDescent="0.25">
      <c r="A487" s="304" t="s">
        <v>196</v>
      </c>
      <c r="B487" s="298">
        <v>1</v>
      </c>
      <c r="C487" s="298">
        <f>D487+E487</f>
        <v>190</v>
      </c>
      <c r="D487" s="298">
        <v>158</v>
      </c>
      <c r="E487" s="298">
        <v>32</v>
      </c>
      <c r="F487" s="302">
        <v>580.01</v>
      </c>
      <c r="G487" s="302">
        <f t="shared" si="100"/>
        <v>3.67</v>
      </c>
      <c r="H487" s="302">
        <f t="shared" si="101"/>
        <v>234.88</v>
      </c>
      <c r="I487" s="302">
        <f t="shared" si="80"/>
        <v>291.45999999999998</v>
      </c>
    </row>
    <row r="488" spans="1:9" x14ac:dyDescent="0.25">
      <c r="A488" s="304" t="s">
        <v>196</v>
      </c>
      <c r="B488" s="298">
        <v>1</v>
      </c>
      <c r="C488" s="298">
        <f t="shared" ref="C488:C490" si="116">D488+E488</f>
        <v>166</v>
      </c>
      <c r="D488" s="298">
        <v>158</v>
      </c>
      <c r="E488" s="298">
        <v>8</v>
      </c>
      <c r="F488" s="302">
        <v>429.96</v>
      </c>
      <c r="G488" s="302">
        <f t="shared" si="100"/>
        <v>2.72</v>
      </c>
      <c r="H488" s="302">
        <f t="shared" si="101"/>
        <v>43.52</v>
      </c>
      <c r="I488" s="302">
        <f t="shared" si="80"/>
        <v>54</v>
      </c>
    </row>
    <row r="489" spans="1:9" x14ac:dyDescent="0.25">
      <c r="A489" s="304" t="s">
        <v>196</v>
      </c>
      <c r="B489" s="298">
        <v>1</v>
      </c>
      <c r="C489" s="298">
        <f t="shared" si="116"/>
        <v>184</v>
      </c>
      <c r="D489" s="298">
        <v>158</v>
      </c>
      <c r="E489" s="298">
        <v>26</v>
      </c>
      <c r="F489" s="302">
        <v>549.29</v>
      </c>
      <c r="G489" s="302">
        <f t="shared" si="100"/>
        <v>3.48</v>
      </c>
      <c r="H489" s="302">
        <f t="shared" si="101"/>
        <v>180.96</v>
      </c>
      <c r="I489" s="302">
        <f t="shared" si="80"/>
        <v>224.55</v>
      </c>
    </row>
    <row r="490" spans="1:9" x14ac:dyDescent="0.25">
      <c r="A490" s="304" t="s">
        <v>196</v>
      </c>
      <c r="B490" s="298">
        <v>1</v>
      </c>
      <c r="C490" s="298">
        <f t="shared" si="116"/>
        <v>192</v>
      </c>
      <c r="D490" s="298">
        <v>158</v>
      </c>
      <c r="E490" s="298">
        <v>34</v>
      </c>
      <c r="F490" s="302">
        <v>549.28</v>
      </c>
      <c r="G490" s="302">
        <f t="shared" si="100"/>
        <v>3.48</v>
      </c>
      <c r="H490" s="302">
        <f t="shared" si="101"/>
        <v>236.64</v>
      </c>
      <c r="I490" s="302">
        <f t="shared" si="80"/>
        <v>293.64999999999998</v>
      </c>
    </row>
    <row r="491" spans="1:9" x14ac:dyDescent="0.25">
      <c r="A491" s="294" t="s">
        <v>1095</v>
      </c>
      <c r="B491" s="306">
        <f>B492+B500</f>
        <v>8</v>
      </c>
      <c r="C491" s="306"/>
      <c r="D491" s="296"/>
      <c r="E491" s="306">
        <f t="shared" ref="E491:H491" si="117">E492+E500</f>
        <v>177</v>
      </c>
      <c r="F491" s="296"/>
      <c r="G491" s="296"/>
      <c r="H491" s="296">
        <f t="shared" si="117"/>
        <v>1529.94</v>
      </c>
      <c r="I491" s="296">
        <f>I492+I500</f>
        <v>1898.5</v>
      </c>
    </row>
    <row r="492" spans="1:9" ht="47.25" x14ac:dyDescent="0.25">
      <c r="A492" s="297" t="s">
        <v>24</v>
      </c>
      <c r="B492" s="320">
        <f>SUM(B493:B499)</f>
        <v>7</v>
      </c>
      <c r="C492" s="320"/>
      <c r="D492" s="299"/>
      <c r="E492" s="320">
        <f t="shared" ref="E492:I492" si="118">SUM(E493:E499)</f>
        <v>125</v>
      </c>
      <c r="F492" s="299"/>
      <c r="G492" s="299"/>
      <c r="H492" s="299">
        <f t="shared" si="118"/>
        <v>1168.02</v>
      </c>
      <c r="I492" s="299">
        <f t="shared" si="118"/>
        <v>1449.3899999999999</v>
      </c>
    </row>
    <row r="493" spans="1:9" x14ac:dyDescent="0.25">
      <c r="A493" s="304" t="s">
        <v>790</v>
      </c>
      <c r="B493" s="298">
        <v>1</v>
      </c>
      <c r="C493" s="298">
        <f>D493+E493</f>
        <v>168</v>
      </c>
      <c r="D493" s="298">
        <v>158</v>
      </c>
      <c r="E493" s="298">
        <v>10</v>
      </c>
      <c r="F493" s="302">
        <v>895.07</v>
      </c>
      <c r="G493" s="302">
        <f t="shared" si="100"/>
        <v>5.67</v>
      </c>
      <c r="H493" s="302">
        <f t="shared" si="101"/>
        <v>113.4</v>
      </c>
      <c r="I493" s="302">
        <f t="shared" ref="I493:I516" si="119">ROUND(H493*1.2409,2)</f>
        <v>140.72</v>
      </c>
    </row>
    <row r="494" spans="1:9" x14ac:dyDescent="0.25">
      <c r="A494" s="304" t="s">
        <v>465</v>
      </c>
      <c r="B494" s="298">
        <v>1</v>
      </c>
      <c r="C494" s="298">
        <f t="shared" ref="C494:C501" si="120">D494+E494</f>
        <v>161</v>
      </c>
      <c r="D494" s="298">
        <v>158</v>
      </c>
      <c r="E494" s="298">
        <v>3</v>
      </c>
      <c r="F494" s="302">
        <v>785.26</v>
      </c>
      <c r="G494" s="302">
        <f t="shared" si="100"/>
        <v>4.97</v>
      </c>
      <c r="H494" s="302">
        <f t="shared" si="101"/>
        <v>29.82</v>
      </c>
      <c r="I494" s="302">
        <f t="shared" si="119"/>
        <v>37</v>
      </c>
    </row>
    <row r="495" spans="1:9" x14ac:dyDescent="0.25">
      <c r="A495" s="304" t="s">
        <v>465</v>
      </c>
      <c r="B495" s="298">
        <v>1</v>
      </c>
      <c r="C495" s="298">
        <f t="shared" si="120"/>
        <v>160</v>
      </c>
      <c r="D495" s="298">
        <v>158</v>
      </c>
      <c r="E495" s="298">
        <v>2</v>
      </c>
      <c r="F495" s="302">
        <v>743.39</v>
      </c>
      <c r="G495" s="302">
        <f t="shared" si="100"/>
        <v>4.71</v>
      </c>
      <c r="H495" s="302">
        <f t="shared" si="101"/>
        <v>18.84</v>
      </c>
      <c r="I495" s="302">
        <f t="shared" si="119"/>
        <v>23.38</v>
      </c>
    </row>
    <row r="496" spans="1:9" x14ac:dyDescent="0.25">
      <c r="A496" s="304" t="s">
        <v>465</v>
      </c>
      <c r="B496" s="298">
        <v>1</v>
      </c>
      <c r="C496" s="298">
        <f t="shared" si="120"/>
        <v>198</v>
      </c>
      <c r="D496" s="298">
        <v>158</v>
      </c>
      <c r="E496" s="298">
        <v>40</v>
      </c>
      <c r="F496" s="302">
        <v>743.47</v>
      </c>
      <c r="G496" s="302">
        <f t="shared" si="100"/>
        <v>4.71</v>
      </c>
      <c r="H496" s="302">
        <f t="shared" si="101"/>
        <v>376.8</v>
      </c>
      <c r="I496" s="302">
        <f t="shared" si="119"/>
        <v>467.57</v>
      </c>
    </row>
    <row r="497" spans="1:9" x14ac:dyDescent="0.25">
      <c r="A497" s="304" t="s">
        <v>30</v>
      </c>
      <c r="B497" s="298">
        <v>1</v>
      </c>
      <c r="C497" s="298">
        <f t="shared" si="120"/>
        <v>186</v>
      </c>
      <c r="D497" s="298">
        <v>158</v>
      </c>
      <c r="E497" s="298">
        <v>28</v>
      </c>
      <c r="F497" s="302">
        <v>658.24</v>
      </c>
      <c r="G497" s="302">
        <f t="shared" si="100"/>
        <v>4.17</v>
      </c>
      <c r="H497" s="302">
        <f t="shared" si="101"/>
        <v>233.52</v>
      </c>
      <c r="I497" s="302">
        <f t="shared" si="119"/>
        <v>289.77</v>
      </c>
    </row>
    <row r="498" spans="1:9" x14ac:dyDescent="0.25">
      <c r="A498" s="304" t="s">
        <v>30</v>
      </c>
      <c r="B498" s="298">
        <v>1</v>
      </c>
      <c r="C498" s="298">
        <f t="shared" si="120"/>
        <v>168</v>
      </c>
      <c r="D498" s="298">
        <v>158</v>
      </c>
      <c r="E498" s="298">
        <v>10</v>
      </c>
      <c r="F498" s="302">
        <v>743.39</v>
      </c>
      <c r="G498" s="302">
        <f t="shared" si="100"/>
        <v>4.71</v>
      </c>
      <c r="H498" s="302">
        <f t="shared" si="101"/>
        <v>94.2</v>
      </c>
      <c r="I498" s="302">
        <f t="shared" si="119"/>
        <v>116.89</v>
      </c>
    </row>
    <row r="499" spans="1:9" x14ac:dyDescent="0.25">
      <c r="A499" s="304" t="s">
        <v>467</v>
      </c>
      <c r="B499" s="298">
        <v>1</v>
      </c>
      <c r="C499" s="298">
        <f t="shared" si="120"/>
        <v>190</v>
      </c>
      <c r="D499" s="298">
        <v>158</v>
      </c>
      <c r="E499" s="298">
        <v>32</v>
      </c>
      <c r="F499" s="302">
        <v>743.44</v>
      </c>
      <c r="G499" s="302">
        <f t="shared" si="100"/>
        <v>4.71</v>
      </c>
      <c r="H499" s="302">
        <f t="shared" si="101"/>
        <v>301.44</v>
      </c>
      <c r="I499" s="302">
        <f t="shared" si="119"/>
        <v>374.06</v>
      </c>
    </row>
    <row r="500" spans="1:9" ht="47.25" x14ac:dyDescent="0.25">
      <c r="A500" s="297" t="s">
        <v>25</v>
      </c>
      <c r="B500" s="320">
        <f>SUM(B501)</f>
        <v>1</v>
      </c>
      <c r="C500" s="320"/>
      <c r="D500" s="351"/>
      <c r="E500" s="320">
        <f t="shared" ref="E500:I500" si="121">SUM(E501)</f>
        <v>52</v>
      </c>
      <c r="F500" s="351"/>
      <c r="G500" s="351"/>
      <c r="H500" s="351">
        <f t="shared" si="121"/>
        <v>361.92</v>
      </c>
      <c r="I500" s="351">
        <f t="shared" si="121"/>
        <v>449.11</v>
      </c>
    </row>
    <row r="501" spans="1:9" x14ac:dyDescent="0.25">
      <c r="A501" s="304" t="s">
        <v>196</v>
      </c>
      <c r="B501" s="298">
        <v>1</v>
      </c>
      <c r="C501" s="298">
        <f t="shared" si="120"/>
        <v>210</v>
      </c>
      <c r="D501" s="298">
        <v>158</v>
      </c>
      <c r="E501" s="298">
        <v>52</v>
      </c>
      <c r="F501" s="302">
        <v>549.29</v>
      </c>
      <c r="G501" s="302">
        <f t="shared" ref="G501" si="122">ROUND(F501/D501,2)</f>
        <v>3.48</v>
      </c>
      <c r="H501" s="302">
        <f t="shared" ref="H501" si="123">ROUND(E501*G501*2,2)</f>
        <v>361.92</v>
      </c>
      <c r="I501" s="302">
        <f t="shared" si="119"/>
        <v>449.11</v>
      </c>
    </row>
    <row r="502" spans="1:9" x14ac:dyDescent="0.25">
      <c r="A502" s="294" t="s">
        <v>1101</v>
      </c>
      <c r="B502" s="306">
        <f>B503+B517</f>
        <v>18</v>
      </c>
      <c r="C502" s="306"/>
      <c r="D502" s="296"/>
      <c r="E502" s="306">
        <f t="shared" ref="E502:H502" si="124">E503+E517</f>
        <v>347</v>
      </c>
      <c r="F502" s="296"/>
      <c r="G502" s="296"/>
      <c r="H502" s="296">
        <f t="shared" si="124"/>
        <v>3195.08</v>
      </c>
      <c r="I502" s="296">
        <f>I503+I517</f>
        <v>3964.7799999999997</v>
      </c>
    </row>
    <row r="503" spans="1:9" ht="47.25" x14ac:dyDescent="0.25">
      <c r="A503" s="297" t="s">
        <v>24</v>
      </c>
      <c r="B503" s="320">
        <f>SUM(B504:B516)</f>
        <v>13</v>
      </c>
      <c r="C503" s="320"/>
      <c r="D503" s="299"/>
      <c r="E503" s="320">
        <f t="shared" ref="E503:I503" si="125">SUM(E504:E516)</f>
        <v>290</v>
      </c>
      <c r="F503" s="299"/>
      <c r="G503" s="299"/>
      <c r="H503" s="299">
        <f t="shared" si="125"/>
        <v>2798.36</v>
      </c>
      <c r="I503" s="299">
        <f t="shared" si="125"/>
        <v>3472.48</v>
      </c>
    </row>
    <row r="504" spans="1:9" x14ac:dyDescent="0.25">
      <c r="A504" s="304" t="s">
        <v>790</v>
      </c>
      <c r="B504" s="298">
        <v>1</v>
      </c>
      <c r="C504" s="298">
        <f>D504+E504</f>
        <v>210</v>
      </c>
      <c r="D504" s="298">
        <v>158</v>
      </c>
      <c r="E504" s="298">
        <v>52</v>
      </c>
      <c r="F504" s="302">
        <v>845.51</v>
      </c>
      <c r="G504" s="302">
        <f t="shared" ref="G504:G622" si="126">ROUND(F504/D504,2)</f>
        <v>5.35</v>
      </c>
      <c r="H504" s="302">
        <f t="shared" ref="H504:H622" si="127">ROUND(E504*G504*2,2)</f>
        <v>556.4</v>
      </c>
      <c r="I504" s="302">
        <f t="shared" si="119"/>
        <v>690.44</v>
      </c>
    </row>
    <row r="505" spans="1:9" x14ac:dyDescent="0.25">
      <c r="A505" s="304" t="s">
        <v>30</v>
      </c>
      <c r="B505" s="298">
        <v>1</v>
      </c>
      <c r="C505" s="298">
        <f t="shared" ref="C505:C516" si="128">D505+E505</f>
        <v>179</v>
      </c>
      <c r="D505" s="298">
        <v>158</v>
      </c>
      <c r="E505" s="298">
        <v>21</v>
      </c>
      <c r="F505" s="302">
        <v>743.43</v>
      </c>
      <c r="G505" s="302">
        <f t="shared" si="126"/>
        <v>4.71</v>
      </c>
      <c r="H505" s="302">
        <f t="shared" si="127"/>
        <v>197.82</v>
      </c>
      <c r="I505" s="302">
        <f t="shared" si="119"/>
        <v>245.47</v>
      </c>
    </row>
    <row r="506" spans="1:9" x14ac:dyDescent="0.25">
      <c r="A506" s="304" t="s">
        <v>30</v>
      </c>
      <c r="B506" s="298">
        <v>1</v>
      </c>
      <c r="C506" s="298">
        <f t="shared" si="128"/>
        <v>188</v>
      </c>
      <c r="D506" s="298">
        <v>158</v>
      </c>
      <c r="E506" s="298">
        <v>30</v>
      </c>
      <c r="F506" s="302">
        <v>743.44</v>
      </c>
      <c r="G506" s="302">
        <f t="shared" si="126"/>
        <v>4.71</v>
      </c>
      <c r="H506" s="302">
        <f t="shared" si="127"/>
        <v>282.60000000000002</v>
      </c>
      <c r="I506" s="302">
        <f t="shared" si="119"/>
        <v>350.68</v>
      </c>
    </row>
    <row r="507" spans="1:9" x14ac:dyDescent="0.25">
      <c r="A507" s="304" t="s">
        <v>1106</v>
      </c>
      <c r="B507" s="298">
        <v>1</v>
      </c>
      <c r="C507" s="298">
        <f t="shared" si="128"/>
        <v>159</v>
      </c>
      <c r="D507" s="298">
        <v>158</v>
      </c>
      <c r="E507" s="298">
        <v>1</v>
      </c>
      <c r="F507" s="302">
        <v>744.18</v>
      </c>
      <c r="G507" s="302">
        <f t="shared" si="126"/>
        <v>4.71</v>
      </c>
      <c r="H507" s="302">
        <f t="shared" si="127"/>
        <v>9.42</v>
      </c>
      <c r="I507" s="302">
        <f t="shared" si="119"/>
        <v>11.69</v>
      </c>
    </row>
    <row r="508" spans="1:9" x14ac:dyDescent="0.25">
      <c r="A508" s="304" t="s">
        <v>1106</v>
      </c>
      <c r="B508" s="298">
        <v>1</v>
      </c>
      <c r="C508" s="298">
        <f t="shared" si="128"/>
        <v>175</v>
      </c>
      <c r="D508" s="298">
        <v>158</v>
      </c>
      <c r="E508" s="298">
        <v>17</v>
      </c>
      <c r="F508" s="302">
        <v>743.44</v>
      </c>
      <c r="G508" s="302">
        <f t="shared" si="126"/>
        <v>4.71</v>
      </c>
      <c r="H508" s="302">
        <f t="shared" si="127"/>
        <v>160.13999999999999</v>
      </c>
      <c r="I508" s="302">
        <f t="shared" si="119"/>
        <v>198.72</v>
      </c>
    </row>
    <row r="509" spans="1:9" x14ac:dyDescent="0.25">
      <c r="A509" s="304" t="s">
        <v>1106</v>
      </c>
      <c r="B509" s="298">
        <v>1</v>
      </c>
      <c r="C509" s="298">
        <f t="shared" si="128"/>
        <v>170</v>
      </c>
      <c r="D509" s="298">
        <v>158</v>
      </c>
      <c r="E509" s="298">
        <v>12</v>
      </c>
      <c r="F509" s="302">
        <v>743.39</v>
      </c>
      <c r="G509" s="302">
        <f t="shared" si="126"/>
        <v>4.71</v>
      </c>
      <c r="H509" s="302">
        <f t="shared" si="127"/>
        <v>113.04</v>
      </c>
      <c r="I509" s="302">
        <f t="shared" si="119"/>
        <v>140.27000000000001</v>
      </c>
    </row>
    <row r="510" spans="1:9" x14ac:dyDescent="0.25">
      <c r="A510" s="304" t="s">
        <v>1106</v>
      </c>
      <c r="B510" s="298">
        <v>1</v>
      </c>
      <c r="C510" s="298">
        <f t="shared" si="128"/>
        <v>200</v>
      </c>
      <c r="D510" s="298">
        <v>158</v>
      </c>
      <c r="E510" s="298">
        <v>42</v>
      </c>
      <c r="F510" s="302">
        <v>743.47</v>
      </c>
      <c r="G510" s="302">
        <f t="shared" si="126"/>
        <v>4.71</v>
      </c>
      <c r="H510" s="302">
        <f t="shared" si="127"/>
        <v>395.64</v>
      </c>
      <c r="I510" s="302">
        <f t="shared" si="119"/>
        <v>490.95</v>
      </c>
    </row>
    <row r="511" spans="1:9" x14ac:dyDescent="0.25">
      <c r="A511" s="304" t="s">
        <v>1106</v>
      </c>
      <c r="B511" s="298">
        <v>1</v>
      </c>
      <c r="C511" s="298">
        <f t="shared" si="128"/>
        <v>182</v>
      </c>
      <c r="D511" s="298">
        <v>158</v>
      </c>
      <c r="E511" s="298">
        <v>24</v>
      </c>
      <c r="F511" s="302">
        <v>743.46</v>
      </c>
      <c r="G511" s="302">
        <f t="shared" si="126"/>
        <v>4.71</v>
      </c>
      <c r="H511" s="302">
        <f t="shared" si="127"/>
        <v>226.08</v>
      </c>
      <c r="I511" s="302">
        <f t="shared" si="119"/>
        <v>280.54000000000002</v>
      </c>
    </row>
    <row r="512" spans="1:9" x14ac:dyDescent="0.25">
      <c r="A512" s="304" t="s">
        <v>1106</v>
      </c>
      <c r="B512" s="298">
        <v>1</v>
      </c>
      <c r="C512" s="298">
        <f t="shared" si="128"/>
        <v>170</v>
      </c>
      <c r="D512" s="298">
        <v>158</v>
      </c>
      <c r="E512" s="298">
        <v>12</v>
      </c>
      <c r="F512" s="302">
        <v>743.39</v>
      </c>
      <c r="G512" s="302">
        <f t="shared" si="126"/>
        <v>4.71</v>
      </c>
      <c r="H512" s="302">
        <f t="shared" si="127"/>
        <v>113.04</v>
      </c>
      <c r="I512" s="302">
        <f t="shared" si="119"/>
        <v>140.27000000000001</v>
      </c>
    </row>
    <row r="513" spans="1:9" x14ac:dyDescent="0.25">
      <c r="A513" s="304" t="s">
        <v>1106</v>
      </c>
      <c r="B513" s="298">
        <v>1</v>
      </c>
      <c r="C513" s="298">
        <f t="shared" si="128"/>
        <v>170</v>
      </c>
      <c r="D513" s="298">
        <v>158</v>
      </c>
      <c r="E513" s="298">
        <v>12</v>
      </c>
      <c r="F513" s="302">
        <v>743.39</v>
      </c>
      <c r="G513" s="302">
        <f t="shared" si="126"/>
        <v>4.71</v>
      </c>
      <c r="H513" s="302">
        <f t="shared" si="127"/>
        <v>113.04</v>
      </c>
      <c r="I513" s="302">
        <f t="shared" si="119"/>
        <v>140.27000000000001</v>
      </c>
    </row>
    <row r="514" spans="1:9" x14ac:dyDescent="0.25">
      <c r="A514" s="304" t="s">
        <v>1106</v>
      </c>
      <c r="B514" s="298">
        <v>1</v>
      </c>
      <c r="C514" s="298">
        <f t="shared" si="128"/>
        <v>180</v>
      </c>
      <c r="D514" s="298">
        <v>158</v>
      </c>
      <c r="E514" s="298">
        <v>22</v>
      </c>
      <c r="F514" s="302">
        <v>743.46</v>
      </c>
      <c r="G514" s="302">
        <f t="shared" si="126"/>
        <v>4.71</v>
      </c>
      <c r="H514" s="302">
        <f t="shared" si="127"/>
        <v>207.24</v>
      </c>
      <c r="I514" s="302">
        <f t="shared" si="119"/>
        <v>257.16000000000003</v>
      </c>
    </row>
    <row r="515" spans="1:9" x14ac:dyDescent="0.25">
      <c r="A515" s="304" t="s">
        <v>1106</v>
      </c>
      <c r="B515" s="298">
        <v>1</v>
      </c>
      <c r="C515" s="298">
        <f t="shared" si="128"/>
        <v>191</v>
      </c>
      <c r="D515" s="298">
        <v>158</v>
      </c>
      <c r="E515" s="298">
        <v>33</v>
      </c>
      <c r="F515" s="302">
        <v>743.46</v>
      </c>
      <c r="G515" s="302">
        <f t="shared" si="126"/>
        <v>4.71</v>
      </c>
      <c r="H515" s="302">
        <f t="shared" si="127"/>
        <v>310.86</v>
      </c>
      <c r="I515" s="302">
        <f t="shared" si="119"/>
        <v>385.75</v>
      </c>
    </row>
    <row r="516" spans="1:9" x14ac:dyDescent="0.25">
      <c r="A516" s="304" t="s">
        <v>1106</v>
      </c>
      <c r="B516" s="298">
        <v>1</v>
      </c>
      <c r="C516" s="298">
        <f t="shared" si="128"/>
        <v>170</v>
      </c>
      <c r="D516" s="298">
        <v>158</v>
      </c>
      <c r="E516" s="298">
        <v>12</v>
      </c>
      <c r="F516" s="302">
        <v>743.39</v>
      </c>
      <c r="G516" s="302">
        <f t="shared" si="126"/>
        <v>4.71</v>
      </c>
      <c r="H516" s="302">
        <f t="shared" si="127"/>
        <v>113.04</v>
      </c>
      <c r="I516" s="302">
        <f t="shared" si="119"/>
        <v>140.27000000000001</v>
      </c>
    </row>
    <row r="517" spans="1:9" ht="47.25" x14ac:dyDescent="0.25">
      <c r="A517" s="297" t="s">
        <v>25</v>
      </c>
      <c r="B517" s="320">
        <f>SUM(B518:B522)</f>
        <v>5</v>
      </c>
      <c r="C517" s="320"/>
      <c r="D517" s="299"/>
      <c r="E517" s="320">
        <f t="shared" ref="E517:I517" si="129">SUM(E518:E522)</f>
        <v>57</v>
      </c>
      <c r="F517" s="299"/>
      <c r="G517" s="299"/>
      <c r="H517" s="299">
        <f t="shared" si="129"/>
        <v>396.71999999999997</v>
      </c>
      <c r="I517" s="299">
        <f t="shared" si="129"/>
        <v>492.29999999999995</v>
      </c>
    </row>
    <row r="518" spans="1:9" x14ac:dyDescent="0.25">
      <c r="A518" s="304" t="s">
        <v>196</v>
      </c>
      <c r="B518" s="298">
        <v>1</v>
      </c>
      <c r="C518" s="298">
        <f>D518+E518</f>
        <v>170</v>
      </c>
      <c r="D518" s="298">
        <v>158</v>
      </c>
      <c r="E518" s="298">
        <v>12</v>
      </c>
      <c r="F518" s="302">
        <v>549.30999999999995</v>
      </c>
      <c r="G518" s="302">
        <f t="shared" si="126"/>
        <v>3.48</v>
      </c>
      <c r="H518" s="302">
        <f t="shared" si="127"/>
        <v>83.52</v>
      </c>
      <c r="I518" s="302">
        <f t="shared" ref="I518:I646" si="130">ROUND(H518*1.2409,2)</f>
        <v>103.64</v>
      </c>
    </row>
    <row r="519" spans="1:9" x14ac:dyDescent="0.25">
      <c r="A519" s="304" t="s">
        <v>196</v>
      </c>
      <c r="B519" s="298">
        <v>1</v>
      </c>
      <c r="C519" s="298">
        <f t="shared" ref="C519:C522" si="131">D519+E519</f>
        <v>174</v>
      </c>
      <c r="D519" s="298">
        <v>158</v>
      </c>
      <c r="E519" s="298">
        <v>16</v>
      </c>
      <c r="F519" s="302">
        <v>549.35</v>
      </c>
      <c r="G519" s="302">
        <f t="shared" si="126"/>
        <v>3.48</v>
      </c>
      <c r="H519" s="302">
        <f t="shared" si="127"/>
        <v>111.36</v>
      </c>
      <c r="I519" s="302">
        <f t="shared" si="130"/>
        <v>138.19</v>
      </c>
    </row>
    <row r="520" spans="1:9" x14ac:dyDescent="0.25">
      <c r="A520" s="304" t="s">
        <v>196</v>
      </c>
      <c r="B520" s="298">
        <v>1</v>
      </c>
      <c r="C520" s="298">
        <f t="shared" si="131"/>
        <v>173</v>
      </c>
      <c r="D520" s="298">
        <v>158</v>
      </c>
      <c r="E520" s="298">
        <v>15</v>
      </c>
      <c r="F520" s="302">
        <v>549.30999999999995</v>
      </c>
      <c r="G520" s="302">
        <f t="shared" si="126"/>
        <v>3.48</v>
      </c>
      <c r="H520" s="302">
        <f t="shared" si="127"/>
        <v>104.4</v>
      </c>
      <c r="I520" s="302">
        <f t="shared" si="130"/>
        <v>129.55000000000001</v>
      </c>
    </row>
    <row r="521" spans="1:9" x14ac:dyDescent="0.25">
      <c r="A521" s="304" t="s">
        <v>196</v>
      </c>
      <c r="B521" s="298">
        <v>1</v>
      </c>
      <c r="C521" s="298">
        <f t="shared" si="131"/>
        <v>171</v>
      </c>
      <c r="D521" s="298">
        <v>158</v>
      </c>
      <c r="E521" s="298">
        <v>13</v>
      </c>
      <c r="F521" s="302">
        <v>549.35</v>
      </c>
      <c r="G521" s="302">
        <f t="shared" si="126"/>
        <v>3.48</v>
      </c>
      <c r="H521" s="302">
        <f t="shared" si="127"/>
        <v>90.48</v>
      </c>
      <c r="I521" s="302">
        <f t="shared" si="130"/>
        <v>112.28</v>
      </c>
    </row>
    <row r="522" spans="1:9" x14ac:dyDescent="0.25">
      <c r="A522" s="304" t="s">
        <v>196</v>
      </c>
      <c r="B522" s="298">
        <v>1</v>
      </c>
      <c r="C522" s="298">
        <f t="shared" si="131"/>
        <v>159</v>
      </c>
      <c r="D522" s="298">
        <v>158</v>
      </c>
      <c r="E522" s="298">
        <v>1</v>
      </c>
      <c r="F522" s="302">
        <v>549.84</v>
      </c>
      <c r="G522" s="302">
        <f t="shared" si="126"/>
        <v>3.48</v>
      </c>
      <c r="H522" s="302">
        <f t="shared" si="127"/>
        <v>6.96</v>
      </c>
      <c r="I522" s="302">
        <f t="shared" si="130"/>
        <v>8.64</v>
      </c>
    </row>
    <row r="523" spans="1:9" x14ac:dyDescent="0.25">
      <c r="A523" s="305" t="s">
        <v>1124</v>
      </c>
      <c r="B523" s="306">
        <f t="shared" ref="B523" si="132">B524+B526+B530</f>
        <v>8</v>
      </c>
      <c r="C523" s="306"/>
      <c r="D523" s="296"/>
      <c r="E523" s="306">
        <f t="shared" ref="E523:H523" si="133">E524+E526+E530</f>
        <v>438.5</v>
      </c>
      <c r="F523" s="296"/>
      <c r="G523" s="296"/>
      <c r="H523" s="296">
        <f t="shared" si="133"/>
        <v>3789.65</v>
      </c>
      <c r="I523" s="296">
        <f>I524+I526+I530</f>
        <v>4702.58</v>
      </c>
    </row>
    <row r="524" spans="1:9" ht="31.5" x14ac:dyDescent="0.25">
      <c r="A524" s="297" t="s">
        <v>23</v>
      </c>
      <c r="B524" s="335">
        <f>SUM(B525)</f>
        <v>1</v>
      </c>
      <c r="C524" s="335"/>
      <c r="D524" s="334"/>
      <c r="E524" s="335">
        <f t="shared" ref="E524:I524" si="134">SUM(E525)</f>
        <v>14.5</v>
      </c>
      <c r="F524" s="334"/>
      <c r="G524" s="334"/>
      <c r="H524" s="334">
        <f t="shared" si="134"/>
        <v>231.13</v>
      </c>
      <c r="I524" s="334">
        <f t="shared" si="134"/>
        <v>286.81</v>
      </c>
    </row>
    <row r="525" spans="1:9" x14ac:dyDescent="0.25">
      <c r="A525" s="364" t="s">
        <v>1325</v>
      </c>
      <c r="B525" s="349">
        <v>1</v>
      </c>
      <c r="C525" s="298">
        <f>D525+E525</f>
        <v>172.5</v>
      </c>
      <c r="D525" s="350">
        <v>158</v>
      </c>
      <c r="E525" s="349">
        <v>14.5</v>
      </c>
      <c r="F525" s="350">
        <v>1259.6400000000001</v>
      </c>
      <c r="G525" s="302">
        <f t="shared" si="126"/>
        <v>7.97</v>
      </c>
      <c r="H525" s="302">
        <f t="shared" si="127"/>
        <v>231.13</v>
      </c>
      <c r="I525" s="302">
        <f t="shared" si="130"/>
        <v>286.81</v>
      </c>
    </row>
    <row r="526" spans="1:9" ht="47.25" x14ac:dyDescent="0.25">
      <c r="A526" s="297" t="s">
        <v>24</v>
      </c>
      <c r="B526" s="320">
        <f>SUM(B527:B529)</f>
        <v>3</v>
      </c>
      <c r="C526" s="320"/>
      <c r="D526" s="299"/>
      <c r="E526" s="320">
        <f t="shared" ref="E526:I526" si="135">SUM(E527:E529)</f>
        <v>300</v>
      </c>
      <c r="F526" s="299"/>
      <c r="G526" s="299"/>
      <c r="H526" s="299">
        <f t="shared" si="135"/>
        <v>2695.48</v>
      </c>
      <c r="I526" s="299">
        <f t="shared" si="135"/>
        <v>3344.8199999999997</v>
      </c>
    </row>
    <row r="527" spans="1:9" x14ac:dyDescent="0.25">
      <c r="A527" s="304" t="s">
        <v>1126</v>
      </c>
      <c r="B527" s="298">
        <v>1</v>
      </c>
      <c r="C527" s="298">
        <f>D527+E527</f>
        <v>264</v>
      </c>
      <c r="D527" s="298">
        <v>158</v>
      </c>
      <c r="E527" s="298">
        <v>106</v>
      </c>
      <c r="F527" s="302">
        <v>695.01</v>
      </c>
      <c r="G527" s="302">
        <f t="shared" si="126"/>
        <v>4.4000000000000004</v>
      </c>
      <c r="H527" s="302">
        <f t="shared" si="127"/>
        <v>932.8</v>
      </c>
      <c r="I527" s="302">
        <f t="shared" si="130"/>
        <v>1157.51</v>
      </c>
    </row>
    <row r="528" spans="1:9" x14ac:dyDescent="0.25">
      <c r="A528" s="304" t="s">
        <v>465</v>
      </c>
      <c r="B528" s="298">
        <v>1</v>
      </c>
      <c r="C528" s="298">
        <f t="shared" ref="C528:C529" si="136">D528+E528</f>
        <v>292</v>
      </c>
      <c r="D528" s="298">
        <v>158</v>
      </c>
      <c r="E528" s="298">
        <v>134</v>
      </c>
      <c r="F528" s="302">
        <v>743.45</v>
      </c>
      <c r="G528" s="302">
        <f t="shared" si="126"/>
        <v>4.71</v>
      </c>
      <c r="H528" s="302">
        <f t="shared" si="127"/>
        <v>1262.28</v>
      </c>
      <c r="I528" s="302">
        <f t="shared" si="130"/>
        <v>1566.36</v>
      </c>
    </row>
    <row r="529" spans="1:9" x14ac:dyDescent="0.25">
      <c r="A529" s="304" t="s">
        <v>30</v>
      </c>
      <c r="B529" s="298">
        <v>1</v>
      </c>
      <c r="C529" s="298">
        <f t="shared" si="136"/>
        <v>218</v>
      </c>
      <c r="D529" s="298">
        <v>158</v>
      </c>
      <c r="E529" s="298">
        <v>60</v>
      </c>
      <c r="F529" s="302">
        <v>658.23</v>
      </c>
      <c r="G529" s="302">
        <f t="shared" si="126"/>
        <v>4.17</v>
      </c>
      <c r="H529" s="302">
        <f t="shared" si="127"/>
        <v>500.4</v>
      </c>
      <c r="I529" s="302">
        <f t="shared" si="130"/>
        <v>620.95000000000005</v>
      </c>
    </row>
    <row r="530" spans="1:9" ht="47.25" x14ac:dyDescent="0.25">
      <c r="A530" s="297" t="s">
        <v>25</v>
      </c>
      <c r="B530" s="320">
        <f>SUM(B531:B534)</f>
        <v>4</v>
      </c>
      <c r="C530" s="320"/>
      <c r="D530" s="299"/>
      <c r="E530" s="320">
        <f t="shared" ref="E530:I530" si="137">SUM(E531:E534)</f>
        <v>124</v>
      </c>
      <c r="F530" s="299"/>
      <c r="G530" s="299"/>
      <c r="H530" s="299">
        <f t="shared" si="137"/>
        <v>863.04</v>
      </c>
      <c r="I530" s="299">
        <f t="shared" si="137"/>
        <v>1070.95</v>
      </c>
    </row>
    <row r="531" spans="1:9" x14ac:dyDescent="0.25">
      <c r="A531" s="304" t="s">
        <v>196</v>
      </c>
      <c r="B531" s="298">
        <v>1</v>
      </c>
      <c r="C531" s="298">
        <f>D531+E531</f>
        <v>184</v>
      </c>
      <c r="D531" s="298">
        <v>158</v>
      </c>
      <c r="E531" s="298">
        <v>26</v>
      </c>
      <c r="F531" s="302">
        <v>549.29</v>
      </c>
      <c r="G531" s="302">
        <f t="shared" si="126"/>
        <v>3.48</v>
      </c>
      <c r="H531" s="302">
        <f t="shared" si="127"/>
        <v>180.96</v>
      </c>
      <c r="I531" s="302">
        <f t="shared" si="130"/>
        <v>224.55</v>
      </c>
    </row>
    <row r="532" spans="1:9" x14ac:dyDescent="0.25">
      <c r="A532" s="304" t="s">
        <v>196</v>
      </c>
      <c r="B532" s="298">
        <v>1</v>
      </c>
      <c r="C532" s="298">
        <f t="shared" ref="C532:C534" si="138">D532+E532</f>
        <v>192</v>
      </c>
      <c r="D532" s="298">
        <v>158</v>
      </c>
      <c r="E532" s="298">
        <v>34</v>
      </c>
      <c r="F532" s="302">
        <v>549.28</v>
      </c>
      <c r="G532" s="302">
        <f t="shared" si="126"/>
        <v>3.48</v>
      </c>
      <c r="H532" s="302">
        <f t="shared" si="127"/>
        <v>236.64</v>
      </c>
      <c r="I532" s="302">
        <f t="shared" si="130"/>
        <v>293.64999999999998</v>
      </c>
    </row>
    <row r="533" spans="1:9" x14ac:dyDescent="0.25">
      <c r="A533" s="304" t="s">
        <v>196</v>
      </c>
      <c r="B533" s="298">
        <v>1</v>
      </c>
      <c r="C533" s="298">
        <f t="shared" si="138"/>
        <v>204</v>
      </c>
      <c r="D533" s="298">
        <v>158</v>
      </c>
      <c r="E533" s="298">
        <v>46</v>
      </c>
      <c r="F533" s="302">
        <v>549.29</v>
      </c>
      <c r="G533" s="302">
        <f t="shared" si="126"/>
        <v>3.48</v>
      </c>
      <c r="H533" s="302">
        <f t="shared" si="127"/>
        <v>320.16000000000003</v>
      </c>
      <c r="I533" s="302">
        <f t="shared" si="130"/>
        <v>397.29</v>
      </c>
    </row>
    <row r="534" spans="1:9" x14ac:dyDescent="0.25">
      <c r="A534" s="304" t="s">
        <v>196</v>
      </c>
      <c r="B534" s="298">
        <v>1</v>
      </c>
      <c r="C534" s="298">
        <f t="shared" si="138"/>
        <v>176</v>
      </c>
      <c r="D534" s="298">
        <v>158</v>
      </c>
      <c r="E534" s="298">
        <v>18</v>
      </c>
      <c r="F534" s="302">
        <v>549.30999999999995</v>
      </c>
      <c r="G534" s="302">
        <f t="shared" si="126"/>
        <v>3.48</v>
      </c>
      <c r="H534" s="302">
        <f t="shared" si="127"/>
        <v>125.28</v>
      </c>
      <c r="I534" s="302">
        <f t="shared" si="130"/>
        <v>155.46</v>
      </c>
    </row>
    <row r="535" spans="1:9" x14ac:dyDescent="0.25">
      <c r="A535" s="305" t="s">
        <v>1132</v>
      </c>
      <c r="B535" s="306">
        <f t="shared" ref="B535" si="139">B536+B541+B559</f>
        <v>30</v>
      </c>
      <c r="C535" s="306"/>
      <c r="D535" s="296"/>
      <c r="E535" s="306">
        <f t="shared" ref="E535:H535" si="140">E536+E541+E559</f>
        <v>1235</v>
      </c>
      <c r="F535" s="296"/>
      <c r="G535" s="296"/>
      <c r="H535" s="296">
        <f t="shared" si="140"/>
        <v>12694.479999999998</v>
      </c>
      <c r="I535" s="296">
        <f>I536+I541+I559</f>
        <v>15752.570000000002</v>
      </c>
    </row>
    <row r="536" spans="1:9" ht="31.5" x14ac:dyDescent="0.25">
      <c r="A536" s="297" t="s">
        <v>23</v>
      </c>
      <c r="B536" s="320">
        <f>SUM(B537:B540)</f>
        <v>4</v>
      </c>
      <c r="C536" s="320"/>
      <c r="D536" s="299"/>
      <c r="E536" s="320">
        <f t="shared" ref="E536:H536" si="141">SUM(E537:E540)</f>
        <v>302</v>
      </c>
      <c r="F536" s="299"/>
      <c r="G536" s="299"/>
      <c r="H536" s="299">
        <f t="shared" si="141"/>
        <v>4813.88</v>
      </c>
      <c r="I536" s="299">
        <f>SUM(I537:I540)</f>
        <v>5973.55</v>
      </c>
    </row>
    <row r="537" spans="1:9" x14ac:dyDescent="0.25">
      <c r="A537" s="304" t="s">
        <v>1326</v>
      </c>
      <c r="B537" s="298">
        <v>1</v>
      </c>
      <c r="C537" s="298">
        <f>D537+E537</f>
        <v>246</v>
      </c>
      <c r="D537" s="298">
        <v>158</v>
      </c>
      <c r="E537" s="298">
        <v>88</v>
      </c>
      <c r="F537" s="302">
        <v>1259.5999999999999</v>
      </c>
      <c r="G537" s="302">
        <f t="shared" si="126"/>
        <v>7.97</v>
      </c>
      <c r="H537" s="302">
        <f t="shared" si="127"/>
        <v>1402.72</v>
      </c>
      <c r="I537" s="302">
        <f t="shared" si="130"/>
        <v>1740.64</v>
      </c>
    </row>
    <row r="538" spans="1:9" x14ac:dyDescent="0.25">
      <c r="A538" s="304" t="s">
        <v>1327</v>
      </c>
      <c r="B538" s="298">
        <v>1</v>
      </c>
      <c r="C538" s="298">
        <f t="shared" ref="C538:C540" si="142">D538+E538</f>
        <v>279</v>
      </c>
      <c r="D538" s="298">
        <v>158</v>
      </c>
      <c r="E538" s="298">
        <v>121</v>
      </c>
      <c r="F538" s="302">
        <v>1259.5999999999999</v>
      </c>
      <c r="G538" s="302">
        <f t="shared" si="126"/>
        <v>7.97</v>
      </c>
      <c r="H538" s="302">
        <f t="shared" si="127"/>
        <v>1928.74</v>
      </c>
      <c r="I538" s="302">
        <f t="shared" si="130"/>
        <v>2393.37</v>
      </c>
    </row>
    <row r="539" spans="1:9" x14ac:dyDescent="0.25">
      <c r="A539" s="304" t="s">
        <v>393</v>
      </c>
      <c r="B539" s="298">
        <v>1</v>
      </c>
      <c r="C539" s="298">
        <f t="shared" si="142"/>
        <v>219</v>
      </c>
      <c r="D539" s="298">
        <v>158</v>
      </c>
      <c r="E539" s="298">
        <v>61</v>
      </c>
      <c r="F539" s="302">
        <v>1259.5999999999999</v>
      </c>
      <c r="G539" s="302">
        <f t="shared" si="126"/>
        <v>7.97</v>
      </c>
      <c r="H539" s="302">
        <f t="shared" si="127"/>
        <v>972.34</v>
      </c>
      <c r="I539" s="302">
        <f t="shared" si="130"/>
        <v>1206.58</v>
      </c>
    </row>
    <row r="540" spans="1:9" x14ac:dyDescent="0.25">
      <c r="A540" s="304" t="s">
        <v>393</v>
      </c>
      <c r="B540" s="298">
        <v>1</v>
      </c>
      <c r="C540" s="298">
        <f t="shared" si="142"/>
        <v>190</v>
      </c>
      <c r="D540" s="298">
        <v>158</v>
      </c>
      <c r="E540" s="298">
        <v>32</v>
      </c>
      <c r="F540" s="302">
        <v>1259.6099999999999</v>
      </c>
      <c r="G540" s="302">
        <f t="shared" si="126"/>
        <v>7.97</v>
      </c>
      <c r="H540" s="302">
        <f t="shared" si="127"/>
        <v>510.08</v>
      </c>
      <c r="I540" s="302">
        <f t="shared" si="130"/>
        <v>632.96</v>
      </c>
    </row>
    <row r="541" spans="1:9" ht="47.25" x14ac:dyDescent="0.25">
      <c r="A541" s="297" t="s">
        <v>24</v>
      </c>
      <c r="B541" s="320">
        <f>SUM(B542:B558)</f>
        <v>17</v>
      </c>
      <c r="C541" s="320"/>
      <c r="D541" s="299"/>
      <c r="E541" s="320">
        <f t="shared" ref="E541:H541" si="143">SUM(E542:E558)</f>
        <v>582</v>
      </c>
      <c r="F541" s="299"/>
      <c r="G541" s="299"/>
      <c r="H541" s="299">
        <f t="shared" si="143"/>
        <v>5396.0399999999991</v>
      </c>
      <c r="I541" s="299">
        <f>SUM(I542:I558)</f>
        <v>6695.9400000000005</v>
      </c>
    </row>
    <row r="542" spans="1:9" x14ac:dyDescent="0.25">
      <c r="A542" s="304" t="s">
        <v>140</v>
      </c>
      <c r="B542" s="298">
        <v>1</v>
      </c>
      <c r="C542" s="298">
        <f>D542+E542</f>
        <v>232</v>
      </c>
      <c r="D542" s="298">
        <v>158</v>
      </c>
      <c r="E542" s="298">
        <v>74</v>
      </c>
      <c r="F542" s="302">
        <v>743.45</v>
      </c>
      <c r="G542" s="302">
        <f t="shared" si="126"/>
        <v>4.71</v>
      </c>
      <c r="H542" s="302">
        <f t="shared" si="127"/>
        <v>697.08</v>
      </c>
      <c r="I542" s="302">
        <f t="shared" si="130"/>
        <v>865.01</v>
      </c>
    </row>
    <row r="543" spans="1:9" x14ac:dyDescent="0.25">
      <c r="A543" s="304" t="s">
        <v>140</v>
      </c>
      <c r="B543" s="298">
        <v>1</v>
      </c>
      <c r="C543" s="298">
        <f t="shared" ref="C543:C558" si="144">D543+E543</f>
        <v>171</v>
      </c>
      <c r="D543" s="298">
        <v>158</v>
      </c>
      <c r="E543" s="298">
        <v>13</v>
      </c>
      <c r="F543" s="302">
        <v>743.45</v>
      </c>
      <c r="G543" s="302">
        <f t="shared" si="126"/>
        <v>4.71</v>
      </c>
      <c r="H543" s="302">
        <f t="shared" si="127"/>
        <v>122.46</v>
      </c>
      <c r="I543" s="302">
        <f t="shared" si="130"/>
        <v>151.96</v>
      </c>
    </row>
    <row r="544" spans="1:9" x14ac:dyDescent="0.25">
      <c r="A544" s="304" t="s">
        <v>140</v>
      </c>
      <c r="B544" s="298">
        <v>1</v>
      </c>
      <c r="C544" s="298">
        <f t="shared" si="144"/>
        <v>164</v>
      </c>
      <c r="D544" s="298">
        <v>158</v>
      </c>
      <c r="E544" s="298">
        <v>6</v>
      </c>
      <c r="F544" s="302">
        <v>743.39</v>
      </c>
      <c r="G544" s="302">
        <f t="shared" si="126"/>
        <v>4.71</v>
      </c>
      <c r="H544" s="302">
        <f t="shared" si="127"/>
        <v>56.52</v>
      </c>
      <c r="I544" s="302">
        <f t="shared" si="130"/>
        <v>70.14</v>
      </c>
    </row>
    <row r="545" spans="1:9" x14ac:dyDescent="0.25">
      <c r="A545" s="304" t="s">
        <v>140</v>
      </c>
      <c r="B545" s="298">
        <v>1</v>
      </c>
      <c r="C545" s="298">
        <f t="shared" si="144"/>
        <v>230</v>
      </c>
      <c r="D545" s="298">
        <v>158</v>
      </c>
      <c r="E545" s="298">
        <v>72</v>
      </c>
      <c r="F545" s="302">
        <v>743.46</v>
      </c>
      <c r="G545" s="302">
        <f t="shared" si="126"/>
        <v>4.71</v>
      </c>
      <c r="H545" s="302">
        <f t="shared" si="127"/>
        <v>678.24</v>
      </c>
      <c r="I545" s="302">
        <f t="shared" si="130"/>
        <v>841.63</v>
      </c>
    </row>
    <row r="546" spans="1:9" x14ac:dyDescent="0.25">
      <c r="A546" s="304" t="s">
        <v>140</v>
      </c>
      <c r="B546" s="298">
        <v>1</v>
      </c>
      <c r="C546" s="298">
        <f t="shared" si="144"/>
        <v>182</v>
      </c>
      <c r="D546" s="298">
        <v>158</v>
      </c>
      <c r="E546" s="298">
        <v>24</v>
      </c>
      <c r="F546" s="302">
        <v>743.46</v>
      </c>
      <c r="G546" s="302">
        <f t="shared" si="126"/>
        <v>4.71</v>
      </c>
      <c r="H546" s="302">
        <f t="shared" si="127"/>
        <v>226.08</v>
      </c>
      <c r="I546" s="302">
        <f t="shared" si="130"/>
        <v>280.54000000000002</v>
      </c>
    </row>
    <row r="547" spans="1:9" x14ac:dyDescent="0.25">
      <c r="A547" s="304" t="s">
        <v>140</v>
      </c>
      <c r="B547" s="298">
        <v>1</v>
      </c>
      <c r="C547" s="298">
        <f t="shared" si="144"/>
        <v>196</v>
      </c>
      <c r="D547" s="298">
        <v>158</v>
      </c>
      <c r="E547" s="298">
        <v>38</v>
      </c>
      <c r="F547" s="302">
        <v>743.43</v>
      </c>
      <c r="G547" s="302">
        <f t="shared" si="126"/>
        <v>4.71</v>
      </c>
      <c r="H547" s="302">
        <f t="shared" si="127"/>
        <v>357.96</v>
      </c>
      <c r="I547" s="302">
        <f t="shared" si="130"/>
        <v>444.19</v>
      </c>
    </row>
    <row r="548" spans="1:9" ht="15" customHeight="1" x14ac:dyDescent="0.25">
      <c r="A548" s="304" t="s">
        <v>140</v>
      </c>
      <c r="B548" s="298">
        <v>1</v>
      </c>
      <c r="C548" s="298">
        <f t="shared" si="144"/>
        <v>182</v>
      </c>
      <c r="D548" s="298">
        <v>158</v>
      </c>
      <c r="E548" s="298">
        <v>24</v>
      </c>
      <c r="F548" s="302">
        <v>743.46</v>
      </c>
      <c r="G548" s="302">
        <f t="shared" si="126"/>
        <v>4.71</v>
      </c>
      <c r="H548" s="302">
        <f t="shared" si="127"/>
        <v>226.08</v>
      </c>
      <c r="I548" s="302">
        <f t="shared" si="130"/>
        <v>280.54000000000002</v>
      </c>
    </row>
    <row r="549" spans="1:9" x14ac:dyDescent="0.25">
      <c r="A549" s="304" t="s">
        <v>140</v>
      </c>
      <c r="B549" s="298">
        <v>1</v>
      </c>
      <c r="C549" s="298">
        <f t="shared" si="144"/>
        <v>171</v>
      </c>
      <c r="D549" s="298">
        <v>158</v>
      </c>
      <c r="E549" s="298">
        <v>13</v>
      </c>
      <c r="F549" s="302">
        <v>743.45</v>
      </c>
      <c r="G549" s="302">
        <f t="shared" si="126"/>
        <v>4.71</v>
      </c>
      <c r="H549" s="302">
        <f t="shared" si="127"/>
        <v>122.46</v>
      </c>
      <c r="I549" s="302">
        <f t="shared" si="130"/>
        <v>151.96</v>
      </c>
    </row>
    <row r="550" spans="1:9" x14ac:dyDescent="0.25">
      <c r="A550" s="304" t="s">
        <v>140</v>
      </c>
      <c r="B550" s="298">
        <v>1</v>
      </c>
      <c r="C550" s="298">
        <f t="shared" si="144"/>
        <v>230</v>
      </c>
      <c r="D550" s="298">
        <v>158</v>
      </c>
      <c r="E550" s="298">
        <v>72</v>
      </c>
      <c r="F550" s="302">
        <v>743.46</v>
      </c>
      <c r="G550" s="302">
        <f t="shared" si="126"/>
        <v>4.71</v>
      </c>
      <c r="H550" s="302">
        <f t="shared" si="127"/>
        <v>678.24</v>
      </c>
      <c r="I550" s="302">
        <f t="shared" si="130"/>
        <v>841.63</v>
      </c>
    </row>
    <row r="551" spans="1:9" x14ac:dyDescent="0.25">
      <c r="A551" s="304" t="s">
        <v>140</v>
      </c>
      <c r="B551" s="298">
        <v>1</v>
      </c>
      <c r="C551" s="298">
        <f t="shared" si="144"/>
        <v>194</v>
      </c>
      <c r="D551" s="298">
        <v>158</v>
      </c>
      <c r="E551" s="298">
        <v>36</v>
      </c>
      <c r="F551" s="302">
        <v>743.43</v>
      </c>
      <c r="G551" s="302">
        <f t="shared" si="126"/>
        <v>4.71</v>
      </c>
      <c r="H551" s="302">
        <f t="shared" si="127"/>
        <v>339.12</v>
      </c>
      <c r="I551" s="302">
        <f t="shared" si="130"/>
        <v>420.81</v>
      </c>
    </row>
    <row r="552" spans="1:9" x14ac:dyDescent="0.25">
      <c r="A552" s="304" t="s">
        <v>140</v>
      </c>
      <c r="B552" s="298">
        <v>1</v>
      </c>
      <c r="C552" s="298">
        <f t="shared" si="144"/>
        <v>231</v>
      </c>
      <c r="D552" s="298">
        <v>158</v>
      </c>
      <c r="E552" s="298">
        <v>73</v>
      </c>
      <c r="F552" s="302">
        <v>743.44</v>
      </c>
      <c r="G552" s="302">
        <f t="shared" si="126"/>
        <v>4.71</v>
      </c>
      <c r="H552" s="302">
        <f t="shared" si="127"/>
        <v>687.66</v>
      </c>
      <c r="I552" s="302">
        <f t="shared" si="130"/>
        <v>853.32</v>
      </c>
    </row>
    <row r="553" spans="1:9" x14ac:dyDescent="0.25">
      <c r="A553" s="304" t="s">
        <v>140</v>
      </c>
      <c r="B553" s="298">
        <v>1</v>
      </c>
      <c r="C553" s="298">
        <f t="shared" si="144"/>
        <v>183</v>
      </c>
      <c r="D553" s="298">
        <v>158</v>
      </c>
      <c r="E553" s="298">
        <v>25</v>
      </c>
      <c r="F553" s="302">
        <v>743.42</v>
      </c>
      <c r="G553" s="302">
        <f t="shared" si="126"/>
        <v>4.71</v>
      </c>
      <c r="H553" s="302">
        <f t="shared" si="127"/>
        <v>235.5</v>
      </c>
      <c r="I553" s="302">
        <f t="shared" si="130"/>
        <v>292.23</v>
      </c>
    </row>
    <row r="554" spans="1:9" x14ac:dyDescent="0.25">
      <c r="A554" s="304" t="s">
        <v>140</v>
      </c>
      <c r="B554" s="298">
        <v>1</v>
      </c>
      <c r="C554" s="298">
        <f t="shared" si="144"/>
        <v>166</v>
      </c>
      <c r="D554" s="298">
        <v>158</v>
      </c>
      <c r="E554" s="298">
        <v>8</v>
      </c>
      <c r="F554" s="302">
        <v>743.39</v>
      </c>
      <c r="G554" s="302">
        <f t="shared" si="126"/>
        <v>4.71</v>
      </c>
      <c r="H554" s="302">
        <f t="shared" si="127"/>
        <v>75.36</v>
      </c>
      <c r="I554" s="302">
        <f t="shared" si="130"/>
        <v>93.51</v>
      </c>
    </row>
    <row r="555" spans="1:9" x14ac:dyDescent="0.25">
      <c r="A555" s="304" t="s">
        <v>30</v>
      </c>
      <c r="B555" s="298">
        <v>1</v>
      </c>
      <c r="C555" s="298">
        <f t="shared" si="144"/>
        <v>182</v>
      </c>
      <c r="D555" s="298">
        <v>158</v>
      </c>
      <c r="E555" s="298">
        <v>24</v>
      </c>
      <c r="F555" s="302">
        <v>743.46</v>
      </c>
      <c r="G555" s="302">
        <f t="shared" si="126"/>
        <v>4.71</v>
      </c>
      <c r="H555" s="302">
        <f t="shared" si="127"/>
        <v>226.08</v>
      </c>
      <c r="I555" s="302">
        <f t="shared" si="130"/>
        <v>280.54000000000002</v>
      </c>
    </row>
    <row r="556" spans="1:9" x14ac:dyDescent="0.25">
      <c r="A556" s="304" t="s">
        <v>30</v>
      </c>
      <c r="B556" s="298">
        <v>1</v>
      </c>
      <c r="C556" s="298">
        <f t="shared" si="144"/>
        <v>174</v>
      </c>
      <c r="D556" s="298">
        <v>158</v>
      </c>
      <c r="E556" s="298">
        <v>16</v>
      </c>
      <c r="F556" s="302">
        <v>658.17</v>
      </c>
      <c r="G556" s="302">
        <f t="shared" si="126"/>
        <v>4.17</v>
      </c>
      <c r="H556" s="302">
        <f t="shared" si="127"/>
        <v>133.44</v>
      </c>
      <c r="I556" s="302">
        <f t="shared" si="130"/>
        <v>165.59</v>
      </c>
    </row>
    <row r="557" spans="1:9" x14ac:dyDescent="0.25">
      <c r="A557" s="304" t="s">
        <v>30</v>
      </c>
      <c r="B557" s="298">
        <v>1</v>
      </c>
      <c r="C557" s="298">
        <f t="shared" si="144"/>
        <v>210</v>
      </c>
      <c r="D557" s="298">
        <v>158</v>
      </c>
      <c r="E557" s="298">
        <v>52</v>
      </c>
      <c r="F557" s="302">
        <v>658.22</v>
      </c>
      <c r="G557" s="302">
        <f t="shared" si="126"/>
        <v>4.17</v>
      </c>
      <c r="H557" s="302">
        <f t="shared" si="127"/>
        <v>433.68</v>
      </c>
      <c r="I557" s="302">
        <f t="shared" si="130"/>
        <v>538.15</v>
      </c>
    </row>
    <row r="558" spans="1:9" x14ac:dyDescent="0.25">
      <c r="A558" s="304" t="s">
        <v>30</v>
      </c>
      <c r="B558" s="298">
        <v>1</v>
      </c>
      <c r="C558" s="298">
        <f t="shared" si="144"/>
        <v>170</v>
      </c>
      <c r="D558" s="298">
        <v>158</v>
      </c>
      <c r="E558" s="298">
        <v>12</v>
      </c>
      <c r="F558" s="302">
        <v>658.2</v>
      </c>
      <c r="G558" s="302">
        <f t="shared" si="126"/>
        <v>4.17</v>
      </c>
      <c r="H558" s="302">
        <f t="shared" si="127"/>
        <v>100.08</v>
      </c>
      <c r="I558" s="302">
        <f t="shared" si="130"/>
        <v>124.19</v>
      </c>
    </row>
    <row r="559" spans="1:9" ht="47.25" x14ac:dyDescent="0.25">
      <c r="A559" s="297" t="s">
        <v>25</v>
      </c>
      <c r="B559" s="320">
        <f>SUM(B560:B568)</f>
        <v>9</v>
      </c>
      <c r="C559" s="320"/>
      <c r="D559" s="299"/>
      <c r="E559" s="320">
        <f t="shared" ref="E559:H559" si="145">SUM(E560:E568)</f>
        <v>351</v>
      </c>
      <c r="F559" s="299"/>
      <c r="G559" s="299"/>
      <c r="H559" s="299">
        <f t="shared" si="145"/>
        <v>2484.56</v>
      </c>
      <c r="I559" s="299">
        <f>SUM(I560:I568)</f>
        <v>3083.08</v>
      </c>
    </row>
    <row r="560" spans="1:9" x14ac:dyDescent="0.25">
      <c r="A560" s="304" t="s">
        <v>196</v>
      </c>
      <c r="B560" s="298">
        <v>1</v>
      </c>
      <c r="C560" s="298">
        <f>D560+E560</f>
        <v>162</v>
      </c>
      <c r="D560" s="298">
        <v>158</v>
      </c>
      <c r="E560" s="298">
        <v>4</v>
      </c>
      <c r="F560" s="302">
        <v>549.45000000000005</v>
      </c>
      <c r="G560" s="302">
        <f t="shared" si="126"/>
        <v>3.48</v>
      </c>
      <c r="H560" s="302">
        <f t="shared" si="127"/>
        <v>27.84</v>
      </c>
      <c r="I560" s="302">
        <f t="shared" si="130"/>
        <v>34.549999999999997</v>
      </c>
    </row>
    <row r="561" spans="1:9" x14ac:dyDescent="0.25">
      <c r="A561" s="304" t="s">
        <v>196</v>
      </c>
      <c r="B561" s="298">
        <v>1</v>
      </c>
      <c r="C561" s="298">
        <f t="shared" ref="C561:C567" si="146">D561+E561</f>
        <v>226</v>
      </c>
      <c r="D561" s="298">
        <v>158</v>
      </c>
      <c r="E561" s="298">
        <v>68</v>
      </c>
      <c r="F561" s="302">
        <v>549.30999999999995</v>
      </c>
      <c r="G561" s="302">
        <f t="shared" si="126"/>
        <v>3.48</v>
      </c>
      <c r="H561" s="302">
        <f t="shared" si="127"/>
        <v>473.28</v>
      </c>
      <c r="I561" s="302">
        <f t="shared" si="130"/>
        <v>587.29</v>
      </c>
    </row>
    <row r="562" spans="1:9" x14ac:dyDescent="0.25">
      <c r="A562" s="304" t="s">
        <v>196</v>
      </c>
      <c r="B562" s="298">
        <v>1</v>
      </c>
      <c r="C562" s="298">
        <f t="shared" si="146"/>
        <v>216</v>
      </c>
      <c r="D562" s="298">
        <v>158</v>
      </c>
      <c r="E562" s="298">
        <v>58</v>
      </c>
      <c r="F562" s="302">
        <v>549.29999999999995</v>
      </c>
      <c r="G562" s="302">
        <f t="shared" si="126"/>
        <v>3.48</v>
      </c>
      <c r="H562" s="302">
        <f t="shared" si="127"/>
        <v>403.68</v>
      </c>
      <c r="I562" s="302">
        <f t="shared" si="130"/>
        <v>500.93</v>
      </c>
    </row>
    <row r="563" spans="1:9" x14ac:dyDescent="0.25">
      <c r="A563" s="304" t="s">
        <v>196</v>
      </c>
      <c r="B563" s="298">
        <v>1</v>
      </c>
      <c r="C563" s="298">
        <f t="shared" si="146"/>
        <v>218</v>
      </c>
      <c r="D563" s="298">
        <v>158</v>
      </c>
      <c r="E563" s="298">
        <v>60</v>
      </c>
      <c r="F563" s="302">
        <v>549.30999999999995</v>
      </c>
      <c r="G563" s="302">
        <f t="shared" si="126"/>
        <v>3.48</v>
      </c>
      <c r="H563" s="302">
        <f t="shared" si="127"/>
        <v>417.6</v>
      </c>
      <c r="I563" s="302">
        <f t="shared" si="130"/>
        <v>518.20000000000005</v>
      </c>
    </row>
    <row r="564" spans="1:9" x14ac:dyDescent="0.25">
      <c r="A564" s="304" t="s">
        <v>196</v>
      </c>
      <c r="B564" s="298">
        <v>1</v>
      </c>
      <c r="C564" s="298">
        <f t="shared" si="146"/>
        <v>194</v>
      </c>
      <c r="D564" s="298">
        <v>158</v>
      </c>
      <c r="E564" s="298">
        <v>36</v>
      </c>
      <c r="F564" s="302">
        <v>549.30999999999995</v>
      </c>
      <c r="G564" s="302">
        <f t="shared" si="126"/>
        <v>3.48</v>
      </c>
      <c r="H564" s="302">
        <f t="shared" si="127"/>
        <v>250.56</v>
      </c>
      <c r="I564" s="302">
        <f t="shared" si="130"/>
        <v>310.92</v>
      </c>
    </row>
    <row r="565" spans="1:9" x14ac:dyDescent="0.25">
      <c r="A565" s="304" t="s">
        <v>196</v>
      </c>
      <c r="B565" s="298">
        <v>1</v>
      </c>
      <c r="C565" s="298">
        <f t="shared" si="146"/>
        <v>184</v>
      </c>
      <c r="D565" s="298">
        <v>158</v>
      </c>
      <c r="E565" s="298">
        <v>26</v>
      </c>
      <c r="F565" s="302">
        <v>549.29</v>
      </c>
      <c r="G565" s="302">
        <f t="shared" si="126"/>
        <v>3.48</v>
      </c>
      <c r="H565" s="302">
        <f t="shared" si="127"/>
        <v>180.96</v>
      </c>
      <c r="I565" s="302">
        <f t="shared" si="130"/>
        <v>224.55</v>
      </c>
    </row>
    <row r="566" spans="1:9" x14ac:dyDescent="0.25">
      <c r="A566" s="304" t="s">
        <v>196</v>
      </c>
      <c r="B566" s="298">
        <v>1</v>
      </c>
      <c r="C566" s="298">
        <f t="shared" si="146"/>
        <v>172</v>
      </c>
      <c r="D566" s="298">
        <v>158</v>
      </c>
      <c r="E566" s="298">
        <v>14</v>
      </c>
      <c r="F566" s="302">
        <v>549.39</v>
      </c>
      <c r="G566" s="302">
        <f t="shared" si="126"/>
        <v>3.48</v>
      </c>
      <c r="H566" s="302">
        <f t="shared" si="127"/>
        <v>97.44</v>
      </c>
      <c r="I566" s="302">
        <f t="shared" si="130"/>
        <v>120.91</v>
      </c>
    </row>
    <row r="567" spans="1:9" x14ac:dyDescent="0.25">
      <c r="A567" s="304" t="s">
        <v>196</v>
      </c>
      <c r="B567" s="298">
        <v>1</v>
      </c>
      <c r="C567" s="298">
        <f t="shared" si="146"/>
        <v>223</v>
      </c>
      <c r="D567" s="298">
        <v>158</v>
      </c>
      <c r="E567" s="298">
        <v>65</v>
      </c>
      <c r="F567" s="302">
        <v>600.01</v>
      </c>
      <c r="G567" s="302">
        <f t="shared" si="126"/>
        <v>3.8</v>
      </c>
      <c r="H567" s="302">
        <f t="shared" si="127"/>
        <v>494</v>
      </c>
      <c r="I567" s="302">
        <f t="shared" si="130"/>
        <v>613</v>
      </c>
    </row>
    <row r="568" spans="1:9" x14ac:dyDescent="0.25">
      <c r="A568" s="304" t="s">
        <v>196</v>
      </c>
      <c r="B568" s="298">
        <v>1</v>
      </c>
      <c r="C568" s="298">
        <f>D568+E568</f>
        <v>178</v>
      </c>
      <c r="D568" s="298">
        <v>158</v>
      </c>
      <c r="E568" s="298">
        <v>20</v>
      </c>
      <c r="F568" s="302">
        <v>549.29</v>
      </c>
      <c r="G568" s="302">
        <f t="shared" si="126"/>
        <v>3.48</v>
      </c>
      <c r="H568" s="302">
        <f>ROUND(E568*G568*2,2)</f>
        <v>139.19999999999999</v>
      </c>
      <c r="I568" s="302">
        <f>ROUND(H568*1.2409,2)</f>
        <v>172.73</v>
      </c>
    </row>
    <row r="569" spans="1:9" x14ac:dyDescent="0.25">
      <c r="A569" s="294" t="s">
        <v>1152</v>
      </c>
      <c r="B569" s="306">
        <f>B570</f>
        <v>5</v>
      </c>
      <c r="C569" s="306"/>
      <c r="D569" s="296"/>
      <c r="E569" s="306">
        <f t="shared" ref="E569:H569" si="147">E570</f>
        <v>154.75</v>
      </c>
      <c r="F569" s="296"/>
      <c r="G569" s="296"/>
      <c r="H569" s="296">
        <f t="shared" si="147"/>
        <v>1937.47</v>
      </c>
      <c r="I569" s="296">
        <f>I570</f>
        <v>2404.1999999999998</v>
      </c>
    </row>
    <row r="570" spans="1:9" ht="47.25" x14ac:dyDescent="0.25">
      <c r="A570" s="297" t="s">
        <v>24</v>
      </c>
      <c r="B570" s="320">
        <f>SUM(B571:B575)</f>
        <v>5</v>
      </c>
      <c r="C570" s="320"/>
      <c r="D570" s="299"/>
      <c r="E570" s="320">
        <f t="shared" ref="E570:I570" si="148">SUM(E571:E575)</f>
        <v>154.75</v>
      </c>
      <c r="F570" s="299"/>
      <c r="G570" s="299"/>
      <c r="H570" s="299">
        <f t="shared" si="148"/>
        <v>1937.47</v>
      </c>
      <c r="I570" s="299">
        <f t="shared" si="148"/>
        <v>2404.1999999999998</v>
      </c>
    </row>
    <row r="571" spans="1:9" x14ac:dyDescent="0.25">
      <c r="A571" s="304" t="s">
        <v>1153</v>
      </c>
      <c r="B571" s="298">
        <v>1</v>
      </c>
      <c r="C571" s="298">
        <f>D571+E571</f>
        <v>195.5</v>
      </c>
      <c r="D571" s="298">
        <v>158</v>
      </c>
      <c r="E571" s="298">
        <v>37.5</v>
      </c>
      <c r="F571" s="302">
        <v>989.67</v>
      </c>
      <c r="G571" s="302">
        <f t="shared" si="126"/>
        <v>6.26</v>
      </c>
      <c r="H571" s="302">
        <f t="shared" si="127"/>
        <v>469.5</v>
      </c>
      <c r="I571" s="302">
        <f t="shared" si="130"/>
        <v>582.6</v>
      </c>
    </row>
    <row r="572" spans="1:9" x14ac:dyDescent="0.25">
      <c r="A572" s="304" t="s">
        <v>1153</v>
      </c>
      <c r="B572" s="298">
        <v>1</v>
      </c>
      <c r="C572" s="298">
        <f t="shared" ref="C572:C607" si="149">D572+E572</f>
        <v>191.75</v>
      </c>
      <c r="D572" s="298">
        <v>158</v>
      </c>
      <c r="E572" s="298">
        <v>33.75</v>
      </c>
      <c r="F572" s="302">
        <v>989.71</v>
      </c>
      <c r="G572" s="302">
        <f t="shared" si="126"/>
        <v>6.26</v>
      </c>
      <c r="H572" s="302">
        <f t="shared" si="127"/>
        <v>422.55</v>
      </c>
      <c r="I572" s="302">
        <f t="shared" si="130"/>
        <v>524.34</v>
      </c>
    </row>
    <row r="573" spans="1:9" x14ac:dyDescent="0.25">
      <c r="A573" s="304" t="s">
        <v>1153</v>
      </c>
      <c r="B573" s="298">
        <v>1</v>
      </c>
      <c r="C573" s="298">
        <f t="shared" si="149"/>
        <v>182</v>
      </c>
      <c r="D573" s="298">
        <v>158</v>
      </c>
      <c r="E573" s="298">
        <v>24</v>
      </c>
      <c r="F573" s="302">
        <v>989.67</v>
      </c>
      <c r="G573" s="302">
        <f t="shared" si="126"/>
        <v>6.26</v>
      </c>
      <c r="H573" s="302">
        <f t="shared" si="127"/>
        <v>300.48</v>
      </c>
      <c r="I573" s="302">
        <f t="shared" si="130"/>
        <v>372.87</v>
      </c>
    </row>
    <row r="574" spans="1:9" x14ac:dyDescent="0.25">
      <c r="A574" s="304" t="s">
        <v>1153</v>
      </c>
      <c r="B574" s="298">
        <v>1</v>
      </c>
      <c r="C574" s="298">
        <f t="shared" si="149"/>
        <v>197.5</v>
      </c>
      <c r="D574" s="298">
        <v>158</v>
      </c>
      <c r="E574" s="298">
        <v>39.5</v>
      </c>
      <c r="F574" s="302">
        <v>989.68</v>
      </c>
      <c r="G574" s="302">
        <f t="shared" si="126"/>
        <v>6.26</v>
      </c>
      <c r="H574" s="302">
        <f t="shared" si="127"/>
        <v>494.54</v>
      </c>
      <c r="I574" s="302">
        <f t="shared" si="130"/>
        <v>613.66999999999996</v>
      </c>
    </row>
    <row r="575" spans="1:9" x14ac:dyDescent="0.25">
      <c r="A575" s="304" t="s">
        <v>1153</v>
      </c>
      <c r="B575" s="298">
        <v>1</v>
      </c>
      <c r="C575" s="298">
        <f t="shared" si="149"/>
        <v>178</v>
      </c>
      <c r="D575" s="298">
        <v>158</v>
      </c>
      <c r="E575" s="298">
        <v>20</v>
      </c>
      <c r="F575" s="302">
        <v>989.71</v>
      </c>
      <c r="G575" s="302">
        <f t="shared" si="126"/>
        <v>6.26</v>
      </c>
      <c r="H575" s="302">
        <f t="shared" si="127"/>
        <v>250.4</v>
      </c>
      <c r="I575" s="302">
        <f t="shared" si="130"/>
        <v>310.72000000000003</v>
      </c>
    </row>
    <row r="576" spans="1:9" x14ac:dyDescent="0.25">
      <c r="A576" s="294" t="s">
        <v>1328</v>
      </c>
      <c r="B576" s="306">
        <f t="shared" ref="B576" si="150">B577+B588</f>
        <v>14</v>
      </c>
      <c r="C576" s="306"/>
      <c r="D576" s="296"/>
      <c r="E576" s="306">
        <f>E577+E588</f>
        <v>261</v>
      </c>
      <c r="F576" s="296"/>
      <c r="G576" s="296"/>
      <c r="H576" s="296">
        <f t="shared" ref="H576" si="151">H577+H588</f>
        <v>2230.41</v>
      </c>
      <c r="I576" s="296">
        <f>I577+I588</f>
        <v>2767.7000000000003</v>
      </c>
    </row>
    <row r="577" spans="1:9" ht="47.25" x14ac:dyDescent="0.25">
      <c r="A577" s="313" t="s">
        <v>24</v>
      </c>
      <c r="B577" s="320">
        <f>SUM(B578:B587)</f>
        <v>10</v>
      </c>
      <c r="C577" s="320"/>
      <c r="D577" s="299"/>
      <c r="E577" s="320">
        <f t="shared" ref="E577:I577" si="152">SUM(E578:E587)</f>
        <v>173.5</v>
      </c>
      <c r="F577" s="299"/>
      <c r="G577" s="299"/>
      <c r="H577" s="299">
        <f t="shared" si="152"/>
        <v>1621.4099999999999</v>
      </c>
      <c r="I577" s="299">
        <f t="shared" si="152"/>
        <v>2012.0000000000002</v>
      </c>
    </row>
    <row r="578" spans="1:9" x14ac:dyDescent="0.25">
      <c r="A578" s="304" t="s">
        <v>465</v>
      </c>
      <c r="B578" s="298">
        <v>1</v>
      </c>
      <c r="C578" s="298">
        <f t="shared" si="149"/>
        <v>170</v>
      </c>
      <c r="D578" s="298">
        <v>158</v>
      </c>
      <c r="E578" s="298">
        <v>12</v>
      </c>
      <c r="F578" s="302">
        <v>743.39</v>
      </c>
      <c r="G578" s="302">
        <f t="shared" si="126"/>
        <v>4.71</v>
      </c>
      <c r="H578" s="302">
        <f t="shared" si="127"/>
        <v>113.04</v>
      </c>
      <c r="I578" s="302">
        <f t="shared" si="130"/>
        <v>140.27000000000001</v>
      </c>
    </row>
    <row r="579" spans="1:9" x14ac:dyDescent="0.25">
      <c r="A579" s="304" t="s">
        <v>465</v>
      </c>
      <c r="B579" s="298">
        <v>1</v>
      </c>
      <c r="C579" s="298">
        <f t="shared" si="149"/>
        <v>180</v>
      </c>
      <c r="D579" s="298">
        <v>158</v>
      </c>
      <c r="E579" s="298">
        <v>22</v>
      </c>
      <c r="F579" s="302">
        <v>743.46</v>
      </c>
      <c r="G579" s="302">
        <f t="shared" si="126"/>
        <v>4.71</v>
      </c>
      <c r="H579" s="302">
        <f t="shared" si="127"/>
        <v>207.24</v>
      </c>
      <c r="I579" s="302">
        <f t="shared" si="130"/>
        <v>257.16000000000003</v>
      </c>
    </row>
    <row r="580" spans="1:9" x14ac:dyDescent="0.25">
      <c r="A580" s="304" t="s">
        <v>465</v>
      </c>
      <c r="B580" s="298">
        <v>1</v>
      </c>
      <c r="C580" s="298">
        <f t="shared" si="149"/>
        <v>175</v>
      </c>
      <c r="D580" s="298">
        <v>158</v>
      </c>
      <c r="E580" s="298">
        <v>17</v>
      </c>
      <c r="F580" s="302">
        <v>743.44</v>
      </c>
      <c r="G580" s="302">
        <f t="shared" si="126"/>
        <v>4.71</v>
      </c>
      <c r="H580" s="302">
        <f t="shared" si="127"/>
        <v>160.13999999999999</v>
      </c>
      <c r="I580" s="302">
        <f t="shared" si="130"/>
        <v>198.72</v>
      </c>
    </row>
    <row r="581" spans="1:9" x14ac:dyDescent="0.25">
      <c r="A581" s="304" t="s">
        <v>465</v>
      </c>
      <c r="B581" s="298">
        <v>1</v>
      </c>
      <c r="C581" s="298">
        <f t="shared" si="149"/>
        <v>175</v>
      </c>
      <c r="D581" s="298">
        <v>158</v>
      </c>
      <c r="E581" s="298">
        <v>17</v>
      </c>
      <c r="F581" s="302">
        <v>743.44</v>
      </c>
      <c r="G581" s="302">
        <f t="shared" si="126"/>
        <v>4.71</v>
      </c>
      <c r="H581" s="302">
        <f t="shared" si="127"/>
        <v>160.13999999999999</v>
      </c>
      <c r="I581" s="302">
        <f t="shared" si="130"/>
        <v>198.72</v>
      </c>
    </row>
    <row r="582" spans="1:9" x14ac:dyDescent="0.25">
      <c r="A582" s="304" t="s">
        <v>465</v>
      </c>
      <c r="B582" s="298">
        <v>1</v>
      </c>
      <c r="C582" s="298">
        <f t="shared" si="149"/>
        <v>180</v>
      </c>
      <c r="D582" s="298">
        <v>158</v>
      </c>
      <c r="E582" s="298">
        <v>22</v>
      </c>
      <c r="F582" s="302">
        <v>743.46</v>
      </c>
      <c r="G582" s="302">
        <f t="shared" si="126"/>
        <v>4.71</v>
      </c>
      <c r="H582" s="302">
        <f t="shared" si="127"/>
        <v>207.24</v>
      </c>
      <c r="I582" s="302">
        <f t="shared" si="130"/>
        <v>257.16000000000003</v>
      </c>
    </row>
    <row r="583" spans="1:9" x14ac:dyDescent="0.25">
      <c r="A583" s="304" t="s">
        <v>465</v>
      </c>
      <c r="B583" s="298">
        <v>1</v>
      </c>
      <c r="C583" s="298">
        <f t="shared" si="149"/>
        <v>169</v>
      </c>
      <c r="D583" s="298">
        <v>158</v>
      </c>
      <c r="E583" s="298">
        <v>11</v>
      </c>
      <c r="F583" s="302">
        <v>743.46</v>
      </c>
      <c r="G583" s="302">
        <f t="shared" si="126"/>
        <v>4.71</v>
      </c>
      <c r="H583" s="302">
        <f t="shared" si="127"/>
        <v>103.62</v>
      </c>
      <c r="I583" s="302">
        <f t="shared" si="130"/>
        <v>128.58000000000001</v>
      </c>
    </row>
    <row r="584" spans="1:9" x14ac:dyDescent="0.25">
      <c r="A584" s="304" t="s">
        <v>465</v>
      </c>
      <c r="B584" s="298">
        <v>1</v>
      </c>
      <c r="C584" s="298">
        <f t="shared" si="149"/>
        <v>176</v>
      </c>
      <c r="D584" s="298">
        <v>158</v>
      </c>
      <c r="E584" s="298">
        <v>18</v>
      </c>
      <c r="F584" s="302">
        <v>743.48</v>
      </c>
      <c r="G584" s="302">
        <f t="shared" si="126"/>
        <v>4.71</v>
      </c>
      <c r="H584" s="302">
        <f t="shared" si="127"/>
        <v>169.56</v>
      </c>
      <c r="I584" s="302">
        <f t="shared" si="130"/>
        <v>210.41</v>
      </c>
    </row>
    <row r="585" spans="1:9" x14ac:dyDescent="0.25">
      <c r="A585" s="304" t="s">
        <v>465</v>
      </c>
      <c r="B585" s="298">
        <v>1</v>
      </c>
      <c r="C585" s="298">
        <f t="shared" si="149"/>
        <v>182</v>
      </c>
      <c r="D585" s="298">
        <v>158</v>
      </c>
      <c r="E585" s="298">
        <v>24</v>
      </c>
      <c r="F585" s="302">
        <v>743.46</v>
      </c>
      <c r="G585" s="302">
        <f t="shared" si="126"/>
        <v>4.71</v>
      </c>
      <c r="H585" s="302">
        <f t="shared" si="127"/>
        <v>226.08</v>
      </c>
      <c r="I585" s="302">
        <f t="shared" si="130"/>
        <v>280.54000000000002</v>
      </c>
    </row>
    <row r="586" spans="1:9" x14ac:dyDescent="0.25">
      <c r="A586" s="304" t="s">
        <v>465</v>
      </c>
      <c r="B586" s="298">
        <v>1</v>
      </c>
      <c r="C586" s="298">
        <f t="shared" si="149"/>
        <v>170</v>
      </c>
      <c r="D586" s="298">
        <v>158</v>
      </c>
      <c r="E586" s="298">
        <v>12</v>
      </c>
      <c r="F586" s="302">
        <v>658.2</v>
      </c>
      <c r="G586" s="302">
        <f t="shared" si="126"/>
        <v>4.17</v>
      </c>
      <c r="H586" s="302">
        <f t="shared" si="127"/>
        <v>100.08</v>
      </c>
      <c r="I586" s="302">
        <f t="shared" si="130"/>
        <v>124.19</v>
      </c>
    </row>
    <row r="587" spans="1:9" x14ac:dyDescent="0.25">
      <c r="A587" s="304" t="s">
        <v>465</v>
      </c>
      <c r="B587" s="298">
        <v>1</v>
      </c>
      <c r="C587" s="298">
        <f t="shared" si="149"/>
        <v>176.5</v>
      </c>
      <c r="D587" s="298">
        <v>158</v>
      </c>
      <c r="E587" s="298">
        <v>18.5</v>
      </c>
      <c r="F587" s="302">
        <v>743.45</v>
      </c>
      <c r="G587" s="302">
        <f t="shared" si="126"/>
        <v>4.71</v>
      </c>
      <c r="H587" s="302">
        <f t="shared" si="127"/>
        <v>174.27</v>
      </c>
      <c r="I587" s="302">
        <f t="shared" si="130"/>
        <v>216.25</v>
      </c>
    </row>
    <row r="588" spans="1:9" ht="47.25" x14ac:dyDescent="0.25">
      <c r="A588" s="297" t="s">
        <v>25</v>
      </c>
      <c r="B588" s="320">
        <f>SUM(B589:B592)</f>
        <v>4</v>
      </c>
      <c r="C588" s="320"/>
      <c r="D588" s="299"/>
      <c r="E588" s="320">
        <f t="shared" ref="E588:I588" si="153">SUM(E589:E592)</f>
        <v>87.5</v>
      </c>
      <c r="F588" s="299"/>
      <c r="G588" s="299"/>
      <c r="H588" s="299">
        <f t="shared" si="153"/>
        <v>609</v>
      </c>
      <c r="I588" s="299">
        <f t="shared" si="153"/>
        <v>755.7</v>
      </c>
    </row>
    <row r="589" spans="1:9" x14ac:dyDescent="0.25">
      <c r="A589" s="304" t="s">
        <v>196</v>
      </c>
      <c r="B589" s="298">
        <v>1</v>
      </c>
      <c r="C589" s="298">
        <f t="shared" si="149"/>
        <v>175.5</v>
      </c>
      <c r="D589" s="298">
        <v>158</v>
      </c>
      <c r="E589" s="298">
        <v>17.5</v>
      </c>
      <c r="F589" s="302">
        <v>549.29999999999995</v>
      </c>
      <c r="G589" s="302">
        <f t="shared" si="126"/>
        <v>3.48</v>
      </c>
      <c r="H589" s="302">
        <f t="shared" si="127"/>
        <v>121.8</v>
      </c>
      <c r="I589" s="302">
        <f t="shared" si="130"/>
        <v>151.13999999999999</v>
      </c>
    </row>
    <row r="590" spans="1:9" x14ac:dyDescent="0.25">
      <c r="A590" s="304" t="s">
        <v>196</v>
      </c>
      <c r="B590" s="298">
        <v>1</v>
      </c>
      <c r="C590" s="298">
        <f t="shared" si="149"/>
        <v>175</v>
      </c>
      <c r="D590" s="298">
        <v>158</v>
      </c>
      <c r="E590" s="298">
        <v>17</v>
      </c>
      <c r="F590" s="302">
        <v>549.28</v>
      </c>
      <c r="G590" s="302">
        <f t="shared" si="126"/>
        <v>3.48</v>
      </c>
      <c r="H590" s="302">
        <f t="shared" si="127"/>
        <v>118.32</v>
      </c>
      <c r="I590" s="302">
        <f t="shared" si="130"/>
        <v>146.82</v>
      </c>
    </row>
    <row r="591" spans="1:9" x14ac:dyDescent="0.25">
      <c r="A591" s="304" t="s">
        <v>196</v>
      </c>
      <c r="B591" s="298">
        <v>1</v>
      </c>
      <c r="C591" s="298">
        <f t="shared" si="149"/>
        <v>161</v>
      </c>
      <c r="D591" s="298">
        <v>158</v>
      </c>
      <c r="E591" s="298">
        <v>3</v>
      </c>
      <c r="F591" s="302">
        <v>549.30999999999995</v>
      </c>
      <c r="G591" s="302">
        <f t="shared" si="126"/>
        <v>3.48</v>
      </c>
      <c r="H591" s="302">
        <f t="shared" si="127"/>
        <v>20.88</v>
      </c>
      <c r="I591" s="302">
        <f t="shared" si="130"/>
        <v>25.91</v>
      </c>
    </row>
    <row r="592" spans="1:9" x14ac:dyDescent="0.25">
      <c r="A592" s="304" t="s">
        <v>196</v>
      </c>
      <c r="B592" s="298">
        <v>1</v>
      </c>
      <c r="C592" s="298">
        <f t="shared" si="149"/>
        <v>208</v>
      </c>
      <c r="D592" s="298">
        <v>158</v>
      </c>
      <c r="E592" s="298">
        <v>50</v>
      </c>
      <c r="F592" s="302">
        <v>549.29999999999995</v>
      </c>
      <c r="G592" s="302">
        <f t="shared" si="126"/>
        <v>3.48</v>
      </c>
      <c r="H592" s="302">
        <f t="shared" si="127"/>
        <v>348</v>
      </c>
      <c r="I592" s="302">
        <f t="shared" si="130"/>
        <v>431.83</v>
      </c>
    </row>
    <row r="593" spans="1:9" x14ac:dyDescent="0.25">
      <c r="A593" s="294" t="s">
        <v>1329</v>
      </c>
      <c r="B593" s="306">
        <f>B594+B597+B602</f>
        <v>11</v>
      </c>
      <c r="C593" s="306"/>
      <c r="D593" s="296"/>
      <c r="E593" s="306">
        <f t="shared" ref="E593:H593" si="154">E594+E597+E602</f>
        <v>265</v>
      </c>
      <c r="F593" s="296"/>
      <c r="G593" s="296"/>
      <c r="H593" s="296">
        <f t="shared" si="154"/>
        <v>2365.94</v>
      </c>
      <c r="I593" s="296">
        <f>I594+I597+I602</f>
        <v>2935.9</v>
      </c>
    </row>
    <row r="594" spans="1:9" ht="31.5" x14ac:dyDescent="0.25">
      <c r="A594" s="297" t="s">
        <v>23</v>
      </c>
      <c r="B594" s="320">
        <f>SUM(B595:B596)</f>
        <v>2</v>
      </c>
      <c r="C594" s="320"/>
      <c r="D594" s="299"/>
      <c r="E594" s="320">
        <f t="shared" ref="E594:I594" si="155">SUM(E595:E596)</f>
        <v>34</v>
      </c>
      <c r="F594" s="299"/>
      <c r="G594" s="299"/>
      <c r="H594" s="299">
        <f t="shared" si="155"/>
        <v>541.96</v>
      </c>
      <c r="I594" s="299">
        <f t="shared" si="155"/>
        <v>672.52</v>
      </c>
    </row>
    <row r="595" spans="1:9" x14ac:dyDescent="0.25">
      <c r="A595" s="304" t="s">
        <v>1330</v>
      </c>
      <c r="B595" s="298">
        <v>1</v>
      </c>
      <c r="C595" s="298">
        <f t="shared" si="149"/>
        <v>175</v>
      </c>
      <c r="D595" s="298">
        <v>158</v>
      </c>
      <c r="E595" s="298">
        <v>17</v>
      </c>
      <c r="F595" s="302">
        <v>1259.6300000000001</v>
      </c>
      <c r="G595" s="302">
        <f t="shared" si="126"/>
        <v>7.97</v>
      </c>
      <c r="H595" s="302">
        <f t="shared" si="127"/>
        <v>270.98</v>
      </c>
      <c r="I595" s="302">
        <f t="shared" si="130"/>
        <v>336.26</v>
      </c>
    </row>
    <row r="596" spans="1:9" x14ac:dyDescent="0.25">
      <c r="A596" s="304" t="s">
        <v>381</v>
      </c>
      <c r="B596" s="298">
        <v>1</v>
      </c>
      <c r="C596" s="298">
        <f t="shared" si="149"/>
        <v>175</v>
      </c>
      <c r="D596" s="298">
        <v>158</v>
      </c>
      <c r="E596" s="298">
        <v>17</v>
      </c>
      <c r="F596" s="302">
        <v>1259.6300000000001</v>
      </c>
      <c r="G596" s="302">
        <f t="shared" si="126"/>
        <v>7.97</v>
      </c>
      <c r="H596" s="302">
        <f t="shared" si="127"/>
        <v>270.98</v>
      </c>
      <c r="I596" s="302">
        <f t="shared" si="130"/>
        <v>336.26</v>
      </c>
    </row>
    <row r="597" spans="1:9" ht="47.25" x14ac:dyDescent="0.25">
      <c r="A597" s="313" t="s">
        <v>24</v>
      </c>
      <c r="B597" s="320">
        <f>SUM(B598:B601)</f>
        <v>4</v>
      </c>
      <c r="C597" s="320"/>
      <c r="D597" s="299"/>
      <c r="E597" s="320">
        <f t="shared" ref="E597:I597" si="156">SUM(E598:E601)</f>
        <v>93</v>
      </c>
      <c r="F597" s="299"/>
      <c r="G597" s="299"/>
      <c r="H597" s="299">
        <f t="shared" si="156"/>
        <v>860.94</v>
      </c>
      <c r="I597" s="299">
        <f t="shared" si="156"/>
        <v>1068.3400000000001</v>
      </c>
    </row>
    <row r="598" spans="1:9" x14ac:dyDescent="0.25">
      <c r="A598" s="304" t="s">
        <v>465</v>
      </c>
      <c r="B598" s="298">
        <v>1</v>
      </c>
      <c r="C598" s="298">
        <f t="shared" si="149"/>
        <v>198</v>
      </c>
      <c r="D598" s="298">
        <v>158</v>
      </c>
      <c r="E598" s="298">
        <v>40</v>
      </c>
      <c r="F598" s="302">
        <v>743.47</v>
      </c>
      <c r="G598" s="302">
        <f t="shared" si="126"/>
        <v>4.71</v>
      </c>
      <c r="H598" s="302">
        <f t="shared" si="127"/>
        <v>376.8</v>
      </c>
      <c r="I598" s="302">
        <f t="shared" si="130"/>
        <v>467.57</v>
      </c>
    </row>
    <row r="599" spans="1:9" x14ac:dyDescent="0.25">
      <c r="A599" s="304" t="s">
        <v>465</v>
      </c>
      <c r="B599" s="298">
        <v>1</v>
      </c>
      <c r="C599" s="298">
        <f t="shared" si="149"/>
        <v>184</v>
      </c>
      <c r="D599" s="298">
        <v>158</v>
      </c>
      <c r="E599" s="298">
        <v>26</v>
      </c>
      <c r="F599" s="302">
        <v>743.45</v>
      </c>
      <c r="G599" s="302">
        <f t="shared" si="126"/>
        <v>4.71</v>
      </c>
      <c r="H599" s="302">
        <f t="shared" si="127"/>
        <v>244.92</v>
      </c>
      <c r="I599" s="302">
        <f t="shared" si="130"/>
        <v>303.92</v>
      </c>
    </row>
    <row r="600" spans="1:9" x14ac:dyDescent="0.25">
      <c r="A600" s="304" t="s">
        <v>465</v>
      </c>
      <c r="B600" s="298">
        <v>1</v>
      </c>
      <c r="C600" s="298">
        <f t="shared" si="149"/>
        <v>171</v>
      </c>
      <c r="D600" s="298">
        <v>158</v>
      </c>
      <c r="E600" s="298">
        <v>13</v>
      </c>
      <c r="F600" s="302">
        <v>743.45</v>
      </c>
      <c r="G600" s="302">
        <f t="shared" si="126"/>
        <v>4.71</v>
      </c>
      <c r="H600" s="302">
        <f t="shared" si="127"/>
        <v>122.46</v>
      </c>
      <c r="I600" s="302">
        <f t="shared" si="130"/>
        <v>151.96</v>
      </c>
    </row>
    <row r="601" spans="1:9" x14ac:dyDescent="0.25">
      <c r="A601" s="304" t="s">
        <v>30</v>
      </c>
      <c r="B601" s="298">
        <v>1</v>
      </c>
      <c r="C601" s="298">
        <f t="shared" si="149"/>
        <v>172</v>
      </c>
      <c r="D601" s="298">
        <v>158</v>
      </c>
      <c r="E601" s="298">
        <v>14</v>
      </c>
      <c r="F601" s="302">
        <v>658.18</v>
      </c>
      <c r="G601" s="302">
        <f t="shared" si="126"/>
        <v>4.17</v>
      </c>
      <c r="H601" s="302">
        <f t="shared" si="127"/>
        <v>116.76</v>
      </c>
      <c r="I601" s="302">
        <f t="shared" si="130"/>
        <v>144.88999999999999</v>
      </c>
    </row>
    <row r="602" spans="1:9" ht="47.25" x14ac:dyDescent="0.25">
      <c r="A602" s="297" t="s">
        <v>25</v>
      </c>
      <c r="B602" s="320">
        <f>SUM(B603:B607)</f>
        <v>5</v>
      </c>
      <c r="C602" s="320"/>
      <c r="D602" s="299"/>
      <c r="E602" s="320">
        <f t="shared" ref="E602:I602" si="157">SUM(E603:E607)</f>
        <v>138</v>
      </c>
      <c r="F602" s="299"/>
      <c r="G602" s="299"/>
      <c r="H602" s="299">
        <f t="shared" si="157"/>
        <v>963.04000000000008</v>
      </c>
      <c r="I602" s="299">
        <f t="shared" si="157"/>
        <v>1195.04</v>
      </c>
    </row>
    <row r="603" spans="1:9" x14ac:dyDescent="0.25">
      <c r="A603" s="304" t="s">
        <v>196</v>
      </c>
      <c r="B603" s="298">
        <v>1</v>
      </c>
      <c r="C603" s="298">
        <f t="shared" si="149"/>
        <v>188</v>
      </c>
      <c r="D603" s="298">
        <v>158</v>
      </c>
      <c r="E603" s="298">
        <v>30</v>
      </c>
      <c r="F603" s="302">
        <v>549.30999999999995</v>
      </c>
      <c r="G603" s="302">
        <f t="shared" si="126"/>
        <v>3.48</v>
      </c>
      <c r="H603" s="302">
        <f t="shared" si="127"/>
        <v>208.8</v>
      </c>
      <c r="I603" s="302">
        <f t="shared" si="130"/>
        <v>259.10000000000002</v>
      </c>
    </row>
    <row r="604" spans="1:9" x14ac:dyDescent="0.25">
      <c r="A604" s="304" t="s">
        <v>196</v>
      </c>
      <c r="B604" s="298">
        <v>1</v>
      </c>
      <c r="C604" s="298">
        <f t="shared" si="149"/>
        <v>230</v>
      </c>
      <c r="D604" s="298">
        <v>158</v>
      </c>
      <c r="E604" s="298">
        <v>72</v>
      </c>
      <c r="F604" s="302">
        <v>549.29</v>
      </c>
      <c r="G604" s="302">
        <f t="shared" si="126"/>
        <v>3.48</v>
      </c>
      <c r="H604" s="302">
        <f t="shared" si="127"/>
        <v>501.12</v>
      </c>
      <c r="I604" s="302">
        <f t="shared" si="130"/>
        <v>621.84</v>
      </c>
    </row>
    <row r="605" spans="1:9" x14ac:dyDescent="0.25">
      <c r="A605" s="304" t="s">
        <v>196</v>
      </c>
      <c r="B605" s="298">
        <v>1</v>
      </c>
      <c r="C605" s="298">
        <f t="shared" si="149"/>
        <v>168</v>
      </c>
      <c r="D605" s="298">
        <v>158</v>
      </c>
      <c r="E605" s="298">
        <v>10</v>
      </c>
      <c r="F605" s="302">
        <v>549.37</v>
      </c>
      <c r="G605" s="302">
        <f t="shared" si="126"/>
        <v>3.48</v>
      </c>
      <c r="H605" s="302">
        <f t="shared" si="127"/>
        <v>69.599999999999994</v>
      </c>
      <c r="I605" s="302">
        <f t="shared" si="130"/>
        <v>86.37</v>
      </c>
    </row>
    <row r="606" spans="1:9" x14ac:dyDescent="0.25">
      <c r="A606" s="304" t="s">
        <v>196</v>
      </c>
      <c r="B606" s="298">
        <v>1</v>
      </c>
      <c r="C606" s="298">
        <f t="shared" si="149"/>
        <v>162</v>
      </c>
      <c r="D606" s="298">
        <v>158</v>
      </c>
      <c r="E606" s="298">
        <v>4</v>
      </c>
      <c r="F606" s="302">
        <v>600.01</v>
      </c>
      <c r="G606" s="302">
        <f t="shared" si="126"/>
        <v>3.8</v>
      </c>
      <c r="H606" s="302">
        <f t="shared" si="127"/>
        <v>30.4</v>
      </c>
      <c r="I606" s="302">
        <f t="shared" si="130"/>
        <v>37.72</v>
      </c>
    </row>
    <row r="607" spans="1:9" x14ac:dyDescent="0.25">
      <c r="A607" s="304" t="s">
        <v>196</v>
      </c>
      <c r="B607" s="298">
        <v>1</v>
      </c>
      <c r="C607" s="298">
        <f t="shared" si="149"/>
        <v>180</v>
      </c>
      <c r="D607" s="298">
        <v>158</v>
      </c>
      <c r="E607" s="298">
        <v>22</v>
      </c>
      <c r="F607" s="302">
        <v>549.34</v>
      </c>
      <c r="G607" s="302">
        <f t="shared" si="126"/>
        <v>3.48</v>
      </c>
      <c r="H607" s="302">
        <f t="shared" si="127"/>
        <v>153.12</v>
      </c>
      <c r="I607" s="302">
        <f t="shared" si="130"/>
        <v>190.01</v>
      </c>
    </row>
    <row r="608" spans="1:9" x14ac:dyDescent="0.25">
      <c r="A608" s="294" t="s">
        <v>1159</v>
      </c>
      <c r="B608" s="306">
        <f>B609+B623</f>
        <v>22</v>
      </c>
      <c r="C608" s="306"/>
      <c r="D608" s="296"/>
      <c r="E608" s="306">
        <f t="shared" ref="E608:I608" si="158">E609+E623</f>
        <v>370</v>
      </c>
      <c r="F608" s="296"/>
      <c r="G608" s="296"/>
      <c r="H608" s="296">
        <f>H609+H623</f>
        <v>3081.1</v>
      </c>
      <c r="I608" s="296">
        <f t="shared" si="158"/>
        <v>3823.34</v>
      </c>
    </row>
    <row r="609" spans="1:9" ht="47.25" x14ac:dyDescent="0.25">
      <c r="A609" s="297" t="s">
        <v>24</v>
      </c>
      <c r="B609" s="320">
        <f>SUM(B610:B622)</f>
        <v>13</v>
      </c>
      <c r="C609" s="320"/>
      <c r="D609" s="299"/>
      <c r="E609" s="320">
        <f t="shared" ref="E609:I609" si="159">SUM(E610:E622)</f>
        <v>201</v>
      </c>
      <c r="F609" s="299"/>
      <c r="G609" s="299"/>
      <c r="H609" s="299">
        <f t="shared" si="159"/>
        <v>1904.86</v>
      </c>
      <c r="I609" s="299">
        <f t="shared" si="159"/>
        <v>2363.7500000000005</v>
      </c>
    </row>
    <row r="610" spans="1:9" x14ac:dyDescent="0.25">
      <c r="A610" s="304" t="s">
        <v>465</v>
      </c>
      <c r="B610" s="298">
        <v>1</v>
      </c>
      <c r="C610" s="298">
        <f>D610+E610</f>
        <v>180</v>
      </c>
      <c r="D610" s="298">
        <v>158</v>
      </c>
      <c r="E610" s="298">
        <v>22</v>
      </c>
      <c r="F610" s="302">
        <v>784.97</v>
      </c>
      <c r="G610" s="302">
        <f t="shared" si="126"/>
        <v>4.97</v>
      </c>
      <c r="H610" s="302">
        <f t="shared" si="127"/>
        <v>218.68</v>
      </c>
      <c r="I610" s="302">
        <f t="shared" si="130"/>
        <v>271.36</v>
      </c>
    </row>
    <row r="611" spans="1:9" x14ac:dyDescent="0.25">
      <c r="A611" s="304" t="s">
        <v>465</v>
      </c>
      <c r="B611" s="298">
        <v>1</v>
      </c>
      <c r="C611" s="298">
        <f t="shared" ref="C611:C622" si="160">D611+E611</f>
        <v>192</v>
      </c>
      <c r="D611" s="298">
        <v>158</v>
      </c>
      <c r="E611" s="298">
        <v>34</v>
      </c>
      <c r="F611" s="302">
        <v>743.44</v>
      </c>
      <c r="G611" s="302">
        <f t="shared" si="126"/>
        <v>4.71</v>
      </c>
      <c r="H611" s="302">
        <f t="shared" si="127"/>
        <v>320.27999999999997</v>
      </c>
      <c r="I611" s="302">
        <f t="shared" si="130"/>
        <v>397.44</v>
      </c>
    </row>
    <row r="612" spans="1:9" x14ac:dyDescent="0.25">
      <c r="A612" s="304" t="s">
        <v>465</v>
      </c>
      <c r="B612" s="298">
        <v>1</v>
      </c>
      <c r="C612" s="298">
        <f t="shared" si="160"/>
        <v>192</v>
      </c>
      <c r="D612" s="298">
        <v>158</v>
      </c>
      <c r="E612" s="298">
        <v>34</v>
      </c>
      <c r="F612" s="302">
        <v>743.44</v>
      </c>
      <c r="G612" s="302">
        <f t="shared" si="126"/>
        <v>4.71</v>
      </c>
      <c r="H612" s="302">
        <f t="shared" si="127"/>
        <v>320.27999999999997</v>
      </c>
      <c r="I612" s="302">
        <f t="shared" si="130"/>
        <v>397.44</v>
      </c>
    </row>
    <row r="613" spans="1:9" x14ac:dyDescent="0.25">
      <c r="A613" s="304" t="s">
        <v>465</v>
      </c>
      <c r="B613" s="298">
        <v>1</v>
      </c>
      <c r="C613" s="298">
        <f t="shared" si="160"/>
        <v>167</v>
      </c>
      <c r="D613" s="298">
        <v>158</v>
      </c>
      <c r="E613" s="298">
        <v>9</v>
      </c>
      <c r="F613" s="302">
        <v>743.48</v>
      </c>
      <c r="G613" s="302">
        <f t="shared" si="126"/>
        <v>4.71</v>
      </c>
      <c r="H613" s="302">
        <f t="shared" si="127"/>
        <v>84.78</v>
      </c>
      <c r="I613" s="302">
        <f t="shared" si="130"/>
        <v>105.2</v>
      </c>
    </row>
    <row r="614" spans="1:9" x14ac:dyDescent="0.25">
      <c r="A614" s="304" t="s">
        <v>465</v>
      </c>
      <c r="B614" s="298">
        <v>1</v>
      </c>
      <c r="C614" s="298">
        <f t="shared" si="160"/>
        <v>160</v>
      </c>
      <c r="D614" s="298">
        <v>158</v>
      </c>
      <c r="E614" s="298">
        <v>2</v>
      </c>
      <c r="F614" s="302">
        <v>743.39</v>
      </c>
      <c r="G614" s="302">
        <f t="shared" si="126"/>
        <v>4.71</v>
      </c>
      <c r="H614" s="302">
        <f t="shared" si="127"/>
        <v>18.84</v>
      </c>
      <c r="I614" s="302">
        <f t="shared" si="130"/>
        <v>23.38</v>
      </c>
    </row>
    <row r="615" spans="1:9" x14ac:dyDescent="0.25">
      <c r="A615" s="304" t="s">
        <v>465</v>
      </c>
      <c r="B615" s="298">
        <v>1</v>
      </c>
      <c r="C615" s="298">
        <f t="shared" si="160"/>
        <v>159</v>
      </c>
      <c r="D615" s="298">
        <v>158</v>
      </c>
      <c r="E615" s="298">
        <v>1</v>
      </c>
      <c r="F615" s="302">
        <v>744.18</v>
      </c>
      <c r="G615" s="302">
        <f t="shared" si="126"/>
        <v>4.71</v>
      </c>
      <c r="H615" s="302">
        <f t="shared" si="127"/>
        <v>9.42</v>
      </c>
      <c r="I615" s="302">
        <f t="shared" si="130"/>
        <v>11.69</v>
      </c>
    </row>
    <row r="616" spans="1:9" x14ac:dyDescent="0.25">
      <c r="A616" s="304" t="s">
        <v>465</v>
      </c>
      <c r="B616" s="298">
        <v>1</v>
      </c>
      <c r="C616" s="298">
        <f t="shared" si="160"/>
        <v>189</v>
      </c>
      <c r="D616" s="298">
        <v>158</v>
      </c>
      <c r="E616" s="298">
        <v>31</v>
      </c>
      <c r="F616" s="302">
        <v>743.47</v>
      </c>
      <c r="G616" s="302">
        <f t="shared" si="126"/>
        <v>4.71</v>
      </c>
      <c r="H616" s="302">
        <f t="shared" si="127"/>
        <v>292.02</v>
      </c>
      <c r="I616" s="302">
        <f t="shared" si="130"/>
        <v>362.37</v>
      </c>
    </row>
    <row r="617" spans="1:9" x14ac:dyDescent="0.25">
      <c r="A617" s="304" t="s">
        <v>465</v>
      </c>
      <c r="B617" s="298">
        <v>1</v>
      </c>
      <c r="C617" s="298">
        <f t="shared" si="160"/>
        <v>168</v>
      </c>
      <c r="D617" s="298">
        <v>158</v>
      </c>
      <c r="E617" s="298">
        <v>10</v>
      </c>
      <c r="F617" s="302">
        <v>743.39</v>
      </c>
      <c r="G617" s="302">
        <f t="shared" si="126"/>
        <v>4.71</v>
      </c>
      <c r="H617" s="302">
        <f t="shared" si="127"/>
        <v>94.2</v>
      </c>
      <c r="I617" s="302">
        <f t="shared" si="130"/>
        <v>116.89</v>
      </c>
    </row>
    <row r="618" spans="1:9" x14ac:dyDescent="0.25">
      <c r="A618" s="304" t="s">
        <v>465</v>
      </c>
      <c r="B618" s="298">
        <v>1</v>
      </c>
      <c r="C618" s="298">
        <f t="shared" si="160"/>
        <v>168</v>
      </c>
      <c r="D618" s="298">
        <v>158</v>
      </c>
      <c r="E618" s="298">
        <v>10</v>
      </c>
      <c r="F618" s="302">
        <v>743.39</v>
      </c>
      <c r="G618" s="302">
        <f t="shared" si="126"/>
        <v>4.71</v>
      </c>
      <c r="H618" s="302">
        <f t="shared" si="127"/>
        <v>94.2</v>
      </c>
      <c r="I618" s="302">
        <f t="shared" si="130"/>
        <v>116.89</v>
      </c>
    </row>
    <row r="619" spans="1:9" x14ac:dyDescent="0.25">
      <c r="A619" s="304" t="s">
        <v>465</v>
      </c>
      <c r="B619" s="298">
        <v>1</v>
      </c>
      <c r="C619" s="298">
        <f t="shared" si="160"/>
        <v>168</v>
      </c>
      <c r="D619" s="298">
        <v>158</v>
      </c>
      <c r="E619" s="298">
        <v>10</v>
      </c>
      <c r="F619" s="302">
        <v>743.39</v>
      </c>
      <c r="G619" s="302">
        <f t="shared" si="126"/>
        <v>4.71</v>
      </c>
      <c r="H619" s="302">
        <f t="shared" si="127"/>
        <v>94.2</v>
      </c>
      <c r="I619" s="302">
        <f t="shared" si="130"/>
        <v>116.89</v>
      </c>
    </row>
    <row r="620" spans="1:9" x14ac:dyDescent="0.25">
      <c r="A620" s="304" t="s">
        <v>465</v>
      </c>
      <c r="B620" s="298">
        <v>1</v>
      </c>
      <c r="C620" s="298">
        <f t="shared" si="160"/>
        <v>176</v>
      </c>
      <c r="D620" s="298">
        <v>158</v>
      </c>
      <c r="E620" s="298">
        <v>18</v>
      </c>
      <c r="F620" s="302">
        <v>743.48</v>
      </c>
      <c r="G620" s="302">
        <f t="shared" si="126"/>
        <v>4.71</v>
      </c>
      <c r="H620" s="302">
        <f t="shared" si="127"/>
        <v>169.56</v>
      </c>
      <c r="I620" s="302">
        <f t="shared" si="130"/>
        <v>210.41</v>
      </c>
    </row>
    <row r="621" spans="1:9" x14ac:dyDescent="0.25">
      <c r="A621" s="304" t="s">
        <v>465</v>
      </c>
      <c r="B621" s="298">
        <v>1</v>
      </c>
      <c r="C621" s="298">
        <f t="shared" si="160"/>
        <v>160</v>
      </c>
      <c r="D621" s="298">
        <v>158</v>
      </c>
      <c r="E621" s="298">
        <v>2</v>
      </c>
      <c r="F621" s="302">
        <v>743.39</v>
      </c>
      <c r="G621" s="302">
        <f t="shared" si="126"/>
        <v>4.71</v>
      </c>
      <c r="H621" s="302">
        <f t="shared" si="127"/>
        <v>18.84</v>
      </c>
      <c r="I621" s="302">
        <f t="shared" si="130"/>
        <v>23.38</v>
      </c>
    </row>
    <row r="622" spans="1:9" x14ac:dyDescent="0.25">
      <c r="A622" s="304" t="s">
        <v>465</v>
      </c>
      <c r="B622" s="298">
        <v>1</v>
      </c>
      <c r="C622" s="298">
        <f t="shared" si="160"/>
        <v>176</v>
      </c>
      <c r="D622" s="298">
        <v>158</v>
      </c>
      <c r="E622" s="298">
        <v>18</v>
      </c>
      <c r="F622" s="302">
        <v>743.48</v>
      </c>
      <c r="G622" s="302">
        <f t="shared" si="126"/>
        <v>4.71</v>
      </c>
      <c r="H622" s="302">
        <f t="shared" si="127"/>
        <v>169.56</v>
      </c>
      <c r="I622" s="302">
        <f t="shared" si="130"/>
        <v>210.41</v>
      </c>
    </row>
    <row r="623" spans="1:9" ht="47.25" x14ac:dyDescent="0.25">
      <c r="A623" s="297" t="s">
        <v>25</v>
      </c>
      <c r="B623" s="320">
        <f>SUM(B624:B632)</f>
        <v>9</v>
      </c>
      <c r="C623" s="320"/>
      <c r="D623" s="299"/>
      <c r="E623" s="320">
        <f t="shared" ref="E623:I623" si="161">SUM(E624:E632)</f>
        <v>169</v>
      </c>
      <c r="F623" s="299"/>
      <c r="G623" s="299"/>
      <c r="H623" s="299">
        <f t="shared" si="161"/>
        <v>1176.24</v>
      </c>
      <c r="I623" s="299">
        <f t="shared" si="161"/>
        <v>1459.59</v>
      </c>
    </row>
    <row r="624" spans="1:9" x14ac:dyDescent="0.25">
      <c r="A624" s="304" t="s">
        <v>196</v>
      </c>
      <c r="B624" s="298">
        <v>1</v>
      </c>
      <c r="C624" s="298">
        <f>D624+E624</f>
        <v>170</v>
      </c>
      <c r="D624" s="298">
        <v>158</v>
      </c>
      <c r="E624" s="298">
        <v>12</v>
      </c>
      <c r="F624" s="302">
        <v>549.30999999999995</v>
      </c>
      <c r="G624" s="302">
        <f t="shared" ref="G624:G707" si="162">ROUND(F624/D624,2)</f>
        <v>3.48</v>
      </c>
      <c r="H624" s="302">
        <f t="shared" ref="H624:H707" si="163">ROUND(E624*G624*2,2)</f>
        <v>83.52</v>
      </c>
      <c r="I624" s="302">
        <f t="shared" si="130"/>
        <v>103.64</v>
      </c>
    </row>
    <row r="625" spans="1:9" x14ac:dyDescent="0.25">
      <c r="A625" s="304" t="s">
        <v>196</v>
      </c>
      <c r="B625" s="298">
        <v>1</v>
      </c>
      <c r="C625" s="298">
        <f t="shared" ref="C625:C632" si="164">D625+E625</f>
        <v>180</v>
      </c>
      <c r="D625" s="298">
        <v>158</v>
      </c>
      <c r="E625" s="298">
        <v>22</v>
      </c>
      <c r="F625" s="302">
        <v>549.34</v>
      </c>
      <c r="G625" s="302">
        <f t="shared" si="162"/>
        <v>3.48</v>
      </c>
      <c r="H625" s="302">
        <f t="shared" si="163"/>
        <v>153.12</v>
      </c>
      <c r="I625" s="302">
        <f t="shared" si="130"/>
        <v>190.01</v>
      </c>
    </row>
    <row r="626" spans="1:9" x14ac:dyDescent="0.25">
      <c r="A626" s="304" t="s">
        <v>196</v>
      </c>
      <c r="B626" s="298">
        <v>1</v>
      </c>
      <c r="C626" s="298">
        <f t="shared" si="164"/>
        <v>208</v>
      </c>
      <c r="D626" s="298">
        <v>158</v>
      </c>
      <c r="E626" s="298">
        <v>50</v>
      </c>
      <c r="F626" s="302">
        <v>549.29999999999995</v>
      </c>
      <c r="G626" s="302">
        <f t="shared" si="162"/>
        <v>3.48</v>
      </c>
      <c r="H626" s="302">
        <f t="shared" si="163"/>
        <v>348</v>
      </c>
      <c r="I626" s="302">
        <f t="shared" si="130"/>
        <v>431.83</v>
      </c>
    </row>
    <row r="627" spans="1:9" x14ac:dyDescent="0.25">
      <c r="A627" s="304" t="s">
        <v>196</v>
      </c>
      <c r="B627" s="298">
        <v>1</v>
      </c>
      <c r="C627" s="298">
        <f t="shared" si="164"/>
        <v>175</v>
      </c>
      <c r="D627" s="298">
        <v>158</v>
      </c>
      <c r="E627" s="298">
        <v>17</v>
      </c>
      <c r="F627" s="302">
        <v>549.28</v>
      </c>
      <c r="G627" s="302">
        <f t="shared" si="162"/>
        <v>3.48</v>
      </c>
      <c r="H627" s="302">
        <f t="shared" si="163"/>
        <v>118.32</v>
      </c>
      <c r="I627" s="302">
        <f t="shared" si="130"/>
        <v>146.82</v>
      </c>
    </row>
    <row r="628" spans="1:9" x14ac:dyDescent="0.25">
      <c r="A628" s="304" t="s">
        <v>196</v>
      </c>
      <c r="B628" s="298">
        <v>1</v>
      </c>
      <c r="C628" s="298">
        <f t="shared" si="164"/>
        <v>170</v>
      </c>
      <c r="D628" s="298">
        <v>158</v>
      </c>
      <c r="E628" s="298">
        <v>12</v>
      </c>
      <c r="F628" s="302">
        <v>549.30999999999995</v>
      </c>
      <c r="G628" s="302">
        <f t="shared" si="162"/>
        <v>3.48</v>
      </c>
      <c r="H628" s="302">
        <f t="shared" si="163"/>
        <v>83.52</v>
      </c>
      <c r="I628" s="302">
        <f t="shared" si="130"/>
        <v>103.64</v>
      </c>
    </row>
    <row r="629" spans="1:9" x14ac:dyDescent="0.25">
      <c r="A629" s="304" t="s">
        <v>196</v>
      </c>
      <c r="B629" s="298">
        <v>1</v>
      </c>
      <c r="C629" s="298">
        <f t="shared" si="164"/>
        <v>170</v>
      </c>
      <c r="D629" s="298">
        <v>158</v>
      </c>
      <c r="E629" s="298">
        <v>12</v>
      </c>
      <c r="F629" s="302">
        <v>549.30999999999995</v>
      </c>
      <c r="G629" s="302">
        <f t="shared" si="162"/>
        <v>3.48</v>
      </c>
      <c r="H629" s="302">
        <f t="shared" si="163"/>
        <v>83.52</v>
      </c>
      <c r="I629" s="302">
        <f t="shared" si="130"/>
        <v>103.64</v>
      </c>
    </row>
    <row r="630" spans="1:9" x14ac:dyDescent="0.25">
      <c r="A630" s="304" t="s">
        <v>196</v>
      </c>
      <c r="B630" s="298">
        <v>1</v>
      </c>
      <c r="C630" s="298">
        <f t="shared" si="164"/>
        <v>188</v>
      </c>
      <c r="D630" s="298">
        <v>158</v>
      </c>
      <c r="E630" s="298">
        <v>30</v>
      </c>
      <c r="F630" s="302">
        <v>549.30999999999995</v>
      </c>
      <c r="G630" s="302">
        <f t="shared" si="162"/>
        <v>3.48</v>
      </c>
      <c r="H630" s="302">
        <f t="shared" si="163"/>
        <v>208.8</v>
      </c>
      <c r="I630" s="302">
        <f t="shared" si="130"/>
        <v>259.10000000000002</v>
      </c>
    </row>
    <row r="631" spans="1:9" x14ac:dyDescent="0.25">
      <c r="A631" s="304" t="s">
        <v>196</v>
      </c>
      <c r="B631" s="298">
        <v>1</v>
      </c>
      <c r="C631" s="298">
        <f t="shared" si="164"/>
        <v>160</v>
      </c>
      <c r="D631" s="298">
        <v>158</v>
      </c>
      <c r="E631" s="298">
        <v>2</v>
      </c>
      <c r="F631" s="302">
        <v>549.04999999999995</v>
      </c>
      <c r="G631" s="302">
        <f t="shared" si="162"/>
        <v>3.48</v>
      </c>
      <c r="H631" s="302">
        <f t="shared" si="163"/>
        <v>13.92</v>
      </c>
      <c r="I631" s="302">
        <f t="shared" si="130"/>
        <v>17.27</v>
      </c>
    </row>
    <row r="632" spans="1:9" x14ac:dyDescent="0.25">
      <c r="A632" s="304" t="s">
        <v>196</v>
      </c>
      <c r="B632" s="298">
        <v>1</v>
      </c>
      <c r="C632" s="298">
        <f t="shared" si="164"/>
        <v>170</v>
      </c>
      <c r="D632" s="298">
        <v>158</v>
      </c>
      <c r="E632" s="298">
        <v>12</v>
      </c>
      <c r="F632" s="302">
        <v>549.30999999999995</v>
      </c>
      <c r="G632" s="302">
        <f t="shared" si="162"/>
        <v>3.48</v>
      </c>
      <c r="H632" s="302">
        <f t="shared" si="163"/>
        <v>83.52</v>
      </c>
      <c r="I632" s="302">
        <f t="shared" si="130"/>
        <v>103.64</v>
      </c>
    </row>
    <row r="633" spans="1:9" x14ac:dyDescent="0.25">
      <c r="A633" s="314" t="s">
        <v>1451</v>
      </c>
      <c r="B633" s="306">
        <f>B634</f>
        <v>15</v>
      </c>
      <c r="C633" s="306"/>
      <c r="D633" s="296"/>
      <c r="E633" s="306">
        <f t="shared" ref="E633:I633" si="165">E634</f>
        <v>608</v>
      </c>
      <c r="F633" s="296"/>
      <c r="G633" s="296"/>
      <c r="H633" s="296">
        <f t="shared" si="165"/>
        <v>6602.9400000000005</v>
      </c>
      <c r="I633" s="296">
        <f t="shared" si="165"/>
        <v>8193.5999999999985</v>
      </c>
    </row>
    <row r="634" spans="1:9" ht="47.25" x14ac:dyDescent="0.25">
      <c r="A634" s="297" t="s">
        <v>24</v>
      </c>
      <c r="B634" s="320">
        <f>SUM(B635:B649)</f>
        <v>15</v>
      </c>
      <c r="C634" s="320"/>
      <c r="D634" s="299"/>
      <c r="E634" s="320">
        <f t="shared" ref="E634:I634" si="166">SUM(E635:E649)</f>
        <v>608</v>
      </c>
      <c r="F634" s="299"/>
      <c r="G634" s="299"/>
      <c r="H634" s="299">
        <f t="shared" si="166"/>
        <v>6602.9400000000005</v>
      </c>
      <c r="I634" s="299">
        <f t="shared" si="166"/>
        <v>8193.5999999999985</v>
      </c>
    </row>
    <row r="635" spans="1:9" x14ac:dyDescent="0.25">
      <c r="A635" s="304" t="s">
        <v>140</v>
      </c>
      <c r="B635" s="298">
        <v>1</v>
      </c>
      <c r="C635" s="298">
        <f>D635+E635</f>
        <v>148</v>
      </c>
      <c r="D635" s="298">
        <v>138</v>
      </c>
      <c r="E635" s="298">
        <v>10</v>
      </c>
      <c r="F635" s="302">
        <v>742.44</v>
      </c>
      <c r="G635" s="302">
        <f t="shared" si="162"/>
        <v>5.38</v>
      </c>
      <c r="H635" s="302">
        <f t="shared" si="163"/>
        <v>107.6</v>
      </c>
      <c r="I635" s="302">
        <f t="shared" si="130"/>
        <v>133.52000000000001</v>
      </c>
    </row>
    <row r="636" spans="1:9" x14ac:dyDescent="0.25">
      <c r="A636" s="304" t="s">
        <v>140</v>
      </c>
      <c r="B636" s="298">
        <v>1</v>
      </c>
      <c r="C636" s="298">
        <f t="shared" ref="C636:C653" si="167">D636+E636</f>
        <v>164</v>
      </c>
      <c r="D636" s="298">
        <v>158</v>
      </c>
      <c r="E636" s="298">
        <v>6</v>
      </c>
      <c r="F636" s="302">
        <v>743.39</v>
      </c>
      <c r="G636" s="302">
        <f t="shared" si="162"/>
        <v>4.71</v>
      </c>
      <c r="H636" s="302">
        <f t="shared" si="163"/>
        <v>56.52</v>
      </c>
      <c r="I636" s="302">
        <f t="shared" si="130"/>
        <v>70.14</v>
      </c>
    </row>
    <row r="637" spans="1:9" x14ac:dyDescent="0.25">
      <c r="A637" s="304" t="s">
        <v>383</v>
      </c>
      <c r="B637" s="298">
        <v>1</v>
      </c>
      <c r="C637" s="298">
        <f t="shared" si="167"/>
        <v>158</v>
      </c>
      <c r="D637" s="298">
        <v>138</v>
      </c>
      <c r="E637" s="298">
        <v>20</v>
      </c>
      <c r="F637" s="302">
        <v>742.37</v>
      </c>
      <c r="G637" s="302">
        <f t="shared" si="162"/>
        <v>5.38</v>
      </c>
      <c r="H637" s="302">
        <f t="shared" si="163"/>
        <v>215.2</v>
      </c>
      <c r="I637" s="302">
        <f t="shared" si="130"/>
        <v>267.04000000000002</v>
      </c>
    </row>
    <row r="638" spans="1:9" x14ac:dyDescent="0.25">
      <c r="A638" s="304" t="s">
        <v>193</v>
      </c>
      <c r="B638" s="298">
        <v>1</v>
      </c>
      <c r="C638" s="298">
        <f t="shared" si="167"/>
        <v>166</v>
      </c>
      <c r="D638" s="298">
        <v>138</v>
      </c>
      <c r="E638" s="298">
        <v>28</v>
      </c>
      <c r="F638" s="302">
        <v>742.39</v>
      </c>
      <c r="G638" s="302">
        <f t="shared" si="162"/>
        <v>5.38</v>
      </c>
      <c r="H638" s="302">
        <f t="shared" si="163"/>
        <v>301.27999999999997</v>
      </c>
      <c r="I638" s="302">
        <f t="shared" si="130"/>
        <v>373.86</v>
      </c>
    </row>
    <row r="639" spans="1:9" x14ac:dyDescent="0.25">
      <c r="A639" s="304" t="s">
        <v>193</v>
      </c>
      <c r="B639" s="298">
        <v>1</v>
      </c>
      <c r="C639" s="298">
        <f t="shared" si="167"/>
        <v>141</v>
      </c>
      <c r="D639" s="298">
        <v>138</v>
      </c>
      <c r="E639" s="298">
        <v>3</v>
      </c>
      <c r="F639" s="302">
        <v>742.44</v>
      </c>
      <c r="G639" s="302">
        <f t="shared" si="162"/>
        <v>5.38</v>
      </c>
      <c r="H639" s="302">
        <f t="shared" si="163"/>
        <v>32.28</v>
      </c>
      <c r="I639" s="302">
        <f t="shared" si="130"/>
        <v>40.06</v>
      </c>
    </row>
    <row r="640" spans="1:9" x14ac:dyDescent="0.25">
      <c r="A640" s="304" t="s">
        <v>193</v>
      </c>
      <c r="B640" s="298">
        <v>1</v>
      </c>
      <c r="C640" s="298">
        <f t="shared" si="167"/>
        <v>165</v>
      </c>
      <c r="D640" s="298">
        <v>138</v>
      </c>
      <c r="E640" s="298">
        <v>27</v>
      </c>
      <c r="F640" s="302">
        <v>742.39</v>
      </c>
      <c r="G640" s="302">
        <f t="shared" si="162"/>
        <v>5.38</v>
      </c>
      <c r="H640" s="302">
        <f t="shared" si="163"/>
        <v>290.52</v>
      </c>
      <c r="I640" s="302">
        <f t="shared" si="130"/>
        <v>360.51</v>
      </c>
    </row>
    <row r="641" spans="1:9" x14ac:dyDescent="0.25">
      <c r="A641" s="304" t="s">
        <v>193</v>
      </c>
      <c r="B641" s="298">
        <v>1</v>
      </c>
      <c r="C641" s="298">
        <f t="shared" si="167"/>
        <v>184</v>
      </c>
      <c r="D641" s="298">
        <v>138</v>
      </c>
      <c r="E641" s="298">
        <v>46</v>
      </c>
      <c r="F641" s="302">
        <v>742.38</v>
      </c>
      <c r="G641" s="302">
        <f t="shared" si="162"/>
        <v>5.38</v>
      </c>
      <c r="H641" s="302">
        <f t="shared" si="163"/>
        <v>494.96</v>
      </c>
      <c r="I641" s="302">
        <f t="shared" si="130"/>
        <v>614.20000000000005</v>
      </c>
    </row>
    <row r="642" spans="1:9" x14ac:dyDescent="0.25">
      <c r="A642" s="304" t="s">
        <v>193</v>
      </c>
      <c r="B642" s="298">
        <v>1</v>
      </c>
      <c r="C642" s="298">
        <f t="shared" si="167"/>
        <v>231</v>
      </c>
      <c r="D642" s="298">
        <v>138</v>
      </c>
      <c r="E642" s="298">
        <v>93</v>
      </c>
      <c r="F642" s="302">
        <v>742.4</v>
      </c>
      <c r="G642" s="302">
        <f t="shared" si="162"/>
        <v>5.38</v>
      </c>
      <c r="H642" s="302">
        <f t="shared" si="163"/>
        <v>1000.68</v>
      </c>
      <c r="I642" s="302">
        <f t="shared" si="130"/>
        <v>1241.74</v>
      </c>
    </row>
    <row r="643" spans="1:9" x14ac:dyDescent="0.25">
      <c r="A643" s="304" t="s">
        <v>193</v>
      </c>
      <c r="B643" s="298">
        <v>1</v>
      </c>
      <c r="C643" s="298">
        <f t="shared" si="167"/>
        <v>140</v>
      </c>
      <c r="D643" s="298">
        <v>138</v>
      </c>
      <c r="E643" s="298">
        <v>2</v>
      </c>
      <c r="F643" s="302">
        <v>742.44</v>
      </c>
      <c r="G643" s="302">
        <f t="shared" si="162"/>
        <v>5.38</v>
      </c>
      <c r="H643" s="302">
        <f>ROUND(E643*G643*2,2)</f>
        <v>21.52</v>
      </c>
      <c r="I643" s="302">
        <f t="shared" si="130"/>
        <v>26.7</v>
      </c>
    </row>
    <row r="644" spans="1:9" x14ac:dyDescent="0.25">
      <c r="A644" s="304" t="s">
        <v>193</v>
      </c>
      <c r="B644" s="298">
        <v>1</v>
      </c>
      <c r="C644" s="298">
        <f t="shared" si="167"/>
        <v>163</v>
      </c>
      <c r="D644" s="298">
        <v>138</v>
      </c>
      <c r="E644" s="298">
        <v>25</v>
      </c>
      <c r="F644" s="302">
        <v>657.27</v>
      </c>
      <c r="G644" s="302">
        <f t="shared" si="162"/>
        <v>4.76</v>
      </c>
      <c r="H644" s="302">
        <f t="shared" si="163"/>
        <v>238</v>
      </c>
      <c r="I644" s="302">
        <f t="shared" si="130"/>
        <v>295.33</v>
      </c>
    </row>
    <row r="645" spans="1:9" x14ac:dyDescent="0.25">
      <c r="A645" s="304" t="s">
        <v>1182</v>
      </c>
      <c r="B645" s="298">
        <v>1</v>
      </c>
      <c r="C645" s="298">
        <f t="shared" si="167"/>
        <v>151</v>
      </c>
      <c r="D645" s="298">
        <v>138</v>
      </c>
      <c r="E645" s="298">
        <v>13</v>
      </c>
      <c r="F645" s="302">
        <v>742.44</v>
      </c>
      <c r="G645" s="302">
        <f t="shared" si="162"/>
        <v>5.38</v>
      </c>
      <c r="H645" s="302">
        <f t="shared" si="163"/>
        <v>139.88</v>
      </c>
      <c r="I645" s="302">
        <f t="shared" si="130"/>
        <v>173.58</v>
      </c>
    </row>
    <row r="646" spans="1:9" x14ac:dyDescent="0.25">
      <c r="A646" s="304" t="s">
        <v>193</v>
      </c>
      <c r="B646" s="298">
        <v>1</v>
      </c>
      <c r="C646" s="298">
        <f t="shared" si="167"/>
        <v>176</v>
      </c>
      <c r="D646" s="298">
        <v>138</v>
      </c>
      <c r="E646" s="298">
        <v>38</v>
      </c>
      <c r="F646" s="302">
        <v>742.4</v>
      </c>
      <c r="G646" s="302">
        <f t="shared" si="162"/>
        <v>5.38</v>
      </c>
      <c r="H646" s="302">
        <f t="shared" si="163"/>
        <v>408.88</v>
      </c>
      <c r="I646" s="302">
        <f t="shared" si="130"/>
        <v>507.38</v>
      </c>
    </row>
    <row r="647" spans="1:9" x14ac:dyDescent="0.25">
      <c r="A647" s="304" t="s">
        <v>193</v>
      </c>
      <c r="B647" s="298">
        <v>1</v>
      </c>
      <c r="C647" s="298">
        <f t="shared" si="167"/>
        <v>249</v>
      </c>
      <c r="D647" s="298">
        <v>138</v>
      </c>
      <c r="E647" s="298">
        <v>111</v>
      </c>
      <c r="F647" s="302">
        <v>803.87</v>
      </c>
      <c r="G647" s="302">
        <f t="shared" si="162"/>
        <v>5.83</v>
      </c>
      <c r="H647" s="302">
        <f t="shared" si="163"/>
        <v>1294.26</v>
      </c>
      <c r="I647" s="302">
        <f t="shared" ref="I647:I707" si="168">ROUND(H647*1.2409,2)</f>
        <v>1606.05</v>
      </c>
    </row>
    <row r="648" spans="1:9" x14ac:dyDescent="0.25">
      <c r="A648" s="304" t="s">
        <v>193</v>
      </c>
      <c r="B648" s="298">
        <v>1</v>
      </c>
      <c r="C648" s="298">
        <f t="shared" si="167"/>
        <v>264</v>
      </c>
      <c r="D648" s="298">
        <v>138</v>
      </c>
      <c r="E648" s="298">
        <v>126</v>
      </c>
      <c r="F648" s="302">
        <v>742.4</v>
      </c>
      <c r="G648" s="302">
        <f t="shared" si="162"/>
        <v>5.38</v>
      </c>
      <c r="H648" s="302">
        <f t="shared" si="163"/>
        <v>1355.76</v>
      </c>
      <c r="I648" s="302">
        <f t="shared" si="168"/>
        <v>1682.36</v>
      </c>
    </row>
    <row r="649" spans="1:9" x14ac:dyDescent="0.25">
      <c r="A649" s="304" t="s">
        <v>193</v>
      </c>
      <c r="B649" s="298">
        <v>1</v>
      </c>
      <c r="C649" s="298">
        <f t="shared" si="167"/>
        <v>198</v>
      </c>
      <c r="D649" s="298">
        <v>138</v>
      </c>
      <c r="E649" s="298">
        <v>60</v>
      </c>
      <c r="F649" s="302">
        <v>742.39</v>
      </c>
      <c r="G649" s="302">
        <f t="shared" si="162"/>
        <v>5.38</v>
      </c>
      <c r="H649" s="302">
        <f t="shared" si="163"/>
        <v>645.6</v>
      </c>
      <c r="I649" s="302">
        <f t="shared" si="168"/>
        <v>801.13</v>
      </c>
    </row>
    <row r="650" spans="1:9" x14ac:dyDescent="0.25">
      <c r="A650" s="315" t="s">
        <v>1331</v>
      </c>
      <c r="B650" s="306">
        <f>SUM(B651)</f>
        <v>2</v>
      </c>
      <c r="C650" s="306"/>
      <c r="D650" s="296"/>
      <c r="E650" s="306">
        <f t="shared" ref="E650:H650" si="169">SUM(E651)</f>
        <v>70</v>
      </c>
      <c r="F650" s="296"/>
      <c r="G650" s="296"/>
      <c r="H650" s="296">
        <f t="shared" si="169"/>
        <v>659.4</v>
      </c>
      <c r="I650" s="296">
        <f>SUM(I651)</f>
        <v>818.25</v>
      </c>
    </row>
    <row r="651" spans="1:9" ht="47.25" x14ac:dyDescent="0.25">
      <c r="A651" s="297" t="s">
        <v>24</v>
      </c>
      <c r="B651" s="320">
        <f>SUM(B652:B653)</f>
        <v>2</v>
      </c>
      <c r="C651" s="320"/>
      <c r="D651" s="299"/>
      <c r="E651" s="320">
        <f t="shared" ref="E651:H651" si="170">SUM(E652:E653)</f>
        <v>70</v>
      </c>
      <c r="F651" s="299"/>
      <c r="G651" s="299"/>
      <c r="H651" s="299">
        <f t="shared" si="170"/>
        <v>659.4</v>
      </c>
      <c r="I651" s="299">
        <f>SUM(I652:I653)</f>
        <v>818.25</v>
      </c>
    </row>
    <row r="652" spans="1:9" x14ac:dyDescent="0.25">
      <c r="A652" s="304" t="s">
        <v>1312</v>
      </c>
      <c r="B652" s="298">
        <v>1</v>
      </c>
      <c r="C652" s="298">
        <f t="shared" si="167"/>
        <v>182</v>
      </c>
      <c r="D652" s="298">
        <v>158</v>
      </c>
      <c r="E652" s="298">
        <v>24</v>
      </c>
      <c r="F652" s="302">
        <v>743.46</v>
      </c>
      <c r="G652" s="302">
        <f t="shared" si="162"/>
        <v>4.71</v>
      </c>
      <c r="H652" s="302">
        <f t="shared" si="163"/>
        <v>226.08</v>
      </c>
      <c r="I652" s="302">
        <f t="shared" si="168"/>
        <v>280.54000000000002</v>
      </c>
    </row>
    <row r="653" spans="1:9" x14ac:dyDescent="0.25">
      <c r="A653" s="304" t="s">
        <v>1312</v>
      </c>
      <c r="B653" s="298">
        <v>1</v>
      </c>
      <c r="C653" s="298">
        <f t="shared" si="167"/>
        <v>204</v>
      </c>
      <c r="D653" s="298">
        <v>158</v>
      </c>
      <c r="E653" s="298">
        <v>46</v>
      </c>
      <c r="F653" s="302">
        <v>743.46</v>
      </c>
      <c r="G653" s="302">
        <f t="shared" si="162"/>
        <v>4.71</v>
      </c>
      <c r="H653" s="302">
        <f t="shared" si="163"/>
        <v>433.32</v>
      </c>
      <c r="I653" s="302">
        <f t="shared" si="168"/>
        <v>537.71</v>
      </c>
    </row>
    <row r="654" spans="1:9" x14ac:dyDescent="0.25">
      <c r="A654" s="312" t="s">
        <v>1192</v>
      </c>
      <c r="B654" s="306">
        <f>B655+B663</f>
        <v>12</v>
      </c>
      <c r="C654" s="306"/>
      <c r="D654" s="296"/>
      <c r="E654" s="306">
        <f t="shared" ref="E654" si="171">E655+E663</f>
        <v>555</v>
      </c>
      <c r="F654" s="296"/>
      <c r="G654" s="296"/>
      <c r="H654" s="296">
        <f>H655+H663</f>
        <v>4798.28</v>
      </c>
      <c r="I654" s="296">
        <f>I655+I663</f>
        <v>5954.2000000000007</v>
      </c>
    </row>
    <row r="655" spans="1:9" ht="47.25" x14ac:dyDescent="0.25">
      <c r="A655" s="297" t="s">
        <v>24</v>
      </c>
      <c r="B655" s="320">
        <f>SUM(B656:B662)</f>
        <v>7</v>
      </c>
      <c r="C655" s="320"/>
      <c r="D655" s="299"/>
      <c r="E655" s="320">
        <f t="shared" ref="E655:I655" si="172">SUM(E656:E662)</f>
        <v>354</v>
      </c>
      <c r="F655" s="299"/>
      <c r="G655" s="299"/>
      <c r="H655" s="299">
        <f t="shared" si="172"/>
        <v>3406.52</v>
      </c>
      <c r="I655" s="299">
        <f t="shared" si="172"/>
        <v>4227.17</v>
      </c>
    </row>
    <row r="656" spans="1:9" x14ac:dyDescent="0.25">
      <c r="A656" s="304" t="s">
        <v>465</v>
      </c>
      <c r="B656" s="298">
        <v>1</v>
      </c>
      <c r="C656" s="298">
        <f>D656+E656</f>
        <v>200</v>
      </c>
      <c r="D656" s="298">
        <v>158</v>
      </c>
      <c r="E656" s="298">
        <v>42</v>
      </c>
      <c r="F656" s="302">
        <v>743.47</v>
      </c>
      <c r="G656" s="302">
        <f t="shared" si="162"/>
        <v>4.71</v>
      </c>
      <c r="H656" s="302">
        <f t="shared" si="163"/>
        <v>395.64</v>
      </c>
      <c r="I656" s="302">
        <f t="shared" si="168"/>
        <v>490.95</v>
      </c>
    </row>
    <row r="657" spans="1:9" x14ac:dyDescent="0.25">
      <c r="A657" s="304" t="s">
        <v>465</v>
      </c>
      <c r="B657" s="298">
        <v>1</v>
      </c>
      <c r="C657" s="298">
        <f t="shared" ref="C657:C662" si="173">D657+E657</f>
        <v>244</v>
      </c>
      <c r="D657" s="298">
        <v>158</v>
      </c>
      <c r="E657" s="298">
        <v>86</v>
      </c>
      <c r="F657" s="302">
        <v>743.45</v>
      </c>
      <c r="G657" s="302">
        <f t="shared" si="162"/>
        <v>4.71</v>
      </c>
      <c r="H657" s="302">
        <f t="shared" si="163"/>
        <v>810.12</v>
      </c>
      <c r="I657" s="302">
        <f t="shared" si="168"/>
        <v>1005.28</v>
      </c>
    </row>
    <row r="658" spans="1:9" x14ac:dyDescent="0.25">
      <c r="A658" s="304" t="s">
        <v>465</v>
      </c>
      <c r="B658" s="298">
        <v>1</v>
      </c>
      <c r="C658" s="298">
        <f t="shared" si="173"/>
        <v>220</v>
      </c>
      <c r="D658" s="298">
        <v>158</v>
      </c>
      <c r="E658" s="298">
        <v>62</v>
      </c>
      <c r="F658" s="302">
        <v>743.44</v>
      </c>
      <c r="G658" s="302">
        <f t="shared" si="162"/>
        <v>4.71</v>
      </c>
      <c r="H658" s="302">
        <f t="shared" si="163"/>
        <v>584.04</v>
      </c>
      <c r="I658" s="302">
        <f t="shared" si="168"/>
        <v>724.74</v>
      </c>
    </row>
    <row r="659" spans="1:9" s="220" customFormat="1" x14ac:dyDescent="0.25">
      <c r="A659" s="363" t="s">
        <v>465</v>
      </c>
      <c r="B659" s="349">
        <v>1</v>
      </c>
      <c r="C659" s="349">
        <f t="shared" si="173"/>
        <v>246</v>
      </c>
      <c r="D659" s="349">
        <v>158</v>
      </c>
      <c r="E659" s="349">
        <v>88</v>
      </c>
      <c r="F659" s="350">
        <v>847.63</v>
      </c>
      <c r="G659" s="350">
        <f t="shared" si="162"/>
        <v>5.36</v>
      </c>
      <c r="H659" s="350">
        <f t="shared" si="163"/>
        <v>943.36</v>
      </c>
      <c r="I659" s="350">
        <f t="shared" si="168"/>
        <v>1170.6199999999999</v>
      </c>
    </row>
    <row r="660" spans="1:9" x14ac:dyDescent="0.25">
      <c r="A660" s="304" t="s">
        <v>30</v>
      </c>
      <c r="B660" s="298">
        <v>1</v>
      </c>
      <c r="C660" s="298">
        <f t="shared" si="173"/>
        <v>184</v>
      </c>
      <c r="D660" s="298">
        <v>158</v>
      </c>
      <c r="E660" s="298">
        <v>26</v>
      </c>
      <c r="F660" s="302">
        <v>658.19</v>
      </c>
      <c r="G660" s="302">
        <f t="shared" si="162"/>
        <v>4.17</v>
      </c>
      <c r="H660" s="302">
        <f t="shared" si="163"/>
        <v>216.84</v>
      </c>
      <c r="I660" s="302">
        <f t="shared" si="168"/>
        <v>269.08</v>
      </c>
    </row>
    <row r="661" spans="1:9" x14ac:dyDescent="0.25">
      <c r="A661" s="304" t="s">
        <v>30</v>
      </c>
      <c r="B661" s="298">
        <v>1</v>
      </c>
      <c r="C661" s="298">
        <f t="shared" si="173"/>
        <v>196</v>
      </c>
      <c r="D661" s="298">
        <v>158</v>
      </c>
      <c r="E661" s="298">
        <v>38</v>
      </c>
      <c r="F661" s="302">
        <v>740.81</v>
      </c>
      <c r="G661" s="302">
        <f t="shared" si="162"/>
        <v>4.6900000000000004</v>
      </c>
      <c r="H661" s="302">
        <f t="shared" si="163"/>
        <v>356.44</v>
      </c>
      <c r="I661" s="302">
        <f t="shared" si="168"/>
        <v>442.31</v>
      </c>
    </row>
    <row r="662" spans="1:9" ht="15" customHeight="1" x14ac:dyDescent="0.25">
      <c r="A662" s="304" t="s">
        <v>30</v>
      </c>
      <c r="B662" s="298">
        <v>1</v>
      </c>
      <c r="C662" s="298">
        <f t="shared" si="173"/>
        <v>170</v>
      </c>
      <c r="D662" s="298">
        <v>158</v>
      </c>
      <c r="E662" s="298">
        <v>12</v>
      </c>
      <c r="F662" s="302">
        <v>658.2</v>
      </c>
      <c r="G662" s="302">
        <f t="shared" si="162"/>
        <v>4.17</v>
      </c>
      <c r="H662" s="302">
        <f t="shared" si="163"/>
        <v>100.08</v>
      </c>
      <c r="I662" s="302">
        <f t="shared" si="168"/>
        <v>124.19</v>
      </c>
    </row>
    <row r="663" spans="1:9" ht="47.25" x14ac:dyDescent="0.25">
      <c r="A663" s="297" t="s">
        <v>25</v>
      </c>
      <c r="B663" s="320">
        <f t="shared" ref="B663:I663" si="174">SUM(B664:B668)</f>
        <v>5</v>
      </c>
      <c r="C663" s="320"/>
      <c r="D663" s="299"/>
      <c r="E663" s="320">
        <f t="shared" si="174"/>
        <v>201</v>
      </c>
      <c r="F663" s="299"/>
      <c r="G663" s="299"/>
      <c r="H663" s="299">
        <f t="shared" si="174"/>
        <v>1391.76</v>
      </c>
      <c r="I663" s="299">
        <f t="shared" si="174"/>
        <v>1727.0300000000002</v>
      </c>
    </row>
    <row r="664" spans="1:9" ht="15" customHeight="1" x14ac:dyDescent="0.25">
      <c r="A664" s="304" t="s">
        <v>196</v>
      </c>
      <c r="B664" s="298">
        <v>1</v>
      </c>
      <c r="C664" s="298">
        <f>D664+E664</f>
        <v>218</v>
      </c>
      <c r="D664" s="298">
        <v>158</v>
      </c>
      <c r="E664" s="298">
        <v>60</v>
      </c>
      <c r="F664" s="302">
        <v>549.30999999999995</v>
      </c>
      <c r="G664" s="302">
        <f t="shared" si="162"/>
        <v>3.48</v>
      </c>
      <c r="H664" s="302">
        <f t="shared" si="163"/>
        <v>417.6</v>
      </c>
      <c r="I664" s="302">
        <f t="shared" si="168"/>
        <v>518.20000000000005</v>
      </c>
    </row>
    <row r="665" spans="1:9" x14ac:dyDescent="0.25">
      <c r="A665" s="304" t="s">
        <v>196</v>
      </c>
      <c r="B665" s="298">
        <v>1</v>
      </c>
      <c r="C665" s="298">
        <f t="shared" ref="C665:C668" si="175">D665+E665</f>
        <v>162</v>
      </c>
      <c r="D665" s="298">
        <v>158</v>
      </c>
      <c r="E665" s="298">
        <v>4</v>
      </c>
      <c r="F665" s="302">
        <v>406.85</v>
      </c>
      <c r="G665" s="302">
        <f t="shared" si="162"/>
        <v>2.58</v>
      </c>
      <c r="H665" s="302">
        <f t="shared" si="163"/>
        <v>20.64</v>
      </c>
      <c r="I665" s="302">
        <f t="shared" si="168"/>
        <v>25.61</v>
      </c>
    </row>
    <row r="666" spans="1:9" x14ac:dyDescent="0.25">
      <c r="A666" s="304" t="s">
        <v>196</v>
      </c>
      <c r="B666" s="298">
        <v>1</v>
      </c>
      <c r="C666" s="298">
        <f t="shared" si="175"/>
        <v>208</v>
      </c>
      <c r="D666" s="298">
        <v>158</v>
      </c>
      <c r="E666" s="298">
        <v>50</v>
      </c>
      <c r="F666" s="302">
        <v>549.29999999999995</v>
      </c>
      <c r="G666" s="302">
        <f t="shared" si="162"/>
        <v>3.48</v>
      </c>
      <c r="H666" s="302">
        <f t="shared" si="163"/>
        <v>348</v>
      </c>
      <c r="I666" s="302">
        <f t="shared" si="168"/>
        <v>431.83</v>
      </c>
    </row>
    <row r="667" spans="1:9" x14ac:dyDescent="0.25">
      <c r="A667" s="304" t="s">
        <v>196</v>
      </c>
      <c r="B667" s="298">
        <v>1</v>
      </c>
      <c r="C667" s="298">
        <f t="shared" si="175"/>
        <v>202</v>
      </c>
      <c r="D667" s="298">
        <v>158</v>
      </c>
      <c r="E667" s="298">
        <v>44</v>
      </c>
      <c r="F667" s="302">
        <v>549.29999999999995</v>
      </c>
      <c r="G667" s="302">
        <f t="shared" si="162"/>
        <v>3.48</v>
      </c>
      <c r="H667" s="302">
        <f t="shared" si="163"/>
        <v>306.24</v>
      </c>
      <c r="I667" s="302">
        <f t="shared" si="168"/>
        <v>380.01</v>
      </c>
    </row>
    <row r="668" spans="1:9" s="249" customFormat="1" x14ac:dyDescent="0.25">
      <c r="A668" s="303" t="s">
        <v>196</v>
      </c>
      <c r="B668" s="352">
        <v>1</v>
      </c>
      <c r="C668" s="352">
        <f t="shared" si="175"/>
        <v>201</v>
      </c>
      <c r="D668" s="352">
        <v>158</v>
      </c>
      <c r="E668" s="352">
        <v>43</v>
      </c>
      <c r="F668" s="353">
        <v>549.29</v>
      </c>
      <c r="G668" s="353">
        <f>ROUND(F668/D668,2)</f>
        <v>3.48</v>
      </c>
      <c r="H668" s="353">
        <f>ROUND(E668*G668*2,2)</f>
        <v>299.27999999999997</v>
      </c>
      <c r="I668" s="353">
        <f t="shared" si="168"/>
        <v>371.38</v>
      </c>
    </row>
    <row r="669" spans="1:9" x14ac:dyDescent="0.25">
      <c r="A669" s="312" t="s">
        <v>1201</v>
      </c>
      <c r="B669" s="306">
        <f t="shared" ref="B669:H669" si="176">SUM(B670)</f>
        <v>8</v>
      </c>
      <c r="C669" s="306"/>
      <c r="D669" s="296"/>
      <c r="E669" s="306">
        <f t="shared" si="176"/>
        <v>95</v>
      </c>
      <c r="F669" s="296"/>
      <c r="G669" s="296"/>
      <c r="H669" s="296">
        <f t="shared" si="176"/>
        <v>918.62</v>
      </c>
      <c r="I669" s="296">
        <f>SUM(I670)</f>
        <v>1139.9100000000001</v>
      </c>
    </row>
    <row r="670" spans="1:9" ht="47.25" x14ac:dyDescent="0.25">
      <c r="A670" s="297" t="s">
        <v>24</v>
      </c>
      <c r="B670" s="320">
        <f>SUM(B671:B678)</f>
        <v>8</v>
      </c>
      <c r="C670" s="320"/>
      <c r="D670" s="299"/>
      <c r="E670" s="320">
        <f t="shared" ref="E670:H670" si="177">SUM(E671:E678)</f>
        <v>95</v>
      </c>
      <c r="F670" s="299"/>
      <c r="G670" s="299"/>
      <c r="H670" s="299">
        <f t="shared" si="177"/>
        <v>918.62</v>
      </c>
      <c r="I670" s="299">
        <f>SUM(I671:I678)</f>
        <v>1139.9100000000001</v>
      </c>
    </row>
    <row r="671" spans="1:9" x14ac:dyDescent="0.25">
      <c r="A671" s="304" t="s">
        <v>790</v>
      </c>
      <c r="B671" s="298">
        <v>1</v>
      </c>
      <c r="C671" s="298">
        <f>D671+E671</f>
        <v>170</v>
      </c>
      <c r="D671" s="298">
        <v>158</v>
      </c>
      <c r="E671" s="298">
        <v>12</v>
      </c>
      <c r="F671" s="302">
        <v>850.04</v>
      </c>
      <c r="G671" s="302">
        <f t="shared" si="162"/>
        <v>5.38</v>
      </c>
      <c r="H671" s="302">
        <f t="shared" si="163"/>
        <v>129.12</v>
      </c>
      <c r="I671" s="302">
        <f t="shared" si="168"/>
        <v>160.22999999999999</v>
      </c>
    </row>
    <row r="672" spans="1:9" x14ac:dyDescent="0.25">
      <c r="A672" s="304" t="s">
        <v>140</v>
      </c>
      <c r="B672" s="298">
        <v>1</v>
      </c>
      <c r="C672" s="298">
        <f t="shared" ref="C672:C678" si="178">D672+E672</f>
        <v>181</v>
      </c>
      <c r="D672" s="298">
        <v>158</v>
      </c>
      <c r="E672" s="298">
        <v>23</v>
      </c>
      <c r="F672" s="302">
        <v>784.99</v>
      </c>
      <c r="G672" s="302">
        <f t="shared" si="162"/>
        <v>4.97</v>
      </c>
      <c r="H672" s="302">
        <f t="shared" si="163"/>
        <v>228.62</v>
      </c>
      <c r="I672" s="302">
        <f t="shared" si="168"/>
        <v>283.69</v>
      </c>
    </row>
    <row r="673" spans="1:9" x14ac:dyDescent="0.25">
      <c r="A673" s="304" t="s">
        <v>30</v>
      </c>
      <c r="B673" s="298">
        <v>1</v>
      </c>
      <c r="C673" s="298">
        <f t="shared" si="178"/>
        <v>170</v>
      </c>
      <c r="D673" s="298">
        <v>158</v>
      </c>
      <c r="E673" s="298">
        <v>12</v>
      </c>
      <c r="F673" s="302">
        <v>743.39</v>
      </c>
      <c r="G673" s="302">
        <f t="shared" si="162"/>
        <v>4.71</v>
      </c>
      <c r="H673" s="302">
        <f t="shared" si="163"/>
        <v>113.04</v>
      </c>
      <c r="I673" s="302">
        <f t="shared" si="168"/>
        <v>140.27000000000001</v>
      </c>
    </row>
    <row r="674" spans="1:9" x14ac:dyDescent="0.25">
      <c r="A674" s="304" t="s">
        <v>30</v>
      </c>
      <c r="B674" s="298">
        <v>1</v>
      </c>
      <c r="C674" s="298">
        <f t="shared" si="178"/>
        <v>170</v>
      </c>
      <c r="D674" s="298">
        <v>158</v>
      </c>
      <c r="E674" s="298">
        <v>12</v>
      </c>
      <c r="F674" s="302">
        <v>743.39</v>
      </c>
      <c r="G674" s="302">
        <f t="shared" si="162"/>
        <v>4.71</v>
      </c>
      <c r="H674" s="302">
        <f t="shared" si="163"/>
        <v>113.04</v>
      </c>
      <c r="I674" s="302">
        <f t="shared" si="168"/>
        <v>140.27000000000001</v>
      </c>
    </row>
    <row r="675" spans="1:9" x14ac:dyDescent="0.25">
      <c r="A675" s="304" t="s">
        <v>30</v>
      </c>
      <c r="B675" s="298">
        <v>1</v>
      </c>
      <c r="C675" s="298">
        <f t="shared" si="178"/>
        <v>170</v>
      </c>
      <c r="D675" s="298">
        <v>158</v>
      </c>
      <c r="E675" s="298">
        <v>12</v>
      </c>
      <c r="F675" s="302">
        <v>743.39</v>
      </c>
      <c r="G675" s="302">
        <f t="shared" si="162"/>
        <v>4.71</v>
      </c>
      <c r="H675" s="302">
        <f t="shared" si="163"/>
        <v>113.04</v>
      </c>
      <c r="I675" s="302">
        <f t="shared" si="168"/>
        <v>140.27000000000001</v>
      </c>
    </row>
    <row r="676" spans="1:9" x14ac:dyDescent="0.25">
      <c r="A676" s="304" t="s">
        <v>30</v>
      </c>
      <c r="B676" s="298">
        <v>1</v>
      </c>
      <c r="C676" s="298">
        <f t="shared" si="178"/>
        <v>166</v>
      </c>
      <c r="D676" s="298">
        <v>158</v>
      </c>
      <c r="E676" s="298">
        <v>8</v>
      </c>
      <c r="F676" s="302">
        <v>743.39</v>
      </c>
      <c r="G676" s="302">
        <f t="shared" si="162"/>
        <v>4.71</v>
      </c>
      <c r="H676" s="302">
        <f t="shared" si="163"/>
        <v>75.36</v>
      </c>
      <c r="I676" s="302">
        <f t="shared" si="168"/>
        <v>93.51</v>
      </c>
    </row>
    <row r="677" spans="1:9" x14ac:dyDescent="0.25">
      <c r="A677" s="304" t="s">
        <v>30</v>
      </c>
      <c r="B677" s="298">
        <v>1</v>
      </c>
      <c r="C677" s="298">
        <f t="shared" si="178"/>
        <v>170</v>
      </c>
      <c r="D677" s="298">
        <v>158</v>
      </c>
      <c r="E677" s="298">
        <v>12</v>
      </c>
      <c r="F677" s="302">
        <v>743.39</v>
      </c>
      <c r="G677" s="302">
        <f t="shared" si="162"/>
        <v>4.71</v>
      </c>
      <c r="H677" s="302">
        <f t="shared" si="163"/>
        <v>113.04</v>
      </c>
      <c r="I677" s="302">
        <f t="shared" si="168"/>
        <v>140.27000000000001</v>
      </c>
    </row>
    <row r="678" spans="1:9" x14ac:dyDescent="0.25">
      <c r="A678" s="304" t="s">
        <v>30</v>
      </c>
      <c r="B678" s="298">
        <v>1</v>
      </c>
      <c r="C678" s="298">
        <f t="shared" si="178"/>
        <v>162</v>
      </c>
      <c r="D678" s="298">
        <v>158</v>
      </c>
      <c r="E678" s="298">
        <v>4</v>
      </c>
      <c r="F678" s="302">
        <v>658.07</v>
      </c>
      <c r="G678" s="302">
        <f t="shared" si="162"/>
        <v>4.17</v>
      </c>
      <c r="H678" s="302">
        <f t="shared" si="163"/>
        <v>33.36</v>
      </c>
      <c r="I678" s="302">
        <f t="shared" si="168"/>
        <v>41.4</v>
      </c>
    </row>
    <row r="679" spans="1:9" x14ac:dyDescent="0.25">
      <c r="A679" s="294" t="s">
        <v>1203</v>
      </c>
      <c r="B679" s="306">
        <f t="shared" ref="B679" si="179">B680+B694</f>
        <v>26</v>
      </c>
      <c r="C679" s="306"/>
      <c r="D679" s="296"/>
      <c r="E679" s="306">
        <f t="shared" ref="E679:H679" si="180">E680+E694</f>
        <v>1112</v>
      </c>
      <c r="F679" s="296"/>
      <c r="G679" s="296"/>
      <c r="H679" s="296">
        <f t="shared" si="180"/>
        <v>8985.48</v>
      </c>
      <c r="I679" s="296">
        <f>I680+I694</f>
        <v>11150.09</v>
      </c>
    </row>
    <row r="680" spans="1:9" ht="47.25" x14ac:dyDescent="0.25">
      <c r="A680" s="297" t="s">
        <v>24</v>
      </c>
      <c r="B680" s="320">
        <f>SUM(B681:B693)</f>
        <v>13</v>
      </c>
      <c r="C680" s="320"/>
      <c r="D680" s="299"/>
      <c r="E680" s="320">
        <f t="shared" ref="E680:H680" si="181">SUM(E681:E693)</f>
        <v>593</v>
      </c>
      <c r="F680" s="299"/>
      <c r="G680" s="299"/>
      <c r="H680" s="299">
        <f t="shared" si="181"/>
        <v>5480.76</v>
      </c>
      <c r="I680" s="299">
        <f>SUM(I681:I693)</f>
        <v>6801.0800000000008</v>
      </c>
    </row>
    <row r="681" spans="1:9" x14ac:dyDescent="0.25">
      <c r="A681" s="300" t="s">
        <v>465</v>
      </c>
      <c r="B681" s="298">
        <v>1</v>
      </c>
      <c r="C681" s="298">
        <f>D681+E681</f>
        <v>188</v>
      </c>
      <c r="D681" s="298">
        <v>158</v>
      </c>
      <c r="E681" s="298">
        <v>30</v>
      </c>
      <c r="F681" s="302">
        <v>743.44</v>
      </c>
      <c r="G681" s="302">
        <f t="shared" si="162"/>
        <v>4.71</v>
      </c>
      <c r="H681" s="302">
        <f t="shared" si="163"/>
        <v>282.60000000000002</v>
      </c>
      <c r="I681" s="302">
        <f t="shared" si="168"/>
        <v>350.68</v>
      </c>
    </row>
    <row r="682" spans="1:9" ht="15.75" customHeight="1" x14ac:dyDescent="0.25">
      <c r="A682" s="300" t="s">
        <v>465</v>
      </c>
      <c r="B682" s="298">
        <v>1</v>
      </c>
      <c r="C682" s="298">
        <f t="shared" ref="C682:C693" si="182">D682+E682</f>
        <v>168</v>
      </c>
      <c r="D682" s="298">
        <v>158</v>
      </c>
      <c r="E682" s="298">
        <v>10</v>
      </c>
      <c r="F682" s="302">
        <v>743.39</v>
      </c>
      <c r="G682" s="302">
        <f t="shared" si="162"/>
        <v>4.71</v>
      </c>
      <c r="H682" s="302">
        <f t="shared" si="163"/>
        <v>94.2</v>
      </c>
      <c r="I682" s="302">
        <f t="shared" si="168"/>
        <v>116.89</v>
      </c>
    </row>
    <row r="683" spans="1:9" x14ac:dyDescent="0.25">
      <c r="A683" s="300" t="s">
        <v>465</v>
      </c>
      <c r="B683" s="298">
        <v>1</v>
      </c>
      <c r="C683" s="298">
        <f t="shared" si="182"/>
        <v>194</v>
      </c>
      <c r="D683" s="298">
        <v>158</v>
      </c>
      <c r="E683" s="298">
        <v>36</v>
      </c>
      <c r="F683" s="302">
        <v>743.43</v>
      </c>
      <c r="G683" s="302">
        <f t="shared" si="162"/>
        <v>4.71</v>
      </c>
      <c r="H683" s="302">
        <f t="shared" si="163"/>
        <v>339.12</v>
      </c>
      <c r="I683" s="302">
        <f t="shared" si="168"/>
        <v>420.81</v>
      </c>
    </row>
    <row r="684" spans="1:9" ht="15.75" customHeight="1" x14ac:dyDescent="0.25">
      <c r="A684" s="300" t="s">
        <v>465</v>
      </c>
      <c r="B684" s="298">
        <v>1</v>
      </c>
      <c r="C684" s="298">
        <f t="shared" si="182"/>
        <v>195</v>
      </c>
      <c r="D684" s="298">
        <v>158</v>
      </c>
      <c r="E684" s="298">
        <v>37</v>
      </c>
      <c r="F684" s="302">
        <v>743.45</v>
      </c>
      <c r="G684" s="302">
        <f t="shared" si="162"/>
        <v>4.71</v>
      </c>
      <c r="H684" s="302">
        <f t="shared" si="163"/>
        <v>348.54</v>
      </c>
      <c r="I684" s="302">
        <f t="shared" si="168"/>
        <v>432.5</v>
      </c>
    </row>
    <row r="685" spans="1:9" ht="15.75" customHeight="1" x14ac:dyDescent="0.25">
      <c r="A685" s="300" t="s">
        <v>465</v>
      </c>
      <c r="B685" s="298">
        <v>1</v>
      </c>
      <c r="C685" s="298">
        <f t="shared" si="182"/>
        <v>216</v>
      </c>
      <c r="D685" s="298">
        <v>158</v>
      </c>
      <c r="E685" s="298">
        <v>58</v>
      </c>
      <c r="F685" s="302">
        <v>743.44</v>
      </c>
      <c r="G685" s="302">
        <f t="shared" si="162"/>
        <v>4.71</v>
      </c>
      <c r="H685" s="302">
        <f t="shared" si="163"/>
        <v>546.36</v>
      </c>
      <c r="I685" s="302">
        <f t="shared" si="168"/>
        <v>677.98</v>
      </c>
    </row>
    <row r="686" spans="1:9" ht="15.75" customHeight="1" x14ac:dyDescent="0.25">
      <c r="A686" s="300" t="s">
        <v>465</v>
      </c>
      <c r="B686" s="298">
        <v>1</v>
      </c>
      <c r="C686" s="298">
        <f t="shared" si="182"/>
        <v>206</v>
      </c>
      <c r="D686" s="298">
        <v>158</v>
      </c>
      <c r="E686" s="298">
        <v>48</v>
      </c>
      <c r="F686" s="302">
        <v>743.46</v>
      </c>
      <c r="G686" s="302">
        <f t="shared" si="162"/>
        <v>4.71</v>
      </c>
      <c r="H686" s="302">
        <f t="shared" si="163"/>
        <v>452.16</v>
      </c>
      <c r="I686" s="302">
        <f t="shared" si="168"/>
        <v>561.09</v>
      </c>
    </row>
    <row r="687" spans="1:9" ht="15.75" customHeight="1" x14ac:dyDescent="0.25">
      <c r="A687" s="300" t="s">
        <v>465</v>
      </c>
      <c r="B687" s="298">
        <v>1</v>
      </c>
      <c r="C687" s="298">
        <f t="shared" si="182"/>
        <v>220</v>
      </c>
      <c r="D687" s="298">
        <v>158</v>
      </c>
      <c r="E687" s="298">
        <v>62</v>
      </c>
      <c r="F687" s="302">
        <v>743.44</v>
      </c>
      <c r="G687" s="302">
        <f t="shared" si="162"/>
        <v>4.71</v>
      </c>
      <c r="H687" s="302">
        <f t="shared" si="163"/>
        <v>584.04</v>
      </c>
      <c r="I687" s="302">
        <f t="shared" si="168"/>
        <v>724.74</v>
      </c>
    </row>
    <row r="688" spans="1:9" x14ac:dyDescent="0.25">
      <c r="A688" s="300" t="s">
        <v>30</v>
      </c>
      <c r="B688" s="298">
        <v>1</v>
      </c>
      <c r="C688" s="298">
        <f t="shared" si="182"/>
        <v>174</v>
      </c>
      <c r="D688" s="298">
        <v>158</v>
      </c>
      <c r="E688" s="298">
        <v>16</v>
      </c>
      <c r="F688" s="302">
        <v>658.17</v>
      </c>
      <c r="G688" s="302">
        <f t="shared" si="162"/>
        <v>4.17</v>
      </c>
      <c r="H688" s="302">
        <f t="shared" si="163"/>
        <v>133.44</v>
      </c>
      <c r="I688" s="302">
        <f t="shared" si="168"/>
        <v>165.59</v>
      </c>
    </row>
    <row r="689" spans="1:9" x14ac:dyDescent="0.25">
      <c r="A689" s="300" t="s">
        <v>30</v>
      </c>
      <c r="B689" s="298">
        <v>1</v>
      </c>
      <c r="C689" s="298">
        <f t="shared" si="182"/>
        <v>235</v>
      </c>
      <c r="D689" s="298">
        <v>158</v>
      </c>
      <c r="E689" s="298">
        <v>77</v>
      </c>
      <c r="F689" s="302">
        <v>694.99</v>
      </c>
      <c r="G689" s="302">
        <f t="shared" si="162"/>
        <v>4.4000000000000004</v>
      </c>
      <c r="H689" s="302">
        <f t="shared" si="163"/>
        <v>677.6</v>
      </c>
      <c r="I689" s="302">
        <f t="shared" si="168"/>
        <v>840.83</v>
      </c>
    </row>
    <row r="690" spans="1:9" x14ac:dyDescent="0.25">
      <c r="A690" s="300" t="s">
        <v>30</v>
      </c>
      <c r="B690" s="298">
        <v>1</v>
      </c>
      <c r="C690" s="298">
        <f t="shared" si="182"/>
        <v>236</v>
      </c>
      <c r="D690" s="298">
        <v>158</v>
      </c>
      <c r="E690" s="298">
        <v>78</v>
      </c>
      <c r="F690" s="302">
        <v>743.45</v>
      </c>
      <c r="G690" s="302">
        <f t="shared" si="162"/>
        <v>4.71</v>
      </c>
      <c r="H690" s="302">
        <f t="shared" si="163"/>
        <v>734.76</v>
      </c>
      <c r="I690" s="302">
        <f t="shared" si="168"/>
        <v>911.76</v>
      </c>
    </row>
    <row r="691" spans="1:9" x14ac:dyDescent="0.25">
      <c r="A691" s="300" t="s">
        <v>30</v>
      </c>
      <c r="B691" s="298">
        <v>1</v>
      </c>
      <c r="C691" s="298">
        <f t="shared" si="182"/>
        <v>179</v>
      </c>
      <c r="D691" s="298">
        <v>158</v>
      </c>
      <c r="E691" s="298">
        <v>21</v>
      </c>
      <c r="F691" s="302">
        <v>658.18</v>
      </c>
      <c r="G691" s="302">
        <f t="shared" si="162"/>
        <v>4.17</v>
      </c>
      <c r="H691" s="302">
        <f t="shared" si="163"/>
        <v>175.14</v>
      </c>
      <c r="I691" s="302">
        <f t="shared" si="168"/>
        <v>217.33</v>
      </c>
    </row>
    <row r="692" spans="1:9" x14ac:dyDescent="0.25">
      <c r="A692" s="300" t="s">
        <v>30</v>
      </c>
      <c r="B692" s="298">
        <v>1</v>
      </c>
      <c r="C692" s="298">
        <f t="shared" si="182"/>
        <v>208</v>
      </c>
      <c r="D692" s="298">
        <v>158</v>
      </c>
      <c r="E692" s="298">
        <v>50</v>
      </c>
      <c r="F692" s="302">
        <v>658.23</v>
      </c>
      <c r="G692" s="302">
        <f t="shared" si="162"/>
        <v>4.17</v>
      </c>
      <c r="H692" s="302">
        <f t="shared" si="163"/>
        <v>417</v>
      </c>
      <c r="I692" s="302">
        <f t="shared" si="168"/>
        <v>517.46</v>
      </c>
    </row>
    <row r="693" spans="1:9" ht="15.75" customHeight="1" x14ac:dyDescent="0.25">
      <c r="A693" s="300" t="s">
        <v>30</v>
      </c>
      <c r="B693" s="298">
        <v>1</v>
      </c>
      <c r="C693" s="298">
        <f t="shared" si="182"/>
        <v>228</v>
      </c>
      <c r="D693" s="298">
        <v>158</v>
      </c>
      <c r="E693" s="298">
        <v>70</v>
      </c>
      <c r="F693" s="302">
        <v>784.99</v>
      </c>
      <c r="G693" s="302">
        <f t="shared" si="162"/>
        <v>4.97</v>
      </c>
      <c r="H693" s="302">
        <f t="shared" si="163"/>
        <v>695.8</v>
      </c>
      <c r="I693" s="302">
        <f t="shared" si="168"/>
        <v>863.42</v>
      </c>
    </row>
    <row r="694" spans="1:9" ht="47.25" x14ac:dyDescent="0.25">
      <c r="A694" s="332" t="s">
        <v>25</v>
      </c>
      <c r="B694" s="335">
        <f>SUM(B695:B707)</f>
        <v>13</v>
      </c>
      <c r="C694" s="335"/>
      <c r="D694" s="334"/>
      <c r="E694" s="335">
        <f t="shared" ref="E694:H694" si="183">SUM(E695:E707)</f>
        <v>519</v>
      </c>
      <c r="F694" s="334"/>
      <c r="G694" s="334"/>
      <c r="H694" s="334">
        <f t="shared" si="183"/>
        <v>3504.7200000000003</v>
      </c>
      <c r="I694" s="334">
        <f>SUM(I695:I707)</f>
        <v>4349.0099999999993</v>
      </c>
    </row>
    <row r="695" spans="1:9" ht="15.75" customHeight="1" x14ac:dyDescent="0.25">
      <c r="A695" s="300" t="s">
        <v>196</v>
      </c>
      <c r="B695" s="298">
        <v>1</v>
      </c>
      <c r="C695" s="298">
        <f>D695+E695</f>
        <v>173</v>
      </c>
      <c r="D695" s="298">
        <v>158</v>
      </c>
      <c r="E695" s="298">
        <v>15</v>
      </c>
      <c r="F695" s="302">
        <v>549.30999999999995</v>
      </c>
      <c r="G695" s="302">
        <f t="shared" si="162"/>
        <v>3.48</v>
      </c>
      <c r="H695" s="302">
        <f t="shared" si="163"/>
        <v>104.4</v>
      </c>
      <c r="I695" s="302">
        <f t="shared" si="168"/>
        <v>129.55000000000001</v>
      </c>
    </row>
    <row r="696" spans="1:9" ht="15.75" customHeight="1" x14ac:dyDescent="0.25">
      <c r="A696" s="300" t="s">
        <v>196</v>
      </c>
      <c r="B696" s="298">
        <v>1</v>
      </c>
      <c r="C696" s="298">
        <f t="shared" ref="C696:C707" si="184">D696+E696</f>
        <v>199</v>
      </c>
      <c r="D696" s="298">
        <v>158</v>
      </c>
      <c r="E696" s="298">
        <v>41</v>
      </c>
      <c r="F696" s="302">
        <v>600.01</v>
      </c>
      <c r="G696" s="302">
        <f t="shared" si="162"/>
        <v>3.8</v>
      </c>
      <c r="H696" s="302">
        <f t="shared" si="163"/>
        <v>311.60000000000002</v>
      </c>
      <c r="I696" s="302">
        <f t="shared" si="168"/>
        <v>386.66</v>
      </c>
    </row>
    <row r="697" spans="1:9" ht="15.75" customHeight="1" x14ac:dyDescent="0.25">
      <c r="A697" s="300" t="s">
        <v>196</v>
      </c>
      <c r="B697" s="298">
        <v>1</v>
      </c>
      <c r="C697" s="298">
        <f t="shared" si="184"/>
        <v>199</v>
      </c>
      <c r="D697" s="298">
        <v>158</v>
      </c>
      <c r="E697" s="298">
        <v>41</v>
      </c>
      <c r="F697" s="302">
        <v>549.38</v>
      </c>
      <c r="G697" s="302">
        <f t="shared" si="162"/>
        <v>3.48</v>
      </c>
      <c r="H697" s="302">
        <f t="shared" si="163"/>
        <v>285.36</v>
      </c>
      <c r="I697" s="302">
        <f t="shared" si="168"/>
        <v>354.1</v>
      </c>
    </row>
    <row r="698" spans="1:9" ht="15.75" customHeight="1" x14ac:dyDescent="0.25">
      <c r="A698" s="300" t="s">
        <v>196</v>
      </c>
      <c r="B698" s="298">
        <v>1</v>
      </c>
      <c r="C698" s="298">
        <f t="shared" si="184"/>
        <v>204</v>
      </c>
      <c r="D698" s="298">
        <v>158</v>
      </c>
      <c r="E698" s="298">
        <v>46</v>
      </c>
      <c r="F698" s="302">
        <v>549.29</v>
      </c>
      <c r="G698" s="302">
        <f t="shared" si="162"/>
        <v>3.48</v>
      </c>
      <c r="H698" s="302">
        <f t="shared" si="163"/>
        <v>320.16000000000003</v>
      </c>
      <c r="I698" s="302">
        <f t="shared" si="168"/>
        <v>397.29</v>
      </c>
    </row>
    <row r="699" spans="1:9" ht="15.75" customHeight="1" x14ac:dyDescent="0.25">
      <c r="A699" s="300" t="s">
        <v>196</v>
      </c>
      <c r="B699" s="298">
        <v>1</v>
      </c>
      <c r="C699" s="298">
        <f t="shared" si="184"/>
        <v>248</v>
      </c>
      <c r="D699" s="298">
        <v>158</v>
      </c>
      <c r="E699" s="298">
        <v>90</v>
      </c>
      <c r="F699" s="302">
        <v>549.29999999999995</v>
      </c>
      <c r="G699" s="302">
        <f t="shared" si="162"/>
        <v>3.48</v>
      </c>
      <c r="H699" s="302">
        <f t="shared" si="163"/>
        <v>626.4</v>
      </c>
      <c r="I699" s="302">
        <f t="shared" si="168"/>
        <v>777.3</v>
      </c>
    </row>
    <row r="700" spans="1:9" ht="15.75" customHeight="1" x14ac:dyDescent="0.25">
      <c r="A700" s="300" t="s">
        <v>196</v>
      </c>
      <c r="B700" s="298">
        <v>1</v>
      </c>
      <c r="C700" s="298">
        <f t="shared" si="184"/>
        <v>204</v>
      </c>
      <c r="D700" s="298">
        <v>158</v>
      </c>
      <c r="E700" s="298">
        <v>46</v>
      </c>
      <c r="F700" s="302">
        <v>549.29</v>
      </c>
      <c r="G700" s="302">
        <f t="shared" si="162"/>
        <v>3.48</v>
      </c>
      <c r="H700" s="302">
        <f t="shared" si="163"/>
        <v>320.16000000000003</v>
      </c>
      <c r="I700" s="302">
        <f t="shared" si="168"/>
        <v>397.29</v>
      </c>
    </row>
    <row r="701" spans="1:9" ht="15.75" customHeight="1" x14ac:dyDescent="0.25">
      <c r="A701" s="300" t="s">
        <v>196</v>
      </c>
      <c r="B701" s="298">
        <v>1</v>
      </c>
      <c r="C701" s="298">
        <f t="shared" si="184"/>
        <v>198</v>
      </c>
      <c r="D701" s="298">
        <v>158</v>
      </c>
      <c r="E701" s="298">
        <v>40</v>
      </c>
      <c r="F701" s="302">
        <v>430</v>
      </c>
      <c r="G701" s="302">
        <f t="shared" si="162"/>
        <v>2.72</v>
      </c>
      <c r="H701" s="302">
        <f t="shared" si="163"/>
        <v>217.6</v>
      </c>
      <c r="I701" s="302">
        <f t="shared" si="168"/>
        <v>270.02</v>
      </c>
    </row>
    <row r="702" spans="1:9" ht="15.75" customHeight="1" x14ac:dyDescent="0.25">
      <c r="A702" s="300" t="s">
        <v>196</v>
      </c>
      <c r="B702" s="298">
        <v>1</v>
      </c>
      <c r="C702" s="298">
        <f t="shared" si="184"/>
        <v>200</v>
      </c>
      <c r="D702" s="298">
        <v>158</v>
      </c>
      <c r="E702" s="298">
        <v>42</v>
      </c>
      <c r="F702" s="302">
        <v>549.30999999999995</v>
      </c>
      <c r="G702" s="302">
        <f t="shared" si="162"/>
        <v>3.48</v>
      </c>
      <c r="H702" s="302">
        <f t="shared" si="163"/>
        <v>292.32</v>
      </c>
      <c r="I702" s="302">
        <f t="shared" si="168"/>
        <v>362.74</v>
      </c>
    </row>
    <row r="703" spans="1:9" ht="15.75" customHeight="1" x14ac:dyDescent="0.25">
      <c r="A703" s="300" t="s">
        <v>196</v>
      </c>
      <c r="B703" s="298">
        <v>1</v>
      </c>
      <c r="C703" s="298">
        <f t="shared" si="184"/>
        <v>176</v>
      </c>
      <c r="D703" s="298">
        <v>158</v>
      </c>
      <c r="E703" s="298">
        <v>18</v>
      </c>
      <c r="F703" s="302">
        <v>549.30999999999995</v>
      </c>
      <c r="G703" s="302">
        <f t="shared" si="162"/>
        <v>3.48</v>
      </c>
      <c r="H703" s="302">
        <f t="shared" si="163"/>
        <v>125.28</v>
      </c>
      <c r="I703" s="302">
        <f t="shared" si="168"/>
        <v>155.46</v>
      </c>
    </row>
    <row r="704" spans="1:9" ht="15.75" customHeight="1" x14ac:dyDescent="0.25">
      <c r="A704" s="300" t="s">
        <v>196</v>
      </c>
      <c r="B704" s="298">
        <v>1</v>
      </c>
      <c r="C704" s="298">
        <f t="shared" si="184"/>
        <v>182</v>
      </c>
      <c r="D704" s="298">
        <v>158</v>
      </c>
      <c r="E704" s="298">
        <v>24</v>
      </c>
      <c r="F704" s="302">
        <v>549.30999999999995</v>
      </c>
      <c r="G704" s="302">
        <f t="shared" si="162"/>
        <v>3.48</v>
      </c>
      <c r="H704" s="302">
        <f t="shared" si="163"/>
        <v>167.04</v>
      </c>
      <c r="I704" s="302">
        <f t="shared" si="168"/>
        <v>207.28</v>
      </c>
    </row>
    <row r="705" spans="1:9" ht="15.75" customHeight="1" x14ac:dyDescent="0.25">
      <c r="A705" s="300" t="s">
        <v>196</v>
      </c>
      <c r="B705" s="298">
        <v>1</v>
      </c>
      <c r="C705" s="298">
        <f t="shared" si="184"/>
        <v>216</v>
      </c>
      <c r="D705" s="298">
        <v>158</v>
      </c>
      <c r="E705" s="298">
        <v>58</v>
      </c>
      <c r="F705" s="302">
        <v>549.29999999999995</v>
      </c>
      <c r="G705" s="302">
        <f t="shared" si="162"/>
        <v>3.48</v>
      </c>
      <c r="H705" s="302">
        <f t="shared" si="163"/>
        <v>403.68</v>
      </c>
      <c r="I705" s="302">
        <f t="shared" si="168"/>
        <v>500.93</v>
      </c>
    </row>
    <row r="706" spans="1:9" ht="15.75" customHeight="1" x14ac:dyDescent="0.25">
      <c r="A706" s="300" t="s">
        <v>196</v>
      </c>
      <c r="B706" s="298">
        <v>1</v>
      </c>
      <c r="C706" s="298">
        <f t="shared" si="184"/>
        <v>206</v>
      </c>
      <c r="D706" s="298">
        <v>158</v>
      </c>
      <c r="E706" s="298">
        <v>48</v>
      </c>
      <c r="F706" s="302">
        <v>429.99</v>
      </c>
      <c r="G706" s="302">
        <f t="shared" si="162"/>
        <v>2.72</v>
      </c>
      <c r="H706" s="302">
        <f t="shared" si="163"/>
        <v>261.12</v>
      </c>
      <c r="I706" s="302">
        <f t="shared" si="168"/>
        <v>324.02</v>
      </c>
    </row>
    <row r="707" spans="1:9" ht="15.75" customHeight="1" x14ac:dyDescent="0.25">
      <c r="A707" s="300" t="s">
        <v>196</v>
      </c>
      <c r="B707" s="298">
        <v>1</v>
      </c>
      <c r="C707" s="298">
        <f t="shared" si="184"/>
        <v>168</v>
      </c>
      <c r="D707" s="298">
        <v>158</v>
      </c>
      <c r="E707" s="298">
        <v>10</v>
      </c>
      <c r="F707" s="302">
        <v>549.37</v>
      </c>
      <c r="G707" s="302">
        <f t="shared" si="162"/>
        <v>3.48</v>
      </c>
      <c r="H707" s="302">
        <f t="shared" si="163"/>
        <v>69.599999999999994</v>
      </c>
      <c r="I707" s="302">
        <f t="shared" si="168"/>
        <v>86.37</v>
      </c>
    </row>
    <row r="708" spans="1:9" ht="15.75" customHeight="1" x14ac:dyDescent="0.25">
      <c r="A708" s="316" t="s">
        <v>1332</v>
      </c>
      <c r="B708" s="306">
        <f t="shared" ref="B708" si="185">B709+B711+B715</f>
        <v>5</v>
      </c>
      <c r="C708" s="306"/>
      <c r="D708" s="296"/>
      <c r="E708" s="306">
        <f t="shared" ref="E708" si="186">E709+E711+E715</f>
        <v>12</v>
      </c>
      <c r="F708" s="296"/>
      <c r="G708" s="296"/>
      <c r="H708" s="296">
        <f>H709+H711+H715</f>
        <v>117.32</v>
      </c>
      <c r="I708" s="296">
        <f>I709+I711+I715</f>
        <v>145.58000000000001</v>
      </c>
    </row>
    <row r="709" spans="1:9" ht="31.5" x14ac:dyDescent="0.25">
      <c r="A709" s="297" t="s">
        <v>23</v>
      </c>
      <c r="B709" s="320">
        <f>SUM(B710)</f>
        <v>1</v>
      </c>
      <c r="C709" s="320"/>
      <c r="D709" s="299"/>
      <c r="E709" s="320">
        <f t="shared" ref="E709:I709" si="187">SUM(E710)</f>
        <v>2</v>
      </c>
      <c r="F709" s="299"/>
      <c r="G709" s="299"/>
      <c r="H709" s="299">
        <f t="shared" si="187"/>
        <v>28.8</v>
      </c>
      <c r="I709" s="299">
        <f t="shared" si="187"/>
        <v>35.74</v>
      </c>
    </row>
    <row r="710" spans="1:9" ht="15.75" customHeight="1" x14ac:dyDescent="0.25">
      <c r="A710" s="300" t="s">
        <v>1333</v>
      </c>
      <c r="B710" s="298">
        <v>1</v>
      </c>
      <c r="C710" s="298">
        <f t="shared" ref="C710:C716" si="188">D710+E710</f>
        <v>160</v>
      </c>
      <c r="D710" s="298">
        <v>158</v>
      </c>
      <c r="E710" s="298">
        <v>2</v>
      </c>
      <c r="F710" s="302">
        <v>1136.81</v>
      </c>
      <c r="G710" s="302">
        <f t="shared" ref="G710:G716" si="189">ROUND(F710/D710,2)</f>
        <v>7.2</v>
      </c>
      <c r="H710" s="302">
        <f t="shared" ref="H710:H716" si="190">ROUND(E710*G710*2,2)</f>
        <v>28.8</v>
      </c>
      <c r="I710" s="302">
        <f t="shared" ref="I710:I716" si="191">ROUND(H710*1.2409,2)</f>
        <v>35.74</v>
      </c>
    </row>
    <row r="711" spans="1:9" ht="47.25" x14ac:dyDescent="0.25">
      <c r="A711" s="297" t="s">
        <v>24</v>
      </c>
      <c r="B711" s="320">
        <f>SUM(B712:B714)</f>
        <v>3</v>
      </c>
      <c r="C711" s="320"/>
      <c r="D711" s="299"/>
      <c r="E711" s="320">
        <f t="shared" ref="E711:I711" si="192">SUM(E712:E714)</f>
        <v>6</v>
      </c>
      <c r="F711" s="299"/>
      <c r="G711" s="299"/>
      <c r="H711" s="299">
        <f t="shared" si="192"/>
        <v>59.16</v>
      </c>
      <c r="I711" s="299">
        <f t="shared" si="192"/>
        <v>73.41</v>
      </c>
    </row>
    <row r="712" spans="1:9" ht="15.75" customHeight="1" x14ac:dyDescent="0.25">
      <c r="A712" s="300" t="s">
        <v>30</v>
      </c>
      <c r="B712" s="298">
        <v>1</v>
      </c>
      <c r="C712" s="298">
        <f t="shared" si="188"/>
        <v>160</v>
      </c>
      <c r="D712" s="298">
        <v>158</v>
      </c>
      <c r="E712" s="298">
        <v>2</v>
      </c>
      <c r="F712" s="302">
        <v>743.39</v>
      </c>
      <c r="G712" s="302">
        <f t="shared" si="189"/>
        <v>4.71</v>
      </c>
      <c r="H712" s="302">
        <f t="shared" si="190"/>
        <v>18.84</v>
      </c>
      <c r="I712" s="302">
        <f t="shared" si="191"/>
        <v>23.38</v>
      </c>
    </row>
    <row r="713" spans="1:9" ht="15.75" customHeight="1" x14ac:dyDescent="0.25">
      <c r="A713" s="300" t="s">
        <v>30</v>
      </c>
      <c r="B713" s="298">
        <v>1</v>
      </c>
      <c r="C713" s="298">
        <f t="shared" si="188"/>
        <v>160</v>
      </c>
      <c r="D713" s="298">
        <v>158</v>
      </c>
      <c r="E713" s="298">
        <v>2</v>
      </c>
      <c r="F713" s="302">
        <v>743.39</v>
      </c>
      <c r="G713" s="302">
        <f t="shared" si="189"/>
        <v>4.71</v>
      </c>
      <c r="H713" s="302">
        <f t="shared" si="190"/>
        <v>18.84</v>
      </c>
      <c r="I713" s="302">
        <f t="shared" si="191"/>
        <v>23.38</v>
      </c>
    </row>
    <row r="714" spans="1:9" ht="15.75" customHeight="1" x14ac:dyDescent="0.25">
      <c r="A714" s="300" t="s">
        <v>790</v>
      </c>
      <c r="B714" s="298">
        <v>1</v>
      </c>
      <c r="C714" s="298">
        <f t="shared" si="188"/>
        <v>160</v>
      </c>
      <c r="D714" s="298">
        <v>158</v>
      </c>
      <c r="E714" s="298">
        <v>2</v>
      </c>
      <c r="F714" s="302">
        <v>847.67</v>
      </c>
      <c r="G714" s="302">
        <f t="shared" si="189"/>
        <v>5.37</v>
      </c>
      <c r="H714" s="302">
        <f t="shared" si="190"/>
        <v>21.48</v>
      </c>
      <c r="I714" s="302">
        <f t="shared" si="191"/>
        <v>26.65</v>
      </c>
    </row>
    <row r="715" spans="1:9" ht="47.25" x14ac:dyDescent="0.25">
      <c r="A715" s="332" t="s">
        <v>25</v>
      </c>
      <c r="B715" s="320">
        <f>SUM(B716)</f>
        <v>1</v>
      </c>
      <c r="C715" s="320"/>
      <c r="D715" s="299"/>
      <c r="E715" s="320">
        <f t="shared" ref="E715:I715" si="193">SUM(E716)</f>
        <v>4</v>
      </c>
      <c r="F715" s="299"/>
      <c r="G715" s="299"/>
      <c r="H715" s="299">
        <f t="shared" si="193"/>
        <v>29.36</v>
      </c>
      <c r="I715" s="299">
        <f t="shared" si="193"/>
        <v>36.43</v>
      </c>
    </row>
    <row r="716" spans="1:9" ht="15.75" customHeight="1" x14ac:dyDescent="0.25">
      <c r="A716" s="300" t="s">
        <v>196</v>
      </c>
      <c r="B716" s="298">
        <v>1</v>
      </c>
      <c r="C716" s="298">
        <f t="shared" si="188"/>
        <v>162</v>
      </c>
      <c r="D716" s="298">
        <v>158</v>
      </c>
      <c r="E716" s="298">
        <v>4</v>
      </c>
      <c r="F716" s="302">
        <v>579.86</v>
      </c>
      <c r="G716" s="302">
        <f t="shared" si="189"/>
        <v>3.67</v>
      </c>
      <c r="H716" s="302">
        <f t="shared" si="190"/>
        <v>29.36</v>
      </c>
      <c r="I716" s="302">
        <f t="shared" si="191"/>
        <v>36.43</v>
      </c>
    </row>
    <row r="717" spans="1:9" x14ac:dyDescent="0.25">
      <c r="A717" s="316" t="s">
        <v>1264</v>
      </c>
      <c r="B717" s="306">
        <f t="shared" ref="B717" si="194">B718+B724</f>
        <v>14</v>
      </c>
      <c r="C717" s="306"/>
      <c r="D717" s="296"/>
      <c r="E717" s="306">
        <f t="shared" ref="E717" si="195">E718+E724</f>
        <v>313.5</v>
      </c>
      <c r="F717" s="296"/>
      <c r="G717" s="296"/>
      <c r="H717" s="296">
        <f>H718+H724</f>
        <v>4092.87</v>
      </c>
      <c r="I717" s="296">
        <f>I718+I724</f>
        <v>5078.8500000000004</v>
      </c>
    </row>
    <row r="718" spans="1:9" ht="31.5" x14ac:dyDescent="0.25">
      <c r="A718" s="297" t="s">
        <v>23</v>
      </c>
      <c r="B718" s="320">
        <f>SUM(B719:B723)</f>
        <v>5</v>
      </c>
      <c r="C718" s="320"/>
      <c r="D718" s="299"/>
      <c r="E718" s="320">
        <f t="shared" ref="E718:H718" si="196">SUM(E719:E723)</f>
        <v>184</v>
      </c>
      <c r="F718" s="299"/>
      <c r="G718" s="299"/>
      <c r="H718" s="299">
        <f t="shared" si="196"/>
        <v>2844.48</v>
      </c>
      <c r="I718" s="299">
        <f>SUM(I719:I723)</f>
        <v>3529.71</v>
      </c>
    </row>
    <row r="719" spans="1:9" x14ac:dyDescent="0.25">
      <c r="A719" s="300" t="s">
        <v>1305</v>
      </c>
      <c r="B719" s="298">
        <v>1</v>
      </c>
      <c r="C719" s="298">
        <f>D719+E719</f>
        <v>164</v>
      </c>
      <c r="D719" s="298">
        <v>158</v>
      </c>
      <c r="E719" s="298">
        <v>6</v>
      </c>
      <c r="F719" s="302">
        <v>1136.55</v>
      </c>
      <c r="G719" s="302">
        <f t="shared" ref="G719:G733" si="197">ROUND(F719/D719,2)</f>
        <v>7.19</v>
      </c>
      <c r="H719" s="302">
        <f t="shared" ref="H719:H733" si="198">ROUND(E719*G719*2,2)</f>
        <v>86.28</v>
      </c>
      <c r="I719" s="302">
        <f t="shared" ref="I719:I733" si="199">ROUND(H719*1.2409,2)</f>
        <v>107.06</v>
      </c>
    </row>
    <row r="720" spans="1:9" x14ac:dyDescent="0.25">
      <c r="A720" s="300" t="s">
        <v>1305</v>
      </c>
      <c r="B720" s="298">
        <v>1</v>
      </c>
      <c r="C720" s="298">
        <f t="shared" ref="C720:C723" si="200">D720+E720</f>
        <v>234</v>
      </c>
      <c r="D720" s="298">
        <v>158</v>
      </c>
      <c r="E720" s="298">
        <v>76</v>
      </c>
      <c r="F720" s="302">
        <v>1259.6099999999999</v>
      </c>
      <c r="G720" s="302">
        <f t="shared" si="197"/>
        <v>7.97</v>
      </c>
      <c r="H720" s="302">
        <f t="shared" si="198"/>
        <v>1211.44</v>
      </c>
      <c r="I720" s="302">
        <f t="shared" si="199"/>
        <v>1503.28</v>
      </c>
    </row>
    <row r="721" spans="1:9" x14ac:dyDescent="0.25">
      <c r="A721" s="300" t="s">
        <v>379</v>
      </c>
      <c r="B721" s="298">
        <v>1</v>
      </c>
      <c r="C721" s="298">
        <f t="shared" si="200"/>
        <v>191</v>
      </c>
      <c r="D721" s="298">
        <v>158</v>
      </c>
      <c r="E721" s="298">
        <v>33</v>
      </c>
      <c r="F721" s="302">
        <v>1278.56</v>
      </c>
      <c r="G721" s="302">
        <f t="shared" si="197"/>
        <v>8.09</v>
      </c>
      <c r="H721" s="302">
        <f t="shared" si="198"/>
        <v>533.94000000000005</v>
      </c>
      <c r="I721" s="302">
        <f t="shared" si="199"/>
        <v>662.57</v>
      </c>
    </row>
    <row r="722" spans="1:9" x14ac:dyDescent="0.25">
      <c r="A722" s="300" t="s">
        <v>1324</v>
      </c>
      <c r="B722" s="298">
        <v>1</v>
      </c>
      <c r="C722" s="298">
        <f t="shared" si="200"/>
        <v>217</v>
      </c>
      <c r="D722" s="298">
        <v>158</v>
      </c>
      <c r="E722" s="298">
        <v>59</v>
      </c>
      <c r="F722" s="302">
        <v>1136.48</v>
      </c>
      <c r="G722" s="302">
        <f t="shared" si="197"/>
        <v>7.19</v>
      </c>
      <c r="H722" s="302">
        <f t="shared" si="198"/>
        <v>848.42</v>
      </c>
      <c r="I722" s="302">
        <f t="shared" si="199"/>
        <v>1052.8</v>
      </c>
    </row>
    <row r="723" spans="1:9" x14ac:dyDescent="0.25">
      <c r="A723" s="300" t="s">
        <v>1334</v>
      </c>
      <c r="B723" s="298">
        <v>1</v>
      </c>
      <c r="C723" s="298">
        <f t="shared" si="200"/>
        <v>168</v>
      </c>
      <c r="D723" s="298">
        <v>158</v>
      </c>
      <c r="E723" s="298">
        <v>10</v>
      </c>
      <c r="F723" s="302">
        <v>1299.3900000000001</v>
      </c>
      <c r="G723" s="302">
        <f t="shared" si="197"/>
        <v>8.2200000000000006</v>
      </c>
      <c r="H723" s="302">
        <f t="shared" si="198"/>
        <v>164.4</v>
      </c>
      <c r="I723" s="302">
        <f t="shared" si="199"/>
        <v>204</v>
      </c>
    </row>
    <row r="724" spans="1:9" ht="47.25" x14ac:dyDescent="0.25">
      <c r="A724" s="297" t="s">
        <v>24</v>
      </c>
      <c r="B724" s="320">
        <f>SUM(B725:B733)</f>
        <v>9</v>
      </c>
      <c r="C724" s="320"/>
      <c r="D724" s="299"/>
      <c r="E724" s="320">
        <f t="shared" ref="E724:H724" si="201">SUM(E725:E733)</f>
        <v>129.5</v>
      </c>
      <c r="F724" s="299"/>
      <c r="G724" s="299"/>
      <c r="H724" s="299">
        <f t="shared" si="201"/>
        <v>1248.3900000000001</v>
      </c>
      <c r="I724" s="299">
        <f>SUM(I725:I733)</f>
        <v>1549.14</v>
      </c>
    </row>
    <row r="725" spans="1:9" x14ac:dyDescent="0.25">
      <c r="A725" s="300" t="s">
        <v>790</v>
      </c>
      <c r="B725" s="298">
        <v>1</v>
      </c>
      <c r="C725" s="298">
        <f>D725+E725</f>
        <v>166</v>
      </c>
      <c r="D725" s="298">
        <v>158</v>
      </c>
      <c r="E725" s="298">
        <v>8</v>
      </c>
      <c r="F725" s="302">
        <v>847.67</v>
      </c>
      <c r="G725" s="302">
        <f t="shared" si="197"/>
        <v>5.37</v>
      </c>
      <c r="H725" s="302">
        <f t="shared" si="198"/>
        <v>85.92</v>
      </c>
      <c r="I725" s="302">
        <f t="shared" si="199"/>
        <v>106.62</v>
      </c>
    </row>
    <row r="726" spans="1:9" x14ac:dyDescent="0.25">
      <c r="A726" s="300" t="s">
        <v>790</v>
      </c>
      <c r="B726" s="298">
        <v>1</v>
      </c>
      <c r="C726" s="298">
        <f t="shared" ref="C726:C733" si="202">D726+E726</f>
        <v>181</v>
      </c>
      <c r="D726" s="298">
        <v>158</v>
      </c>
      <c r="E726" s="298">
        <v>23</v>
      </c>
      <c r="F726" s="302">
        <v>805.04</v>
      </c>
      <c r="G726" s="302">
        <f t="shared" si="197"/>
        <v>5.0999999999999996</v>
      </c>
      <c r="H726" s="302">
        <f t="shared" si="198"/>
        <v>234.6</v>
      </c>
      <c r="I726" s="302">
        <f t="shared" si="199"/>
        <v>291.12</v>
      </c>
    </row>
    <row r="727" spans="1:9" x14ac:dyDescent="0.25">
      <c r="A727" s="300" t="s">
        <v>459</v>
      </c>
      <c r="B727" s="298">
        <v>1</v>
      </c>
      <c r="C727" s="298">
        <f t="shared" si="202"/>
        <v>177</v>
      </c>
      <c r="D727" s="298">
        <v>158</v>
      </c>
      <c r="E727" s="298">
        <v>19</v>
      </c>
      <c r="F727" s="302">
        <v>743.43</v>
      </c>
      <c r="G727" s="302">
        <f t="shared" si="197"/>
        <v>4.71</v>
      </c>
      <c r="H727" s="302">
        <f t="shared" si="198"/>
        <v>178.98</v>
      </c>
      <c r="I727" s="302">
        <f t="shared" si="199"/>
        <v>222.1</v>
      </c>
    </row>
    <row r="728" spans="1:9" x14ac:dyDescent="0.25">
      <c r="A728" s="300" t="s">
        <v>459</v>
      </c>
      <c r="B728" s="298">
        <v>1</v>
      </c>
      <c r="C728" s="298">
        <f t="shared" si="202"/>
        <v>160</v>
      </c>
      <c r="D728" s="298">
        <v>158</v>
      </c>
      <c r="E728" s="298">
        <v>2</v>
      </c>
      <c r="F728" s="302">
        <v>743.39</v>
      </c>
      <c r="G728" s="302">
        <f t="shared" si="197"/>
        <v>4.71</v>
      </c>
      <c r="H728" s="302">
        <f t="shared" si="198"/>
        <v>18.84</v>
      </c>
      <c r="I728" s="302">
        <f t="shared" si="199"/>
        <v>23.38</v>
      </c>
    </row>
    <row r="729" spans="1:9" x14ac:dyDescent="0.25">
      <c r="A729" s="300" t="s">
        <v>459</v>
      </c>
      <c r="B729" s="298">
        <v>1</v>
      </c>
      <c r="C729" s="298">
        <f t="shared" si="202"/>
        <v>184.5</v>
      </c>
      <c r="D729" s="298">
        <v>158</v>
      </c>
      <c r="E729" s="298">
        <v>26.5</v>
      </c>
      <c r="F729" s="302">
        <v>743.43</v>
      </c>
      <c r="G729" s="302">
        <f t="shared" si="197"/>
        <v>4.71</v>
      </c>
      <c r="H729" s="302">
        <f t="shared" si="198"/>
        <v>249.63</v>
      </c>
      <c r="I729" s="302">
        <f t="shared" si="199"/>
        <v>309.77</v>
      </c>
    </row>
    <row r="730" spans="1:9" x14ac:dyDescent="0.25">
      <c r="A730" s="300" t="s">
        <v>459</v>
      </c>
      <c r="B730" s="298">
        <v>1</v>
      </c>
      <c r="C730" s="298">
        <f t="shared" si="202"/>
        <v>178</v>
      </c>
      <c r="D730" s="298">
        <v>158</v>
      </c>
      <c r="E730" s="298">
        <v>20</v>
      </c>
      <c r="F730" s="302">
        <v>743.47</v>
      </c>
      <c r="G730" s="302">
        <f t="shared" si="197"/>
        <v>4.71</v>
      </c>
      <c r="H730" s="302">
        <f t="shared" si="198"/>
        <v>188.4</v>
      </c>
      <c r="I730" s="302">
        <f t="shared" si="199"/>
        <v>233.79</v>
      </c>
    </row>
    <row r="731" spans="1:9" ht="15.75" customHeight="1" x14ac:dyDescent="0.25">
      <c r="A731" s="300" t="s">
        <v>459</v>
      </c>
      <c r="B731" s="298">
        <v>1</v>
      </c>
      <c r="C731" s="298">
        <f t="shared" si="202"/>
        <v>172</v>
      </c>
      <c r="D731" s="317">
        <v>158</v>
      </c>
      <c r="E731" s="317">
        <v>14</v>
      </c>
      <c r="F731" s="318">
        <v>743.5</v>
      </c>
      <c r="G731" s="302">
        <f t="shared" si="197"/>
        <v>4.71</v>
      </c>
      <c r="H731" s="302">
        <f t="shared" si="198"/>
        <v>131.88</v>
      </c>
      <c r="I731" s="302">
        <f t="shared" si="199"/>
        <v>163.65</v>
      </c>
    </row>
    <row r="732" spans="1:9" x14ac:dyDescent="0.25">
      <c r="A732" s="300" t="s">
        <v>459</v>
      </c>
      <c r="B732" s="298">
        <v>1</v>
      </c>
      <c r="C732" s="298">
        <f t="shared" si="202"/>
        <v>159.5</v>
      </c>
      <c r="D732" s="319">
        <v>158</v>
      </c>
      <c r="E732" s="298">
        <v>1.5</v>
      </c>
      <c r="F732" s="301">
        <v>743.65</v>
      </c>
      <c r="G732" s="302">
        <f t="shared" si="197"/>
        <v>4.71</v>
      </c>
      <c r="H732" s="302">
        <f t="shared" si="198"/>
        <v>14.13</v>
      </c>
      <c r="I732" s="302">
        <f t="shared" si="199"/>
        <v>17.53</v>
      </c>
    </row>
    <row r="733" spans="1:9" ht="15.75" customHeight="1" x14ac:dyDescent="0.25">
      <c r="A733" s="300" t="s">
        <v>465</v>
      </c>
      <c r="B733" s="298">
        <v>1</v>
      </c>
      <c r="C733" s="298">
        <f t="shared" si="202"/>
        <v>173.5</v>
      </c>
      <c r="D733" s="319">
        <v>158</v>
      </c>
      <c r="E733" s="298">
        <v>15.5</v>
      </c>
      <c r="F733" s="301">
        <v>743.42</v>
      </c>
      <c r="G733" s="302">
        <f t="shared" si="197"/>
        <v>4.71</v>
      </c>
      <c r="H733" s="302">
        <f t="shared" si="198"/>
        <v>146.01</v>
      </c>
      <c r="I733" s="302">
        <f t="shared" si="199"/>
        <v>181.18</v>
      </c>
    </row>
    <row r="734" spans="1:9" ht="15.75" customHeight="1" x14ac:dyDescent="0.25">
      <c r="C734" s="354"/>
      <c r="G734" s="355"/>
      <c r="H734" s="355"/>
      <c r="I734" s="355"/>
    </row>
    <row r="735" spans="1:9" x14ac:dyDescent="0.25">
      <c r="I735" s="356"/>
    </row>
    <row r="736" spans="1:9" ht="15.75" customHeight="1" x14ac:dyDescent="0.25">
      <c r="I736" s="355"/>
    </row>
    <row r="737" spans="1:9" ht="15.75" customHeight="1" x14ac:dyDescent="0.25">
      <c r="A737" s="365" t="s">
        <v>1</v>
      </c>
      <c r="I737" s="355"/>
    </row>
    <row r="738" spans="1:9" ht="15.75" customHeight="1" x14ac:dyDescent="0.25">
      <c r="A738" s="357" t="s">
        <v>1455</v>
      </c>
      <c r="B738" s="357"/>
      <c r="C738" s="357"/>
      <c r="D738" s="357"/>
      <c r="E738" s="357"/>
      <c r="F738" s="357"/>
      <c r="G738" s="357"/>
      <c r="H738" s="357"/>
      <c r="I738" s="355"/>
    </row>
    <row r="739" spans="1:9" ht="15.75" customHeight="1" x14ac:dyDescent="0.25">
      <c r="A739" s="358" t="s">
        <v>5</v>
      </c>
      <c r="I739" s="355"/>
    </row>
    <row r="740" spans="1:9" x14ac:dyDescent="0.25">
      <c r="A740" s="343" t="s">
        <v>16</v>
      </c>
      <c r="B740" s="358"/>
      <c r="C740" s="358"/>
      <c r="I740" s="355"/>
    </row>
    <row r="741" spans="1:9" x14ac:dyDescent="0.25">
      <c r="A741" s="343" t="s">
        <v>17</v>
      </c>
      <c r="B741" s="358"/>
      <c r="C741" s="358"/>
      <c r="I741" s="355"/>
    </row>
    <row r="742" spans="1:9" x14ac:dyDescent="0.25">
      <c r="B742" s="358"/>
      <c r="C742" s="358"/>
      <c r="I742" s="355"/>
    </row>
    <row r="743" spans="1:9" ht="18.75" x14ac:dyDescent="0.25">
      <c r="A743" s="343" t="s">
        <v>1456</v>
      </c>
      <c r="B743" s="358"/>
      <c r="C743" s="358"/>
    </row>
    <row r="744" spans="1:9" x14ac:dyDescent="0.25">
      <c r="B744" s="358"/>
      <c r="C744" s="358"/>
    </row>
    <row r="745" spans="1:9" s="366" customFormat="1" x14ac:dyDescent="0.25">
      <c r="A745" s="366" t="s">
        <v>20</v>
      </c>
      <c r="B745" s="367"/>
      <c r="C745" s="367"/>
    </row>
    <row r="746" spans="1:9" s="366" customFormat="1" x14ac:dyDescent="0.25">
      <c r="A746" s="660" t="s">
        <v>7</v>
      </c>
      <c r="B746" s="660"/>
      <c r="C746" s="660"/>
      <c r="D746" s="660"/>
      <c r="E746" s="660"/>
      <c r="F746" s="660"/>
      <c r="G746" s="660"/>
      <c r="H746" s="660"/>
      <c r="I746" s="368"/>
    </row>
    <row r="747" spans="1:9" s="366" customFormat="1" ht="18" customHeight="1" x14ac:dyDescent="0.25">
      <c r="A747" s="367" t="s">
        <v>9</v>
      </c>
      <c r="B747" s="367"/>
      <c r="C747" s="367"/>
      <c r="D747" s="367"/>
      <c r="E747" s="367"/>
      <c r="F747" s="367"/>
      <c r="G747" s="367"/>
      <c r="H747" s="367"/>
    </row>
    <row r="748" spans="1:9" ht="18" customHeight="1" x14ac:dyDescent="0.25">
      <c r="A748" s="361"/>
      <c r="B748" s="361"/>
      <c r="C748" s="361"/>
      <c r="D748" s="361"/>
      <c r="E748" s="361"/>
      <c r="F748" s="361"/>
      <c r="G748" s="361"/>
      <c r="H748" s="361"/>
    </row>
    <row r="749" spans="1:9" ht="18" customHeight="1" x14ac:dyDescent="0.25"/>
    <row r="750" spans="1:9" ht="18" customHeight="1" x14ac:dyDescent="0.25">
      <c r="A750" s="343" t="s">
        <v>46</v>
      </c>
    </row>
    <row r="751" spans="1:9" ht="18" customHeight="1" x14ac:dyDescent="0.25"/>
    <row r="752" spans="1:9" ht="18" customHeight="1" x14ac:dyDescent="0.25">
      <c r="A752" s="343" t="s">
        <v>1273</v>
      </c>
    </row>
    <row r="753" spans="1:9" ht="18" customHeight="1" x14ac:dyDescent="0.25">
      <c r="A753" s="343" t="s">
        <v>1274</v>
      </c>
    </row>
    <row r="754" spans="1:9" ht="37.5" customHeight="1" x14ac:dyDescent="0.25">
      <c r="I754" s="359"/>
    </row>
    <row r="755" spans="1:9" ht="18" customHeight="1" x14ac:dyDescent="0.25">
      <c r="I755" s="360"/>
    </row>
    <row r="756" spans="1:9" x14ac:dyDescent="0.25">
      <c r="I756" s="361"/>
    </row>
    <row r="759" spans="1:9" ht="18" customHeight="1" x14ac:dyDescent="0.25"/>
  </sheetData>
  <mergeCells count="14">
    <mergeCell ref="G1:I1"/>
    <mergeCell ref="A746:H746"/>
    <mergeCell ref="D9:D10"/>
    <mergeCell ref="E9:E10"/>
    <mergeCell ref="H2:I2"/>
    <mergeCell ref="A3:I3"/>
    <mergeCell ref="A8:A10"/>
    <mergeCell ref="B8:B10"/>
    <mergeCell ref="C8:E8"/>
    <mergeCell ref="F8:F10"/>
    <mergeCell ref="G8:G10"/>
    <mergeCell ref="H8:H10"/>
    <mergeCell ref="I8:I10"/>
    <mergeCell ref="C9:C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vt:i4>
      </vt:variant>
    </vt:vector>
  </HeadingPairs>
  <TitlesOfParts>
    <vt:vector size="51" baseType="lpstr">
      <vt:lpstr>KOPSAVILKUMS</vt:lpstr>
      <vt:lpstr>RAKUS_nov</vt:lpstr>
      <vt:lpstr>RAKUS_nov_dec</vt:lpstr>
      <vt:lpstr>PSKUS_nov</vt:lpstr>
      <vt:lpstr>PSKUS_dec</vt:lpstr>
      <vt:lpstr>Liepāja_nov</vt:lpstr>
      <vt:lpstr>Liepāja_dec</vt:lpstr>
      <vt:lpstr>Daugavpils_reg_nov</vt:lpstr>
      <vt:lpstr>Daugavpils_reg_dec</vt:lpstr>
      <vt:lpstr>Z-Kurzeme_nov</vt:lpstr>
      <vt:lpstr>Z-Kurzeme_dec</vt:lpstr>
      <vt:lpstr>Jelgava_nov</vt:lpstr>
      <vt:lpstr>Jelgava_dec</vt:lpstr>
      <vt:lpstr>Vidzeme_nov</vt:lpstr>
      <vt:lpstr>Vidzeme_dec</vt:lpstr>
      <vt:lpstr>Jēkabpils_nov_dec</vt:lpstr>
      <vt:lpstr>Rēzekne_dec</vt:lpstr>
      <vt:lpstr>Jūrmala_nov</vt:lpstr>
      <vt:lpstr>Jūrmala_dec</vt:lpstr>
      <vt:lpstr>RPNC_nov</vt:lpstr>
      <vt:lpstr>RPNC_dec</vt:lpstr>
      <vt:lpstr>Madona_nov_dec</vt:lpstr>
      <vt:lpstr>RDzN_nov</vt:lpstr>
      <vt:lpstr>RDzN_dec</vt:lpstr>
      <vt:lpstr>Rīgas_2.slim_nov_dec</vt:lpstr>
      <vt:lpstr>Cēsis_dec</vt:lpstr>
      <vt:lpstr>Balvi_Gulb_dec</vt:lpstr>
      <vt:lpstr>Limbaži_dec</vt:lpstr>
      <vt:lpstr>Saldus_nov</vt:lpstr>
      <vt:lpstr>Saldus_dec</vt:lpstr>
      <vt:lpstr>Piejūra_dec</vt:lpstr>
      <vt:lpstr>Daug_psih_nov</vt:lpstr>
      <vt:lpstr>Daug_psih_dec</vt:lpstr>
      <vt:lpstr>Ģintermuiža_nov</vt:lpstr>
      <vt:lpstr>Ģintermuiža_dec</vt:lpstr>
      <vt:lpstr>Krāslava_nov</vt:lpstr>
      <vt:lpstr>Krāslava_dec</vt:lpstr>
      <vt:lpstr>Ogre_nov</vt:lpstr>
      <vt:lpstr>Ogre_dec</vt:lpstr>
      <vt:lpstr>Dobele_dec</vt:lpstr>
      <vt:lpstr>Kuldīga_nov</vt:lpstr>
      <vt:lpstr>Kuldīga_dec</vt:lpstr>
      <vt:lpstr>Tukums_dec</vt:lpstr>
      <vt:lpstr>Akniste_nov</vt:lpstr>
      <vt:lpstr>Akniste_dec</vt:lpstr>
      <vt:lpstr>Vaivari_nov</vt:lpstr>
      <vt:lpstr>Vaivari_dec</vt:lpstr>
      <vt:lpstr>Ainaži_dec</vt:lpstr>
      <vt:lpstr>Bauska_nov_dec</vt:lpstr>
      <vt:lpstr>'Z-Kurzeme_dec'!Print_Area</vt:lpstr>
      <vt:lpstr>'Z-Kurzeme_dec'!Print_Titles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Linards</dc:creator>
  <cp:lastModifiedBy>Liene Ābola</cp:lastModifiedBy>
  <cp:lastPrinted>2021-02-03T15:05:03Z</cp:lastPrinted>
  <dcterms:created xsi:type="dcterms:W3CDTF">2017-06-26T19:24:00Z</dcterms:created>
  <dcterms:modified xsi:type="dcterms:W3CDTF">2021-04-30T11:41:13Z</dcterms:modified>
</cp:coreProperties>
</file>