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vnozare.pri\vm\Redirect_profiles\VM_Ivita_Lazdina\Desktop\Korona_vir_kopsavilkuma_tabula_GUNDEGA\Informatīvais_ziņojums_10milj\10_milj\"/>
    </mc:Choice>
  </mc:AlternateContent>
  <xr:revisionPtr revIDLastSave="0" documentId="13_ncr:1_{F0F051D5-E51D-4719-AE6C-1F198EBB808A}" xr6:coauthVersionLast="45" xr6:coauthVersionMax="45" xr10:uidLastSave="{00000000-0000-0000-0000-000000000000}"/>
  <bookViews>
    <workbookView xWindow="1950" yWindow="600" windowWidth="24645" windowHeight="15600" tabRatio="720" xr2:uid="{00000000-000D-0000-FFFF-FFFF00000000}"/>
  </bookViews>
  <sheets>
    <sheet name="FMrik_Nr90" sheetId="9" r:id="rId1"/>
    <sheet name="FMrik_Nr115" sheetId="10" r:id="rId2"/>
    <sheet name="FMrik_Nr122" sheetId="11" r:id="rId3"/>
    <sheet name="FMrik_Nr567" sheetId="12" r:id="rId4"/>
    <sheet name="FMrik_Nr567_1" sheetId="13" r:id="rId5"/>
    <sheet name="FMrik_Nr170" sheetId="14" r:id="rId6"/>
    <sheet name="FMrik_Nr235" sheetId="15" r:id="rId7"/>
    <sheet name="FMrik_Nr268" sheetId="16" r:id="rId8"/>
    <sheet name="FMrik_Nr292" sheetId="17" r:id="rId9"/>
    <sheet name="FMrik_Nr364" sheetId="18" r:id="rId10"/>
    <sheet name="FMrik_Nr433" sheetId="19" r:id="rId11"/>
    <sheet name="FMrik_Nr492" sheetId="20"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8" i="12" l="1"/>
  <c r="I68" i="12"/>
  <c r="I70" i="12"/>
  <c r="I76" i="12"/>
  <c r="I74" i="12"/>
  <c r="I73" i="12"/>
  <c r="I72" i="12"/>
  <c r="I75" i="12"/>
  <c r="I71" i="12"/>
  <c r="G72" i="12"/>
  <c r="G73" i="12"/>
  <c r="G74" i="12"/>
  <c r="G75" i="12"/>
  <c r="G76" i="12"/>
  <c r="G71" i="12"/>
  <c r="D254" i="13" l="1"/>
  <c r="E254" i="13" s="1"/>
  <c r="D252" i="13"/>
  <c r="E252" i="13" s="1"/>
  <c r="D249" i="13"/>
  <c r="E248" i="13"/>
  <c r="E247" i="13"/>
  <c r="C244" i="13"/>
  <c r="D244" i="13" s="1"/>
  <c r="E244" i="13" s="1"/>
  <c r="C242" i="13"/>
  <c r="D239" i="13"/>
  <c r="E239" i="13" s="1"/>
  <c r="K90" i="13"/>
  <c r="K8" i="13" s="1"/>
  <c r="K91" i="13"/>
  <c r="K9" i="13" s="1"/>
  <c r="J111" i="13"/>
  <c r="K111" i="13"/>
  <c r="K120" i="13"/>
  <c r="K129" i="13"/>
  <c r="K138" i="13"/>
  <c r="K147" i="13"/>
  <c r="K156" i="13"/>
  <c r="K165" i="13"/>
  <c r="D242" i="13" l="1"/>
  <c r="E242" i="13" s="1"/>
  <c r="D256" i="13"/>
  <c r="E249" i="13"/>
  <c r="E256" i="13" s="1"/>
  <c r="E257" i="13" l="1"/>
  <c r="D93" i="20" l="1"/>
  <c r="D74" i="20"/>
  <c r="F74" i="20" s="1"/>
  <c r="D90" i="20"/>
  <c r="D80" i="20"/>
  <c r="CC67" i="20"/>
  <c r="D67" i="20"/>
  <c r="CC66" i="20"/>
  <c r="D66" i="20"/>
  <c r="F55" i="20"/>
  <c r="F54" i="20"/>
  <c r="F56" i="20" s="1"/>
  <c r="D48" i="20" s="1"/>
  <c r="F53" i="20"/>
  <c r="E53" i="20"/>
  <c r="D53" i="20"/>
  <c r="BX48" i="20"/>
  <c r="BW48" i="20"/>
  <c r="BV48" i="20"/>
  <c r="BU48" i="20"/>
  <c r="BT48" i="20"/>
  <c r="BS48" i="20"/>
  <c r="BR48" i="20"/>
  <c r="BQ48" i="20"/>
  <c r="BP48" i="20"/>
  <c r="BO48" i="20"/>
  <c r="BN48" i="20"/>
  <c r="BM48" i="20"/>
  <c r="BL48" i="20"/>
  <c r="BK48" i="20"/>
  <c r="BJ48" i="20"/>
  <c r="BI48" i="20"/>
  <c r="BH48" i="20"/>
  <c r="BG48" i="20"/>
  <c r="BF48"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V48" i="20"/>
  <c r="U48" i="20"/>
  <c r="T48" i="20"/>
  <c r="S48" i="20"/>
  <c r="R48" i="20"/>
  <c r="Q48" i="20"/>
  <c r="P48" i="20"/>
  <c r="O48" i="20"/>
  <c r="N48" i="20"/>
  <c r="M48" i="20"/>
  <c r="L48" i="20"/>
  <c r="K48" i="20"/>
  <c r="J48" i="20"/>
  <c r="I48" i="20"/>
  <c r="H48" i="20"/>
  <c r="G48" i="20"/>
  <c r="F48" i="20"/>
  <c r="E48" i="20"/>
  <c r="BY47" i="20"/>
  <c r="D47" i="20"/>
  <c r="BY46" i="20"/>
  <c r="D46" i="20"/>
  <c r="BY45" i="20"/>
  <c r="D45" i="20"/>
  <c r="BY44" i="20"/>
  <c r="D44" i="20"/>
  <c r="BY43" i="20"/>
  <c r="D43" i="20"/>
  <c r="BY42" i="20"/>
  <c r="D42" i="20"/>
  <c r="BY41" i="20"/>
  <c r="D41" i="20"/>
  <c r="BY40" i="20"/>
  <c r="D40" i="20"/>
  <c r="BY39" i="20"/>
  <c r="D39" i="20"/>
  <c r="BY38" i="20"/>
  <c r="D38" i="20"/>
  <c r="BY37" i="20"/>
  <c r="D37" i="20"/>
  <c r="BY36" i="20"/>
  <c r="D36" i="20"/>
  <c r="BY35" i="20"/>
  <c r="D35" i="20"/>
  <c r="BY34" i="20"/>
  <c r="D34" i="20"/>
  <c r="BY33" i="20"/>
  <c r="D33" i="20"/>
  <c r="BY32" i="20"/>
  <c r="D32" i="20"/>
  <c r="BY31" i="20"/>
  <c r="D31" i="20"/>
  <c r="BY30" i="20"/>
  <c r="D30" i="20"/>
  <c r="BY29" i="20"/>
  <c r="D29" i="20"/>
  <c r="BY28" i="20"/>
  <c r="D28" i="20"/>
  <c r="BY27" i="20"/>
  <c r="D27" i="20"/>
  <c r="BY26" i="20"/>
  <c r="D26" i="20"/>
  <c r="BY25" i="20"/>
  <c r="D25" i="20"/>
  <c r="BY24" i="20"/>
  <c r="D24" i="20"/>
  <c r="BY23" i="20"/>
  <c r="D23" i="20"/>
  <c r="BY22" i="20"/>
  <c r="D22" i="20"/>
  <c r="BY21" i="20"/>
  <c r="D21" i="20"/>
  <c r="BY20" i="20"/>
  <c r="D20" i="20"/>
  <c r="BY19" i="20"/>
  <c r="D19" i="20"/>
  <c r="BY18" i="20"/>
  <c r="D18" i="20"/>
  <c r="BY17" i="20"/>
  <c r="D17" i="20"/>
  <c r="BY16" i="20"/>
  <c r="D16" i="20"/>
  <c r="BY15" i="20"/>
  <c r="D15" i="20"/>
  <c r="BY14" i="20"/>
  <c r="D14" i="20"/>
  <c r="BY13" i="20"/>
  <c r="D13" i="20"/>
  <c r="BY12" i="20"/>
  <c r="D12" i="20"/>
  <c r="BY11" i="20"/>
  <c r="D11" i="20"/>
  <c r="BY10" i="20"/>
  <c r="D10" i="20"/>
  <c r="BY9" i="20"/>
  <c r="D9" i="20"/>
  <c r="BY8" i="20"/>
  <c r="D8" i="20"/>
  <c r="BY48" i="20" l="1"/>
  <c r="E86" i="19" l="1"/>
  <c r="E85" i="19"/>
  <c r="E84" i="19"/>
  <c r="E79" i="19"/>
  <c r="E78" i="19"/>
  <c r="E77" i="19"/>
  <c r="D72" i="19"/>
  <c r="CF65" i="19"/>
  <c r="CE65" i="19"/>
  <c r="CD65" i="19"/>
  <c r="CC65" i="19"/>
  <c r="AL65" i="19"/>
  <c r="AK65" i="19"/>
  <c r="AJ65" i="19"/>
  <c r="AI65" i="19"/>
  <c r="AH65" i="19"/>
  <c r="AG65" i="19"/>
  <c r="AF65" i="19"/>
  <c r="AE65" i="19"/>
  <c r="V65" i="19"/>
  <c r="U65" i="19"/>
  <c r="T65" i="19"/>
  <c r="S65" i="19"/>
  <c r="P65" i="19"/>
  <c r="O65" i="19"/>
  <c r="D64" i="19"/>
  <c r="D65" i="19" s="1"/>
  <c r="F54" i="19"/>
  <c r="F55" i="19" s="1"/>
  <c r="D53" i="19"/>
  <c r="BX48" i="19"/>
  <c r="BW48" i="19"/>
  <c r="BV48" i="19"/>
  <c r="BU48" i="19"/>
  <c r="BT48" i="19"/>
  <c r="BS48" i="19"/>
  <c r="BR48" i="19"/>
  <c r="BQ48" i="19"/>
  <c r="BP48" i="19"/>
  <c r="BO48" i="19"/>
  <c r="BN48" i="19"/>
  <c r="BM48" i="19"/>
  <c r="BL48" i="19"/>
  <c r="BK48" i="19"/>
  <c r="BJ48" i="19"/>
  <c r="BI48" i="19"/>
  <c r="BH48" i="19"/>
  <c r="BG48" i="19"/>
  <c r="BF48" i="19"/>
  <c r="BE48" i="19"/>
  <c r="BD48" i="19"/>
  <c r="BC48" i="19"/>
  <c r="BB48" i="19"/>
  <c r="BA48" i="19"/>
  <c r="AZ48" i="19"/>
  <c r="AY48" i="19"/>
  <c r="AX48" i="19"/>
  <c r="AW48" i="19"/>
  <c r="AV48" i="19"/>
  <c r="AU48" i="19"/>
  <c r="AT48" i="19"/>
  <c r="AS48" i="19"/>
  <c r="AR48" i="19"/>
  <c r="AQ48" i="19"/>
  <c r="AP48" i="19"/>
  <c r="AO48" i="19"/>
  <c r="AN48" i="19"/>
  <c r="AM48" i="19"/>
  <c r="AL48" i="19"/>
  <c r="AK48" i="19"/>
  <c r="AJ48" i="19"/>
  <c r="AI48" i="19"/>
  <c r="AH48" i="19"/>
  <c r="AG48" i="19"/>
  <c r="AF48" i="19"/>
  <c r="AE48" i="19"/>
  <c r="AD48" i="19"/>
  <c r="AC48" i="19"/>
  <c r="AB48" i="19"/>
  <c r="AA48" i="19"/>
  <c r="Z48" i="19"/>
  <c r="Y48" i="19"/>
  <c r="X48" i="19"/>
  <c r="W48" i="19"/>
  <c r="V48" i="19"/>
  <c r="U48" i="19"/>
  <c r="T48" i="19"/>
  <c r="S48" i="19"/>
  <c r="R48" i="19"/>
  <c r="Q48" i="19"/>
  <c r="P48" i="19"/>
  <c r="O48" i="19"/>
  <c r="N48" i="19"/>
  <c r="M48" i="19"/>
  <c r="L48" i="19"/>
  <c r="K48" i="19"/>
  <c r="J48" i="19"/>
  <c r="I48" i="19"/>
  <c r="H48" i="19"/>
  <c r="G48" i="19"/>
  <c r="F48" i="19"/>
  <c r="E48" i="19"/>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E87" i="19" l="1"/>
  <c r="E88" i="19" s="1"/>
  <c r="D48" i="19"/>
  <c r="D92" i="19" s="1"/>
  <c r="F53" i="19"/>
  <c r="E79" i="18"/>
  <c r="BV76" i="18"/>
  <c r="BU76" i="18"/>
  <c r="BN76" i="18"/>
  <c r="BM76" i="18"/>
  <c r="AL76" i="18"/>
  <c r="AK76" i="18"/>
  <c r="AJ76" i="18"/>
  <c r="AI76" i="18"/>
  <c r="AH76" i="18"/>
  <c r="AG76" i="18"/>
  <c r="AB76" i="18"/>
  <c r="AA76" i="18"/>
  <c r="X76" i="18"/>
  <c r="W76" i="18"/>
  <c r="V76" i="18"/>
  <c r="U76" i="18"/>
  <c r="P76" i="18"/>
  <c r="O76" i="18"/>
  <c r="L76" i="18"/>
  <c r="K76" i="18"/>
  <c r="D75" i="18"/>
  <c r="D76" i="18" s="1"/>
  <c r="CD67" i="18"/>
  <c r="CC67" i="18"/>
  <c r="AL67" i="18"/>
  <c r="AK67" i="18"/>
  <c r="F67" i="18"/>
  <c r="E67" i="18"/>
  <c r="D66" i="18"/>
  <c r="D65" i="18"/>
  <c r="D67" i="18" s="1"/>
  <c r="I53" i="18"/>
  <c r="I54" i="18" s="1"/>
  <c r="F53" i="18"/>
  <c r="F54" i="18" s="1"/>
  <c r="F55" i="18" s="1"/>
  <c r="F52" i="18"/>
  <c r="CB47" i="18"/>
  <c r="CA47" i="18"/>
  <c r="BZ47" i="18"/>
  <c r="BY47" i="18"/>
  <c r="BX47" i="18"/>
  <c r="BW47" i="18"/>
  <c r="BV47" i="18"/>
  <c r="BU47" i="18"/>
  <c r="BT47" i="18"/>
  <c r="BS47" i="18"/>
  <c r="BR47" i="18"/>
  <c r="BQ47" i="18"/>
  <c r="BP47" i="18"/>
  <c r="BO47" i="18"/>
  <c r="BN47" i="18"/>
  <c r="BM47" i="18"/>
  <c r="BL47" i="18"/>
  <c r="BK47" i="18"/>
  <c r="BJ47" i="18"/>
  <c r="BI47" i="18"/>
  <c r="BH47" i="18"/>
  <c r="BG47" i="18"/>
  <c r="BF47" i="18"/>
  <c r="BE47" i="18"/>
  <c r="BD47" i="18"/>
  <c r="BC47" i="18"/>
  <c r="BB47" i="18"/>
  <c r="BA47" i="18"/>
  <c r="AZ47" i="18"/>
  <c r="AY47" i="18"/>
  <c r="AX47" i="18"/>
  <c r="AW47" i="18"/>
  <c r="AV47" i="18"/>
  <c r="AU47" i="18"/>
  <c r="AT47" i="18"/>
  <c r="AS47" i="18"/>
  <c r="AR47" i="18"/>
  <c r="AQ47" i="18"/>
  <c r="AP47" i="18"/>
  <c r="AO47" i="18"/>
  <c r="AN47" i="18"/>
  <c r="AM47" i="18"/>
  <c r="AL47" i="18"/>
  <c r="AK47" i="18"/>
  <c r="AJ47" i="18"/>
  <c r="AI47" i="18"/>
  <c r="AH47" i="18"/>
  <c r="AG47" i="18"/>
  <c r="AF47" i="18"/>
  <c r="AE47" i="18"/>
  <c r="AD47" i="18"/>
  <c r="AC47" i="18"/>
  <c r="AB47" i="18"/>
  <c r="AA47" i="18"/>
  <c r="Z47" i="18"/>
  <c r="Y47" i="18"/>
  <c r="X47" i="18"/>
  <c r="W47" i="18"/>
  <c r="V47" i="18"/>
  <c r="U47" i="18"/>
  <c r="T47" i="18"/>
  <c r="S47" i="18"/>
  <c r="R47" i="18"/>
  <c r="Q47" i="18"/>
  <c r="P47" i="18"/>
  <c r="O47" i="18"/>
  <c r="N47" i="18"/>
  <c r="M47" i="18"/>
  <c r="L47" i="18"/>
  <c r="K47" i="18"/>
  <c r="J47" i="18"/>
  <c r="I47" i="18"/>
  <c r="H47" i="18"/>
  <c r="G47" i="18"/>
  <c r="F47" i="18"/>
  <c r="E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47" i="18" s="1"/>
  <c r="C55" i="17" l="1"/>
  <c r="D53" i="17"/>
  <c r="CH47" i="17"/>
  <c r="CG47" i="17"/>
  <c r="CF47" i="17"/>
  <c r="CE47" i="17"/>
  <c r="CD47" i="17"/>
  <c r="CC47" i="17"/>
  <c r="CB47" i="17"/>
  <c r="CA47" i="17"/>
  <c r="BZ47" i="17"/>
  <c r="BY47" i="17"/>
  <c r="BX47" i="17"/>
  <c r="BW47" i="17"/>
  <c r="BV47" i="17"/>
  <c r="BU47"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W47" i="17"/>
  <c r="V47" i="17"/>
  <c r="U47" i="17"/>
  <c r="T47" i="17"/>
  <c r="S47" i="17"/>
  <c r="R47" i="17"/>
  <c r="Q47" i="17"/>
  <c r="P47" i="17"/>
  <c r="O47" i="17"/>
  <c r="N47" i="17"/>
  <c r="M47" i="17"/>
  <c r="L47" i="17"/>
  <c r="K47" i="17"/>
  <c r="J47" i="17"/>
  <c r="I47" i="17"/>
  <c r="H47" i="17"/>
  <c r="G47" i="17"/>
  <c r="F47" i="17"/>
  <c r="E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8" i="17"/>
  <c r="D7" i="17"/>
  <c r="D47" i="17" s="1"/>
  <c r="C68" i="16" l="1"/>
  <c r="G64" i="16"/>
  <c r="H64" i="16" s="1"/>
  <c r="H63" i="16"/>
  <c r="G63" i="16"/>
  <c r="G62" i="16"/>
  <c r="H62" i="16" s="1"/>
  <c r="H61" i="16"/>
  <c r="G61" i="16"/>
  <c r="G60" i="16"/>
  <c r="H60" i="16" s="1"/>
  <c r="H59" i="16"/>
  <c r="G59" i="16"/>
  <c r="D55" i="16"/>
  <c r="DJ48" i="16"/>
  <c r="DI48" i="16"/>
  <c r="DH48" i="16"/>
  <c r="DG48" i="16"/>
  <c r="DF48" i="16"/>
  <c r="DE48" i="16"/>
  <c r="DD48" i="16"/>
  <c r="DC48" i="16"/>
  <c r="DB48" i="16"/>
  <c r="DA48" i="16"/>
  <c r="CZ48" i="16"/>
  <c r="CY48" i="16"/>
  <c r="CX48" i="16"/>
  <c r="CW48" i="16"/>
  <c r="CV48" i="16"/>
  <c r="CU48" i="16"/>
  <c r="CT48" i="16"/>
  <c r="CS48" i="16"/>
  <c r="CR48" i="16"/>
  <c r="CQ48" i="16"/>
  <c r="CP48" i="16"/>
  <c r="CO48" i="16"/>
  <c r="CN48" i="16"/>
  <c r="CM48" i="16"/>
  <c r="CL48" i="16"/>
  <c r="CK48" i="16"/>
  <c r="CJ48" i="16"/>
  <c r="CI48" i="16"/>
  <c r="CH48" i="16"/>
  <c r="CG48" i="16"/>
  <c r="CF48" i="16"/>
  <c r="CE48" i="16"/>
  <c r="CD48" i="16"/>
  <c r="CC48" i="16"/>
  <c r="CB48" i="16"/>
  <c r="CA48" i="16"/>
  <c r="BZ48" i="16"/>
  <c r="BY48" i="16"/>
  <c r="BX48" i="16"/>
  <c r="BW48" i="16"/>
  <c r="BV48" i="16"/>
  <c r="BU48" i="16"/>
  <c r="BT48" i="16"/>
  <c r="BS48" i="16"/>
  <c r="BR48" i="16"/>
  <c r="BQ48" i="16"/>
  <c r="BP48" i="16"/>
  <c r="BO48" i="16"/>
  <c r="BN48" i="16"/>
  <c r="BM48" i="16"/>
  <c r="BL48" i="16"/>
  <c r="BK48" i="16"/>
  <c r="BJ48" i="16"/>
  <c r="BI48" i="16"/>
  <c r="BH48" i="16"/>
  <c r="BG48" i="16"/>
  <c r="BF48" i="16"/>
  <c r="BE48" i="16"/>
  <c r="BD48" i="16"/>
  <c r="BC48" i="16"/>
  <c r="BB48" i="16"/>
  <c r="BA48" i="16"/>
  <c r="AZ48" i="16"/>
  <c r="AY48" i="16"/>
  <c r="AX48" i="16"/>
  <c r="AW48" i="16"/>
  <c r="AV48" i="16"/>
  <c r="AU48" i="16"/>
  <c r="AT48" i="16"/>
  <c r="AS48" i="16"/>
  <c r="AR48" i="16"/>
  <c r="AQ48" i="16"/>
  <c r="AP48" i="16"/>
  <c r="AO48" i="16"/>
  <c r="AN48" i="16"/>
  <c r="AM48" i="16"/>
  <c r="AL48" i="16"/>
  <c r="AK48" i="16"/>
  <c r="AJ48" i="16"/>
  <c r="AI48" i="16"/>
  <c r="AH48" i="16"/>
  <c r="AG48" i="16"/>
  <c r="AF48" i="16"/>
  <c r="AE48" i="16"/>
  <c r="AD48" i="16"/>
  <c r="AC48" i="16"/>
  <c r="AB48" i="16"/>
  <c r="AA48" i="16"/>
  <c r="Z48" i="16"/>
  <c r="Y48" i="16"/>
  <c r="X48" i="16"/>
  <c r="W48" i="16"/>
  <c r="V48" i="16"/>
  <c r="U48" i="16"/>
  <c r="T48" i="16"/>
  <c r="S48" i="16"/>
  <c r="R48" i="16"/>
  <c r="Q48" i="16"/>
  <c r="P48" i="16"/>
  <c r="O48" i="16"/>
  <c r="N48" i="16"/>
  <c r="M48" i="16"/>
  <c r="L48" i="16"/>
  <c r="K48" i="16"/>
  <c r="J48" i="16"/>
  <c r="I48" i="16"/>
  <c r="H48" i="16"/>
  <c r="G48" i="16"/>
  <c r="F48" i="16"/>
  <c r="E48" i="16"/>
  <c r="D47" i="16"/>
  <c r="D46" i="16"/>
  <c r="D45" i="16"/>
  <c r="D44" i="16"/>
  <c r="D43" i="16"/>
  <c r="D42" i="16"/>
  <c r="D41" i="16"/>
  <c r="D40" i="16"/>
  <c r="D39" i="16"/>
  <c r="D38" i="16"/>
  <c r="D37" i="16"/>
  <c r="D36" i="16"/>
  <c r="D35" i="16"/>
  <c r="D34" i="16"/>
  <c r="D33" i="16"/>
  <c r="D32" i="16"/>
  <c r="D31" i="16"/>
  <c r="D30" i="16"/>
  <c r="D29" i="16"/>
  <c r="D28" i="16"/>
  <c r="D27" i="16"/>
  <c r="D26" i="16"/>
  <c r="D25" i="16"/>
  <c r="D24" i="16"/>
  <c r="D23" i="16"/>
  <c r="D22" i="16"/>
  <c r="D21" i="16"/>
  <c r="D20" i="16"/>
  <c r="D19" i="16"/>
  <c r="D18" i="16"/>
  <c r="D17" i="16"/>
  <c r="D16" i="16"/>
  <c r="D15" i="16"/>
  <c r="D14" i="16"/>
  <c r="D13" i="16"/>
  <c r="D12" i="16"/>
  <c r="D11" i="16"/>
  <c r="D10" i="16"/>
  <c r="D9" i="16"/>
  <c r="D8" i="16"/>
  <c r="D48" i="16" s="1"/>
  <c r="H65" i="16" l="1"/>
  <c r="C111" i="15" l="1"/>
  <c r="F108" i="15"/>
  <c r="D102" i="15"/>
  <c r="DD95" i="15"/>
  <c r="DC95" i="15"/>
  <c r="DB95" i="15"/>
  <c r="DA95" i="15"/>
  <c r="CZ95" i="15"/>
  <c r="CY95" i="15"/>
  <c r="CX95" i="15"/>
  <c r="CW95" i="15"/>
  <c r="CV95" i="15"/>
  <c r="CU95" i="15"/>
  <c r="CT95" i="15"/>
  <c r="CS95" i="15"/>
  <c r="CR95" i="15"/>
  <c r="CQ95" i="15"/>
  <c r="CP95" i="15"/>
  <c r="CO95" i="15"/>
  <c r="CN95" i="15"/>
  <c r="CM95" i="15"/>
  <c r="CL95" i="15"/>
  <c r="CK95" i="15"/>
  <c r="CJ95" i="15"/>
  <c r="CI95" i="15"/>
  <c r="CH95" i="15"/>
  <c r="CG95" i="15"/>
  <c r="CF95" i="15"/>
  <c r="CE95" i="15"/>
  <c r="CD95" i="15"/>
  <c r="CC95" i="15"/>
  <c r="CB95" i="15"/>
  <c r="CA95" i="15"/>
  <c r="BZ95" i="15"/>
  <c r="BY95" i="15"/>
  <c r="BX95" i="15"/>
  <c r="BW95" i="15"/>
  <c r="BV95" i="15"/>
  <c r="BU95" i="15"/>
  <c r="BT95" i="15"/>
  <c r="BS95" i="15"/>
  <c r="BR95" i="15"/>
  <c r="BQ95" i="15"/>
  <c r="BP95" i="15"/>
  <c r="BO95" i="15"/>
  <c r="BN95" i="15"/>
  <c r="BM95" i="15"/>
  <c r="BL95" i="15"/>
  <c r="BK95" i="15"/>
  <c r="BJ95" i="15"/>
  <c r="BI95" i="15"/>
  <c r="BH95" i="15"/>
  <c r="BG95" i="15"/>
  <c r="BF95" i="15"/>
  <c r="BE95" i="15"/>
  <c r="BD95" i="15"/>
  <c r="BC95" i="15"/>
  <c r="BB95" i="15"/>
  <c r="BA95" i="15"/>
  <c r="AZ95" i="15"/>
  <c r="AY95" i="15"/>
  <c r="AX95" i="15"/>
  <c r="AW95" i="15"/>
  <c r="AV95" i="15"/>
  <c r="AU95" i="15"/>
  <c r="AT95" i="15"/>
  <c r="AS95" i="15"/>
  <c r="AR95" i="15"/>
  <c r="AQ95" i="15"/>
  <c r="AP95" i="15"/>
  <c r="AO95" i="15"/>
  <c r="AN95" i="15"/>
  <c r="AM95" i="15"/>
  <c r="AL95" i="15"/>
  <c r="AK95" i="15"/>
  <c r="AJ95" i="15"/>
  <c r="AI95" i="15"/>
  <c r="AH95" i="15"/>
  <c r="AG95" i="15"/>
  <c r="AF95" i="15"/>
  <c r="AE95" i="15"/>
  <c r="AD95" i="15"/>
  <c r="AC95" i="15"/>
  <c r="AB95" i="15"/>
  <c r="AA95" i="15"/>
  <c r="Z95" i="15"/>
  <c r="Y95" i="15"/>
  <c r="X95" i="15"/>
  <c r="W95" i="15"/>
  <c r="V95" i="15"/>
  <c r="U95" i="15"/>
  <c r="T95" i="15"/>
  <c r="S95" i="15"/>
  <c r="R95" i="15"/>
  <c r="Q95" i="15"/>
  <c r="P95" i="15"/>
  <c r="O95" i="15"/>
  <c r="N95" i="15"/>
  <c r="M95" i="15"/>
  <c r="L95" i="15"/>
  <c r="K95" i="15"/>
  <c r="J95" i="15"/>
  <c r="I95" i="15"/>
  <c r="H95" i="15"/>
  <c r="G95" i="15"/>
  <c r="F95" i="15"/>
  <c r="E95" i="15"/>
  <c r="D94" i="15"/>
  <c r="D93" i="15"/>
  <c r="D92" i="15"/>
  <c r="D91" i="15"/>
  <c r="D90" i="15"/>
  <c r="D89" i="15"/>
  <c r="D88" i="15"/>
  <c r="D87" i="15"/>
  <c r="D86" i="15"/>
  <c r="D85" i="15"/>
  <c r="D84" i="15"/>
  <c r="D83" i="15"/>
  <c r="D82" i="15"/>
  <c r="D81" i="15"/>
  <c r="D80"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95" i="15" s="1"/>
  <c r="D47" i="15"/>
  <c r="CV47" i="15"/>
  <c r="CU47" i="15"/>
  <c r="CT47" i="15"/>
  <c r="CS47" i="15"/>
  <c r="CR47" i="15"/>
  <c r="CQ47" i="15"/>
  <c r="CP47" i="15"/>
  <c r="CO47" i="15"/>
  <c r="CN47" i="15"/>
  <c r="CM47" i="15"/>
  <c r="CL47" i="15"/>
  <c r="CK47" i="15"/>
  <c r="CJ47" i="15"/>
  <c r="CI47" i="15"/>
  <c r="CH47" i="15"/>
  <c r="CG47" i="15"/>
  <c r="CF47" i="15"/>
  <c r="CE47" i="15"/>
  <c r="CD47" i="15"/>
  <c r="CC47" i="15"/>
  <c r="CB47" i="15"/>
  <c r="CA47" i="15"/>
  <c r="BZ47" i="15"/>
  <c r="BY47" i="15"/>
  <c r="BX47" i="15"/>
  <c r="BW47" i="15"/>
  <c r="BV47" i="15"/>
  <c r="BU47" i="15"/>
  <c r="BT47" i="15"/>
  <c r="BS47" i="15"/>
  <c r="BR47" i="15"/>
  <c r="BQ47" i="15"/>
  <c r="BP47" i="15"/>
  <c r="BO47" i="15"/>
  <c r="BN47" i="15"/>
  <c r="BM47" i="15"/>
  <c r="BL47" i="15"/>
  <c r="BK47" i="15"/>
  <c r="BJ47" i="15"/>
  <c r="BI47" i="15"/>
  <c r="BH47" i="15"/>
  <c r="BG47" i="15"/>
  <c r="BF47" i="15"/>
  <c r="BE47" i="15"/>
  <c r="BD47" i="15"/>
  <c r="BC47" i="15"/>
  <c r="BB47" i="15"/>
  <c r="BA47" i="15"/>
  <c r="AZ47" i="15"/>
  <c r="AY47" i="15"/>
  <c r="AX47" i="15"/>
  <c r="AW47" i="15"/>
  <c r="AV47" i="15"/>
  <c r="AU47" i="15"/>
  <c r="AT47" i="15"/>
  <c r="AS47" i="15"/>
  <c r="AR47" i="15"/>
  <c r="AQ47" i="15"/>
  <c r="AP47" i="15"/>
  <c r="AO47" i="15"/>
  <c r="AN47" i="15"/>
  <c r="AM47" i="15"/>
  <c r="AL47" i="15"/>
  <c r="AK47" i="15"/>
  <c r="H47" i="15"/>
  <c r="G47" i="15"/>
  <c r="F47" i="15"/>
  <c r="E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8" i="15"/>
  <c r="D7" i="15"/>
  <c r="E14" i="14" l="1"/>
  <c r="G14" i="14" s="1"/>
  <c r="G15" i="14" s="1"/>
  <c r="E7" i="14"/>
  <c r="G7" i="14" s="1"/>
  <c r="E6" i="14"/>
  <c r="G6" i="14" s="1"/>
  <c r="G8" i="14" l="1"/>
  <c r="G16" i="14" s="1"/>
  <c r="D276" i="13"/>
  <c r="G276" i="13"/>
  <c r="F276" i="13"/>
  <c r="E276" i="13"/>
  <c r="G271" i="13"/>
  <c r="F271" i="13"/>
  <c r="F265" i="13" s="1"/>
  <c r="E270" i="13"/>
  <c r="E269" i="13"/>
  <c r="G265" i="13"/>
  <c r="D265" i="13"/>
  <c r="E265" i="13" l="1"/>
  <c r="E278" i="13" s="1"/>
  <c r="G278" i="13"/>
  <c r="F278" i="13"/>
  <c r="D278" i="13"/>
  <c r="D279" i="13" s="1"/>
  <c r="E232" i="13" l="1"/>
  <c r="E231" i="13"/>
  <c r="D227" i="13"/>
  <c r="D219" i="13"/>
  <c r="F218" i="13"/>
  <c r="H218" i="13" s="1"/>
  <c r="F217" i="13"/>
  <c r="H217" i="13" s="1"/>
  <c r="F216" i="13"/>
  <c r="H216" i="13" s="1"/>
  <c r="F215" i="13"/>
  <c r="H215" i="13" s="1"/>
  <c r="F214" i="13"/>
  <c r="H214" i="13" s="1"/>
  <c r="F213" i="13"/>
  <c r="H213" i="13" s="1"/>
  <c r="F212" i="13"/>
  <c r="H212" i="13" s="1"/>
  <c r="D211" i="13"/>
  <c r="F210" i="13"/>
  <c r="H210" i="13" s="1"/>
  <c r="F209" i="13"/>
  <c r="H209" i="13" s="1"/>
  <c r="F207" i="13"/>
  <c r="H207" i="13" s="1"/>
  <c r="F206" i="13"/>
  <c r="H206" i="13" s="1"/>
  <c r="F205" i="13"/>
  <c r="H205" i="13" s="1"/>
  <c r="F204" i="13"/>
  <c r="H204" i="13" s="1"/>
  <c r="F203" i="13"/>
  <c r="H203" i="13" s="1"/>
  <c r="F202" i="13"/>
  <c r="H202" i="13" s="1"/>
  <c r="F200" i="13"/>
  <c r="H200" i="13" s="1"/>
  <c r="F199" i="13"/>
  <c r="H199" i="13" s="1"/>
  <c r="F198" i="13"/>
  <c r="H198" i="13" s="1"/>
  <c r="F197" i="13"/>
  <c r="H197" i="13" s="1"/>
  <c r="F196" i="13"/>
  <c r="H196" i="13" s="1"/>
  <c r="F194" i="13"/>
  <c r="H194" i="13" s="1"/>
  <c r="F193" i="13"/>
  <c r="H193" i="13" s="1"/>
  <c r="F192" i="13"/>
  <c r="H192" i="13" s="1"/>
  <c r="F191" i="13"/>
  <c r="H191" i="13" s="1"/>
  <c r="F189" i="13"/>
  <c r="H189" i="13" s="1"/>
  <c r="F187" i="13"/>
  <c r="H187" i="13" s="1"/>
  <c r="F185" i="13"/>
  <c r="H185" i="13" s="1"/>
  <c r="F184" i="13"/>
  <c r="H184" i="13" s="1"/>
  <c r="F183" i="13"/>
  <c r="H183" i="13" s="1"/>
  <c r="F181" i="13"/>
  <c r="H181" i="13" s="1"/>
  <c r="F180" i="13"/>
  <c r="H180" i="13" s="1"/>
  <c r="F179" i="13"/>
  <c r="H179" i="13" s="1"/>
  <c r="F177" i="13"/>
  <c r="H177" i="13" s="1"/>
  <c r="F176" i="13"/>
  <c r="H176" i="13" s="1"/>
  <c r="D171" i="13"/>
  <c r="F171" i="13" s="1"/>
  <c r="AJ165" i="13"/>
  <c r="AI165" i="13"/>
  <c r="AF165" i="13"/>
  <c r="AE165" i="13"/>
  <c r="AD165" i="13"/>
  <c r="AC165" i="13"/>
  <c r="AB165" i="13"/>
  <c r="AA165" i="13"/>
  <c r="Z165" i="13"/>
  <c r="Y165" i="13"/>
  <c r="X165" i="13"/>
  <c r="W165" i="13"/>
  <c r="V165" i="13"/>
  <c r="U165" i="13"/>
  <c r="N165" i="13"/>
  <c r="M165" i="13"/>
  <c r="L165" i="13"/>
  <c r="D164" i="13"/>
  <c r="D165" i="13" s="1"/>
  <c r="AJ156" i="13"/>
  <c r="AI156" i="13"/>
  <c r="AF156" i="13"/>
  <c r="AE156" i="13"/>
  <c r="AD156" i="13"/>
  <c r="AC156" i="13"/>
  <c r="AB156" i="13"/>
  <c r="AA156" i="13"/>
  <c r="Z156" i="13"/>
  <c r="Y156" i="13"/>
  <c r="X156" i="13"/>
  <c r="W156" i="13"/>
  <c r="V156" i="13"/>
  <c r="U156" i="13"/>
  <c r="N156" i="13"/>
  <c r="M156" i="13"/>
  <c r="L156" i="13"/>
  <c r="D155" i="13"/>
  <c r="D156" i="13" s="1"/>
  <c r="AJ147" i="13"/>
  <c r="AI147" i="13"/>
  <c r="AF147" i="13"/>
  <c r="AE147" i="13"/>
  <c r="AD147" i="13"/>
  <c r="AC147" i="13"/>
  <c r="AB147" i="13"/>
  <c r="AA147" i="13"/>
  <c r="Z147" i="13"/>
  <c r="Y147" i="13"/>
  <c r="X147" i="13"/>
  <c r="W147" i="13"/>
  <c r="V147" i="13"/>
  <c r="U147" i="13"/>
  <c r="N147" i="13"/>
  <c r="M147" i="13"/>
  <c r="L147" i="13"/>
  <c r="D146" i="13"/>
  <c r="D147" i="13" s="1"/>
  <c r="AJ138" i="13"/>
  <c r="AI138" i="13"/>
  <c r="AF138" i="13"/>
  <c r="AE138" i="13"/>
  <c r="AD138" i="13"/>
  <c r="AC138" i="13"/>
  <c r="AB138" i="13"/>
  <c r="AA138" i="13"/>
  <c r="Z138" i="13"/>
  <c r="Y138" i="13"/>
  <c r="X138" i="13"/>
  <c r="W138" i="13"/>
  <c r="V138" i="13"/>
  <c r="U138" i="13"/>
  <c r="N138" i="13"/>
  <c r="M138" i="13"/>
  <c r="L138" i="13"/>
  <c r="D137" i="13"/>
  <c r="D138" i="13" s="1"/>
  <c r="AJ129" i="13"/>
  <c r="AI129" i="13"/>
  <c r="AF129" i="13"/>
  <c r="AE129" i="13"/>
  <c r="AD129" i="13"/>
  <c r="AC129" i="13"/>
  <c r="AB129" i="13"/>
  <c r="AA129" i="13"/>
  <c r="Z129" i="13"/>
  <c r="Y129" i="13"/>
  <c r="X129" i="13"/>
  <c r="W129" i="13"/>
  <c r="V129" i="13"/>
  <c r="U129" i="13"/>
  <c r="N129" i="13"/>
  <c r="M129" i="13"/>
  <c r="L129" i="13"/>
  <c r="D128" i="13"/>
  <c r="D129" i="13" s="1"/>
  <c r="AJ120" i="13"/>
  <c r="AI120" i="13"/>
  <c r="AF120" i="13"/>
  <c r="AE120" i="13"/>
  <c r="AD120" i="13"/>
  <c r="AC120" i="13"/>
  <c r="AB120" i="13"/>
  <c r="AA120" i="13"/>
  <c r="Z120" i="13"/>
  <c r="Y120" i="13"/>
  <c r="X120" i="13"/>
  <c r="W120" i="13"/>
  <c r="V120" i="13"/>
  <c r="U120" i="13"/>
  <c r="N120" i="13"/>
  <c r="M120" i="13"/>
  <c r="L120" i="13"/>
  <c r="D119" i="13"/>
  <c r="D120" i="13" s="1"/>
  <c r="AJ111" i="13"/>
  <c r="AI111" i="13"/>
  <c r="AH111" i="13"/>
  <c r="AG111" i="13"/>
  <c r="AF111" i="13"/>
  <c r="AE111" i="13"/>
  <c r="AD111" i="13"/>
  <c r="AC111" i="13"/>
  <c r="AB111" i="13"/>
  <c r="AA111" i="13"/>
  <c r="Z111" i="13"/>
  <c r="Y111" i="13"/>
  <c r="X111" i="13"/>
  <c r="W111" i="13"/>
  <c r="V111" i="13"/>
  <c r="U111" i="13"/>
  <c r="T111" i="13"/>
  <c r="S111" i="13"/>
  <c r="R111" i="13"/>
  <c r="Q111" i="13"/>
  <c r="P111" i="13"/>
  <c r="O111" i="13"/>
  <c r="N111" i="13"/>
  <c r="M111" i="13"/>
  <c r="L111" i="13"/>
  <c r="I111" i="13"/>
  <c r="H111" i="13"/>
  <c r="G111" i="13"/>
  <c r="F111" i="13"/>
  <c r="E111" i="13"/>
  <c r="D110" i="13"/>
  <c r="D111" i="13" s="1"/>
  <c r="X98" i="13"/>
  <c r="X99" i="13" s="1"/>
  <c r="U98" i="13"/>
  <c r="U99" i="13" s="1"/>
  <c r="R98" i="13"/>
  <c r="R99" i="13" s="1"/>
  <c r="O98" i="13"/>
  <c r="O99" i="13" s="1"/>
  <c r="L98" i="13"/>
  <c r="L99" i="13" s="1"/>
  <c r="I98" i="13"/>
  <c r="I99" i="13" s="1"/>
  <c r="F98" i="13"/>
  <c r="F99" i="13" s="1"/>
  <c r="CE91" i="13"/>
  <c r="CE9" i="13" s="1"/>
  <c r="CC91" i="13"/>
  <c r="CD91" i="13" s="1"/>
  <c r="CD9" i="13" s="1"/>
  <c r="CA91" i="13"/>
  <c r="CB91" i="13" s="1"/>
  <c r="CB9" i="13" s="1"/>
  <c r="BY91" i="13"/>
  <c r="BZ91" i="13" s="1"/>
  <c r="BZ9" i="13" s="1"/>
  <c r="BW91" i="13"/>
  <c r="BX91" i="13" s="1"/>
  <c r="BX9" i="13" s="1"/>
  <c r="BU91" i="13"/>
  <c r="BV91" i="13" s="1"/>
  <c r="BV9" i="13" s="1"/>
  <c r="BS91" i="13"/>
  <c r="BT91" i="13" s="1"/>
  <c r="BT9" i="13" s="1"/>
  <c r="BQ91" i="13"/>
  <c r="BR91" i="13" s="1"/>
  <c r="BR9" i="13" s="1"/>
  <c r="BO91" i="13"/>
  <c r="BP91" i="13" s="1"/>
  <c r="BP9" i="13" s="1"/>
  <c r="BM91" i="13"/>
  <c r="BN91" i="13" s="1"/>
  <c r="BN9" i="13" s="1"/>
  <c r="BK91" i="13"/>
  <c r="BK9" i="13" s="1"/>
  <c r="BI91" i="13"/>
  <c r="BJ91" i="13" s="1"/>
  <c r="BJ9" i="13" s="1"/>
  <c r="BG91" i="13"/>
  <c r="BH91" i="13" s="1"/>
  <c r="BH9" i="13" s="1"/>
  <c r="BE91" i="13"/>
  <c r="BF91" i="13" s="1"/>
  <c r="BF9" i="13" s="1"/>
  <c r="BC91" i="13"/>
  <c r="BC9" i="13" s="1"/>
  <c r="BA91" i="13"/>
  <c r="BB91" i="13" s="1"/>
  <c r="BB9" i="13" s="1"/>
  <c r="AY91" i="13"/>
  <c r="AY9" i="13" s="1"/>
  <c r="AW91" i="13"/>
  <c r="AX91" i="13" s="1"/>
  <c r="AX9" i="13" s="1"/>
  <c r="AU91" i="13"/>
  <c r="AV91" i="13" s="1"/>
  <c r="AV9" i="13" s="1"/>
  <c r="AS91" i="13"/>
  <c r="AT91" i="13" s="1"/>
  <c r="AT9" i="13" s="1"/>
  <c r="AQ91" i="13"/>
  <c r="AR91" i="13" s="1"/>
  <c r="AR9" i="13" s="1"/>
  <c r="AO91" i="13"/>
  <c r="AP91" i="13" s="1"/>
  <c r="AP9" i="13" s="1"/>
  <c r="AM91" i="13"/>
  <c r="AN91" i="13" s="1"/>
  <c r="AN9" i="13" s="1"/>
  <c r="AK91" i="13"/>
  <c r="AL91" i="13" s="1"/>
  <c r="AL9" i="13" s="1"/>
  <c r="AI91" i="13"/>
  <c r="AJ91" i="13" s="1"/>
  <c r="AJ9" i="13" s="1"/>
  <c r="AG91" i="13"/>
  <c r="AH91" i="13" s="1"/>
  <c r="AH9" i="13" s="1"/>
  <c r="AE91" i="13"/>
  <c r="AF91" i="13" s="1"/>
  <c r="AF9" i="13" s="1"/>
  <c r="AC91" i="13"/>
  <c r="AD91" i="13" s="1"/>
  <c r="AD9" i="13" s="1"/>
  <c r="AA91" i="13"/>
  <c r="AB91" i="13" s="1"/>
  <c r="AB9" i="13" s="1"/>
  <c r="Y91" i="13"/>
  <c r="Z91" i="13" s="1"/>
  <c r="Z9" i="13" s="1"/>
  <c r="W91" i="13"/>
  <c r="X91" i="13" s="1"/>
  <c r="X9" i="13" s="1"/>
  <c r="U91" i="13"/>
  <c r="V91" i="13" s="1"/>
  <c r="V9" i="13" s="1"/>
  <c r="S91" i="13"/>
  <c r="T91" i="13" s="1"/>
  <c r="T9" i="13" s="1"/>
  <c r="Q91" i="13"/>
  <c r="R91" i="13" s="1"/>
  <c r="R9" i="13" s="1"/>
  <c r="O91" i="13"/>
  <c r="P91" i="13" s="1"/>
  <c r="P9" i="13" s="1"/>
  <c r="M91" i="13"/>
  <c r="N91" i="13" s="1"/>
  <c r="N9" i="13" s="1"/>
  <c r="L91" i="13"/>
  <c r="L9" i="13" s="1"/>
  <c r="I91" i="13"/>
  <c r="J91" i="13" s="1"/>
  <c r="J9" i="13" s="1"/>
  <c r="G91" i="13"/>
  <c r="H91" i="13" s="1"/>
  <c r="H9" i="13" s="1"/>
  <c r="CE90" i="13"/>
  <c r="CF90" i="13" s="1"/>
  <c r="CC90" i="13"/>
  <c r="CC8" i="13" s="1"/>
  <c r="CA90" i="13"/>
  <c r="CB90" i="13" s="1"/>
  <c r="CB8" i="13" s="1"/>
  <c r="BY90" i="13"/>
  <c r="BZ90" i="13" s="1"/>
  <c r="BZ8" i="13" s="1"/>
  <c r="BW90" i="13"/>
  <c r="BX90" i="13" s="1"/>
  <c r="BX8" i="13" s="1"/>
  <c r="BU90" i="13"/>
  <c r="BV90" i="13" s="1"/>
  <c r="BV8" i="13" s="1"/>
  <c r="BS90" i="13"/>
  <c r="BT90" i="13" s="1"/>
  <c r="BT8" i="13" s="1"/>
  <c r="BQ90" i="13"/>
  <c r="BR90" i="13" s="1"/>
  <c r="BR8" i="13" s="1"/>
  <c r="BO90" i="13"/>
  <c r="BP90" i="13" s="1"/>
  <c r="BP8" i="13" s="1"/>
  <c r="BM90" i="13"/>
  <c r="BN90" i="13" s="1"/>
  <c r="BN8" i="13" s="1"/>
  <c r="BK90" i="13"/>
  <c r="BL90" i="13" s="1"/>
  <c r="BL8" i="13" s="1"/>
  <c r="BI90" i="13"/>
  <c r="BJ90" i="13" s="1"/>
  <c r="BJ8" i="13" s="1"/>
  <c r="BG90" i="13"/>
  <c r="BH90" i="13" s="1"/>
  <c r="BE90" i="13"/>
  <c r="BF90" i="13" s="1"/>
  <c r="BF8" i="13" s="1"/>
  <c r="BC90" i="13"/>
  <c r="BD90" i="13" s="1"/>
  <c r="BD8" i="13" s="1"/>
  <c r="BA90" i="13"/>
  <c r="BA8" i="13" s="1"/>
  <c r="AY90" i="13"/>
  <c r="AZ90" i="13" s="1"/>
  <c r="AW90" i="13"/>
  <c r="AX90" i="13" s="1"/>
  <c r="AX8" i="13" s="1"/>
  <c r="AU90" i="13"/>
  <c r="AV90" i="13" s="1"/>
  <c r="AS90" i="13"/>
  <c r="AS8" i="13" s="1"/>
  <c r="AQ90" i="13"/>
  <c r="AR90" i="13" s="1"/>
  <c r="AR8" i="13" s="1"/>
  <c r="AO90" i="13"/>
  <c r="AO8" i="13" s="1"/>
  <c r="AM90" i="13"/>
  <c r="AN90" i="13" s="1"/>
  <c r="AN8" i="13" s="1"/>
  <c r="AK90" i="13"/>
  <c r="AK8" i="13" s="1"/>
  <c r="AI90" i="13"/>
  <c r="AJ90" i="13" s="1"/>
  <c r="AJ8" i="13" s="1"/>
  <c r="AG90" i="13"/>
  <c r="AG8" i="13" s="1"/>
  <c r="AE90" i="13"/>
  <c r="AF90" i="13" s="1"/>
  <c r="AF8" i="13" s="1"/>
  <c r="AC90" i="13"/>
  <c r="AC8" i="13" s="1"/>
  <c r="AA90" i="13"/>
  <c r="AB90" i="13" s="1"/>
  <c r="AB8" i="13" s="1"/>
  <c r="Y90" i="13"/>
  <c r="Y8" i="13" s="1"/>
  <c r="W90" i="13"/>
  <c r="X90" i="13" s="1"/>
  <c r="X8" i="13" s="1"/>
  <c r="U90" i="13"/>
  <c r="U8" i="13" s="1"/>
  <c r="S90" i="13"/>
  <c r="T90" i="13" s="1"/>
  <c r="T8" i="13" s="1"/>
  <c r="Q90" i="13"/>
  <c r="Q8" i="13" s="1"/>
  <c r="O90" i="13"/>
  <c r="P90" i="13" s="1"/>
  <c r="P8" i="13" s="1"/>
  <c r="M90" i="13"/>
  <c r="M8" i="13" s="1"/>
  <c r="L90" i="13"/>
  <c r="L8" i="13" s="1"/>
  <c r="I90" i="13"/>
  <c r="G90" i="13"/>
  <c r="H90" i="13" s="1"/>
  <c r="H8" i="13" s="1"/>
  <c r="CH89" i="13"/>
  <c r="F89" i="13" s="1"/>
  <c r="E89" i="13"/>
  <c r="CG88" i="13"/>
  <c r="E88" i="13" s="1"/>
  <c r="F88" i="13"/>
  <c r="CH87" i="13"/>
  <c r="F87" i="13" s="1"/>
  <c r="E87" i="13"/>
  <c r="CG86" i="13"/>
  <c r="E86" i="13" s="1"/>
  <c r="F86" i="13"/>
  <c r="CH85" i="13"/>
  <c r="F85" i="13" s="1"/>
  <c r="E85" i="13"/>
  <c r="CG84" i="13"/>
  <c r="E84" i="13" s="1"/>
  <c r="F84" i="13"/>
  <c r="CH83" i="13"/>
  <c r="F83" i="13" s="1"/>
  <c r="E83" i="13"/>
  <c r="CG82" i="13"/>
  <c r="E82" i="13" s="1"/>
  <c r="F82" i="13"/>
  <c r="CH81" i="13"/>
  <c r="F81" i="13" s="1"/>
  <c r="E81" i="13"/>
  <c r="CG80" i="13"/>
  <c r="E80" i="13" s="1"/>
  <c r="F80" i="13"/>
  <c r="CH79" i="13"/>
  <c r="F79" i="13" s="1"/>
  <c r="E79" i="13"/>
  <c r="CG78" i="13"/>
  <c r="E78" i="13" s="1"/>
  <c r="F78" i="13"/>
  <c r="CH77" i="13"/>
  <c r="F77" i="13" s="1"/>
  <c r="E77" i="13"/>
  <c r="CG76" i="13"/>
  <c r="E76" i="13" s="1"/>
  <c r="F76" i="13"/>
  <c r="CH75" i="13"/>
  <c r="F75" i="13" s="1"/>
  <c r="E75" i="13"/>
  <c r="CG74" i="13"/>
  <c r="E74" i="13" s="1"/>
  <c r="F74" i="13"/>
  <c r="CH73" i="13"/>
  <c r="F73" i="13" s="1"/>
  <c r="E73" i="13"/>
  <c r="CG72" i="13"/>
  <c r="E72" i="13" s="1"/>
  <c r="F72" i="13"/>
  <c r="CH71" i="13"/>
  <c r="F71" i="13" s="1"/>
  <c r="E71" i="13"/>
  <c r="CG70" i="13"/>
  <c r="E70" i="13" s="1"/>
  <c r="F70" i="13"/>
  <c r="CH69" i="13"/>
  <c r="F69" i="13" s="1"/>
  <c r="E69" i="13"/>
  <c r="CG68" i="13"/>
  <c r="E68" i="13" s="1"/>
  <c r="F68" i="13"/>
  <c r="CH67" i="13"/>
  <c r="F67" i="13" s="1"/>
  <c r="E67" i="13"/>
  <c r="CG66" i="13"/>
  <c r="E66" i="13" s="1"/>
  <c r="F66" i="13"/>
  <c r="CH65" i="13"/>
  <c r="F65" i="13" s="1"/>
  <c r="E65" i="13"/>
  <c r="CG64" i="13"/>
  <c r="E64" i="13" s="1"/>
  <c r="F64" i="13"/>
  <c r="CH63" i="13"/>
  <c r="F63" i="13" s="1"/>
  <c r="E63" i="13"/>
  <c r="CG62" i="13"/>
  <c r="E62" i="13" s="1"/>
  <c r="F62" i="13"/>
  <c r="CH61" i="13"/>
  <c r="F61" i="13" s="1"/>
  <c r="E61" i="13"/>
  <c r="CG60" i="13"/>
  <c r="E60" i="13" s="1"/>
  <c r="F60" i="13"/>
  <c r="CH59" i="13"/>
  <c r="F59" i="13" s="1"/>
  <c r="E59" i="13"/>
  <c r="CG58" i="13"/>
  <c r="E58" i="13" s="1"/>
  <c r="F58" i="13"/>
  <c r="CH57" i="13"/>
  <c r="F57" i="13" s="1"/>
  <c r="E57" i="13"/>
  <c r="CG56" i="13"/>
  <c r="E56" i="13" s="1"/>
  <c r="F56" i="13"/>
  <c r="CH55" i="13"/>
  <c r="F55" i="13" s="1"/>
  <c r="E55" i="13"/>
  <c r="CG54" i="13"/>
  <c r="E54" i="13" s="1"/>
  <c r="F54" i="13"/>
  <c r="CH53" i="13"/>
  <c r="F53" i="13" s="1"/>
  <c r="E53" i="13"/>
  <c r="CG52" i="13"/>
  <c r="E52" i="13" s="1"/>
  <c r="F52" i="13"/>
  <c r="CH51" i="13"/>
  <c r="F51" i="13" s="1"/>
  <c r="E51" i="13"/>
  <c r="CG50" i="13"/>
  <c r="E50" i="13" s="1"/>
  <c r="F50" i="13"/>
  <c r="CH49" i="13"/>
  <c r="F49" i="13" s="1"/>
  <c r="E49" i="13"/>
  <c r="CG48" i="13"/>
  <c r="E48" i="13" s="1"/>
  <c r="F48" i="13"/>
  <c r="CH47" i="13"/>
  <c r="F47" i="13" s="1"/>
  <c r="E47" i="13"/>
  <c r="CG46" i="13"/>
  <c r="E46" i="13" s="1"/>
  <c r="F46" i="13"/>
  <c r="CH45" i="13"/>
  <c r="F45" i="13" s="1"/>
  <c r="E45" i="13"/>
  <c r="CG44" i="13"/>
  <c r="E44" i="13" s="1"/>
  <c r="F44" i="13"/>
  <c r="CH43" i="13"/>
  <c r="F43" i="13" s="1"/>
  <c r="E43" i="13"/>
  <c r="CG42" i="13"/>
  <c r="E42" i="13" s="1"/>
  <c r="F42" i="13"/>
  <c r="CH41" i="13"/>
  <c r="F41" i="13" s="1"/>
  <c r="E41" i="13"/>
  <c r="CG40" i="13"/>
  <c r="E40" i="13" s="1"/>
  <c r="F40" i="13"/>
  <c r="CH39" i="13"/>
  <c r="F39" i="13" s="1"/>
  <c r="E39" i="13"/>
  <c r="CG38" i="13"/>
  <c r="E38" i="13" s="1"/>
  <c r="F38" i="13"/>
  <c r="CH37" i="13"/>
  <c r="F37" i="13" s="1"/>
  <c r="E37" i="13"/>
  <c r="CG36" i="13"/>
  <c r="E36" i="13" s="1"/>
  <c r="F36" i="13"/>
  <c r="CH35" i="13"/>
  <c r="F35" i="13" s="1"/>
  <c r="E35" i="13"/>
  <c r="CG34" i="13"/>
  <c r="E34" i="13" s="1"/>
  <c r="F34" i="13"/>
  <c r="CH33" i="13"/>
  <c r="F33" i="13" s="1"/>
  <c r="E33" i="13"/>
  <c r="CG32" i="13"/>
  <c r="E32" i="13" s="1"/>
  <c r="F32" i="13"/>
  <c r="CH31" i="13"/>
  <c r="F31" i="13" s="1"/>
  <c r="E31" i="13"/>
  <c r="CG30" i="13"/>
  <c r="E30" i="13" s="1"/>
  <c r="F30" i="13"/>
  <c r="CH29" i="13"/>
  <c r="F29" i="13" s="1"/>
  <c r="E29" i="13"/>
  <c r="CG28" i="13"/>
  <c r="E28" i="13" s="1"/>
  <c r="F28" i="13"/>
  <c r="CH27" i="13"/>
  <c r="F27" i="13" s="1"/>
  <c r="E27" i="13"/>
  <c r="CG26" i="13"/>
  <c r="E26" i="13" s="1"/>
  <c r="F26" i="13"/>
  <c r="CH25" i="13"/>
  <c r="F25" i="13" s="1"/>
  <c r="E25" i="13"/>
  <c r="CG24" i="13"/>
  <c r="E24" i="13" s="1"/>
  <c r="F24" i="13"/>
  <c r="CH23" i="13"/>
  <c r="F23" i="13" s="1"/>
  <c r="E23" i="13"/>
  <c r="CG22" i="13"/>
  <c r="E22" i="13" s="1"/>
  <c r="F22" i="13"/>
  <c r="CH21" i="13"/>
  <c r="F21" i="13" s="1"/>
  <c r="E21" i="13"/>
  <c r="CG20" i="13"/>
  <c r="E20" i="13" s="1"/>
  <c r="F20" i="13"/>
  <c r="CH19" i="13"/>
  <c r="F19" i="13" s="1"/>
  <c r="E19" i="13"/>
  <c r="CG18" i="13"/>
  <c r="E18" i="13" s="1"/>
  <c r="F18" i="13"/>
  <c r="CH17" i="13"/>
  <c r="F17" i="13" s="1"/>
  <c r="E17" i="13"/>
  <c r="CG16" i="13"/>
  <c r="E16" i="13" s="1"/>
  <c r="F16" i="13"/>
  <c r="CH15" i="13"/>
  <c r="F15" i="13" s="1"/>
  <c r="E15" i="13"/>
  <c r="CG14" i="13"/>
  <c r="E14" i="13" s="1"/>
  <c r="F14" i="13"/>
  <c r="CH13" i="13"/>
  <c r="F13" i="13" s="1"/>
  <c r="E13" i="13"/>
  <c r="CG12" i="13"/>
  <c r="F12" i="13"/>
  <c r="CH11" i="13"/>
  <c r="E11" i="13"/>
  <c r="CG10" i="13"/>
  <c r="E10" i="13" s="1"/>
  <c r="F10" i="13"/>
  <c r="CA9" i="13"/>
  <c r="BY9" i="13"/>
  <c r="BS9" i="13"/>
  <c r="BG9" i="13"/>
  <c r="BA9" i="13"/>
  <c r="U9" i="13"/>
  <c r="O9" i="13"/>
  <c r="BU8" i="13"/>
  <c r="BG8" i="13"/>
  <c r="AZ8" i="13"/>
  <c r="AY8" i="13"/>
  <c r="AQ8" i="13"/>
  <c r="AI8" i="13"/>
  <c r="S8" i="13"/>
  <c r="I8" i="13" l="1"/>
  <c r="J90" i="13"/>
  <c r="J8" i="13" s="1"/>
  <c r="BE8" i="13"/>
  <c r="AG9" i="13"/>
  <c r="AE8" i="13"/>
  <c r="E233" i="13"/>
  <c r="AE9" i="13"/>
  <c r="Y9" i="13"/>
  <c r="CA8" i="13"/>
  <c r="AO9" i="13"/>
  <c r="I9" i="13"/>
  <c r="Q9" i="13"/>
  <c r="AW9" i="13"/>
  <c r="BM9" i="13"/>
  <c r="W8" i="13"/>
  <c r="BS8" i="13"/>
  <c r="D220" i="13"/>
  <c r="BO8" i="13"/>
  <c r="BU9" i="13"/>
  <c r="CC9" i="13"/>
  <c r="H219" i="13"/>
  <c r="H211" i="13"/>
  <c r="BD91" i="13"/>
  <c r="BD9" i="13" s="1"/>
  <c r="BB90" i="13"/>
  <c r="BB8" i="13" s="1"/>
  <c r="G8" i="13"/>
  <c r="BQ8" i="13"/>
  <c r="W9" i="13"/>
  <c r="AU9" i="13"/>
  <c r="BQ9" i="13"/>
  <c r="BW9" i="13"/>
  <c r="AM9" i="13"/>
  <c r="AM8" i="13"/>
  <c r="AA9" i="13"/>
  <c r="BO9" i="13"/>
  <c r="AZ91" i="13"/>
  <c r="AZ9" i="13" s="1"/>
  <c r="CF91" i="13"/>
  <c r="CF9" i="13" s="1"/>
  <c r="AA8" i="13"/>
  <c r="BK8" i="13"/>
  <c r="G9" i="13"/>
  <c r="M9" i="13"/>
  <c r="AC9" i="13"/>
  <c r="AK9" i="13"/>
  <c r="AQ9" i="13"/>
  <c r="BI9" i="13"/>
  <c r="BL91" i="13"/>
  <c r="BL9" i="13" s="1"/>
  <c r="F100" i="13"/>
  <c r="CE8" i="13"/>
  <c r="V90" i="13"/>
  <c r="V8" i="13" s="1"/>
  <c r="O8" i="13"/>
  <c r="AU8" i="13"/>
  <c r="BC8" i="13"/>
  <c r="BW8" i="13"/>
  <c r="S9" i="13"/>
  <c r="AS9" i="13"/>
  <c r="BE9" i="13"/>
  <c r="AL90" i="13"/>
  <c r="AL8" i="13" s="1"/>
  <c r="CH9" i="13"/>
  <c r="CD90" i="13"/>
  <c r="CD8" i="13" s="1"/>
  <c r="AW8" i="13"/>
  <c r="BI8" i="13"/>
  <c r="BY8" i="13"/>
  <c r="AI9" i="13"/>
  <c r="E12" i="13"/>
  <c r="E8" i="13" s="1"/>
  <c r="CG91" i="13"/>
  <c r="N90" i="13"/>
  <c r="N8" i="13" s="1"/>
  <c r="AD90" i="13"/>
  <c r="AD8" i="13" s="1"/>
  <c r="AT90" i="13"/>
  <c r="CH90" i="13"/>
  <c r="CH91" i="13" s="1"/>
  <c r="BM8" i="13"/>
  <c r="R90" i="13"/>
  <c r="R8" i="13" s="1"/>
  <c r="AH90" i="13"/>
  <c r="AH8" i="13" s="1"/>
  <c r="E91" i="13"/>
  <c r="F11" i="13"/>
  <c r="F9" i="13" s="1"/>
  <c r="Z90" i="13"/>
  <c r="Z8" i="13" s="1"/>
  <c r="AP90" i="13"/>
  <c r="AP8" i="13" s="1"/>
  <c r="CG90" i="13"/>
  <c r="CG8" i="13" s="1"/>
  <c r="H220" i="13" l="1"/>
  <c r="E90" i="13"/>
  <c r="F90" i="13"/>
  <c r="F91" i="13"/>
  <c r="E92" i="13" s="1"/>
  <c r="E57" i="12" l="1"/>
  <c r="G57" i="12" s="1"/>
  <c r="E56" i="12"/>
  <c r="G56" i="12" s="1"/>
  <c r="E55" i="12"/>
  <c r="G55" i="12" s="1"/>
  <c r="E54" i="12"/>
  <c r="G54" i="12" s="1"/>
  <c r="E53" i="12"/>
  <c r="G53" i="12" s="1"/>
  <c r="E52" i="12"/>
  <c r="G52" i="12" s="1"/>
  <c r="E43" i="12"/>
  <c r="G43" i="12" s="1"/>
  <c r="G46" i="12" s="1"/>
  <c r="F37" i="12"/>
  <c r="D36" i="12"/>
  <c r="D35" i="12"/>
  <c r="D34" i="12"/>
  <c r="D33" i="12"/>
  <c r="D32" i="12"/>
  <c r="E25" i="12"/>
  <c r="G25" i="12" s="1"/>
  <c r="E24" i="12"/>
  <c r="G24" i="12" s="1"/>
  <c r="E23" i="12"/>
  <c r="G23" i="12" s="1"/>
  <c r="E16" i="12"/>
  <c r="G16" i="12" s="1"/>
  <c r="E15" i="12"/>
  <c r="G15" i="12" s="1"/>
  <c r="E8" i="12"/>
  <c r="G8" i="12" s="1"/>
  <c r="E7" i="12"/>
  <c r="G7" i="12" s="1"/>
  <c r="G17" i="12" l="1"/>
  <c r="G26" i="12"/>
  <c r="G9" i="12"/>
  <c r="D31" i="12"/>
  <c r="G59" i="12"/>
  <c r="D14" i="10"/>
  <c r="E14" i="10" s="1"/>
  <c r="D13" i="10"/>
  <c r="E13" i="10" s="1"/>
  <c r="E15" i="10" s="1"/>
  <c r="D8" i="10"/>
  <c r="E8" i="10" s="1"/>
  <c r="D7" i="10"/>
  <c r="E7" i="10" s="1"/>
  <c r="D6" i="10"/>
  <c r="E6" i="10" s="1"/>
  <c r="E9" i="10" s="1"/>
  <c r="G60" i="12" l="1"/>
  <c r="E16" i="10"/>
  <c r="E34" i="9"/>
  <c r="E38" i="9" l="1"/>
  <c r="F38" i="9" s="1"/>
  <c r="E37" i="9"/>
  <c r="F37" i="9" s="1"/>
  <c r="E36" i="9"/>
  <c r="F36" i="9" s="1"/>
  <c r="E35" i="9"/>
  <c r="F35" i="9" s="1"/>
  <c r="F34" i="9"/>
  <c r="E33" i="9"/>
  <c r="F33" i="9" s="1"/>
  <c r="E32" i="9"/>
  <c r="F32" i="9" s="1"/>
  <c r="E31" i="9"/>
  <c r="F31" i="9" s="1"/>
  <c r="E30" i="9"/>
  <c r="F30" i="9" s="1"/>
  <c r="E29" i="9"/>
  <c r="F29" i="9" s="1"/>
  <c r="E28" i="9"/>
  <c r="F28" i="9" s="1"/>
  <c r="E27" i="9"/>
  <c r="F27" i="9" s="1"/>
  <c r="E26" i="9"/>
  <c r="F26" i="9" s="1"/>
  <c r="E25" i="9"/>
  <c r="F25" i="9" s="1"/>
  <c r="E24" i="9"/>
  <c r="F24" i="9" s="1"/>
  <c r="E23" i="9"/>
  <c r="F23" i="9" s="1"/>
  <c r="E22" i="9"/>
  <c r="F22" i="9" s="1"/>
  <c r="E21" i="9"/>
  <c r="F21" i="9" s="1"/>
  <c r="E20" i="9"/>
  <c r="F20" i="9" s="1"/>
  <c r="E16" i="9"/>
  <c r="F16" i="9" s="1"/>
  <c r="E15" i="9"/>
  <c r="F15" i="9" s="1"/>
  <c r="E14" i="9"/>
  <c r="F14" i="9" s="1"/>
  <c r="E13" i="9"/>
  <c r="F13" i="9" s="1"/>
  <c r="E12" i="9"/>
  <c r="F12" i="9" s="1"/>
  <c r="E11" i="9"/>
  <c r="F11" i="9" s="1"/>
  <c r="E10" i="9"/>
  <c r="F10" i="9" s="1"/>
  <c r="E9" i="9"/>
  <c r="F9" i="9" s="1"/>
  <c r="E8" i="9"/>
  <c r="F8" i="9" s="1"/>
  <c r="E7" i="9"/>
  <c r="F7" i="9" s="1"/>
  <c r="E6" i="9"/>
  <c r="F6" i="9" s="1"/>
  <c r="E5" i="9"/>
  <c r="F5" i="9" s="1"/>
  <c r="F17" i="9" l="1"/>
  <c r="C39" i="9"/>
  <c r="F39" i="9" l="1"/>
  <c r="F40" i="9" s="1"/>
</calcChain>
</file>

<file path=xl/sharedStrings.xml><?xml version="1.0" encoding="utf-8"?>
<sst xmlns="http://schemas.openxmlformats.org/spreadsheetml/2006/main" count="3336" uniqueCount="747">
  <si>
    <t xml:space="preserve"> Skaits</t>
  </si>
  <si>
    <t>Nepieciešamie līdzekļi kopā (EUR)</t>
  </si>
  <si>
    <t>Kopā</t>
  </si>
  <si>
    <t>2. Vienreizējie individuālie aizsardzības līdzekļi</t>
  </si>
  <si>
    <t>faktiskās izmaksas</t>
  </si>
  <si>
    <t>Respirators FFP3</t>
  </si>
  <si>
    <t>Kombinezons Microgard 2000</t>
  </si>
  <si>
    <t>Dezinfekcijas līdzeklis CHEMISEPT G 1L</t>
  </si>
  <si>
    <t>Dezinfekcijas līdzeklis BACTICID 1000ml ar smidzinātāju</t>
  </si>
  <si>
    <t>Dezinfekcijas līdzeklis BACTICID 5L</t>
  </si>
  <si>
    <t xml:space="preserve">Dezinfekcijas līdzeklis BACTICID WIPES N200 </t>
  </si>
  <si>
    <t>Dezinfekcijas līdzeklis CHEMISEPT 1000ml ar dozatoru</t>
  </si>
  <si>
    <t>Dezinfekcijas līdzeklis CHEMISEPT 100ml ar smidzinātāju</t>
  </si>
  <si>
    <t>Dezinfekcijas līdzeklis CHEMISEPT 5L</t>
  </si>
  <si>
    <t>Dezinfekcijas līdzeklis CHEMISEPT G 100ml</t>
  </si>
  <si>
    <t>Dezinfekcijas līdzeklis CHEMISEPT G 5L</t>
  </si>
  <si>
    <t>Dezinfekcijas līdzeklis DES INSURANCE 1L</t>
  </si>
  <si>
    <t>Dezinfekcijas līdzeklis SMELL NET MD 1L.</t>
  </si>
  <si>
    <t>Dezinfekcijas tīrīšanas salvetes Clinell Universālās, 200 gab.</t>
  </si>
  <si>
    <t>Bahilas garās</t>
  </si>
  <si>
    <t>Bikses Med.A.Platbik.Sien.XL N60 Zaļas</t>
  </si>
  <si>
    <t>Cepure ar pretsviedru malu, neusta, nest. (100)</t>
  </si>
  <si>
    <t xml:space="preserve">Drager maska  </t>
  </si>
  <si>
    <t>Drager maska FFP3</t>
  </si>
  <si>
    <t>Halāts Matodress Standart Ķir.halāts XXL</t>
  </si>
  <si>
    <t>Halāts, nesterils, personāla aizsardzībai</t>
  </si>
  <si>
    <t>Halāts.Aizs.zils L N10 NEST 125cm Klinion MEDECO</t>
  </si>
  <si>
    <t>Maska ar gumijām, 3-kārtas, zila/50{40}</t>
  </si>
  <si>
    <t>Neaizsvīstošas aizsargbrilles Galeras, Venitex Galeras</t>
  </si>
  <si>
    <t>Operāciju bikses</t>
  </si>
  <si>
    <t>Respirators "MED COMFORt" FFP3D N1 P-3900 ar P3 klases aizsardz.filtru</t>
  </si>
  <si>
    <t>Respirators ar izelpas vārstu, Oxyline FFP3, iepak. 2 gab.</t>
  </si>
  <si>
    <t>Respirators FFP3 GRE130</t>
  </si>
  <si>
    <t>Respirators OP AIR PRO - aizsargmaska -  ar izelpas vārstu FFP3 ar ausu gumijām IIR tipa, balta</t>
  </si>
  <si>
    <t>Skābekļa maska, augstas konc., XL, 5mmx2m, pieaugušo</t>
  </si>
  <si>
    <t>KOPĀ</t>
  </si>
  <si>
    <t>Viena iepakojuma cena, EUR (ar PVN)</t>
  </si>
  <si>
    <t>Viena iepakojuma cena , EUR (bez PVN)</t>
  </si>
  <si>
    <t>1.Dezinfekcijas līdzekļi</t>
  </si>
  <si>
    <t>Cena 1gb vai 1 iepakojums, EUR (bez PVN)</t>
  </si>
  <si>
    <t>Cena 1gb vai 1 iepakojums, EUR (ar 21% vai 12%PVN)</t>
  </si>
  <si>
    <t>Preces nosaukums</t>
  </si>
  <si>
    <t>Pamatojuma dokumenti, pavadzīmes, rēķini, līgumi, iepirkumi utt</t>
  </si>
  <si>
    <t>SIA NMS RIGA, 27.02.2020 PV020635, 1-14/2019/110</t>
  </si>
  <si>
    <t>SIA NMS RIGA, 27.01.2020 PV010529, 1-14/2019/110
SIA NMS RIGA, 31.01.2020 PV010641, 1-14/2019/110
SIA NMS RIGA, 03.02.2020 PV020011, 1-14/2019/110
SIA NMS RIGA, 27.02.2020 PV020652, 1-14/2019/110
SIA NMS RIGA, 27.02.2020 PV020668, 1-14/2019/110
SIA NMS RIGA, 27.02.2020 PV020669, 1-14/2019/110
SIA NMS RIGA, 28.02.2020 PV020679, 1-14/2019/110
SIA NMS RIGA, 28.02.2020 PV020681, 1-14/2019/110
SIA NMS RIGA, 28.02.2020 PV20-020683, 1-14/2019/110
SIA NMS RIGA, 04.03.2020 PV030118, 1-14/2019/110</t>
  </si>
  <si>
    <t>SIA NMS RIGA, 06.02.2020 PV020134, 1-14/2019/110
SIA NMS RIGA, 27.02.2020 PV020652, 1-14/2019/110
SIA NMS RIGA, 27.02.2020 PV020668, 1-14/2019/110
SIA NMS RIGA, 27.02.2020 PV020669, 1-14/2019/110
SIA NMS RIGA, 28.02.2020 PV020679, 1-14/2019/110
SIA NMS RIGA, 28.02.2020 PV020681, 1-14/2019/110
SIA NMS RIGA, 28.02.2020 PV20-020683, 1-14/2019/110
SIA NMS RIGA, 04.03.2020 PV030118, 1-14/2019/110</t>
  </si>
  <si>
    <t>SIA NMS RIGA, 05.03.2020 PV030234, 1-14/2019/110
SIA NMS RIGA, 05.03.2020 PV20030184, 1-14/2019/110</t>
  </si>
  <si>
    <t>SIA NMS RIGA, 04.02.2020 PV020045, 1-14/2019/110
SIA NMS RIGA, 27.02.2020 PV020635, 1-14/2019/110
SIA NMS RIGA, 27.02.2020 PV020652, 1-14/2019/110
SIA NMS RIGA, 27.02.2020 PV020668, 1-14/2019/110
SIA NMS RIGA, 27.02.2020 PV020669, 1-14/2019/110
SIA NMS RIGA, 28.02.2020 PV20-020683, 1-14/2019/110</t>
  </si>
  <si>
    <t>SIA NMS RIGA, 04.02.2020 PV020045, 1-14/2019/110
SIA NMS RIGA, 27.02.2020 PV020668, 1-14/2019/110
SIA NMS RIGA, 28.02.2020 PV2020679, 1-14/2019/110
SIA NMS RIGA, 05.03.2020 PV 030236, 1-14/2019/110</t>
  </si>
  <si>
    <t>SIA NMS RIGA, 27.02.2020 PV020635, 1-14/2019/110
SIA NMS RIGA, 27.02.2020 PV020652, 1-14/2019/110
SIA NMS RIGA, 27.02.2020 PV020668, 1-14/2019/110
SIA NMS RIGA, 27.02.2020 PV020669, 1-14/2019/110
SIA NMS RIGA, 28.02.2020 PV20020683, 1-14/2019/110</t>
  </si>
  <si>
    <t>SIA NMS RIGA, 04.02.2020 PV020045, 1-14/2019/110
SIA NMS RIGA, 27.02.2020 PV020652, 1-14/2019/110
SIA NMS RIGA, 27.02.2020 PV020668, 1-14/2019/110
SIA NMS RIGA, 27.02.2020 PV020669, 1-14/2019/110
SIA NMS RIGA, 28.02.2020 PV020679, 1-14/2019/110</t>
  </si>
  <si>
    <t>SIA NMS RIGA, 27.02.2020 PV020668, 1-14/2019/110</t>
  </si>
  <si>
    <t>SIA NMS RIGA, 21.01.2020 PV010352, 1-14/2019/110
SIA NMS RIGA, 27.02.2020 PV020668, 1-14/2019/110</t>
  </si>
  <si>
    <t>SIA J.I.M., 03.02.2020 PV0118098, 1-14/2019/111
SIA J.I.M., 26.02.2020 PV018268, 1-14/2019/111
SIA J.I.M., 26.02.2020 PV018278, 1-14/2019/111
SIA J.I.M., 04.03.2020 PV018337, 1-14/2019/111</t>
  </si>
  <si>
    <t>SIA Arbor Medical Korporācija, 04.03.2020 PV095055, 1-14/2019/98</t>
  </si>
  <si>
    <t>SIA TMZO Latvija, 03.03.2020 PV047673, 1-14/2019/90</t>
  </si>
  <si>
    <t>SIA TAVEL, 09.03.2020 PV0098, bez līguma</t>
  </si>
  <si>
    <t>SIA TAVEL, 06.03.2020 PV0097, bez līguma</t>
  </si>
  <si>
    <t>SIA TMZO Latvija, 05.03.2020 PV047775, bez līguma</t>
  </si>
  <si>
    <t>SIA Mediq Latvija, 26.02.2020 PV076686, 1-14/2019/95
SIA Mediq Latvija, 26.02.2020 PV076688, 1-14/2019/95
SIA Mediq Latvija, 26.02.2020 PV076689, 1-14/2019/95
SIA Mediq Latvija, 26.02.2020 PV076690, 1-14/2019/95
SIA Mediq Latvija, 26.02.2020 PV076691, 1-14/2019/95
SIA Mediq Latvija, 26.02.2020 PV076692, 1-14/2019/95
SIA Mediq Latvija, 26.02.2020 PV076693, 1-14/2019/95</t>
  </si>
  <si>
    <t>SIA GRIF, 03.03.2020 PV2024618, 1-14/2020/17
SIA GRIF, 06.03.2020 PV2024973, 1-14/2020/17</t>
  </si>
  <si>
    <t>SIA Prāna Ko, 03.03.2020 PV0330F, bez līguma</t>
  </si>
  <si>
    <t>SIA DEPO DIY, 03.03.2020 PV443102, 1-14/2019/163</t>
  </si>
  <si>
    <t>SIA MEDILINK, 27.02.2020 PV105648, bez līguma
SIA MEDILINK, 27.02.2020 PV105629, bez līguma
SIA MEDILINK, 03.03.2020 PV105854, bez līguma</t>
  </si>
  <si>
    <t>SIA ELVIM, 27.01.2020 PV189673, 1-14/2019/92
SIA ELVIM, 31.01.2020 PV189869, 1-14/2019/92</t>
  </si>
  <si>
    <t>SIA DEPO DIY, 30.01.2020 PV549812DRE, 1-14/2019/163</t>
  </si>
  <si>
    <t>SIA IJ UNISONS, 04.03.2020 PV04/03, bez līguma</t>
  </si>
  <si>
    <t>SIA IJ UNISONS, 27.02.2020 PV27/02, bez līguma</t>
  </si>
  <si>
    <t>SIA BIOMARK, 28.01.2020 PV200141, 1-14/2019/101</t>
  </si>
  <si>
    <t>SIA Medeksperts, 26.02.2020 PV20200416, 1-14/2019/94</t>
  </si>
  <si>
    <t>Kurpju pārvalki garir ar lenti</t>
  </si>
  <si>
    <t>Līgums Nr.1-14/2020/17 tika noslēgts ar SIA GRIF 2020.gada 3.februārī, ar iespēju pēc nepieciešamības veikt preču pasūtījumu jebkurā daudzumā.</t>
  </si>
  <si>
    <t>SIA Arbor Medical Korporācija, 04.03.2020 PV095055, bez līguma</t>
  </si>
  <si>
    <t>SIA Mediq Latvija, 27.02.2020 PV076714, bez līguma
SIA Mediq Latvija, 28.02.2020 PV076735, bez līguma
SIA Mediq Latvija, 28.02.2020 PV076736, bez līguma
SIA Mediq Latvija, 28.02.2020 PV076737, bez līguma
SIA Mediq Latvija, 28.02.2020 PV076738, bez līguma
SIA Mediq Latvija, 28.02.2020 PV076739, bez līguma</t>
  </si>
  <si>
    <t>SIA MEDILINK, 07.02.2020 PV104659, bez līguma</t>
  </si>
  <si>
    <t>Vienas vienības cena , EUR (bez PVN)</t>
  </si>
  <si>
    <t>Vienas vienības cena, EUR (ar PVN)</t>
  </si>
  <si>
    <t>Aizsargbrilles (gab)</t>
  </si>
  <si>
    <t>SIA Instrumenti.lv, 20.03.2020 PV0320/00004, bez līguma</t>
  </si>
  <si>
    <t>Cimdi (gab)</t>
  </si>
  <si>
    <t>SIA GLOBAL STOCKS, 13.03.2020 PVNG10, bez līguma</t>
  </si>
  <si>
    <t>Piegādes izmaksas</t>
  </si>
  <si>
    <t>.</t>
  </si>
  <si>
    <t>Ķirurģiskās maskas</t>
  </si>
  <si>
    <t>SIA GP Nord, Līgums Nr.1-14/2020/34, Vienošanās pie 2020.gada 17.marta līguma, Priekšapmaksas rēķini: 2020.gada 27.marta Nr.GN019794, Nr.GN019812, Nr.GN019813</t>
  </si>
  <si>
    <t>Respirators</t>
  </si>
  <si>
    <t>SIA GP Nord, Līgums Nr.1-14/2020/34, Vienošanās pie 2020.gada 17.marta līguma, Priekšapmaksas rēķins: 2020.gada 27.marta Nr.GN019794</t>
  </si>
  <si>
    <t>Apraksts</t>
  </si>
  <si>
    <t>PVN</t>
  </si>
  <si>
    <t>Cena</t>
  </si>
  <si>
    <t>Summa, EUR</t>
  </si>
  <si>
    <t>Rēķins saskaņā ar līgumu (24.03.2020.)</t>
  </si>
  <si>
    <t>0% likme saskaņā ar PVN lik. 46. (1) pantu vai direktīvas 2006/112/EC 146.p.</t>
  </si>
  <si>
    <t>Nacionālā veselības dienesta individuālo aizsardzības līdzekļu (respiratoru) iegādes</t>
  </si>
  <si>
    <t>Medicīnas ierīce un komplektējošās daļas modelis</t>
  </si>
  <si>
    <t>Nepieciešmie līdzekļi kopā (bez PVN)</t>
  </si>
  <si>
    <t>PVN likme</t>
  </si>
  <si>
    <t>Pamatojuma dokumenti (pavadzīmes, rēķini, līgumi, iepirkumi utt.)</t>
  </si>
  <si>
    <t>Individuālie aizsardzības līdzekļi (respiratori)</t>
  </si>
  <si>
    <t>2020.gada 27.marta SIA "TAVOL" pavadzīme Nr.TAV0111</t>
  </si>
  <si>
    <t>X plore 1750 N95 mod. 1320</t>
  </si>
  <si>
    <t>X plore 1750 N95 mod 1321 </t>
  </si>
  <si>
    <t>KOPĀ:</t>
  </si>
  <si>
    <t>Nacionālā veselības dienesta individuālo aizsardzības līdzekļu (aizsargmasku) iegādes</t>
  </si>
  <si>
    <t>Individuālie aizsardzības līdzekļi (aizsargmaskas)</t>
  </si>
  <si>
    <t>2020.gada 3.aprīļa SIA "TAVOL" pavadzīme Nr.TAV0116</t>
  </si>
  <si>
    <t xml:space="preserve">X plore  1320  FFP2 ventilis                                     </t>
  </si>
  <si>
    <t xml:space="preserve">X plore 1930 FFP3                         </t>
  </si>
  <si>
    <t>Nacionālā veselības dienesta individuālo aizsardzības līdzekļu (vienreizlietojamie kombinezoni) iegādes</t>
  </si>
  <si>
    <t>Individuālie aizsardzības līdzekļi (vienreizlietojamie kombinezoni )</t>
  </si>
  <si>
    <t>2020.gada 2.aprīļa SIA "JP SOLUTIONS" pavadzīme rēķins Nr. JPS 41-2020</t>
  </si>
  <si>
    <t>JPS-1</t>
  </si>
  <si>
    <t>JPS-2</t>
  </si>
  <si>
    <t>JPS-3</t>
  </si>
  <si>
    <t>Nacionālā veselības dienesta individuālo aizsardzības līdzekļu (maskas un respiratori) iegādes un to transportēšanas izdevumi</t>
  </si>
  <si>
    <t>Skaits</t>
  </si>
  <si>
    <t>Cena, EUR</t>
  </si>
  <si>
    <t>Nepieciešamie līdzekļi (EUR) bez PVN</t>
  </si>
  <si>
    <t>Nepieciešamie līdzekļi kopā (EUR) ar PVN</t>
  </si>
  <si>
    <t xml:space="preserve">1) Medicīnas preces </t>
  </si>
  <si>
    <t>2020.gada 26.martā  noslēgtais līgums starp SIA "LSEZ LAUMA FABRICS" un NVD                                                          2020.gada 11.aprīlī noslēgtā vienošanās Nr.1 starp SIA "LSEZ LAUMA FABRICS" un NVD</t>
  </si>
  <si>
    <t>ar CE sertifikātu apliecinātas trīskārtīgās maskas</t>
  </si>
  <si>
    <t>ar CE sertifikātu apliecināti KN95 respiratori</t>
  </si>
  <si>
    <t>2) Transportēšana</t>
  </si>
  <si>
    <t>Kopā:</t>
  </si>
  <si>
    <t>Sejas vairogi (gab)</t>
  </si>
  <si>
    <t>SIA "3D Technology" un NVD  2020.gada 24.marta elektroniski parakstīts līgums</t>
  </si>
  <si>
    <t>Nacionālā veselības dienesta neinvazīvo mākslīgās plaušu ventilācijas iekārtu iegādes</t>
  </si>
  <si>
    <t>Neinvazīvās mākslīgās plaušu ventilācijas iekārtas</t>
  </si>
  <si>
    <t>Neinvazīvo mākslīgās plaušu ventilācijas iekārta</t>
  </si>
  <si>
    <t>Lowenstein medical Prisma 25ST</t>
  </si>
  <si>
    <t>SIA "Hipnos" un NVD  2020.gada 24.marta elektroniski parakstīts līgums</t>
  </si>
  <si>
    <t>Lowenstein medical VENTI30-C</t>
  </si>
  <si>
    <t>Lowenstein medical VENTI 50</t>
  </si>
  <si>
    <t>Maska</t>
  </si>
  <si>
    <t>Lowenstein medical Joyce Clinic FF L</t>
  </si>
  <si>
    <t>Lowenstein medical Joyce One FF</t>
  </si>
  <si>
    <t>PAVISAM KOPĀ:</t>
  </si>
  <si>
    <t>Nacionāla veselības dienesta individuālo aizsardzības līdzekļu (sejas veirogi) iegādes</t>
  </si>
  <si>
    <t>Nacionālajam veselības dienestam  (sabiedrībai ar ierobežotu atbildību “Rīgas Austrumu klīniskā universitātes slimnīca”) vienotas telefonlīnijas - 8303 izveidei 49 831 euro.</t>
  </si>
  <si>
    <t>Slimību profilakses un kontroles centram 104 116 euro apmērā - efektīva un noturīga epidemioloģiskā dienesta attīstīšanai - atlīdzības izmaksām 10 amata vietām 42 125 euro, specializētās programmatūras izveidei un uzturēšanai 19 653 euro un IT tehnikas iegādei 42 338 euro atbilstoši Ministru kabineta 20.10.2020. sēdes protokola Nr.62 30.§.</t>
  </si>
  <si>
    <t xml:space="preserve">Finanšu ministrijas 2020.gada 8.maija rīkojums Nr.153 "Par līdzekļu piešļiršanu" (zaudējis spēku ar Finanšu ministrijas 2020.gada 21.decembra rīkojuma Nr.567 "Par līdzekļu piešķiršanu" stāšanaos spēkā) </t>
  </si>
  <si>
    <t>Aprēķini: sheet FMrik_Nr567_1</t>
  </si>
  <si>
    <t>Ārstniecības iestāžu individuālo aizsardzības līdzekļu (IAL) izmaksas EUR 2020.gada oktobra mēnesī</t>
  </si>
  <si>
    <t>izlietoto IAL izmaksas periodā 01.10.2020 - 31.10.2020</t>
  </si>
  <si>
    <t>Pieprasīto IAL apjoms un izmaksas</t>
  </si>
  <si>
    <t>Papildus iesniegto IAL apjoms un izmaksas</t>
  </si>
  <si>
    <t>Līmenis</t>
  </si>
  <si>
    <t xml:space="preserve">Ārstniecības iestāde                                             </t>
  </si>
  <si>
    <t>Gads</t>
  </si>
  <si>
    <t>Medicīniskās maska  (EN 14683 tips II.R)</t>
  </si>
  <si>
    <t>Medicīniskās maska  (EN 14683 tips II)</t>
  </si>
  <si>
    <t>Medicīniskās maska  (EN 14683 tips I)</t>
  </si>
  <si>
    <t>Respirators ar aizsardzības pakāpi FFP2, P2 vai N95</t>
  </si>
  <si>
    <t>Respirators ar aizsardzības pakāpi FFP3</t>
  </si>
  <si>
    <t>Medicīniskie vienreiz lietojamie cimdi (nesterili, nepūderēti)</t>
  </si>
  <si>
    <t>Medicīniskie vienreiz lietojamie cimdi (sterili, nepūderēti)</t>
  </si>
  <si>
    <t>Medicīniskais kombinezons -aizsargtērpi, elastīgie, ar kapuci, vienreizlietojams</t>
  </si>
  <si>
    <t>Virsvalks/halāts ar garām piedurknēm, ūdens necaurlaidīgs, vienreizlietojams</t>
  </si>
  <si>
    <t>Ūdensnecaurlaidīgs priekšauts, vienreizlietojams</t>
  </si>
  <si>
    <t>Medicīniskās bahilas garās, vienreizlietojamas</t>
  </si>
  <si>
    <t>Ķirurģiskā cepurīte, vienreizlietojama</t>
  </si>
  <si>
    <t>Sejas ekrāns, vienreizlietojams vai daudzreizlietojams, dezinficējams</t>
  </si>
  <si>
    <t>Aizsargbrilles, vienreizlietojams vai daudzreizlietojams, dezinficējams</t>
  </si>
  <si>
    <t>Dezinfekcijas līdzeklis virsmām. 
Litri</t>
  </si>
  <si>
    <t>Dezinfekcijas līdzeklis rokām.
Litri</t>
  </si>
  <si>
    <t>Dezinfekcijas līdzeklis virsmām - salvetes</t>
  </si>
  <si>
    <t>Virsvalks/halāts ar garām piedurknēm, vienreizlietojams</t>
  </si>
  <si>
    <t>Dezinfekcijas līdzeklis virsmām.
Tabletes</t>
  </si>
  <si>
    <t>Roku un virsmu dezinfekcijas līdzeklis VIRUDES</t>
  </si>
  <si>
    <t>Dezinfekcijas līdzeklis virsmām.
Smidzinātājs</t>
  </si>
  <si>
    <t>Virsvalks/halāts ar garām piedurknēm, ūdens caurlaidīgs, vienreizlietojams</t>
  </si>
  <si>
    <t>Maskas</t>
  </si>
  <si>
    <t>Bahilas</t>
  </si>
  <si>
    <t xml:space="preserve">Kombinezons  Microgard </t>
  </si>
  <si>
    <t>Halāti sterili</t>
  </si>
  <si>
    <t>Kombinezons v/r</t>
  </si>
  <si>
    <t>Spirtu nesaturošie virsmu dezinfekcijas līdzekļi</t>
  </si>
  <si>
    <t>Uzroči, polietilēna, sterili</t>
  </si>
  <si>
    <t>Telpu sanitāras dezinfekcijas līdzekļi</t>
  </si>
  <si>
    <t>Cimdi, maskas, cepures, bahilas, komplekts</t>
  </si>
  <si>
    <t>Apavu dezinfekcijas līdzekļi</t>
  </si>
  <si>
    <t>Halāts vienreizlietojams, nesterils</t>
  </si>
  <si>
    <t>Ķirurģiskas ādas dezinfekcijas līdzekļi</t>
  </si>
  <si>
    <t>Uzroči, vienreizlietojamie</t>
  </si>
  <si>
    <t>Dezinfekcijas līdzeklis virsmām, kilogrami</t>
  </si>
  <si>
    <t>Tampons - paraugu savākšanai, viskozes, sterils, ar plastmasas kociņu 15mm</t>
  </si>
  <si>
    <t>Gab.</t>
  </si>
  <si>
    <t>Cena, EUR/gab.</t>
  </si>
  <si>
    <t>Pāri</t>
  </si>
  <si>
    <t>Cena, EUR/pāris</t>
  </si>
  <si>
    <t>Litri</t>
  </si>
  <si>
    <t>Cena, EUR/L</t>
  </si>
  <si>
    <t>gab.</t>
  </si>
  <si>
    <t>Cena, EUR/[gab.]</t>
  </si>
  <si>
    <t>Cena, EUR/litrs</t>
  </si>
  <si>
    <t>[Gab]</t>
  </si>
  <si>
    <t>Cena, EUR/[gab]</t>
  </si>
  <si>
    <t>[Vienība]</t>
  </si>
  <si>
    <t>Cena, EUR/[vienība]</t>
  </si>
  <si>
    <t>kg</t>
  </si>
  <si>
    <t>Cena, EUR/kg</t>
  </si>
  <si>
    <t>Kg</t>
  </si>
  <si>
    <t>Cena EUR/Kg</t>
  </si>
  <si>
    <t>KOPĀ/ vidēji</t>
  </si>
  <si>
    <t>Bērnu klīniskā universitātes slimnīca</t>
  </si>
  <si>
    <t>Paula Stradiņa klīniskā universitātes slimnīca</t>
  </si>
  <si>
    <t>Rīgas Austrumu klīniskā universitātes slimnīca</t>
  </si>
  <si>
    <t>Daugavpils reģionālā slimnīca</t>
  </si>
  <si>
    <t>Jelgavas pilsētas slimnīca</t>
  </si>
  <si>
    <t>Jēkabpils reģionālā slimnīca</t>
  </si>
  <si>
    <t>Liepājas reģionālā slimnīca</t>
  </si>
  <si>
    <t>Rēzeknes slimnīca</t>
  </si>
  <si>
    <t>Vidzemes slimnīca</t>
  </si>
  <si>
    <t>Ziemeļkurzemes reģionālā slimnīca</t>
  </si>
  <si>
    <t>Balvu un Gulbenes slimnīcu apvienība</t>
  </si>
  <si>
    <t>Cēsu klīnika</t>
  </si>
  <si>
    <t>Dobeles un apkārtnes slimnīca</t>
  </si>
  <si>
    <t>Jūrmalas slimnīca</t>
  </si>
  <si>
    <t>Kuldīgas slimnīca</t>
  </si>
  <si>
    <t>Madonas slimnīca</t>
  </si>
  <si>
    <t>Ogres rajona slimnīca</t>
  </si>
  <si>
    <t>Alūksnes slimnīca</t>
  </si>
  <si>
    <t>Krāslavas slimnīca</t>
  </si>
  <si>
    <t>Preiļu slimnīca</t>
  </si>
  <si>
    <t>Tukuma slimnīca</t>
  </si>
  <si>
    <t>Aizkraukles slimnīca</t>
  </si>
  <si>
    <t>Bauskas slimnīca</t>
  </si>
  <si>
    <t>0.028</t>
  </si>
  <si>
    <t>6.177</t>
  </si>
  <si>
    <t>6.704</t>
  </si>
  <si>
    <t>0.054</t>
  </si>
  <si>
    <t>0.22</t>
  </si>
  <si>
    <t>7.72</t>
  </si>
  <si>
    <t>0.064</t>
  </si>
  <si>
    <t>Limbažu slimnīca</t>
  </si>
  <si>
    <t>Līvānu slimnīca</t>
  </si>
  <si>
    <t>Ludzas MC</t>
  </si>
  <si>
    <t>5_Specializētās</t>
  </si>
  <si>
    <t>NRC Vaivari</t>
  </si>
  <si>
    <t xml:space="preserve">Rīgas Dzemdību nams </t>
  </si>
  <si>
    <t>Traumatoloģijas un ortopēdijas slimnīca</t>
  </si>
  <si>
    <t>Specializētās</t>
  </si>
  <si>
    <t>Aknīstes PNS</t>
  </si>
  <si>
    <t>BPNS Ainaži</t>
  </si>
  <si>
    <t>Daugavpils PNS</t>
  </si>
  <si>
    <t>Piejūras slimnīca</t>
  </si>
  <si>
    <t>Rīgas 2.slimnīca</t>
  </si>
  <si>
    <t>Rīgas psihiatrijas un narkoloģijas centrs</t>
  </si>
  <si>
    <t>Siguldas slimnīca</t>
  </si>
  <si>
    <t>Slimnīca Ģintermuiža</t>
  </si>
  <si>
    <t>Strenču PNS</t>
  </si>
  <si>
    <t>Pārējās</t>
  </si>
  <si>
    <t>Priekules slimnīca</t>
  </si>
  <si>
    <t>Saldus MC</t>
  </si>
  <si>
    <t xml:space="preserve">*Nacionālais veselības dienests ir izveidojis jaunu atskaiti, kurā lūdza Ārstniecības iestādēm iesniegt 2020 gada cenas un daudzumus izvērstā skatā, dalījumā pa pavadzīmēm, konkrēti norādot skaitu, cenu, pavadzīmes nr.(kā tas tika lūgts iepriekš) un 2019 gada attiecīgā perioda daudzumu un vidējo svērto vienības cenu, lai varētu korekti aprēķināt Ārstniecības iestādes izmaksu pieaugumu.                                                                                                                                                           Piemēram, Nacionālais veselības dienests ir pārskatījis 5 līmeņa slimnīcas septembra atskaiti un secinājis, ka ārstniecības iestāde 2020. gada septembrī ir iztērējusi 131 980.17 euro par IAL, 2019. gada septembrī iztērējusi 63 576.16 euro, starpība 68 404.01 euro, pēc iepriekšējās aprēķinu metodes Ārstniecības iestādei aprēķinātā summa ir 8 008.31 euro.
 </t>
  </si>
  <si>
    <t>KOPĒJĀS IZMAKSAS, EUR</t>
  </si>
  <si>
    <t>KOPĒJĀS IZMAKSAS ar korekciju, EUR</t>
  </si>
  <si>
    <t>Delta</t>
  </si>
  <si>
    <t>Ārstniecības iestāde                                          Periods</t>
  </si>
  <si>
    <t>Marts</t>
  </si>
  <si>
    <t>Aprīlis</t>
  </si>
  <si>
    <t>Maijs</t>
  </si>
  <si>
    <t>Jūnijs</t>
  </si>
  <si>
    <t>Jūlijs</t>
  </si>
  <si>
    <t>Augusts</t>
  </si>
  <si>
    <t>Septembris</t>
  </si>
  <si>
    <t>Bērnu klīniskā universitātes slimnīca*</t>
  </si>
  <si>
    <t>Pēc veiktās korekcijas papildus veiktais finansējums</t>
  </si>
  <si>
    <t>Kopā papildus nepieciešamais finansējums pēc korekcijas</t>
  </si>
  <si>
    <t xml:space="preserve">* VSIA “Bērnu klīniskā universitātes slimnīca” (turpmāk - Kapitālsabiedrība) iepriekš iesniegtās Nacionālā veselības dienesta (turpmāk- NVD) atskaitēs “Individuālās aizsardzības līdzekļu (turpmāk- IAL) izmaksas, kas veidojušās Covid-19 pandēmijas ietekmē” neiekļāva IAL, kas tika iegādāti par Kapitālsabiedrības līdzekļiem un kam sākotnēji tika paredzēts cits finansēšanas avots. Izprotot kompensācijas mehānisma darbību, un nonākot pie secinājuma, ka maksājumi IAL izmaksu segšanai tiek virzīti tikai un vienīgi ar NVD starpniecību, Kapitālsabiedrība pārskatīja iepriekš iesniegtās atskaites un ir veikusi pārrēķinu par laika periodu 2020. gada marts - septembris </t>
  </si>
  <si>
    <t>Ārstniecības iestāžu individuālo aizsardzības līdzekļu (IAL) izmaksas EUR 2020.gada marta mēnesī ar korekciju</t>
  </si>
  <si>
    <t>izlietoto IAL izmaksas periodā 01.03.2020 - 31.03.2020</t>
  </si>
  <si>
    <t>SUMMA  par IAL KOPĀ, EUR</t>
  </si>
  <si>
    <r>
      <t>Medicīniskās maska</t>
    </r>
    <r>
      <rPr>
        <sz val="9.5"/>
        <color rgb="FF000000"/>
        <rFont val="Times New Roman"/>
        <family val="1"/>
        <charset val="186"/>
      </rPr>
      <t xml:space="preserve">  (EN 14683</t>
    </r>
    <r>
      <rPr>
        <b/>
        <sz val="9.5"/>
        <color rgb="FF000000"/>
        <rFont val="Times New Roman"/>
        <family val="1"/>
        <charset val="186"/>
      </rPr>
      <t xml:space="preserve"> tips II.R</t>
    </r>
    <r>
      <rPr>
        <sz val="9.5"/>
        <color rgb="FF000000"/>
        <rFont val="Times New Roman"/>
        <family val="1"/>
        <charset val="186"/>
      </rPr>
      <t>)</t>
    </r>
  </si>
  <si>
    <r>
      <t xml:space="preserve">KOPĀ, </t>
    </r>
    <r>
      <rPr>
        <b/>
        <i/>
        <sz val="12"/>
        <color theme="1"/>
        <rFont val="Times New Roman"/>
        <family val="1"/>
      </rPr>
      <t>euro</t>
    </r>
  </si>
  <si>
    <t>Ārstniecības iestādes individuālo aizsardzības līdzekļu (IAL) izmaksas EUR 2020.gada aprīļa mēnesī ar korekciju</t>
  </si>
  <si>
    <t>izlietoto IAL izmaksas periodā 01.04.2020 - 30.04.2020</t>
  </si>
  <si>
    <r>
      <t xml:space="preserve">KOPĀ, </t>
    </r>
    <r>
      <rPr>
        <b/>
        <i/>
        <sz val="11"/>
        <color theme="1"/>
        <rFont val="Times New Roman"/>
        <family val="1"/>
      </rPr>
      <t>euro</t>
    </r>
  </si>
  <si>
    <t>Ārstniecības iestādes individuālo aizsardzības līdzekļu (IAL) izmaksas EUR 2020.gada maija mēnesī ar korekciju</t>
  </si>
  <si>
    <t>izlietoto IAL izmaksas periodā 01.05.2020 - 31.05.2020</t>
  </si>
  <si>
    <t>Ārstniecības iestādes individuālo aizsardzības līdzekļu (IAL) izmaksas EUR 2020.gada jūnija mēnesī ar korekciju</t>
  </si>
  <si>
    <t>izlietoto IAL izmaksas periodā 01.06.2020 - 30.06.2020</t>
  </si>
  <si>
    <t>Ārstniecības iestādes individuālo aizsardzības līdzekļu (IAL) izmaksas EUR 2020.gada jūlija mēnesī ar korekciju</t>
  </si>
  <si>
    <t>izlietoto IAL izmaksas periodā 01.07.2020 - 31.07.2020</t>
  </si>
  <si>
    <t>Ārstniecības iestādes individuālo aizsardzības līdzekļu (IAL) izmaksas EUR 2020.gada augusts mēnesī ar korekciju</t>
  </si>
  <si>
    <t>izlietoto IAL izmaksas periodā 01.08.2020 - 31.08.2020</t>
  </si>
  <si>
    <t>Ārstniecības iestādes individuālo aizsardzības līdzekļu (IAL) izmaksas EUR 2020.gada septembra mēnesī ar korekciju</t>
  </si>
  <si>
    <t>izlietoto IAL izmaksas periodā 01.09.2020 - 30.09.2020</t>
  </si>
  <si>
    <t>Ārstniecības iestāžu individuālo aizsardzības līdzekļu (IAL) izmaksas, euro</t>
  </si>
  <si>
    <t>Oktobra mēneša IAL izdevumi, euro</t>
  </si>
  <si>
    <t>2020.gada marta - septemra mēneša IAL korekcija, euro</t>
  </si>
  <si>
    <t>Kopā nepieciešamais finansējums par IAL iegādi, euro</t>
  </si>
  <si>
    <t>Kopā ārstniecības iestāžu individuālo aizsardzības līdzekļu (IAL) izmaksas, euro</t>
  </si>
  <si>
    <t>Nr.1</t>
  </si>
  <si>
    <t xml:space="preserve">Neatliekamā medicīniskā palīdzības dienesta  vienreizējo individuālo aizsardzības līdzekļu un medicīnas ierīču rezerves daļu iegādes nodrošināšana </t>
  </si>
  <si>
    <t>Piegādātājs</t>
  </si>
  <si>
    <t>Vienreizējie individuālie aizsardzības līdzekļi</t>
  </si>
  <si>
    <t>Finansējums</t>
  </si>
  <si>
    <t>Pavadzīmes</t>
  </si>
  <si>
    <t xml:space="preserve"> Līgums</t>
  </si>
  <si>
    <t>Vienības</t>
  </si>
  <si>
    <t>Numurs</t>
  </si>
  <si>
    <t>Datums</t>
  </si>
  <si>
    <t>A/S STA Grupa</t>
  </si>
  <si>
    <t xml:space="preserve">Respirators Singer FFP2 </t>
  </si>
  <si>
    <t>STG046024</t>
  </si>
  <si>
    <t>14.10.2020.</t>
  </si>
  <si>
    <t>1-14/2020/202</t>
  </si>
  <si>
    <t xml:space="preserve">Respirators bez vārsta FFP2 </t>
  </si>
  <si>
    <t>STG046209</t>
  </si>
  <si>
    <t>GP Nord, SIA</t>
  </si>
  <si>
    <t xml:space="preserve">Respirators FFP2 </t>
  </si>
  <si>
    <t>20200687GN</t>
  </si>
  <si>
    <t>1-14/2020/207</t>
  </si>
  <si>
    <t>20200711GN</t>
  </si>
  <si>
    <t>20200717GN</t>
  </si>
  <si>
    <t xml:space="preserve"> GRIF SIA</t>
  </si>
  <si>
    <t>Respirators FFP2 V</t>
  </si>
  <si>
    <t>GRI2044425</t>
  </si>
  <si>
    <t>1-14/2020/208</t>
  </si>
  <si>
    <t>Respirators FFP3 V</t>
  </si>
  <si>
    <t>GRI2043975</t>
  </si>
  <si>
    <t>Prāna - Ko SIA</t>
  </si>
  <si>
    <t>Sejas maska ar ausu gumiju 3-kārt.</t>
  </si>
  <si>
    <t xml:space="preserve"> PRA 247864</t>
  </si>
  <si>
    <t>Saint-Tech, SIA</t>
  </si>
  <si>
    <t>Sejas aizsargs vizieris</t>
  </si>
  <si>
    <t>ST110297</t>
  </si>
  <si>
    <t>1-14/2020/211</t>
  </si>
  <si>
    <t>NMS Riga  SIA</t>
  </si>
  <si>
    <t>Cimdi nitrila nesterili XL izm.</t>
  </si>
  <si>
    <t>NMS20-100710</t>
  </si>
  <si>
    <t>Cimdi nitrila nesterili S izm.</t>
  </si>
  <si>
    <t>NMS20-110065</t>
  </si>
  <si>
    <t>Cimdi nitrila nesterili M izm.</t>
  </si>
  <si>
    <t>NMS20-110330</t>
  </si>
  <si>
    <t>Cimdi nitrila nesterili L izm.</t>
  </si>
  <si>
    <t>TehEksperts, SIA</t>
  </si>
  <si>
    <t>THE 10-2020/3</t>
  </si>
  <si>
    <t>1-14/2020/201</t>
  </si>
  <si>
    <t>THE 10-2020/2</t>
  </si>
  <si>
    <t>THE 10-2020/6</t>
  </si>
  <si>
    <t>THE 10-2020/8</t>
  </si>
  <si>
    <t>THE 10-2020/7</t>
  </si>
  <si>
    <t>TZMO Latvija SIA</t>
  </si>
  <si>
    <t>TZMO 053748</t>
  </si>
  <si>
    <t>Cimdi nitrila nesterili S,M, L izm.</t>
  </si>
  <si>
    <t>TZMO 054177</t>
  </si>
  <si>
    <t>Cimdi nitrila nesterili M, L izm.</t>
  </si>
  <si>
    <t>TZMO 054670</t>
  </si>
  <si>
    <t>Cimdi nitrila nesterili XLizm.</t>
  </si>
  <si>
    <t>TZMO 054671</t>
  </si>
  <si>
    <t>Halāts vienreizlietojams MATODRESS</t>
  </si>
  <si>
    <t>TZMO 054343</t>
  </si>
  <si>
    <t>Barameda UAB</t>
  </si>
  <si>
    <t>Ķirurģiskais halāts SMS,.L</t>
  </si>
  <si>
    <t>26.10.2020.</t>
  </si>
  <si>
    <t>BM201756</t>
  </si>
  <si>
    <t>Ķirurģiskais halāts XL</t>
  </si>
  <si>
    <t>Medicīnas ierīču rezerves daļas*</t>
  </si>
  <si>
    <t>Amerikas Baltijas Tehnoloģiju Korporācija  SIA</t>
  </si>
  <si>
    <t>RD SET  DC-I daudzreizlietojams sensors pieaugušajiem</t>
  </si>
  <si>
    <t>ABTK 202575</t>
  </si>
  <si>
    <t>1-14/2019/148</t>
  </si>
  <si>
    <t>RD SET MD20-05 kabelis</t>
  </si>
  <si>
    <t>ABTK 202609</t>
  </si>
  <si>
    <t>ABTK 202749</t>
  </si>
  <si>
    <t>ABTK 202928</t>
  </si>
  <si>
    <t>ABTK 202984</t>
  </si>
  <si>
    <t>*Viens no COVID-19 simptomiem var būt elpas trūkums vai pat smakšana, šo simptomu dēļ skābekļa piegāde organismam var būt samazināta. Lai pacientam noteiktu skābekļa daudzumu perifērajos asinsvados, tiek veikta pulsoksimetrija. NMP dienestā tiek lietoti daudzfunkcionālie defibrilatori Lifepak15, kuriem ir iebūvēts pulsoksimetrijas modulis, un minētais mērījums tiek veikts defibrilatoram Lifepak15 pievienojot kabeli un tam savukārt pievienojas pats pulsoksimetrijas sensors (‘’pirkstiņš’’). Pulsoksimetrijas kabeļi un sensori tiek izmantoti pie ikviena COVID-19 pacienta un ikvienam pacientam ar aizdomām par COVID-19 pacienta, kā arī rūpīgi dezinficēti, tādēļ ir nepieciešama nolietoto (bojāto) pulsoksimetrijas sensoru un kabeļu regulāra atjaunošana, lai NMP dienests spētu nodrošināt pulsoksimetrijas mērījumus.</t>
  </si>
  <si>
    <t>Nr.2</t>
  </si>
  <si>
    <t>VAS Latvijas Pasts rēķini</t>
  </si>
  <si>
    <t>Rēķina datums</t>
  </si>
  <si>
    <t>Rēķina Nr.</t>
  </si>
  <si>
    <t>Summa, euro</t>
  </si>
  <si>
    <t>2020. gada 3.novembris</t>
  </si>
  <si>
    <t>EXP084164</t>
  </si>
  <si>
    <t>Nr.3</t>
  </si>
  <si>
    <t>Mākslīgo plaušu ventilācijas iekārtas (Eiropas komisisjas centralizētais iepirkums)</t>
  </si>
  <si>
    <t>Iekārtas</t>
  </si>
  <si>
    <t>Saistošie dokumenti (līgumi, rēķini)</t>
  </si>
  <si>
    <t xml:space="preserve">Mākslīgā plaušu ventilācijas iekārta (neinvazīvā) </t>
  </si>
  <si>
    <t>Rēķins 01.12.2020, Nr.5100038116, līgums 01.12.2020, SANTE/2020/C3/018</t>
  </si>
  <si>
    <t xml:space="preserve">Mākslīgā plaušu ventilācijas iekārta (invazīvā) </t>
  </si>
  <si>
    <t>Rēķins 01.122020, Nr.5100038117, līgums 01.12.2020, SANTE/2020/C3/018</t>
  </si>
  <si>
    <t>Nr4</t>
  </si>
  <si>
    <t>Telefonlīnijas 8303 izmaksas, euro (SIA "Rīgas Austrumu klīniskā universitātes slimnīca)"</t>
  </si>
  <si>
    <t>Faktiskie izdevumi (remonta darbiem, mēbeļu un datortehnikas iegādei), balstoties uz saņemtajiem rēķiniem, euro</t>
  </si>
  <si>
    <t>Remonta darbi</t>
  </si>
  <si>
    <t>Summa bez PVN</t>
  </si>
  <si>
    <t>PVN*</t>
  </si>
  <si>
    <t>Rēķina/ pavadzīmes Nr., datums</t>
  </si>
  <si>
    <t>Esošā Zinātnes daļas kabineta pielāgošana – sienu pārcelšana, krāsošanas, u.c. – 9000,00 (bez PVN)</t>
  </si>
  <si>
    <t>R65/20, 14.09.2020.</t>
  </si>
  <si>
    <t xml:space="preserve">Telpu atjaunošana Zinātnes daļas vajadzībām – Remonta darbi (49 200 EUR bez PVN)  </t>
  </si>
  <si>
    <t>Ventilācijas un kondicionēšanas izbūve ar rezervi visam telpu blokam (41 000 EUR bez PVN)</t>
  </si>
  <si>
    <t xml:space="preserve">Mēbeles </t>
  </si>
  <si>
    <t>STL3167, 10.09.2020; STL3168, 10.09.2020.</t>
  </si>
  <si>
    <t>IT tehnika</t>
  </si>
  <si>
    <t>Cena par vienību ar PVN</t>
  </si>
  <si>
    <t>Kopā ar PVN</t>
  </si>
  <si>
    <t>Datori</t>
  </si>
  <si>
    <t>DKM-202001183, 20.08.2020.</t>
  </si>
  <si>
    <t>Monitori</t>
  </si>
  <si>
    <t>DKM_202001184, 20.08.2020.</t>
  </si>
  <si>
    <t>Statistikas monitors + kronšteins pie griestiem</t>
  </si>
  <si>
    <t>TSP9145, 25.09.2020.</t>
  </si>
  <si>
    <t>Kabeļu darbi</t>
  </si>
  <si>
    <t>Komutators</t>
  </si>
  <si>
    <t>Printeris</t>
  </si>
  <si>
    <t>IBS214390, 05.08.2020.</t>
  </si>
  <si>
    <t>CCTV kameras</t>
  </si>
  <si>
    <t>Uzstādīšanas darbi</t>
  </si>
  <si>
    <t>TSP9145,25.09.2020.</t>
  </si>
  <si>
    <t>Kopā bez PVN</t>
  </si>
  <si>
    <t>Kopā, euro:</t>
  </si>
  <si>
    <t xml:space="preserve">*Atbilstoši Pievienotās vērtības nodokļa likuma 142.panta 2.daļai, kas nosaka, ka nodokli par būvniecības pakalpojumiem, kas sniegti iekšzemē, valsts budžetā maksā būvniecības pakalpojumu saņēmējs, ja būvniecības sniedzējs un būvniecības pakalpojumu saņēmējs ir reģistrēti nodokļa maksātāji. </t>
  </si>
  <si>
    <t>Nr 5</t>
  </si>
  <si>
    <t>Nepieciešamais finansējums SPKC kapacitātes stiprināšanai izdevumu atšifrējums</t>
  </si>
  <si>
    <t>EKK</t>
  </si>
  <si>
    <t>AKTUALIZĒTIE 
EKK</t>
  </si>
  <si>
    <t>Nr. p.k.</t>
  </si>
  <si>
    <t>Izdevumu postenis</t>
  </si>
  <si>
    <t>Nepieciešmais finansējums, euro</t>
  </si>
  <si>
    <t>Izvērsums</t>
  </si>
  <si>
    <t>Izdevumu pamatojums</t>
  </si>
  <si>
    <t>2020.gada 2 mēnešiem</t>
  </si>
  <si>
    <t>2021.gadam</t>
  </si>
  <si>
    <t>2022.gadam</t>
  </si>
  <si>
    <t>2023.gadam un turpmāk ik gadu</t>
  </si>
  <si>
    <t>Specializētās programmatūras izveide un uzturēšana</t>
  </si>
  <si>
    <t>1000, 2000, 5000</t>
  </si>
  <si>
    <t>1.1.</t>
  </si>
  <si>
    <t>Virtuālo serveru jaudu pakalpojums LVRTC</t>
  </si>
  <si>
    <t>Apjomu aprēķini ir balstīti pieņēmumā, kā kopējais aplikācijā reģistrēto lietotāju skaits nepārsniegs 200 000 lietotājus. Lietotāju skaitam pārsniedzot šo apjomu, būs nepieciešami papildus skaitļošanas resursi, kas radīs izmaksu pieaugumu (2020.gadaam nepieciešmais fiananējums 9 235 euro apmērā tiks nodrošināts no budžeta apakšprogrammas 99.00.00 "Līdzekļu neparezētiem gadījumiem izlietojums", 2020.gada 3 mēnešiem izmaksas indikatīvi uz vienu lietotāju sastāda 0,046175 euro*200 000 lietotāji = 9 235 euro; 2021.gadā un turpmāk ik gadu indikatīvās izmaksas uz vienu lietotāju sastāda 0,0423 euro*200 000 lietotāji = 8 460 euro).</t>
  </si>
  <si>
    <t>1.2.</t>
  </si>
  <si>
    <t>Koda nosūtīšana SMS formā</t>
  </si>
  <si>
    <t>Pieņemot, ka reģistrēto lietotāju skaits nepārsniegs 200 000 lietotājus un vidējā mēneša kumulatīvā incidence nepārsniegs 200 gadījumus uz 100 000 jeb 400 īsziņas mēnesī 2020. gadā un pakāpeniski samazināsies. (2020.gada 3 mēnešiem 0,046 euro*1200 īsziņas=56 euro; 2021.gadam 0,046 euro*2400 īsziņas=112 euro; 2022.gadam 0,046 euro*1200 īsziņas=56 euro; 2023.gadam un turpmāk 0,046 euro*600 īsziņas = 28 euro)</t>
  </si>
  <si>
    <t>1.3.</t>
  </si>
  <si>
    <t xml:space="preserve">Iepirkuma tehniskās dokumentācijas sagatavošana esošo informācijas sistēmu/informācijas avotu  izvērtējumam un integrētas epidemioloģiskās uzraudzības sistēmas prasību un darbības aprakstam </t>
  </si>
  <si>
    <t>Jaunās sistēmas izstrādes uzdevumu definēšana atbilstoši normatīvo aktu prasībām un programmatūras prasību specifikācijas izstrāde. Finansējums pielīdzināts līdzvērtīgu uzdevumu izstrādei citām esošajām SPKC jaunieviestām sistēmām. (80 stundas*75 euro stundas likme = 6 000 euro)</t>
  </si>
  <si>
    <t>1.4.</t>
  </si>
  <si>
    <t>Infekcijas slimību epidemioloģiskajai uzraudzībai lietoto informācijas sistēmu/informācijas avotu izpēte, savietojamības (informācijas apmaiņas) izvērtēšana ar iekšējām un citām informācijas sistēmām, prasību un prioritāšu definēšana integrētas uzraudzības sistēmas izveidei, kā arī sistēmas darbības apraksta (PPA) izveide</t>
  </si>
  <si>
    <t xml:space="preserve"> 686.5 cilvēkstundas gadā ar vidējo 1h likmi 78,66 ar PVN = 54 000 euro.</t>
  </si>
  <si>
    <t>1.5.</t>
  </si>
  <si>
    <t>Kontaktpersonu reģistrācijas, uzskaites, analīzes  sistēmas izstrāde, nodrošinot sasaisti ar citām informācijas sistēmām, t.sk. VIS/VISUMS, e-veselība.</t>
  </si>
  <si>
    <t xml:space="preserve"> 1080.5 cilvēkstundas gadā ar vidējo 1h likmi 78,67 ar PVN = 85 000 euro.</t>
  </si>
  <si>
    <t>1.6.</t>
  </si>
  <si>
    <t>Integrētas epidemioloģiskās uzraudzības sistēmas pilnveide, atbilstoši iepriekš darbības aprakstā izvirzītām prioritātēm</t>
  </si>
  <si>
    <t xml:space="preserve"> Finansējums pielīdzināts līdzvērtīgu uzdevumu izstrādei citām esošajām SPKC jaunieviestām sistēmām.  1080.5 cilvēkstundas gadā ar vidējo 1h likmi 78,67 ar PVN = 85 000 euro.</t>
  </si>
  <si>
    <t>1.7.</t>
  </si>
  <si>
    <t>Papildu funkcionalitāšu izstrāde, programmatūras komponenšu, kļūdu un nepilnību labošana un uzturēšana (aplikācija), programmatūras (mobilās lietotnes, mājas lapa, SPKC epidemiologu saskarne, apstrādes programmatūra (back-end)) uzturēšana) un kontaktpersonu uzskaites sistēmas uzturēšana</t>
  </si>
  <si>
    <t xml:space="preserve"> 510 cilvēkstundas gadā ar vidējo 1h likmi 78,65 ar PVN = 40 112 euro.</t>
  </si>
  <si>
    <t>1.8.</t>
  </si>
  <si>
    <t xml:space="preserve">Mācības par biznesa inteliģences rīku iespējām (2 cilvēki pirmajā gadā, 10 cilvēki otrajā gadā, pēc tam katru gadu 2 cilvēki) vismaz 5 dienu apmācība. Dienas izmaksas vienai personai 240 EUR. </t>
  </si>
  <si>
    <t xml:space="preserve">Dienas izmaksas vienai personai 240 EUR. </t>
  </si>
  <si>
    <t>1.9.</t>
  </si>
  <si>
    <t>SPKC kapacitātes stiprināšanai, t.sk.  10 jaunu datorizētu darbu vietu aprīkošanai</t>
  </si>
  <si>
    <t>10 jaunu datorizētu darbu vietu aprīkošanai 11 658.30 euro (EIS cena 19.10.2020. ir 963,50+PVM= 1165,83 euro) tehniskajam nodrošinājumam 3569,00 euro (telefonu iegāde, pieslēgumu nodrošināšana, telpas tehniskā aprīkojuma atbilstosī prasībām nodrošināšna), uzturēšanai,  multifunkcionāla drukas iekārta 800,00 euro, kā arī projektors 1900,00. aprīkojums  darba vietu ierīkošanao 6000 euro un ikgadējai uzturēšanai 3 gadu periodā 7 623 euro.</t>
  </si>
  <si>
    <t>2250
2312
5238</t>
  </si>
  <si>
    <t>SPKC kapacitātes stiprināšanai, t.sk.  24 jaunu datoru iegādei</t>
  </si>
  <si>
    <t>24 jaunu datoru iegādei – 27 980.04 euro (EIS cena 19.10.2020. ir 963,50+PVM= 1165,83 euro) un ikgadējai uzturēšanai 3 gadu periodā–18 295.20 euro</t>
  </si>
  <si>
    <t>2250
5238</t>
  </si>
  <si>
    <t>Personāla izdevumi</t>
  </si>
  <si>
    <t>1000, 2000</t>
  </si>
  <si>
    <t>2.1.</t>
  </si>
  <si>
    <t>Personāla atlīdzībai</t>
  </si>
  <si>
    <t xml:space="preserve">
1119
1200</t>
  </si>
  <si>
    <t>Izmaksas kopā</t>
  </si>
  <si>
    <t>Nr6</t>
  </si>
  <si>
    <t>Informējam, ka ņemot vērā iepriekš minēto 1 905 064 euro tika novirzīti, tai skaitā: 
1 522 726 euro apmērā Nacionālajam veselības dienestam, lai Nacionālais veselības dienests segtu izdevumus par individuālo aizsardzības līdzekļu iegādēm un, lai segtu  izdevumus par valsts akciju sabiedrības “Latvijas Pasts” sniegtajiem pakalpojumiem (transportējot individuālos aizsardzības līdzekļus), kā arī, lai segtu izdevumus par mākslīgās plaušu ventilācijas iekārtu iegādēm;
228 391 euro apmērā Neatliekamās medicīniskās palīdzības dienestam, lai segtu izdevumus par individuālo aizsardzības līdzekļu un medicīnas ierīču rezerves daļu iegādēm.</t>
  </si>
  <si>
    <t>Vienas vienības cena, EUR (bez PVN)</t>
  </si>
  <si>
    <t>Individuālie aizsardzības līdzekļi (sejas maskas)</t>
  </si>
  <si>
    <t>2020.gada  9.aprīļa  SIA "Saules aptieka" pavadzīme Nr.SA/NVD 1; 2020.gada 27.marta SIA "Saules aptieka" pavadzīme Nr.SA/NVD 2</t>
  </si>
  <si>
    <t>0091 (17.5x9.5cm-3ply, zilas)</t>
  </si>
  <si>
    <t>2020.gada 2.aprīļa SIA "ATTA-1" pavadzīme Nr.TA050414</t>
  </si>
  <si>
    <t>Ārstniecības iestāžu individuālo aizsardzības līdzekļu (IAL) izmaksas EUR 2020.gada marta mēnesī</t>
  </si>
  <si>
    <t>Maskas aizsarg.</t>
  </si>
  <si>
    <r>
      <rPr>
        <sz val="9.5"/>
        <color rgb="FF000000"/>
        <rFont val="Times New Roman"/>
        <family val="1"/>
        <charset val="186"/>
      </rPr>
      <t xml:space="preserve">Medicīniskās </t>
    </r>
    <r>
      <rPr>
        <b/>
        <sz val="9.5"/>
        <color rgb="FF000000"/>
        <rFont val="Times New Roman"/>
        <family val="1"/>
        <charset val="186"/>
      </rPr>
      <t xml:space="preserve">bahilas īsās, </t>
    </r>
    <r>
      <rPr>
        <sz val="9.5"/>
        <color rgb="FF000000"/>
        <rFont val="Times New Roman"/>
        <family val="1"/>
        <charset val="186"/>
      </rPr>
      <t>vienreizlietojamas</t>
    </r>
  </si>
  <si>
    <r>
      <t xml:space="preserve">Virsvalks/halāts </t>
    </r>
    <r>
      <rPr>
        <sz val="9.5"/>
        <color rgb="FF000000"/>
        <rFont val="Times New Roman"/>
        <family val="1"/>
        <charset val="186"/>
      </rPr>
      <t>ar garām piedurknēm, ūdens caurlaidīgs, vienreizlietojams</t>
    </r>
  </si>
  <si>
    <t>Nesterili halāti</t>
  </si>
  <si>
    <t>Apģērbu kompleks - jaka + bikses</t>
  </si>
  <si>
    <t>Apavu apvalki Micrograd</t>
  </si>
  <si>
    <t>Aizsargbrilles</t>
  </si>
  <si>
    <t>Pusmaska Moldex ar filtru</t>
  </si>
  <si>
    <t>Respirators ar aizsardzības pakāpi FFP1</t>
  </si>
  <si>
    <t>Maskas [sienamas] ar vizoru</t>
  </si>
  <si>
    <t>Aizsargstikli pacientu reģistratūrās un uzņemšanas nodaļā</t>
  </si>
  <si>
    <t>Dezinfekcijas līdzeklis virsmām. 
Tabletes</t>
  </si>
  <si>
    <r>
      <t xml:space="preserve">Dezinfekcijas līdzeklis rokām.
</t>
    </r>
    <r>
      <rPr>
        <sz val="9.5"/>
        <color rgb="FF000000"/>
        <rFont val="Times New Roman"/>
        <family val="1"/>
        <charset val="186"/>
      </rPr>
      <t>100ml
Gab.</t>
    </r>
  </si>
  <si>
    <r>
      <t xml:space="preserve">Dezinfekcijas līdzeklis virsmām. 
</t>
    </r>
    <r>
      <rPr>
        <sz val="9.5"/>
        <color rgb="FF000000"/>
        <rFont val="Times New Roman"/>
        <family val="1"/>
        <charset val="186"/>
      </rPr>
      <t>Smidzinātājs
Litri</t>
    </r>
  </si>
  <si>
    <t>Uzroči nesterili, vienreizlietojams</t>
  </si>
  <si>
    <t>Maisi- karstā ūdenī šķīstoši, pacientu veļas savākšanai</t>
  </si>
  <si>
    <t>Apavu dezinfekcija</t>
  </si>
  <si>
    <t>Ķirurģiskā dezinfekcija</t>
  </si>
  <si>
    <t>Neklasificējams</t>
  </si>
  <si>
    <t>Pusmaskas FFP3</t>
  </si>
  <si>
    <t>Spiritus aethylic.96,3%</t>
  </si>
  <si>
    <t>Organiskais stikls</t>
  </si>
  <si>
    <t>Aisargstikls</t>
  </si>
  <si>
    <t>PVC zābaki 43 un 45 izmēri</t>
  </si>
  <si>
    <t>Uzroči sterili</t>
  </si>
  <si>
    <t>Paklājs dekontaminācijas</t>
  </si>
  <si>
    <t>Salvetes sausās virsmu dezinfekcijai</t>
  </si>
  <si>
    <t>Maisi nelaiķu iepakošanai</t>
  </si>
  <si>
    <t>Vien.</t>
  </si>
  <si>
    <t>Cena, EUR/vien.</t>
  </si>
  <si>
    <t>gb</t>
  </si>
  <si>
    <t>gab</t>
  </si>
  <si>
    <t>Pāris</t>
  </si>
  <si>
    <r>
      <t>Medicīniskās maska</t>
    </r>
    <r>
      <rPr>
        <sz val="10"/>
        <color rgb="FF000000"/>
        <rFont val="Times New Roman"/>
        <family val="1"/>
      </rPr>
      <t xml:space="preserve">  (EN 14683</t>
    </r>
    <r>
      <rPr>
        <b/>
        <sz val="10"/>
        <color rgb="FF000000"/>
        <rFont val="Times New Roman"/>
        <family val="1"/>
      </rPr>
      <t xml:space="preserve"> tips II.R</t>
    </r>
    <r>
      <rPr>
        <sz val="10"/>
        <color rgb="FF000000"/>
        <rFont val="Times New Roman"/>
        <family val="1"/>
      </rPr>
      <t>)</t>
    </r>
  </si>
  <si>
    <r>
      <rPr>
        <sz val="10"/>
        <color rgb="FF000000"/>
        <rFont val="Times New Roman"/>
        <family val="1"/>
      </rPr>
      <t xml:space="preserve">Medicīniskās </t>
    </r>
    <r>
      <rPr>
        <b/>
        <sz val="10"/>
        <color rgb="FF000000"/>
        <rFont val="Times New Roman"/>
        <family val="1"/>
      </rPr>
      <t xml:space="preserve">bahilas īsās, </t>
    </r>
    <r>
      <rPr>
        <sz val="10"/>
        <color rgb="FF000000"/>
        <rFont val="Times New Roman"/>
        <family val="1"/>
      </rPr>
      <t>vienreizlietojamas</t>
    </r>
  </si>
  <si>
    <r>
      <t xml:space="preserve">Virsvalks/halāts </t>
    </r>
    <r>
      <rPr>
        <sz val="10"/>
        <color rgb="FF000000"/>
        <rFont val="Times New Roman"/>
        <family val="1"/>
      </rPr>
      <t>ar garām piedurknēm, ūdens caurlaidīgs, vienreizlietojams</t>
    </r>
  </si>
  <si>
    <r>
      <t xml:space="preserve">Dezinfekcijas līdzeklis rokām.
</t>
    </r>
    <r>
      <rPr>
        <sz val="10"/>
        <color rgb="FF000000"/>
        <rFont val="Times New Roman"/>
        <family val="1"/>
      </rPr>
      <t>100ml
Gab.</t>
    </r>
  </si>
  <si>
    <r>
      <t xml:space="preserve">Dezinfekcijas līdzeklis virsmām. 
</t>
    </r>
    <r>
      <rPr>
        <sz val="10"/>
        <color rgb="FF000000"/>
        <rFont val="Times New Roman"/>
        <family val="1"/>
      </rPr>
      <t>Smidzinātājs
Litri</t>
    </r>
  </si>
  <si>
    <r>
      <t xml:space="preserve">KOPĀ, </t>
    </r>
    <r>
      <rPr>
        <b/>
        <i/>
        <sz val="10"/>
        <color theme="1"/>
        <rFont val="Times New Roman"/>
        <family val="1"/>
      </rPr>
      <t>euro</t>
    </r>
  </si>
  <si>
    <t>Ārstniecības iestāžu individuālo aizsardzības līdzekļu (IAL) izmaksas EUR 2020.gada aprīļa mēnesī</t>
  </si>
  <si>
    <r>
      <t xml:space="preserve">Maskas aizsarg.un maskas pašu šūtās, </t>
    </r>
    <r>
      <rPr>
        <i/>
        <sz val="9.5"/>
        <color rgb="FF000000"/>
        <rFont val="Times New Roman"/>
        <family val="1"/>
        <charset val="186"/>
      </rPr>
      <t>gab</t>
    </r>
  </si>
  <si>
    <r>
      <t xml:space="preserve">Dezinfekcijas līdzeklis virsmām un rokām. 
</t>
    </r>
    <r>
      <rPr>
        <i/>
        <sz val="9.5"/>
        <color rgb="FF000000"/>
        <rFont val="Times New Roman"/>
        <family val="1"/>
        <charset val="186"/>
      </rPr>
      <t>litri</t>
    </r>
  </si>
  <si>
    <t xml:space="preserve">Halāts polietilēna ar pogam </t>
  </si>
  <si>
    <t>Apģērbu komplekts jaka+bikses</t>
  </si>
  <si>
    <t>Uzroči vienreiz lietojami [polietilēna]</t>
  </si>
  <si>
    <t>Maska sejas  3-slāņu</t>
  </si>
  <si>
    <r>
      <t xml:space="preserve">Dezinfekcijas līdzeklis virsmām. 
</t>
    </r>
    <r>
      <rPr>
        <sz val="9.5"/>
        <color rgb="FF000000"/>
        <rFont val="Times New Roman"/>
        <family val="1"/>
        <charset val="186"/>
      </rPr>
      <t>Tabletes</t>
    </r>
  </si>
  <si>
    <r>
      <t xml:space="preserve">Medicīniskās </t>
    </r>
    <r>
      <rPr>
        <b/>
        <sz val="9.5"/>
        <rFont val="Times New Roman"/>
        <family val="1"/>
        <charset val="186"/>
      </rPr>
      <t xml:space="preserve">bahilas ĪSĀS, </t>
    </r>
    <r>
      <rPr>
        <sz val="9.5"/>
        <rFont val="Times New Roman"/>
        <family val="1"/>
        <charset val="186"/>
      </rPr>
      <t>vienreizlietojamas</t>
    </r>
  </si>
  <si>
    <t xml:space="preserve">Maisi - gultas veļai COVID-19 pacientiem  </t>
  </si>
  <si>
    <t>Hlora tabletes, dezinfekcijas</t>
  </si>
  <si>
    <t>Halāti paaugstinātas aizsardzības, sterili</t>
  </si>
  <si>
    <t>Dozators-rāmis ar elk.meh. 1000ml</t>
  </si>
  <si>
    <t>Medicīniskā maska ar vizoru</t>
  </si>
  <si>
    <t>Trīsstūrveida pārsējs (darbieniekiem papildus ķermeņa atklāto daļu aizsardzībai)</t>
  </si>
  <si>
    <t>Halāti</t>
  </si>
  <si>
    <t>UTM šķīdums virsmu nomazg. 3ml</t>
  </si>
  <si>
    <t>Maiss bioloģiskā materiāla savākšanai ar biohazard/20</t>
  </si>
  <si>
    <t>Uzroči mazgājami</t>
  </si>
  <si>
    <t>Salvetes sausās, virsmu dezinfekcijai</t>
  </si>
  <si>
    <t>Kompl.</t>
  </si>
  <si>
    <t>Cena, EUR/kompl.</t>
  </si>
  <si>
    <t>2020. gada 2.aprīlis</t>
  </si>
  <si>
    <t>EXP078694</t>
  </si>
  <si>
    <t>2020. gada 6.maijs</t>
  </si>
  <si>
    <t>EXP079567</t>
  </si>
  <si>
    <t>EXP079585</t>
  </si>
  <si>
    <t>Nr1</t>
  </si>
  <si>
    <t>Nr3</t>
  </si>
  <si>
    <t>Apmācību organizēšana un īstenošana ārstniecības personām par jaunā koronavīrusa infekciju (Covid-19) un rīcību Covid-19 gadījumā</t>
  </si>
  <si>
    <t>Nosaukums</t>
  </si>
  <si>
    <t>Daudzums</t>
  </si>
  <si>
    <t>Mērvienība</t>
  </si>
  <si>
    <t>Cena (bez PVN), euro</t>
  </si>
  <si>
    <t>Cena (ar PVN), euro</t>
  </si>
  <si>
    <t>Ārstniecības iestāžu speciālistu kvalifikācijas calšana rīcībai ar Covid-19 inficētiem pacientiem</t>
  </si>
  <si>
    <t>pakalpojums</t>
  </si>
  <si>
    <t>Ārstniecības iestāžu individuālo aizsardzības līdzekļu (IAL) izmaksas EUR 2020.gada maija mēnesī</t>
  </si>
  <si>
    <t>SUMMA  par  IAL KOPĀ, EUR</t>
  </si>
  <si>
    <t>Medicīnas apģērbs - jaka, bikses</t>
  </si>
  <si>
    <t>Medicīnas apģērbs - cimdi,jakas, bahilas, kolplekts</t>
  </si>
  <si>
    <t xml:space="preserve">Maskas </t>
  </si>
  <si>
    <t>Halāts polietilēna</t>
  </si>
  <si>
    <t>Pusmaska</t>
  </si>
  <si>
    <t>Uzroči vienreiz lietojami, nesterili</t>
  </si>
  <si>
    <t>Aizsargtērps</t>
  </si>
  <si>
    <t>Dezinfekcijas salvetes virsmām ar alkoholu līdz 70% (1 vienība  - 125 salvetes)</t>
  </si>
  <si>
    <t>Elektroniskais bezkontakta termomentrs</t>
  </si>
  <si>
    <t>Medicīniskais infrasarkanais termometrs</t>
  </si>
  <si>
    <t>Aizsargmaskas auduma (daudzr. lietojamas)</t>
  </si>
  <si>
    <t>Cimdi polietilēna</t>
  </si>
  <si>
    <t>Uztriepju kociņi</t>
  </si>
  <si>
    <t>Alkoholiskās salvetes rezerves</t>
  </si>
  <si>
    <t>vienreizizlietojamie trauki</t>
  </si>
  <si>
    <t>Roku salvetes</t>
  </si>
  <si>
    <t>Veļas mazgāšanas līdzeklis</t>
  </si>
  <si>
    <t>Sejas maska  NIVAIRO NIV</t>
  </si>
  <si>
    <t>Bikses neausta materiāla</t>
  </si>
  <si>
    <t>Krekli neausta materiāla</t>
  </si>
  <si>
    <t>Cena, EUR/Kg</t>
  </si>
  <si>
    <t>Iepak.</t>
  </si>
  <si>
    <t>0.047</t>
  </si>
  <si>
    <t>0.02</t>
  </si>
  <si>
    <t>5.701</t>
  </si>
  <si>
    <t>6.97</t>
  </si>
  <si>
    <r>
      <t xml:space="preserve">Dezinfekcijas līdzeklis virsmām. 
</t>
    </r>
    <r>
      <rPr>
        <sz val="10"/>
        <color rgb="FF000000"/>
        <rFont val="Times New Roman"/>
        <family val="1"/>
        <charset val="186"/>
      </rPr>
      <t>Tabletes</t>
    </r>
  </si>
  <si>
    <t>VAS Latvijas Pasts rēķins</t>
  </si>
  <si>
    <t>2020. gada 1.jūnijs</t>
  </si>
  <si>
    <t>EXP080470</t>
  </si>
  <si>
    <t>VADC iepirkums (reaģenti, piederumi un cits testēšanai nepieciešamais SARS-CoV-2 antivielu noteikšanai)</t>
  </si>
  <si>
    <t>Nosaukums
(Reaģenti, piederumi un cits testēšanai nepieciešamais SARS-CoV-2  antivielu noteikšanai)</t>
  </si>
  <si>
    <t>Ražotāja kataloga numurs (REF)</t>
  </si>
  <si>
    <t>Piedāvāto nedalāmo iepakojumu skaits, gab.</t>
  </si>
  <si>
    <t>Iepakojuma cena, euro bez PVN</t>
  </si>
  <si>
    <t>PVN likme, %</t>
  </si>
  <si>
    <t>Kopējā cena, euro bez PVN</t>
  </si>
  <si>
    <t>Kopējā cena, euro ar PVN</t>
  </si>
  <si>
    <t>Anti-SARS-CoV-2 Elecsys cobas e 200</t>
  </si>
  <si>
    <t>Anti-SARS-CoV-2 PC Elecsys</t>
  </si>
  <si>
    <t xml:space="preserve">Assay Tip/Cup Elecsys </t>
  </si>
  <si>
    <t>CleanCell M 2x2 L</t>
  </si>
  <si>
    <t>ProCell M 2x2 L</t>
  </si>
  <si>
    <t>ProbeWash M Elecsys</t>
  </si>
  <si>
    <t>Nr2</t>
  </si>
  <si>
    <t>Ārstniecības iestāžu individuālo aizsardzības līdzekļu (IAL) izmaksas EUR 2020.gada jūnija mēnesī</t>
  </si>
  <si>
    <t>izlietoto IAL izmaksas periodā 01.06.2020 - 31.06.2020</t>
  </si>
  <si>
    <t>SUMMA KOPĀ, EUR</t>
  </si>
  <si>
    <t xml:space="preserve">Halāts vienreizl ar garām pied., ūdens caurlaid. </t>
  </si>
  <si>
    <t>Dezinfekcijas līdzeklis virsmām un rokām</t>
  </si>
  <si>
    <t>Maskas ar gumijām Nr. 50 Feixia</t>
  </si>
  <si>
    <t>Ātrās dezinfekcijas salvetes  uz 70% etanola bāzes</t>
  </si>
  <si>
    <t>Halāti polietilēna</t>
  </si>
  <si>
    <t>Kombinezons PP bez kapuces</t>
  </si>
  <si>
    <t>Krekls +bikses neausta materiāla</t>
  </si>
  <si>
    <t>Halāts - neausta materiāla, nesterils</t>
  </si>
  <si>
    <t>Uzroči politilēna</t>
  </si>
  <si>
    <t>Halāts sterils</t>
  </si>
  <si>
    <t>Med.apgērbs</t>
  </si>
  <si>
    <t>5.77</t>
  </si>
  <si>
    <t>7.03</t>
  </si>
  <si>
    <t>0.385</t>
  </si>
  <si>
    <r>
      <rPr>
        <sz val="10"/>
        <color indexed="8"/>
        <rFont val="Times New Roman"/>
        <family val="1"/>
        <charset val="186"/>
      </rPr>
      <t xml:space="preserve">Medicīniskie vienreiz lietojamie </t>
    </r>
    <r>
      <rPr>
        <b/>
        <sz val="10"/>
        <color indexed="8"/>
        <rFont val="Times New Roman"/>
        <family val="1"/>
        <charset val="186"/>
      </rPr>
      <t xml:space="preserve">cimdi (nesterili, </t>
    </r>
    <r>
      <rPr>
        <sz val="10"/>
        <color indexed="8"/>
        <rFont val="Times New Roman"/>
        <family val="1"/>
        <charset val="186"/>
      </rPr>
      <t>pūderēti)</t>
    </r>
  </si>
  <si>
    <r>
      <t xml:space="preserve">Summa, </t>
    </r>
    <r>
      <rPr>
        <b/>
        <i/>
        <sz val="11"/>
        <color theme="1"/>
        <rFont val="Times New Roman"/>
        <family val="1"/>
      </rPr>
      <t>euro</t>
    </r>
  </si>
  <si>
    <t>2020. gada 1.jūlijs</t>
  </si>
  <si>
    <t>EXP080509</t>
  </si>
  <si>
    <t>Ārstniecības iestāžu individuālo aizsardzības līdzekļu (IAL) izmaksas EUR 2020.gada jūlija mēnesī</t>
  </si>
  <si>
    <r>
      <t xml:space="preserve">SUMMA KOPĀ par </t>
    </r>
    <r>
      <rPr>
        <b/>
        <u/>
        <sz val="10"/>
        <color theme="1"/>
        <rFont val="Times New Roman"/>
        <family val="1"/>
        <charset val="186"/>
      </rPr>
      <t>IAL</t>
    </r>
    <r>
      <rPr>
        <b/>
        <sz val="10"/>
        <color theme="1"/>
        <rFont val="Times New Roman"/>
        <family val="1"/>
        <charset val="186"/>
      </rPr>
      <t>, EUR</t>
    </r>
  </si>
  <si>
    <t>Termometrs bezkontakta</t>
  </si>
  <si>
    <t>Apavu apvalki Microgard gab</t>
  </si>
  <si>
    <t>Termometrs bezkontakta IS</t>
  </si>
  <si>
    <t>Kombinezons Microgard gab</t>
  </si>
  <si>
    <t>Aizsargtērps v/r gab</t>
  </si>
  <si>
    <t>Pusmaska Moldex ar filtru gab</t>
  </si>
  <si>
    <t>Dezinfekcijas salvetes virsmām (uzpildpaka) etanols 72% (1 iepakojums 100 gab)</t>
  </si>
  <si>
    <r>
      <t xml:space="preserve">Medicīniskās </t>
    </r>
    <r>
      <rPr>
        <b/>
        <sz val="10"/>
        <color rgb="FF000000"/>
        <rFont val="Times New Roman"/>
        <family val="1"/>
        <charset val="186"/>
      </rPr>
      <t xml:space="preserve">bahilas ĪSĀS, </t>
    </r>
    <r>
      <rPr>
        <sz val="10"/>
        <color rgb="FF000000"/>
        <rFont val="Times New Roman"/>
        <family val="1"/>
        <charset val="186"/>
      </rPr>
      <t>vienreizlietojamas</t>
    </r>
  </si>
  <si>
    <r>
      <t xml:space="preserve">Virsvalks/halāts </t>
    </r>
    <r>
      <rPr>
        <sz val="10"/>
        <color rgb="FF000000"/>
        <rFont val="Times New Roman"/>
        <family val="1"/>
        <charset val="186"/>
      </rPr>
      <t>ar garām piedurknēm, ūdens CAURAIDĪGS vienreizlietojams</t>
    </r>
  </si>
  <si>
    <t>Rīgas Austrumu klīniskā universitātes slimnīca*</t>
  </si>
  <si>
    <t>Rīgas 2.slimnīca**</t>
  </si>
  <si>
    <t>*SIA “Rīgas Austrumu klīniskā universitātes slimnīca” korekcija veikta, jo konstatēts, ka tehniskas kļūdas dēļ Nacionālajā veselības dienestā, sagatavojot apkopoto tabulu, netika iekopētas visas IAL pozīcijas kopējā tabulā.
Lai novērstu finansējuma neatbilstību faktiskajām iestādes izmaksām, trūkstošās pozīcijas apzinātas, aprēķinātas un kā korekcija iekļauta aktuālajā atskaitē.</t>
  </si>
  <si>
    <t xml:space="preserve">**Rīgas pašvaldības sabiedrība ar ierobežotu atbildību “Rīgas 2.slimnīca” pirmo mēnešu atskaitē par individuālo aizsardzības līdzekļu (IAL) izdevumiem kļūdainas  informācijas pieprasījuma interpretācijas rezultātā Nacionālajam veselības dienestam iesūtīja pieprasījumam neatbilstošu informāciju. Kā rezultātā aprēķinātie dati neatbilda faktiskajiem iestādes izdevumiem. Iestāde veikusi datu pārskatīšanu un iesniegusi Nacionālajam veselības dienestam atbilstošus datus, kas veido korekcijas apjomu par marta un aprīļa IAL izdevumiem.
</t>
  </si>
  <si>
    <t>Ārstniecības iestāžu individuālo aizsardzības līdzekļu (IAL) izmaksas EUR 2020.gada augusta mēnesī</t>
  </si>
  <si>
    <r>
      <t xml:space="preserve">SUMMA KOPĀ par izlietotajiem </t>
    </r>
    <r>
      <rPr>
        <b/>
        <u/>
        <sz val="10"/>
        <color theme="1"/>
        <rFont val="Times New Roman"/>
        <family val="1"/>
        <charset val="186"/>
      </rPr>
      <t>IAL</t>
    </r>
    <r>
      <rPr>
        <b/>
        <sz val="10"/>
        <color theme="1"/>
        <rFont val="Times New Roman"/>
        <family val="1"/>
        <charset val="186"/>
      </rPr>
      <t>, EUR</t>
    </r>
  </si>
  <si>
    <t>Salvetes dezinfekcijai</t>
  </si>
  <si>
    <t>Cena, EUR/iep.</t>
  </si>
  <si>
    <t>Cena,EUR/iepak.</t>
  </si>
  <si>
    <t>0.396</t>
  </si>
  <si>
    <r>
      <t xml:space="preserve">Kombinezons  Microgard 2000    
</t>
    </r>
    <r>
      <rPr>
        <sz val="10"/>
        <color rgb="FF000000"/>
        <rFont val="Times New Roman"/>
        <family val="1"/>
        <charset val="186"/>
      </rPr>
      <t>gab</t>
    </r>
  </si>
  <si>
    <r>
      <rPr>
        <sz val="10"/>
        <color indexed="8"/>
        <rFont val="Times New Roman"/>
        <family val="1"/>
        <charset val="186"/>
      </rPr>
      <t xml:space="preserve">Medicīniskie vienreiz lietojamie </t>
    </r>
    <r>
      <rPr>
        <b/>
        <sz val="10"/>
        <color indexed="8"/>
        <rFont val="Times New Roman"/>
        <family val="1"/>
        <charset val="186"/>
      </rPr>
      <t xml:space="preserve">cimdi (sterili, </t>
    </r>
    <r>
      <rPr>
        <sz val="10"/>
        <color indexed="8"/>
        <rFont val="Times New Roman"/>
        <family val="1"/>
        <charset val="186"/>
      </rPr>
      <t>pūderēti)</t>
    </r>
  </si>
  <si>
    <t>Ārstniecības iestāžu individuālo aizsardzības līdzekļu (IAL) izmaksas EUR 2020.gada jūlija mēnesī ar korekciju</t>
  </si>
  <si>
    <t>Ziemeļkurzemes reģionālā slimnīca*</t>
  </si>
  <si>
    <t>* Ziemeļkurzemes reģionālā slimnīca nevarēja noteiktajos termiņos sagatavot un iesniegt jūlija atskaiti, to iesniedza kopā ar augusta atskaiti.</t>
  </si>
  <si>
    <r>
      <t xml:space="preserve">SUMMA KOPĀ par </t>
    </r>
    <r>
      <rPr>
        <b/>
        <u/>
        <sz val="10"/>
        <color theme="1"/>
        <rFont val="Times New Roman"/>
        <family val="1"/>
      </rPr>
      <t>IAL</t>
    </r>
    <r>
      <rPr>
        <b/>
        <sz val="10"/>
        <color theme="1"/>
        <rFont val="Times New Roman"/>
        <family val="1"/>
      </rPr>
      <t>, EUR</t>
    </r>
  </si>
  <si>
    <r>
      <t xml:space="preserve">Dezinfekcijas līdzeklis virsmām. 
</t>
    </r>
    <r>
      <rPr>
        <sz val="10"/>
        <color rgb="FF000000"/>
        <rFont val="Times New Roman"/>
        <family val="1"/>
      </rPr>
      <t>Tabletes</t>
    </r>
  </si>
  <si>
    <r>
      <t xml:space="preserve">Medicīniskās </t>
    </r>
    <r>
      <rPr>
        <b/>
        <sz val="9.5"/>
        <color rgb="FF000000"/>
        <rFont val="Times New Roman"/>
        <family val="1"/>
      </rPr>
      <t xml:space="preserve">bahilas ĪSĀS, </t>
    </r>
    <r>
      <rPr>
        <sz val="9.5"/>
        <color rgb="FF000000"/>
        <rFont val="Times New Roman"/>
        <family val="1"/>
      </rPr>
      <t>vienreizlietojamas</t>
    </r>
  </si>
  <si>
    <r>
      <t xml:space="preserve">Virsvalks/halāts </t>
    </r>
    <r>
      <rPr>
        <sz val="9.5"/>
        <color rgb="FF000000"/>
        <rFont val="Times New Roman"/>
        <family val="1"/>
      </rPr>
      <t>ar garām piedurknēm, ūdens CAURAIDĪGS vienreizlietojams</t>
    </r>
  </si>
  <si>
    <r>
      <rPr>
        <sz val="9.5"/>
        <color indexed="8"/>
        <rFont val="Times New Roman"/>
        <family val="1"/>
      </rPr>
      <t xml:space="preserve">Medicīniskie vienreiz lietojamie </t>
    </r>
    <r>
      <rPr>
        <b/>
        <sz val="9.5"/>
        <color indexed="8"/>
        <rFont val="Times New Roman"/>
        <family val="1"/>
      </rPr>
      <t xml:space="preserve">cimdi (nesterili, </t>
    </r>
    <r>
      <rPr>
        <sz val="9.5"/>
        <color indexed="8"/>
        <rFont val="Times New Roman"/>
        <family val="1"/>
      </rPr>
      <t>pūderēti)</t>
    </r>
  </si>
  <si>
    <t>KOPĀ, EUR</t>
  </si>
  <si>
    <t>2020. gada 2.septembris</t>
  </si>
  <si>
    <t>EXP083157</t>
  </si>
  <si>
    <t>Covid-19 epidemioloģiskās uzraudzības atbalsta sistēma – Apturi Covid  iekļauta Valsts elektronisko sakaru pakalpojumu centra pakalpojumu izmantotāju sarakstā</t>
  </si>
  <si>
    <t>Valsts elektronisko sakaru pakalpojumu centra pakalpojumu finanšu piedāvājums</t>
  </si>
  <si>
    <t>Pakalpojums</t>
  </si>
  <si>
    <t xml:space="preserve">Cena par
vienību
euro, bez
PVN </t>
  </si>
  <si>
    <t>Prognozētais apjoms 2020.gadā</t>
  </si>
  <si>
    <t>Cena par
prognozēto
apjomu
2020.g., euro,
bez PVN,
mēnesī</t>
  </si>
  <si>
    <t>vCPU (gab.) MP.01.04.003</t>
  </si>
  <si>
    <t>RAM (GB) MP.01.03.003</t>
  </si>
  <si>
    <t>SSD (GB) MP.01.05.011</t>
  </si>
  <si>
    <t>vCPU (gab.)</t>
  </si>
  <si>
    <t>RAM (GB)</t>
  </si>
  <si>
    <t>SSD (GB)</t>
  </si>
  <si>
    <t>Rezerves kopēšana</t>
  </si>
  <si>
    <t xml:space="preserve">Virtuālo serveru
rezerves kopēšana
MP.02.03.001 </t>
  </si>
  <si>
    <t xml:space="preserve">Datubāzes/aplikācijas
rezerves kopēšana
MP.02.05.001 </t>
  </si>
  <si>
    <t xml:space="preserve">Datu glabāšanas
apjoms (TB)
MP.02.06.001 </t>
  </si>
  <si>
    <t>2020.gada izmaksas mēnesī, kopā euro</t>
  </si>
  <si>
    <t>2020.gada izmaksas sešiem mēnešiem, euro</t>
  </si>
  <si>
    <t xml:space="preserve">*Pēc Finanšu ministrijas rīkojuma saņemšanas par līdzekļu piešķiršanu tiks saskaņots transferts ar Satiksmes ministriju (Veselības ministrija: izdevumu klasifikācijas kods 7131 un Satiksmes ministrija: ieņēmumu klasifikācijas kods 18131).   Paskaidrojums par transfertu nepieciešamību: 
Sakarā ar to, ka  Covid-19 epidemioloģiskās uzraudzības atbalsta sistēma – Apturi Covid  iekļauta Valsts elektronisko sakaru pakalpojumu centra pakalpojumu izmantotāju sarakstā, nepieciešams veikt samaksu Valsts akciju sabiedrībai “Latvijas Valsts radio un televīzijas centrs” par virtuālo serveru jaudu paklapojumu nodrošināšanu sākot ar 01.07.2020. līdz 31.12.2020.  </t>
  </si>
  <si>
    <t>Kopā, euro</t>
  </si>
  <si>
    <t>2020.gada izmaksas sešiem mēnešiem, euro, ar PVN*</t>
  </si>
  <si>
    <t>Ārstniecības iestāžu individuālo aizsardzības līdzekļu (IAL) izmaksas EUR 2020.gada septembra mēnesī</t>
  </si>
  <si>
    <r>
      <t xml:space="preserve">SUMMA KOPĀ par </t>
    </r>
    <r>
      <rPr>
        <b/>
        <u/>
        <sz val="10"/>
        <color theme="1"/>
        <rFont val="Times New Roman"/>
        <family val="1"/>
      </rPr>
      <t>PIEPRASĪTAJIEM IAL</t>
    </r>
    <r>
      <rPr>
        <b/>
        <sz val="10"/>
        <color theme="1"/>
        <rFont val="Times New Roman"/>
        <family val="1"/>
      </rPr>
      <t xml:space="preserve"> , EUR</t>
    </r>
  </si>
  <si>
    <t>Dezinfekcijas rokām
100 ml</t>
  </si>
  <si>
    <t>Aizsargtērps v/r</t>
  </si>
  <si>
    <t>Virsmu dezinfekcijas līdzekļi - salvetes (iepak)</t>
  </si>
  <si>
    <t>Dezinfekcijas salvetes, sausās</t>
  </si>
  <si>
    <t xml:space="preserve"> IAL, SUMMA KOPĀ (Vien.1*cena1+vien.2*cena2+…+vienN*cenaN), EUR</t>
  </si>
  <si>
    <t>0.336</t>
  </si>
  <si>
    <t>0.022</t>
  </si>
  <si>
    <t>7.37</t>
  </si>
  <si>
    <t>7.038</t>
  </si>
  <si>
    <t>KOPĀ, euro</t>
  </si>
  <si>
    <r>
      <t xml:space="preserve">Kombinezons  Microgard 2000    
</t>
    </r>
    <r>
      <rPr>
        <sz val="10"/>
        <color rgb="FF000000"/>
        <rFont val="Times New Roman"/>
        <family val="1"/>
      </rPr>
      <t>gab</t>
    </r>
  </si>
  <si>
    <r>
      <t xml:space="preserve">Dezinfekcijas līdzeklis virsmām. 
</t>
    </r>
    <r>
      <rPr>
        <sz val="10"/>
        <color indexed="8"/>
        <rFont val="Times New Roman"/>
        <family val="1"/>
      </rPr>
      <t>Kg</t>
    </r>
  </si>
  <si>
    <r>
      <rPr>
        <sz val="10"/>
        <color indexed="8"/>
        <rFont val="Times New Roman"/>
        <family val="1"/>
      </rPr>
      <t xml:space="preserve">Medicīniskie vienreiz lietojamie </t>
    </r>
    <r>
      <rPr>
        <b/>
        <sz val="10"/>
        <color indexed="8"/>
        <rFont val="Times New Roman"/>
        <family val="1"/>
      </rPr>
      <t xml:space="preserve">cimdi (nesterili, </t>
    </r>
    <r>
      <rPr>
        <sz val="10"/>
        <color indexed="8"/>
        <rFont val="Times New Roman"/>
        <family val="1"/>
      </rPr>
      <t>pūderēti)</t>
    </r>
  </si>
  <si>
    <r>
      <rPr>
        <sz val="10"/>
        <color indexed="8"/>
        <rFont val="Times New Roman"/>
        <family val="1"/>
      </rPr>
      <t xml:space="preserve">Medicīniskie vienreiz lietojamie </t>
    </r>
    <r>
      <rPr>
        <b/>
        <sz val="10"/>
        <color indexed="8"/>
        <rFont val="Times New Roman"/>
        <family val="1"/>
      </rPr>
      <t xml:space="preserve">cimdi (sterili, </t>
    </r>
    <r>
      <rPr>
        <sz val="10"/>
        <color indexed="8"/>
        <rFont val="Times New Roman"/>
        <family val="1"/>
      </rPr>
      <t>pūderēti)</t>
    </r>
  </si>
  <si>
    <t xml:space="preserve">* Bērnu klīniskā universitātes slimnīcā darbinieku kļūdas dēļ jūlijā tika iesniegta nekorekta atskaite, tika veikts pārrēķins (jūlija sākotnējā atskatē tika iekļauti dāvinātie IAL, kuriem klāt bija pielikta cena un tādēl arī tāda kopējā summa radusies).  
</t>
  </si>
  <si>
    <t>** Rīgas pašvaldības sabiedrība ar ierobežotu atbildību "Rīgas 2. slimnīca" atskaiti nevarēja iesniegt noteiktajos termiņos, atskaite tika iesniegta novēloti</t>
  </si>
  <si>
    <t>SUMMA KOPĀ (Vien.1*cena1+vien.2*cena2+…+vienN*cenaN), EUR</t>
  </si>
  <si>
    <t>2020. gada 14.oktobris</t>
  </si>
  <si>
    <t>EXP084126</t>
  </si>
  <si>
    <t>VSIA "Paula Stradiņa Klīniskā universitātes slimnīca" rēķini par apmācību organizēšanu un īstenošanu ārstniecības personām par Covid-19 un rīcību Covid-19 gadījumā</t>
  </si>
  <si>
    <t>1886K</t>
  </si>
  <si>
    <t>2020.gada 14.oktobris</t>
  </si>
  <si>
    <t>1887K</t>
  </si>
  <si>
    <t>1888K</t>
  </si>
  <si>
    <t>1889K</t>
  </si>
  <si>
    <t>1890K</t>
  </si>
  <si>
    <t>Nr.4</t>
  </si>
  <si>
    <t>Septembra mēneša IAL izdevumi, euro</t>
  </si>
  <si>
    <t>Jūlija mēneša IAL korekcija, euro</t>
  </si>
  <si>
    <t xml:space="preserve">Kopā, euro: </t>
  </si>
  <si>
    <t xml:space="preserve">Neatliekamā medicīniskā palīdzības dienesta  vienreizējo individuālo aizsardzības līdzekļu un dezinfekcijas līdzekļu iegādes nodrošināšana, faktiskās izmaksas </t>
  </si>
  <si>
    <t>Pielikums pārskatam par finansējuma izlietojumu atbilstoši faktiskajai situācijai, kas radies saistībā ar Covid-19 uzliesmojumu un seku novēršanu</t>
  </si>
  <si>
    <t>Neatliekamā medicīniskā palīdzības dienesta vienreizējo individuālo aizsardzības līdzekļu nodrošināšana</t>
  </si>
  <si>
    <t>Kravas pārvadāšanas izdevumi saistībā ar vienreizējo individuālo aizsardzības līdzekļu iegādi (Nacionālais veselības dienests)</t>
  </si>
  <si>
    <t>Summa</t>
  </si>
  <si>
    <t>PVN summa (0%)</t>
  </si>
  <si>
    <t xml:space="preserve">Nepieciešamais finansējums Efektīva un noturīga epidemioloģiskā dienesta attīstīšanai </t>
  </si>
  <si>
    <t xml:space="preserve"> Līgums  / vienošanās par grozījumiem līgumā</t>
  </si>
  <si>
    <t>Pasākums</t>
  </si>
  <si>
    <t>Finansējums, EUR</t>
  </si>
  <si>
    <t xml:space="preserve"> datums</t>
  </si>
  <si>
    <t>numurs</t>
  </si>
  <si>
    <t>Vienību skaits</t>
  </si>
  <si>
    <t>Cena par vienu vienību, EUR</t>
  </si>
  <si>
    <t>Līguma summa  ar PVN</t>
  </si>
  <si>
    <t>6 - 278-2020-2</t>
  </si>
  <si>
    <t>Medicīnas preces (maskas un respiratori), t.sk.</t>
  </si>
  <si>
    <t>vienošanās par grozījumiem</t>
  </si>
  <si>
    <t>Tabula_pārrēķins</t>
  </si>
  <si>
    <t>Pamatojoties uz  Ministru kabineta 2020.gada 20.marta rīkojumu Nr.118 “Par finanšu līdzekļu piešķiršanu no valsts budžeta programmas “Līdzekļi neparedzētiem gadījumiem”” 1.punktu un Finanšu ministrijas 2020.gada 8.maija rīkojumu Nr.153 “Par līdzekļu piešķiršanu” (Finanšu ministrijas 2020.gada 10.novembra rīkojums Nr.454 “Grozījums Finanšu ministrijas 2020.gada 8.maija rīkojumā Nr.153 “Par līdzekļu piešķiršanu””) no līdzekļiem neparedzētiem gadījumiem tika piešķirti 5 857 516 euro izdevumu segšanai par individuālo aizsardzības līdzekļu iegādi un transportēšanu, tajā skaitā 5 507 678 euro atbilstoši Nacionālā veselības dienesta 2020.gada 26.marta noslēgtajam līgumam Nr.6-278-2020 ar LSEZ Lauma Fabrics SIA par individuālo aizsardzības līdzekļu iegādi un transportēšanu. Mainoties apstākļiem (atceļot pievienotās vērtības nodokli un piegādāto individuālo aizsardzības līdzekļu daudzumam), 2020.gada 29.aprīlī tika noslēgta vienošanās par grozījumiem līgumā kā rezultātā līguma summa samazinājās līdz 3 423 141,11 euro (skat., tabulu_pārrēķins). Tādējādi no piešķirtajiem līdzekļiem neparedzētiem gadījumiem ir izveidojies ietaupījums 2 084 536 euro apmērā.</t>
  </si>
  <si>
    <r>
      <t>SIA "LSEZ Lauma Fabrics"</t>
    </r>
    <r>
      <rPr>
        <sz val="10"/>
        <rFont val="Times New Roman"/>
        <family val="1"/>
      </rPr>
      <t>,
reģ.Nr.42103036112</t>
    </r>
    <r>
      <rPr>
        <b/>
        <sz val="10"/>
        <rFont val="Times New Roman"/>
        <family val="1"/>
      </rPr>
      <t xml:space="preserve"> </t>
    </r>
  </si>
  <si>
    <t>Nacionālā veselības dienesta individuālo aizsardzības līdzekļu iegādes</t>
  </si>
  <si>
    <r>
      <t xml:space="preserve">Virsvalks/halāts </t>
    </r>
    <r>
      <rPr>
        <sz val="10"/>
        <color rgb="FF000000"/>
        <rFont val="Times New Roman"/>
        <family val="1"/>
      </rPr>
      <t>ar garām piedurknēm, ūdens necaurlaidīgs, vienreizlietojams, nesterils</t>
    </r>
  </si>
  <si>
    <r>
      <t xml:space="preserve">Priekšauts, </t>
    </r>
    <r>
      <rPr>
        <sz val="10"/>
        <color rgb="FF000000"/>
        <rFont val="Times New Roman"/>
        <family val="1"/>
      </rPr>
      <t>vienreizlietojams</t>
    </r>
  </si>
  <si>
    <r>
      <t xml:space="preserve">Dezinfekcijas līdzeklis virsmām un rokām. 
</t>
    </r>
    <r>
      <rPr>
        <i/>
        <sz val="10"/>
        <color rgb="FF000000"/>
        <rFont val="Times New Roman"/>
        <family val="1"/>
      </rPr>
      <t>litri</t>
    </r>
  </si>
  <si>
    <r>
      <t xml:space="preserve">Dezinfekcijas līdzeklis virsmām. 
</t>
    </r>
    <r>
      <rPr>
        <sz val="10"/>
        <color rgb="FF000000"/>
        <rFont val="Times New Roman"/>
        <family val="1"/>
      </rPr>
      <t>Smidzinātājs
Kg</t>
    </r>
  </si>
  <si>
    <r>
      <t>SUMMA  par</t>
    </r>
    <r>
      <rPr>
        <b/>
        <u/>
        <sz val="9"/>
        <color theme="1"/>
        <rFont val="Times New Roman"/>
        <family val="1"/>
      </rPr>
      <t xml:space="preserve"> IAL</t>
    </r>
    <r>
      <rPr>
        <b/>
        <sz val="9"/>
        <color theme="1"/>
        <rFont val="Times New Roman"/>
        <family val="1"/>
      </rPr>
      <t xml:space="preserve"> KOPĀ 2019. gadā, EUR</t>
    </r>
  </si>
  <si>
    <r>
      <t>SUMMA  par</t>
    </r>
    <r>
      <rPr>
        <b/>
        <u/>
        <sz val="9"/>
        <color theme="1"/>
        <rFont val="Times New Roman"/>
        <family val="1"/>
      </rPr>
      <t xml:space="preserve"> IAL</t>
    </r>
    <r>
      <rPr>
        <b/>
        <sz val="9"/>
        <color theme="1"/>
        <rFont val="Times New Roman"/>
        <family val="1"/>
      </rPr>
      <t xml:space="preserve"> KOPĀ 2020 gadā, EUR</t>
    </r>
  </si>
  <si>
    <r>
      <rPr>
        <sz val="9"/>
        <color indexed="8"/>
        <rFont val="Times New Roman"/>
        <family val="1"/>
      </rPr>
      <t xml:space="preserve">Medicīniskie vienreiz lietojamie </t>
    </r>
    <r>
      <rPr>
        <b/>
        <sz val="9"/>
        <color indexed="8"/>
        <rFont val="Times New Roman"/>
        <family val="1"/>
      </rPr>
      <t xml:space="preserve">cimdi (sterili, </t>
    </r>
    <r>
      <rPr>
        <sz val="9"/>
        <color indexed="8"/>
        <rFont val="Times New Roman"/>
        <family val="1"/>
      </rPr>
      <t>pūderēti)</t>
    </r>
  </si>
  <si>
    <r>
      <rPr>
        <sz val="9"/>
        <rFont val="Times New Roman"/>
        <family val="1"/>
      </rPr>
      <t xml:space="preserve">Medicīniskie vienreiz lietojamie </t>
    </r>
    <r>
      <rPr>
        <b/>
        <sz val="9"/>
        <rFont val="Times New Roman"/>
        <family val="1"/>
      </rPr>
      <t xml:space="preserve">cimdi (nesterili, </t>
    </r>
    <r>
      <rPr>
        <sz val="9"/>
        <rFont val="Times New Roman"/>
        <family val="1"/>
      </rPr>
      <t>pūderēti)</t>
    </r>
  </si>
  <si>
    <r>
      <t xml:space="preserve">Kopā nepieciešamais finansējums pa oktobra mēnesi, </t>
    </r>
    <r>
      <rPr>
        <b/>
        <i/>
        <sz val="9"/>
        <color theme="1"/>
        <rFont val="Times New Roman"/>
        <family val="1"/>
      </rPr>
      <t>euro</t>
    </r>
    <r>
      <rPr>
        <b/>
        <sz val="9"/>
        <color theme="1"/>
        <rFont val="Times New Roman"/>
        <family val="1"/>
      </rPr>
      <t>*</t>
    </r>
  </si>
  <si>
    <r>
      <t>Medicīniskās maska</t>
    </r>
    <r>
      <rPr>
        <sz val="9"/>
        <color rgb="FF000000"/>
        <rFont val="Times New Roman"/>
        <family val="1"/>
      </rPr>
      <t xml:space="preserve">  (EN 14683</t>
    </r>
    <r>
      <rPr>
        <b/>
        <sz val="9"/>
        <color rgb="FF000000"/>
        <rFont val="Times New Roman"/>
        <family val="1"/>
      </rPr>
      <t xml:space="preserve"> tips II.R</t>
    </r>
    <r>
      <rPr>
        <sz val="9"/>
        <color rgb="FF000000"/>
        <rFont val="Times New Roman"/>
        <family val="1"/>
      </rPr>
      <t>)</t>
    </r>
  </si>
  <si>
    <r>
      <t xml:space="preserve">KOPĀ, </t>
    </r>
    <r>
      <rPr>
        <b/>
        <i/>
        <sz val="9"/>
        <color theme="1"/>
        <rFont val="Times New Roman"/>
        <family val="1"/>
      </rPr>
      <t>euro</t>
    </r>
  </si>
  <si>
    <r>
      <t xml:space="preserve">Cena bez PVN, </t>
    </r>
    <r>
      <rPr>
        <i/>
        <sz val="9"/>
        <color theme="1"/>
        <rFont val="Times New Roman"/>
        <family val="1"/>
      </rPr>
      <t>euro</t>
    </r>
  </si>
  <si>
    <r>
      <t xml:space="preserve">Kopsumma bez PVN, </t>
    </r>
    <r>
      <rPr>
        <i/>
        <sz val="9"/>
        <color theme="1"/>
        <rFont val="Times New Roman"/>
        <family val="1"/>
      </rPr>
      <t>euro</t>
    </r>
  </si>
  <si>
    <r>
      <t xml:space="preserve">Dezinfekcijas līdzeklis virsmām. 
</t>
    </r>
    <r>
      <rPr>
        <sz val="9"/>
        <color rgb="FF000000"/>
        <rFont val="Times New Roman"/>
        <family val="1"/>
        <charset val="186"/>
      </rPr>
      <t>Tabletes</t>
    </r>
  </si>
  <si>
    <r>
      <rPr>
        <sz val="9"/>
        <color indexed="8"/>
        <rFont val="Times New Roman"/>
        <family val="1"/>
        <charset val="186"/>
      </rPr>
      <t xml:space="preserve">Medicīniskie vienreiz lietojamie </t>
    </r>
    <r>
      <rPr>
        <b/>
        <sz val="9"/>
        <color indexed="8"/>
        <rFont val="Times New Roman"/>
        <family val="1"/>
        <charset val="186"/>
      </rPr>
      <t xml:space="preserve">cimdi (nesterili, </t>
    </r>
    <r>
      <rPr>
        <sz val="9"/>
        <color indexed="8"/>
        <rFont val="Times New Roman"/>
        <family val="1"/>
        <charset val="186"/>
      </rPr>
      <t>pūderēti)</t>
    </r>
  </si>
  <si>
    <r>
      <t xml:space="preserve">Summa, </t>
    </r>
    <r>
      <rPr>
        <b/>
        <i/>
        <sz val="9"/>
        <color theme="1"/>
        <rFont val="Times New Roman"/>
        <family val="1"/>
      </rPr>
      <t>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</si>
</sst>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000"/>
    <numFmt numFmtId="165" formatCode="#,##0.00000"/>
    <numFmt numFmtId="166" formatCode="_-* #,##0.00\ _€_-;\-* #,##0.00\ _€_-;_-* &quot;-&quot;??\ _€_-;_-@_-"/>
    <numFmt numFmtId="167" formatCode="_-* #,##0\ _€_-;\-* #,##0\ _€_-;_-* &quot;-&quot;??\ _€_-;_-@_-"/>
    <numFmt numFmtId="168" formatCode="_-* #,##0.0\ _€_-;\-* #,##0.0\ _€_-;_-* &quot;-&quot;??\ _€_-;_-@_-"/>
    <numFmt numFmtId="169" formatCode="_-* #,##0_-;\-* #,##0_-;_-* &quot;-&quot;??_-;_-@_-"/>
    <numFmt numFmtId="170" formatCode="#,##0.0000"/>
    <numFmt numFmtId="171" formatCode="_(* #,##0.00_);_(* \(#,##0.00\);_(* &quot;-&quot;??_);_(@_)"/>
  </numFmts>
  <fonts count="84" x14ac:knownFonts="1">
    <font>
      <sz val="11"/>
      <color theme="1"/>
      <name val="Calibri"/>
      <family val="2"/>
      <charset val="186"/>
      <scheme val="minor"/>
    </font>
    <font>
      <sz val="10"/>
      <color theme="1"/>
      <name val="Times New Roman"/>
      <family val="1"/>
      <charset val="186"/>
    </font>
    <font>
      <b/>
      <sz val="10"/>
      <color theme="1"/>
      <name val="Times New Roman"/>
      <family val="1"/>
      <charset val="186"/>
    </font>
    <font>
      <sz val="10"/>
      <name val="Arial"/>
      <family val="2"/>
      <charset val="186"/>
    </font>
    <font>
      <sz val="8"/>
      <name val="Calibri"/>
      <family val="2"/>
      <charset val="186"/>
      <scheme val="minor"/>
    </font>
    <font>
      <sz val="11"/>
      <color theme="1"/>
      <name val="Times New Roman"/>
      <family val="1"/>
      <charset val="186"/>
    </font>
    <font>
      <b/>
      <sz val="12"/>
      <color theme="1"/>
      <name val="Times New Roman"/>
      <family val="1"/>
      <charset val="186"/>
    </font>
    <font>
      <sz val="11"/>
      <color theme="1"/>
      <name val="Calibri"/>
      <family val="2"/>
      <charset val="186"/>
      <scheme val="minor"/>
    </font>
    <font>
      <b/>
      <sz val="11"/>
      <color theme="1"/>
      <name val="Times New Roman"/>
      <family val="1"/>
      <charset val="186"/>
    </font>
    <font>
      <sz val="11"/>
      <color theme="1"/>
      <name val="Calibri"/>
      <family val="2"/>
      <scheme val="minor"/>
    </font>
    <font>
      <sz val="11"/>
      <color theme="1"/>
      <name val="Times New Roman"/>
      <family val="1"/>
    </font>
    <font>
      <sz val="10"/>
      <color rgb="FF000000"/>
      <name val="Times New Roman"/>
      <family val="1"/>
    </font>
    <font>
      <b/>
      <sz val="10"/>
      <color rgb="FF000000"/>
      <name val="Times New Roman"/>
      <family val="1"/>
    </font>
    <font>
      <b/>
      <sz val="11"/>
      <color theme="1"/>
      <name val="Times New Roman"/>
      <family val="1"/>
    </font>
    <font>
      <b/>
      <sz val="14"/>
      <color theme="1"/>
      <name val="Times New Roman"/>
      <family val="1"/>
    </font>
    <font>
      <sz val="10"/>
      <color theme="1"/>
      <name val="Times New Roman"/>
      <family val="1"/>
    </font>
    <font>
      <sz val="10"/>
      <name val="Times New Roman"/>
      <family val="1"/>
    </font>
    <font>
      <b/>
      <sz val="10"/>
      <color theme="1"/>
      <name val="Times New Roman"/>
      <family val="1"/>
    </font>
    <font>
      <i/>
      <sz val="10"/>
      <name val="Times New Roman"/>
      <family val="1"/>
    </font>
    <font>
      <sz val="10"/>
      <color rgb="FFFF0000"/>
      <name val="Times New Roman"/>
      <family val="1"/>
    </font>
    <font>
      <i/>
      <sz val="11"/>
      <color theme="1"/>
      <name val="Times New Roman"/>
      <family val="1"/>
      <charset val="186"/>
    </font>
    <font>
      <sz val="9"/>
      <color theme="1"/>
      <name val="Times New Roman"/>
      <family val="1"/>
      <charset val="186"/>
    </font>
    <font>
      <b/>
      <u/>
      <sz val="10"/>
      <color theme="1"/>
      <name val="Times New Roman"/>
      <family val="1"/>
      <charset val="186"/>
    </font>
    <font>
      <b/>
      <i/>
      <sz val="9.5"/>
      <color rgb="FF000000"/>
      <name val="Times New Roman"/>
      <family val="1"/>
      <charset val="186"/>
    </font>
    <font>
      <b/>
      <sz val="9.5"/>
      <color rgb="FF000000"/>
      <name val="Times New Roman"/>
      <family val="1"/>
      <charset val="186"/>
    </font>
    <font>
      <b/>
      <sz val="9.5"/>
      <name val="Times New Roman"/>
      <family val="1"/>
      <charset val="186"/>
    </font>
    <font>
      <sz val="9.5"/>
      <name val="Times New Roman"/>
      <family val="1"/>
      <charset val="186"/>
    </font>
    <font>
      <b/>
      <i/>
      <sz val="10"/>
      <color rgb="FF000000"/>
      <name val="Times New Roman"/>
      <family val="1"/>
      <charset val="186"/>
    </font>
    <font>
      <b/>
      <sz val="10"/>
      <color rgb="FF000000"/>
      <name val="Times New Roman"/>
      <family val="1"/>
      <charset val="186"/>
    </font>
    <font>
      <sz val="9"/>
      <color rgb="FF000000"/>
      <name val="Times New Roman"/>
      <family val="1"/>
      <charset val="186"/>
    </font>
    <font>
      <b/>
      <i/>
      <sz val="11"/>
      <color theme="1"/>
      <name val="Times New Roman"/>
      <family val="1"/>
    </font>
    <font>
      <sz val="9"/>
      <name val="Times New Roman"/>
      <family val="1"/>
      <charset val="186"/>
    </font>
    <font>
      <sz val="9.5"/>
      <color rgb="FF000000"/>
      <name val="Times New Roman"/>
      <family val="1"/>
      <charset val="186"/>
    </font>
    <font>
      <sz val="9.5"/>
      <color theme="1"/>
      <name val="Times New Roman"/>
      <family val="1"/>
      <charset val="186"/>
    </font>
    <font>
      <b/>
      <i/>
      <sz val="12"/>
      <color theme="1"/>
      <name val="Times New Roman"/>
      <family val="1"/>
    </font>
    <font>
      <b/>
      <i/>
      <sz val="9.5"/>
      <name val="Times New Roman"/>
      <family val="1"/>
      <charset val="186"/>
    </font>
    <font>
      <b/>
      <i/>
      <sz val="9.5"/>
      <color theme="1"/>
      <name val="Times New Roman"/>
      <family val="1"/>
      <charset val="186"/>
    </font>
    <font>
      <b/>
      <sz val="10"/>
      <name val="Times New Roman"/>
      <family val="1"/>
    </font>
    <font>
      <b/>
      <sz val="12"/>
      <color theme="1"/>
      <name val="Times New Roman"/>
      <family val="1"/>
    </font>
    <font>
      <i/>
      <sz val="11"/>
      <color theme="1"/>
      <name val="Times New Roman"/>
      <family val="1"/>
    </font>
    <font>
      <sz val="11"/>
      <name val="Times New Roman"/>
      <family val="1"/>
    </font>
    <font>
      <i/>
      <sz val="10"/>
      <color theme="1"/>
      <name val="Times New Roman"/>
      <family val="1"/>
    </font>
    <font>
      <sz val="10"/>
      <color rgb="FF00B050"/>
      <name val="Times New Roman"/>
      <family val="1"/>
    </font>
    <font>
      <sz val="10"/>
      <color rgb="FFC00000"/>
      <name val="Times New Roman"/>
      <family val="1"/>
    </font>
    <font>
      <b/>
      <i/>
      <sz val="10"/>
      <color theme="1"/>
      <name val="Times New Roman"/>
      <family val="1"/>
    </font>
    <font>
      <sz val="10"/>
      <color theme="1"/>
      <name val="Calibri"/>
      <family val="2"/>
      <charset val="186"/>
      <scheme val="minor"/>
    </font>
    <font>
      <i/>
      <sz val="9.5"/>
      <color rgb="FF000000"/>
      <name val="Times New Roman"/>
      <family val="1"/>
      <charset val="186"/>
    </font>
    <font>
      <i/>
      <sz val="10"/>
      <color theme="1"/>
      <name val="Times New Roman"/>
      <family val="1"/>
      <charset val="186"/>
    </font>
    <font>
      <sz val="10"/>
      <color rgb="FF000000"/>
      <name val="Times New Roman"/>
      <family val="1"/>
      <charset val="186"/>
    </font>
    <font>
      <b/>
      <sz val="10"/>
      <color indexed="8"/>
      <name val="Times New Roman"/>
      <family val="1"/>
      <charset val="186"/>
    </font>
    <font>
      <sz val="10"/>
      <color indexed="8"/>
      <name val="Times New Roman"/>
      <family val="1"/>
      <charset val="186"/>
    </font>
    <font>
      <sz val="9"/>
      <name val="Times New Roman"/>
      <family val="1"/>
    </font>
    <font>
      <sz val="9"/>
      <color theme="1"/>
      <name val="Times New Roman"/>
      <family val="1"/>
    </font>
    <font>
      <b/>
      <u/>
      <sz val="10"/>
      <color theme="1"/>
      <name val="Times New Roman"/>
      <family val="1"/>
    </font>
    <font>
      <b/>
      <i/>
      <sz val="9.5"/>
      <color rgb="FF000000"/>
      <name val="Times New Roman"/>
      <family val="1"/>
    </font>
    <font>
      <b/>
      <i/>
      <sz val="10"/>
      <color rgb="FF000000"/>
      <name val="Times New Roman"/>
      <family val="1"/>
    </font>
    <font>
      <b/>
      <sz val="9.5"/>
      <color rgb="FF000000"/>
      <name val="Times New Roman"/>
      <family val="1"/>
    </font>
    <font>
      <sz val="9.5"/>
      <color rgb="FF000000"/>
      <name val="Times New Roman"/>
      <family val="1"/>
    </font>
    <font>
      <sz val="9.5"/>
      <color indexed="8"/>
      <name val="Times New Roman"/>
      <family val="1"/>
    </font>
    <font>
      <b/>
      <sz val="9.5"/>
      <color indexed="8"/>
      <name val="Times New Roman"/>
      <family val="1"/>
    </font>
    <font>
      <sz val="9"/>
      <color rgb="FF000000"/>
      <name val="Times New Roman"/>
      <family val="1"/>
    </font>
    <font>
      <sz val="10"/>
      <color indexed="8"/>
      <name val="Times New Roman"/>
      <family val="1"/>
    </font>
    <font>
      <b/>
      <sz val="10"/>
      <color indexed="8"/>
      <name val="Times New Roman"/>
      <family val="1"/>
    </font>
    <font>
      <b/>
      <sz val="12"/>
      <color rgb="FF000000"/>
      <name val="Times New Roman"/>
      <family val="1"/>
    </font>
    <font>
      <b/>
      <i/>
      <sz val="10"/>
      <name val="Times New Roman"/>
      <family val="1"/>
    </font>
    <font>
      <i/>
      <sz val="10"/>
      <color rgb="FF000000"/>
      <name val="Times New Roman"/>
      <family val="1"/>
    </font>
    <font>
      <b/>
      <sz val="9"/>
      <color theme="1"/>
      <name val="Times New Roman"/>
      <family val="1"/>
    </font>
    <font>
      <i/>
      <sz val="9"/>
      <color theme="1"/>
      <name val="Times New Roman"/>
      <family val="1"/>
    </font>
    <font>
      <b/>
      <u/>
      <sz val="9"/>
      <color theme="1"/>
      <name val="Times New Roman"/>
      <family val="1"/>
    </font>
    <font>
      <b/>
      <i/>
      <sz val="9"/>
      <color rgb="FF000000"/>
      <name val="Times New Roman"/>
      <family val="1"/>
    </font>
    <font>
      <b/>
      <sz val="9"/>
      <color rgb="FF000000"/>
      <name val="Times New Roman"/>
      <family val="1"/>
    </font>
    <font>
      <b/>
      <sz val="9"/>
      <color indexed="8"/>
      <name val="Times New Roman"/>
      <family val="1"/>
    </font>
    <font>
      <sz val="9"/>
      <color indexed="8"/>
      <name val="Times New Roman"/>
      <family val="1"/>
    </font>
    <font>
      <b/>
      <sz val="9"/>
      <name val="Times New Roman"/>
      <family val="1"/>
    </font>
    <font>
      <b/>
      <i/>
      <sz val="9"/>
      <color theme="1"/>
      <name val="Times New Roman"/>
      <family val="1"/>
    </font>
    <font>
      <sz val="9"/>
      <color rgb="FFFF0000"/>
      <name val="Times New Roman"/>
      <family val="1"/>
    </font>
    <font>
      <b/>
      <i/>
      <sz val="9"/>
      <name val="Times New Roman"/>
      <family val="1"/>
    </font>
    <font>
      <sz val="9"/>
      <color theme="1"/>
      <name val="Calibri"/>
      <family val="2"/>
      <charset val="186"/>
      <scheme val="minor"/>
    </font>
    <font>
      <b/>
      <sz val="9"/>
      <color theme="1"/>
      <name val="Times New Roman"/>
      <family val="1"/>
      <charset val="186"/>
    </font>
    <font>
      <i/>
      <sz val="9"/>
      <color theme="1"/>
      <name val="Times New Roman"/>
      <family val="1"/>
      <charset val="186"/>
    </font>
    <font>
      <b/>
      <i/>
      <sz val="9"/>
      <color rgb="FF000000"/>
      <name val="Times New Roman"/>
      <family val="1"/>
      <charset val="186"/>
    </font>
    <font>
      <b/>
      <sz val="9"/>
      <color rgb="FF000000"/>
      <name val="Times New Roman"/>
      <family val="1"/>
      <charset val="186"/>
    </font>
    <font>
      <b/>
      <sz val="9"/>
      <color indexed="8"/>
      <name val="Times New Roman"/>
      <family val="1"/>
      <charset val="186"/>
    </font>
    <font>
      <sz val="9"/>
      <color indexed="8"/>
      <name val="Times New Roman"/>
      <family val="1"/>
      <charset val="186"/>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auto="1"/>
      </left>
      <right/>
      <top/>
      <bottom/>
      <diagonal/>
    </border>
    <border>
      <left style="medium">
        <color indexed="64"/>
      </left>
      <right/>
      <top style="thin">
        <color auto="1"/>
      </top>
      <bottom/>
      <diagonal/>
    </border>
    <border>
      <left style="medium">
        <color indexed="64"/>
      </left>
      <right style="medium">
        <color indexed="64"/>
      </right>
      <top/>
      <bottom style="thin">
        <color indexed="64"/>
      </bottom>
      <diagonal/>
    </border>
    <border>
      <left style="medium">
        <color indexed="64"/>
      </left>
      <right/>
      <top/>
      <bottom style="thin">
        <color auto="1"/>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auto="1"/>
      </left>
      <right/>
      <top/>
      <bottom style="medium">
        <color indexed="64"/>
      </bottom>
      <diagonal/>
    </border>
    <border>
      <left/>
      <right/>
      <top style="medium">
        <color indexed="64"/>
      </top>
      <bottom/>
      <diagonal/>
    </border>
  </borders>
  <cellStyleXfs count="12">
    <xf numFmtId="0" fontId="0" fillId="0" borderId="0"/>
    <xf numFmtId="0" fontId="3" fillId="0" borderId="0"/>
    <xf numFmtId="0" fontId="3" fillId="0" borderId="0"/>
    <xf numFmtId="43" fontId="7" fillId="0" borderId="0" applyFont="0" applyFill="0" applyBorder="0" applyAlignment="0" applyProtection="0"/>
    <xf numFmtId="9"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9" fontId="3" fillId="0" borderId="0" applyFont="0" applyFill="0" applyBorder="0" applyAlignment="0" applyProtection="0"/>
    <xf numFmtId="0" fontId="9" fillId="0" borderId="0"/>
    <xf numFmtId="43" fontId="9" fillId="0" borderId="0" applyFont="0" applyFill="0" applyBorder="0" applyAlignment="0" applyProtection="0"/>
    <xf numFmtId="9" fontId="3" fillId="0" borderId="0" applyFont="0" applyFill="0" applyBorder="0" applyAlignment="0" applyProtection="0"/>
  </cellStyleXfs>
  <cellXfs count="1363">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vertical="top" wrapText="1"/>
    </xf>
    <xf numFmtId="0" fontId="1" fillId="0" borderId="2" xfId="0" applyFont="1" applyBorder="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0" fillId="0" borderId="0" xfId="0" applyFont="1"/>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right" vertical="center" wrapText="1"/>
    </xf>
    <xf numFmtId="0" fontId="5" fillId="0" borderId="0" xfId="0" applyFont="1"/>
    <xf numFmtId="0" fontId="15" fillId="3" borderId="30"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6" fillId="3" borderId="31" xfId="0" applyFont="1" applyFill="1" applyBorder="1" applyAlignment="1">
      <alignment horizontal="left" vertical="center" wrapText="1"/>
    </xf>
    <xf numFmtId="0" fontId="15" fillId="3" borderId="30" xfId="0" applyFont="1" applyFill="1" applyBorder="1" applyAlignment="1">
      <alignment horizontal="center" vertical="center" wrapText="1"/>
    </xf>
    <xf numFmtId="0" fontId="16" fillId="3" borderId="1" xfId="0" applyFont="1" applyFill="1" applyBorder="1" applyAlignment="1">
      <alignment wrapText="1"/>
    </xf>
    <xf numFmtId="3" fontId="16" fillId="3" borderId="1" xfId="0" applyNumberFormat="1" applyFont="1" applyFill="1" applyBorder="1" applyAlignment="1">
      <alignment horizontal="center" vertical="center" wrapText="1"/>
    </xf>
    <xf numFmtId="4" fontId="16" fillId="3" borderId="1" xfId="0" applyNumberFormat="1" applyFont="1" applyFill="1" applyBorder="1" applyAlignment="1">
      <alignment horizontal="center" vertical="center" wrapText="1"/>
    </xf>
    <xf numFmtId="9" fontId="16" fillId="3" borderId="1" xfId="4"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0" borderId="1" xfId="0" applyFont="1" applyBorder="1" applyAlignment="1">
      <alignment vertical="top" wrapText="1"/>
    </xf>
    <xf numFmtId="0" fontId="15" fillId="0" borderId="25" xfId="0" applyFont="1" applyBorder="1" applyAlignment="1">
      <alignment vertical="top" wrapText="1"/>
    </xf>
    <xf numFmtId="0" fontId="15" fillId="0" borderId="25" xfId="0" applyFont="1" applyBorder="1" applyAlignment="1">
      <alignment vertical="top"/>
    </xf>
    <xf numFmtId="0" fontId="15" fillId="0" borderId="19" xfId="0" applyFont="1" applyBorder="1" applyAlignment="1">
      <alignment vertical="top"/>
    </xf>
    <xf numFmtId="4" fontId="17" fillId="4" borderId="32" xfId="0" applyNumberFormat="1" applyFont="1" applyFill="1" applyBorder="1" applyAlignment="1">
      <alignment horizontal="center" vertical="top"/>
    </xf>
    <xf numFmtId="0" fontId="15" fillId="0" borderId="28" xfId="0" applyFont="1" applyBorder="1" applyAlignment="1">
      <alignment vertical="top"/>
    </xf>
    <xf numFmtId="0" fontId="15" fillId="0" borderId="0" xfId="0" applyFont="1" applyAlignment="1">
      <alignment vertical="top" wrapText="1"/>
    </xf>
    <xf numFmtId="0" fontId="15" fillId="0" borderId="0" xfId="0" applyFont="1" applyAlignment="1">
      <alignment vertical="top"/>
    </xf>
    <xf numFmtId="0" fontId="17" fillId="0" borderId="0" xfId="0" applyFont="1" applyAlignment="1">
      <alignment horizontal="center" vertical="top" wrapText="1"/>
    </xf>
    <xf numFmtId="0" fontId="15" fillId="0" borderId="2" xfId="0" applyFont="1" applyBorder="1" applyAlignment="1">
      <alignment vertical="top" wrapText="1"/>
    </xf>
    <xf numFmtId="0" fontId="15" fillId="4" borderId="17"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6" fillId="3" borderId="1" xfId="0" applyFont="1" applyFill="1" applyBorder="1" applyAlignment="1">
      <alignment horizontal="left" vertical="center" wrapText="1"/>
    </xf>
    <xf numFmtId="0" fontId="16" fillId="0" borderId="1" xfId="0" applyFont="1" applyBorder="1" applyAlignment="1">
      <alignment horizontal="left" wrapText="1"/>
    </xf>
    <xf numFmtId="3" fontId="16" fillId="0" borderId="1" xfId="0" applyNumberFormat="1" applyFont="1" applyBorder="1" applyAlignment="1">
      <alignment horizontal="center" wrapText="1"/>
    </xf>
    <xf numFmtId="4" fontId="16" fillId="0" borderId="1" xfId="0" applyNumberFormat="1" applyFont="1" applyBorder="1" applyAlignment="1">
      <alignment horizontal="center"/>
    </xf>
    <xf numFmtId="0" fontId="15" fillId="4" borderId="29"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8" fillId="3" borderId="1" xfId="0" applyFont="1" applyFill="1" applyBorder="1" applyAlignment="1">
      <alignment horizontal="right" wrapText="1"/>
    </xf>
    <xf numFmtId="3" fontId="18"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9" fontId="18" fillId="3" borderId="1" xfId="4" applyFont="1" applyFill="1" applyBorder="1" applyAlignment="1">
      <alignment horizontal="center" vertical="center" wrapText="1"/>
    </xf>
    <xf numFmtId="0" fontId="19" fillId="3" borderId="31" xfId="0" applyFont="1" applyFill="1" applyBorder="1" applyAlignment="1">
      <alignment horizontal="center" vertical="center" wrapText="1"/>
    </xf>
    <xf numFmtId="164" fontId="18" fillId="3" borderId="1" xfId="0" applyNumberFormat="1" applyFont="1" applyFill="1" applyBorder="1" applyAlignment="1">
      <alignment horizontal="center" vertical="center" wrapText="1"/>
    </xf>
    <xf numFmtId="165" fontId="18" fillId="3" borderId="1" xfId="0" applyNumberFormat="1" applyFont="1" applyFill="1" applyBorder="1" applyAlignment="1">
      <alignment horizontal="center" vertical="center" wrapText="1"/>
    </xf>
    <xf numFmtId="0" fontId="16" fillId="3" borderId="1" xfId="0" applyFont="1" applyFill="1" applyBorder="1" applyAlignment="1">
      <alignment horizontal="left" wrapText="1"/>
    </xf>
    <xf numFmtId="3" fontId="16" fillId="3" borderId="1" xfId="0" applyNumberFormat="1" applyFont="1" applyFill="1" applyBorder="1" applyAlignment="1">
      <alignment horizontal="center" vertical="center"/>
    </xf>
    <xf numFmtId="3" fontId="15" fillId="3" borderId="1" xfId="0" applyNumberFormat="1" applyFont="1" applyFill="1" applyBorder="1" applyAlignment="1">
      <alignment horizontal="center" vertical="center" wrapText="1"/>
    </xf>
    <xf numFmtId="0" fontId="16" fillId="0" borderId="1" xfId="0" applyFont="1" applyBorder="1" applyAlignment="1">
      <alignment horizontal="right" wrapText="1"/>
    </xf>
    <xf numFmtId="3" fontId="16" fillId="0" borderId="1" xfId="0" applyNumberFormat="1" applyFont="1" applyBorder="1" applyAlignment="1">
      <alignment horizontal="right" wrapText="1"/>
    </xf>
    <xf numFmtId="4" fontId="16" fillId="0" borderId="1" xfId="0" applyNumberFormat="1" applyFont="1" applyBorder="1" applyAlignment="1">
      <alignment horizontal="right"/>
    </xf>
    <xf numFmtId="0" fontId="15" fillId="0" borderId="3" xfId="0" applyFont="1" applyBorder="1" applyAlignment="1">
      <alignment vertical="center" wrapText="1"/>
    </xf>
    <xf numFmtId="0" fontId="15" fillId="0" borderId="35" xfId="0" applyFont="1" applyBorder="1" applyAlignment="1">
      <alignment vertical="center" wrapText="1"/>
    </xf>
    <xf numFmtId="3" fontId="15" fillId="0" borderId="1" xfId="0" applyNumberFormat="1" applyFont="1" applyBorder="1" applyAlignment="1">
      <alignment horizontal="center" vertical="center"/>
    </xf>
    <xf numFmtId="4" fontId="15" fillId="0" borderId="1" xfId="0" applyNumberFormat="1" applyFont="1" applyBorder="1" applyAlignment="1">
      <alignment horizontal="center" vertical="center"/>
    </xf>
    <xf numFmtId="0" fontId="15" fillId="0" borderId="21" xfId="0" applyFont="1" applyBorder="1" applyAlignment="1">
      <alignment horizontal="left" vertical="center" wrapText="1"/>
    </xf>
    <xf numFmtId="0" fontId="16" fillId="3" borderId="1" xfId="0" applyFont="1" applyFill="1" applyBorder="1" applyAlignment="1">
      <alignment horizontal="right" wrapText="1"/>
    </xf>
    <xf numFmtId="0" fontId="15" fillId="0" borderId="39" xfId="0" applyFont="1" applyBorder="1" applyAlignment="1">
      <alignment vertical="top" wrapText="1"/>
    </xf>
    <xf numFmtId="0" fontId="15" fillId="0" borderId="40" xfId="0" applyFont="1" applyBorder="1" applyAlignment="1">
      <alignment vertical="top" wrapText="1"/>
    </xf>
    <xf numFmtId="0" fontId="15" fillId="0" borderId="2" xfId="0" applyFont="1" applyBorder="1" applyAlignment="1">
      <alignment vertical="top"/>
    </xf>
    <xf numFmtId="4" fontId="15" fillId="0" borderId="5" xfId="0" applyNumberFormat="1" applyFont="1" applyBorder="1"/>
    <xf numFmtId="4" fontId="15" fillId="0" borderId="5" xfId="0" applyNumberFormat="1" applyFont="1" applyBorder="1" applyAlignment="1">
      <alignment vertical="top"/>
    </xf>
    <xf numFmtId="0" fontId="15" fillId="0" borderId="22" xfId="0" applyFont="1" applyBorder="1" applyAlignment="1">
      <alignment vertical="top"/>
    </xf>
    <xf numFmtId="0" fontId="15" fillId="0" borderId="1" xfId="0" applyFont="1" applyBorder="1" applyAlignment="1">
      <alignment vertical="top"/>
    </xf>
    <xf numFmtId="0" fontId="15" fillId="0" borderId="41" xfId="0" applyFont="1" applyBorder="1" applyAlignment="1">
      <alignment vertical="top"/>
    </xf>
    <xf numFmtId="4" fontId="17" fillId="4" borderId="27" xfId="0" applyNumberFormat="1" applyFont="1" applyFill="1" applyBorder="1" applyAlignment="1">
      <alignment horizontal="center" vertical="top"/>
    </xf>
    <xf numFmtId="0" fontId="6" fillId="0" borderId="0" xfId="0" applyFont="1" applyAlignment="1">
      <alignment horizontal="left" vertical="center"/>
    </xf>
    <xf numFmtId="0" fontId="6" fillId="0" borderId="0" xfId="0" applyFont="1"/>
    <xf numFmtId="2" fontId="8" fillId="0" borderId="0" xfId="5" applyNumberFormat="1" applyFont="1" applyAlignment="1">
      <alignment vertical="center"/>
    </xf>
    <xf numFmtId="2" fontId="5" fillId="0" borderId="0" xfId="0" applyNumberFormat="1" applyFont="1"/>
    <xf numFmtId="2" fontId="5" fillId="0" borderId="0" xfId="0" applyNumberFormat="1" applyFont="1" applyAlignment="1">
      <alignment wrapText="1"/>
    </xf>
    <xf numFmtId="0" fontId="20" fillId="0" borderId="0" xfId="0" applyFont="1" applyAlignment="1">
      <alignment horizontal="left" vertical="center"/>
    </xf>
    <xf numFmtId="0" fontId="20" fillId="0" borderId="0" xfId="0" applyFont="1"/>
    <xf numFmtId="2" fontId="21" fillId="0" borderId="0" xfId="0" applyNumberFormat="1" applyFont="1" applyAlignment="1">
      <alignment horizontal="left" vertical="center" wrapText="1"/>
    </xf>
    <xf numFmtId="0" fontId="5" fillId="3" borderId="0" xfId="0" applyFont="1" applyFill="1"/>
    <xf numFmtId="0" fontId="0" fillId="3" borderId="0" xfId="0" applyFill="1"/>
    <xf numFmtId="0" fontId="15" fillId="0" borderId="0" xfId="0" applyFont="1"/>
    <xf numFmtId="0" fontId="17" fillId="4" borderId="17"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5" borderId="46" xfId="0" applyFont="1" applyFill="1" applyBorder="1" applyAlignment="1">
      <alignment vertical="center"/>
    </xf>
    <xf numFmtId="0" fontId="17" fillId="4" borderId="4"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9" xfId="0" applyFont="1" applyFill="1" applyBorder="1" applyAlignment="1">
      <alignment horizontal="right"/>
    </xf>
    <xf numFmtId="166" fontId="17" fillId="4" borderId="42" xfId="7" applyFont="1" applyFill="1" applyBorder="1"/>
    <xf numFmtId="166" fontId="17" fillId="4" borderId="44" xfId="7" applyFont="1" applyFill="1" applyBorder="1"/>
    <xf numFmtId="0" fontId="15" fillId="0" borderId="11" xfId="0" applyFont="1" applyBorder="1" applyAlignment="1">
      <alignment horizontal="center" vertical="center"/>
    </xf>
    <xf numFmtId="0" fontId="16" fillId="3" borderId="52" xfId="0" applyFont="1" applyFill="1" applyBorder="1"/>
    <xf numFmtId="166" fontId="16" fillId="0" borderId="51" xfId="7" applyFont="1" applyBorder="1"/>
    <xf numFmtId="166" fontId="16" fillId="3" borderId="51" xfId="7" applyFont="1" applyFill="1" applyBorder="1"/>
    <xf numFmtId="167" fontId="15" fillId="0" borderId="0" xfId="0" applyNumberFormat="1" applyFont="1"/>
    <xf numFmtId="167" fontId="16" fillId="0" borderId="1" xfId="0" applyNumberFormat="1" applyFont="1" applyBorder="1" applyAlignment="1">
      <alignment horizontal="center" vertical="center" wrapText="1"/>
    </xf>
    <xf numFmtId="167" fontId="15" fillId="0" borderId="1" xfId="0" applyNumberFormat="1" applyFont="1" applyBorder="1"/>
    <xf numFmtId="167" fontId="17" fillId="0" borderId="1" xfId="0" applyNumberFormat="1" applyFont="1" applyBorder="1" applyAlignment="1">
      <alignment horizontal="center" vertical="center" wrapText="1"/>
    </xf>
    <xf numFmtId="167" fontId="19" fillId="0" borderId="0" xfId="0" applyNumberFormat="1" applyFont="1" applyAlignment="1">
      <alignment horizontal="center" vertical="center" wrapText="1"/>
    </xf>
    <xf numFmtId="0" fontId="15" fillId="0" borderId="0" xfId="0" applyFont="1" applyAlignment="1">
      <alignment horizontal="left" vertical="center" wrapText="1"/>
    </xf>
    <xf numFmtId="0" fontId="33" fillId="0" borderId="0" xfId="0" applyFont="1" applyAlignment="1">
      <alignment horizontal="center" vertical="center"/>
    </xf>
    <xf numFmtId="0" fontId="21" fillId="5" borderId="53" xfId="0" applyFont="1" applyFill="1" applyBorder="1" applyAlignment="1">
      <alignment horizontal="center" vertical="center"/>
    </xf>
    <xf numFmtId="0" fontId="21" fillId="5" borderId="43" xfId="0" applyFont="1" applyFill="1" applyBorder="1" applyAlignment="1">
      <alignment horizontal="center"/>
    </xf>
    <xf numFmtId="0" fontId="21" fillId="0" borderId="0" xfId="0" applyFont="1" applyAlignment="1">
      <alignment horizontal="center"/>
    </xf>
    <xf numFmtId="0" fontId="5" fillId="0" borderId="0" xfId="0" applyFont="1" applyAlignment="1">
      <alignment vertical="center"/>
    </xf>
    <xf numFmtId="0" fontId="6" fillId="5" borderId="13" xfId="0" applyFont="1" applyFill="1" applyBorder="1" applyAlignment="1">
      <alignment horizontal="center" vertical="center"/>
    </xf>
    <xf numFmtId="0" fontId="6" fillId="5" borderId="9" xfId="0" applyFont="1" applyFill="1" applyBorder="1" applyAlignment="1">
      <alignment horizontal="right"/>
    </xf>
    <xf numFmtId="2" fontId="6" fillId="5" borderId="9" xfId="0" applyNumberFormat="1" applyFont="1" applyFill="1" applyBorder="1" applyAlignment="1">
      <alignment horizontal="center"/>
    </xf>
    <xf numFmtId="0" fontId="8" fillId="5" borderId="13" xfId="0" applyFont="1" applyFill="1" applyBorder="1" applyAlignment="1">
      <alignment horizontal="center" vertical="center"/>
    </xf>
    <xf numFmtId="0" fontId="8" fillId="5" borderId="9" xfId="0" applyFont="1" applyFill="1" applyBorder="1" applyAlignment="1">
      <alignment horizontal="right"/>
    </xf>
    <xf numFmtId="2" fontId="6" fillId="5" borderId="9" xfId="0" applyNumberFormat="1" applyFont="1" applyFill="1" applyBorder="1" applyAlignment="1">
      <alignment horizontal="center" vertical="center"/>
    </xf>
    <xf numFmtId="0" fontId="15" fillId="0" borderId="1" xfId="0" applyFont="1" applyBorder="1"/>
    <xf numFmtId="0" fontId="1" fillId="0" borderId="25" xfId="0" applyFont="1" applyBorder="1" applyAlignment="1">
      <alignment vertical="top"/>
    </xf>
    <xf numFmtId="0" fontId="17" fillId="4" borderId="56" xfId="0" applyFont="1" applyFill="1" applyBorder="1" applyAlignment="1">
      <alignment horizontal="center" vertical="center"/>
    </xf>
    <xf numFmtId="0" fontId="15" fillId="3" borderId="25" xfId="0" applyFont="1" applyFill="1" applyBorder="1"/>
    <xf numFmtId="0" fontId="15" fillId="3" borderId="1" xfId="0" applyFont="1" applyFill="1" applyBorder="1"/>
    <xf numFmtId="0" fontId="16" fillId="3" borderId="1" xfId="0" applyFont="1" applyFill="1" applyBorder="1"/>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0" borderId="1" xfId="0" applyFont="1" applyBorder="1" applyAlignment="1">
      <alignment horizontal="center" vertical="center"/>
    </xf>
    <xf numFmtId="167" fontId="5" fillId="0" borderId="0" xfId="5" applyNumberFormat="1" applyFont="1"/>
    <xf numFmtId="2" fontId="5" fillId="0" borderId="0" xfId="5" applyNumberFormat="1" applyFont="1"/>
    <xf numFmtId="167" fontId="5" fillId="0" borderId="0" xfId="5" applyNumberFormat="1" applyFont="1" applyAlignment="1">
      <alignment horizontal="center"/>
    </xf>
    <xf numFmtId="0" fontId="21" fillId="0" borderId="0" xfId="0" applyFont="1" applyAlignment="1">
      <alignment horizontal="left" vertical="center" wrapText="1"/>
    </xf>
    <xf numFmtId="0" fontId="21" fillId="5" borderId="42" xfId="5" applyNumberFormat="1" applyFont="1" applyFill="1" applyBorder="1" applyAlignment="1">
      <alignment horizontal="center"/>
    </xf>
    <xf numFmtId="0" fontId="21" fillId="5" borderId="43" xfId="5" applyNumberFormat="1" applyFont="1" applyFill="1" applyBorder="1" applyAlignment="1">
      <alignment horizontal="center"/>
    </xf>
    <xf numFmtId="0" fontId="29" fillId="5" borderId="42" xfId="5" applyNumberFormat="1" applyFont="1" applyFill="1" applyBorder="1" applyAlignment="1">
      <alignment horizontal="center" vertical="center"/>
    </xf>
    <xf numFmtId="0" fontId="29" fillId="5" borderId="61" xfId="5" applyNumberFormat="1" applyFont="1" applyFill="1" applyBorder="1" applyAlignment="1">
      <alignment horizontal="center" vertical="center"/>
    </xf>
    <xf numFmtId="0" fontId="21" fillId="5" borderId="62" xfId="5" applyNumberFormat="1" applyFont="1" applyFill="1" applyBorder="1" applyAlignment="1">
      <alignment horizontal="center"/>
    </xf>
    <xf numFmtId="0" fontId="29" fillId="5" borderId="43" xfId="5" applyNumberFormat="1" applyFont="1" applyFill="1" applyBorder="1" applyAlignment="1">
      <alignment horizontal="center" vertical="center"/>
    </xf>
    <xf numFmtId="0" fontId="21" fillId="5" borderId="61" xfId="5" applyNumberFormat="1" applyFont="1" applyFill="1" applyBorder="1" applyAlignment="1">
      <alignment horizontal="center"/>
    </xf>
    <xf numFmtId="0" fontId="29" fillId="5" borderId="62" xfId="5" applyNumberFormat="1" applyFont="1" applyFill="1" applyBorder="1" applyAlignment="1">
      <alignment horizontal="center" vertical="center"/>
    </xf>
    <xf numFmtId="167" fontId="6" fillId="5" borderId="7" xfId="5" applyNumberFormat="1" applyFont="1" applyFill="1" applyBorder="1"/>
    <xf numFmtId="2" fontId="6" fillId="5" borderId="24" xfId="5" applyNumberFormat="1" applyFont="1" applyFill="1" applyBorder="1"/>
    <xf numFmtId="167" fontId="6" fillId="5" borderId="12" xfId="5" applyNumberFormat="1" applyFont="1" applyFill="1" applyBorder="1"/>
    <xf numFmtId="2" fontId="6" fillId="5" borderId="9" xfId="5" applyNumberFormat="1" applyFont="1" applyFill="1" applyBorder="1"/>
    <xf numFmtId="167" fontId="6" fillId="5" borderId="7" xfId="5" applyNumberFormat="1" applyFont="1" applyFill="1" applyBorder="1" applyAlignment="1">
      <alignment horizontal="center"/>
    </xf>
    <xf numFmtId="2" fontId="6" fillId="5" borderId="7" xfId="5" applyNumberFormat="1" applyFont="1" applyFill="1" applyBorder="1"/>
    <xf numFmtId="0" fontId="17" fillId="0" borderId="0" xfId="0" applyFont="1" applyAlignment="1">
      <alignment horizontal="left" vertical="center"/>
    </xf>
    <xf numFmtId="0" fontId="17" fillId="0" borderId="0" xfId="0" applyFont="1"/>
    <xf numFmtId="2" fontId="17" fillId="0" borderId="0" xfId="5" applyNumberFormat="1" applyFont="1" applyAlignment="1">
      <alignment vertical="center"/>
    </xf>
    <xf numFmtId="167" fontId="15" fillId="0" borderId="0" xfId="5" applyNumberFormat="1" applyFont="1"/>
    <xf numFmtId="2" fontId="15" fillId="0" borderId="0" xfId="5" applyNumberFormat="1" applyFont="1"/>
    <xf numFmtId="167" fontId="15" fillId="0" borderId="0" xfId="5" applyNumberFormat="1" applyFont="1" applyAlignment="1">
      <alignment horizontal="center"/>
    </xf>
    <xf numFmtId="0" fontId="41" fillId="0" borderId="0" xfId="0" applyFont="1" applyAlignment="1">
      <alignment horizontal="left" vertical="center"/>
    </xf>
    <xf numFmtId="0" fontId="41" fillId="0" borderId="0" xfId="0" applyFont="1"/>
    <xf numFmtId="0" fontId="15" fillId="5" borderId="53" xfId="0" applyFont="1" applyFill="1" applyBorder="1" applyAlignment="1">
      <alignment horizontal="center" vertical="center"/>
    </xf>
    <xf numFmtId="0" fontId="15" fillId="5" borderId="43" xfId="0" applyFont="1" applyFill="1" applyBorder="1" applyAlignment="1">
      <alignment horizontal="center"/>
    </xf>
    <xf numFmtId="0" fontId="15" fillId="5" borderId="53" xfId="5" applyNumberFormat="1" applyFont="1" applyFill="1" applyBorder="1" applyAlignment="1">
      <alignment horizontal="center" vertical="center"/>
    </xf>
    <xf numFmtId="0" fontId="15" fillId="5" borderId="42" xfId="5" applyNumberFormat="1" applyFont="1" applyFill="1" applyBorder="1" applyAlignment="1">
      <alignment horizontal="center"/>
    </xf>
    <xf numFmtId="0" fontId="15" fillId="5" borderId="43" xfId="5" applyNumberFormat="1" applyFont="1" applyFill="1" applyBorder="1" applyAlignment="1">
      <alignment horizontal="center"/>
    </xf>
    <xf numFmtId="0" fontId="11" fillId="5" borderId="42" xfId="5" applyNumberFormat="1" applyFont="1" applyFill="1" applyBorder="1" applyAlignment="1">
      <alignment horizontal="center" vertical="center"/>
    </xf>
    <xf numFmtId="0" fontId="11" fillId="5" borderId="61" xfId="5" applyNumberFormat="1" applyFont="1" applyFill="1" applyBorder="1" applyAlignment="1">
      <alignment horizontal="center" vertical="center"/>
    </xf>
    <xf numFmtId="0" fontId="15" fillId="5" borderId="62" xfId="5" applyNumberFormat="1" applyFont="1" applyFill="1" applyBorder="1" applyAlignment="1">
      <alignment horizontal="center"/>
    </xf>
    <xf numFmtId="0" fontId="11" fillId="5" borderId="43" xfId="5" applyNumberFormat="1" applyFont="1" applyFill="1" applyBorder="1" applyAlignment="1">
      <alignment horizontal="center" vertical="center"/>
    </xf>
    <xf numFmtId="0" fontId="15" fillId="5" borderId="61" xfId="5" applyNumberFormat="1" applyFont="1" applyFill="1" applyBorder="1" applyAlignment="1">
      <alignment horizontal="center"/>
    </xf>
    <xf numFmtId="0" fontId="11" fillId="5" borderId="62" xfId="5" applyNumberFormat="1" applyFont="1" applyFill="1" applyBorder="1" applyAlignment="1">
      <alignment horizontal="center" vertical="center"/>
    </xf>
    <xf numFmtId="0" fontId="15" fillId="0" borderId="6" xfId="0" applyFont="1" applyBorder="1" applyAlignment="1">
      <alignment horizontal="center" vertical="center"/>
    </xf>
    <xf numFmtId="0" fontId="15" fillId="0" borderId="33" xfId="0" applyFont="1" applyBorder="1" applyAlignment="1">
      <alignment vertical="center"/>
    </xf>
    <xf numFmtId="166" fontId="17" fillId="5" borderId="53" xfId="5" applyFont="1" applyFill="1" applyBorder="1" applyAlignment="1">
      <alignment vertical="center"/>
    </xf>
    <xf numFmtId="167" fontId="15" fillId="0" borderId="42" xfId="5" applyNumberFormat="1" applyFont="1" applyFill="1" applyBorder="1" applyAlignment="1">
      <alignment vertical="center"/>
    </xf>
    <xf numFmtId="2" fontId="15" fillId="0" borderId="43" xfId="5" applyNumberFormat="1" applyFont="1" applyFill="1" applyBorder="1" applyAlignment="1">
      <alignment vertical="center"/>
    </xf>
    <xf numFmtId="166" fontId="15" fillId="0" borderId="43" xfId="5" applyFont="1" applyFill="1" applyBorder="1" applyAlignment="1">
      <alignment vertical="center"/>
    </xf>
    <xf numFmtId="167" fontId="15" fillId="0" borderId="61" xfId="5" applyNumberFormat="1" applyFont="1" applyFill="1" applyBorder="1" applyAlignment="1">
      <alignment vertical="center"/>
    </xf>
    <xf numFmtId="166" fontId="15" fillId="0" borderId="62" xfId="5" applyFont="1" applyFill="1" applyBorder="1" applyAlignment="1">
      <alignment vertical="center"/>
    </xf>
    <xf numFmtId="167" fontId="15" fillId="0" borderId="42" xfId="5" applyNumberFormat="1" applyFont="1" applyFill="1" applyBorder="1" applyAlignment="1">
      <alignment horizontal="center" vertical="center"/>
    </xf>
    <xf numFmtId="166" fontId="15" fillId="0" borderId="42" xfId="5" applyFont="1" applyFill="1" applyBorder="1" applyAlignment="1">
      <alignment vertical="center"/>
    </xf>
    <xf numFmtId="0" fontId="15" fillId="0" borderId="10" xfId="0" applyFont="1" applyBorder="1" applyAlignment="1">
      <alignment horizontal="center" vertical="center"/>
    </xf>
    <xf numFmtId="0" fontId="15" fillId="0" borderId="34" xfId="0" applyFont="1" applyBorder="1" applyAlignment="1">
      <alignment vertical="center"/>
    </xf>
    <xf numFmtId="167" fontId="15" fillId="0" borderId="3" xfId="5" applyNumberFormat="1" applyFont="1" applyFill="1" applyBorder="1" applyAlignment="1">
      <alignment vertical="center"/>
    </xf>
    <xf numFmtId="2" fontId="15" fillId="0" borderId="21" xfId="5" applyNumberFormat="1" applyFont="1" applyFill="1" applyBorder="1" applyAlignment="1">
      <alignment vertical="center"/>
    </xf>
    <xf numFmtId="166" fontId="15" fillId="0" borderId="21" xfId="5" applyFont="1" applyFill="1" applyBorder="1" applyAlignment="1">
      <alignment vertical="center"/>
    </xf>
    <xf numFmtId="167" fontId="15" fillId="0" borderId="35" xfId="5" applyNumberFormat="1" applyFont="1" applyFill="1" applyBorder="1" applyAlignment="1">
      <alignment vertical="center"/>
    </xf>
    <xf numFmtId="166" fontId="15" fillId="0" borderId="34" xfId="5" applyFont="1" applyFill="1" applyBorder="1" applyAlignment="1">
      <alignment vertical="center"/>
    </xf>
    <xf numFmtId="167" fontId="15" fillId="0" borderId="3" xfId="5" applyNumberFormat="1" applyFont="1" applyFill="1" applyBorder="1" applyAlignment="1">
      <alignment horizontal="center" vertical="center"/>
    </xf>
    <xf numFmtId="166" fontId="15" fillId="0" borderId="3" xfId="5" applyFont="1" applyFill="1" applyBorder="1" applyAlignment="1">
      <alignment vertical="center"/>
    </xf>
    <xf numFmtId="0" fontId="15" fillId="0" borderId="52" xfId="0" applyFont="1" applyBorder="1" applyAlignment="1">
      <alignment vertical="center"/>
    </xf>
    <xf numFmtId="167" fontId="15" fillId="0" borderId="4" xfId="5" applyNumberFormat="1" applyFont="1" applyFill="1" applyBorder="1" applyAlignment="1">
      <alignment vertical="center"/>
    </xf>
    <xf numFmtId="2" fontId="15" fillId="0" borderId="22" xfId="5" applyNumberFormat="1" applyFont="1" applyFill="1" applyBorder="1" applyAlignment="1">
      <alignment vertical="center"/>
    </xf>
    <xf numFmtId="166" fontId="15" fillId="0" borderId="22" xfId="5" applyFont="1" applyFill="1" applyBorder="1" applyAlignment="1">
      <alignment vertical="center"/>
    </xf>
    <xf numFmtId="167" fontId="15" fillId="0" borderId="63" xfId="5" applyNumberFormat="1" applyFont="1" applyFill="1" applyBorder="1" applyAlignment="1">
      <alignment vertical="center"/>
    </xf>
    <xf numFmtId="166" fontId="15" fillId="0" borderId="52" xfId="5" applyFont="1" applyFill="1" applyBorder="1" applyAlignment="1">
      <alignment vertical="center"/>
    </xf>
    <xf numFmtId="167" fontId="15" fillId="0" borderId="4" xfId="5" applyNumberFormat="1" applyFont="1" applyFill="1" applyBorder="1" applyAlignment="1">
      <alignment horizontal="center" vertical="center"/>
    </xf>
    <xf numFmtId="166" fontId="15" fillId="0" borderId="4" xfId="5" applyFont="1" applyFill="1" applyBorder="1" applyAlignment="1">
      <alignment vertical="center"/>
    </xf>
    <xf numFmtId="167" fontId="15" fillId="0" borderId="30" xfId="5" applyNumberFormat="1" applyFont="1" applyFill="1" applyBorder="1" applyAlignment="1">
      <alignment vertical="center"/>
    </xf>
    <xf numFmtId="2" fontId="15" fillId="0" borderId="31" xfId="5" applyNumberFormat="1" applyFont="1" applyFill="1" applyBorder="1" applyAlignment="1">
      <alignment vertical="center"/>
    </xf>
    <xf numFmtId="166" fontId="15" fillId="0" borderId="31" xfId="5" applyFont="1" applyFill="1" applyBorder="1" applyAlignment="1">
      <alignment vertical="center"/>
    </xf>
    <xf numFmtId="167" fontId="15" fillId="0" borderId="28" xfId="5" applyNumberFormat="1" applyFont="1" applyFill="1" applyBorder="1" applyAlignment="1">
      <alignment vertical="center"/>
    </xf>
    <xf numFmtId="166" fontId="15" fillId="0" borderId="26" xfId="5" applyFont="1" applyFill="1" applyBorder="1" applyAlignment="1">
      <alignment vertical="center"/>
    </xf>
    <xf numFmtId="167" fontId="15" fillId="0" borderId="30" xfId="5" applyNumberFormat="1" applyFont="1" applyFill="1" applyBorder="1" applyAlignment="1">
      <alignment horizontal="center" vertical="center"/>
    </xf>
    <xf numFmtId="166" fontId="15" fillId="0" borderId="30" xfId="5" applyFont="1" applyFill="1" applyBorder="1" applyAlignment="1">
      <alignment vertical="center"/>
    </xf>
    <xf numFmtId="167" fontId="15" fillId="0" borderId="39" xfId="5" applyNumberFormat="1" applyFont="1" applyFill="1" applyBorder="1" applyAlignment="1">
      <alignment vertical="center"/>
    </xf>
    <xf numFmtId="2" fontId="15" fillId="0" borderId="37" xfId="5" applyNumberFormat="1" applyFont="1" applyFill="1" applyBorder="1" applyAlignment="1">
      <alignment vertical="center"/>
    </xf>
    <xf numFmtId="166" fontId="15" fillId="0" borderId="37" xfId="5" applyFont="1" applyFill="1" applyBorder="1" applyAlignment="1">
      <alignment vertical="center"/>
    </xf>
    <xf numFmtId="167" fontId="15" fillId="0" borderId="40" xfId="5" applyNumberFormat="1" applyFont="1" applyFill="1" applyBorder="1" applyAlignment="1">
      <alignment vertical="center"/>
    </xf>
    <xf numFmtId="166" fontId="15" fillId="0" borderId="46" xfId="5" applyFont="1" applyFill="1" applyBorder="1" applyAlignment="1">
      <alignment vertical="center"/>
    </xf>
    <xf numFmtId="167" fontId="15" fillId="0" borderId="39" xfId="5" applyNumberFormat="1" applyFont="1" applyFill="1" applyBorder="1" applyAlignment="1">
      <alignment horizontal="center" vertical="center"/>
    </xf>
    <xf numFmtId="166" fontId="15" fillId="0" borderId="39" xfId="5" applyFont="1" applyFill="1" applyBorder="1" applyAlignment="1">
      <alignment vertical="center"/>
    </xf>
    <xf numFmtId="166" fontId="16" fillId="0" borderId="37" xfId="5" applyFont="1" applyFill="1" applyBorder="1" applyAlignment="1">
      <alignment vertical="center"/>
    </xf>
    <xf numFmtId="0" fontId="15" fillId="0" borderId="53" xfId="0" applyFont="1" applyBorder="1" applyAlignment="1">
      <alignment horizontal="center" vertical="center"/>
    </xf>
    <xf numFmtId="167" fontId="15" fillId="0" borderId="47" xfId="5" applyNumberFormat="1" applyFont="1" applyFill="1" applyBorder="1" applyAlignment="1">
      <alignment vertical="center"/>
    </xf>
    <xf numFmtId="2" fontId="15" fillId="0" borderId="38" xfId="5" applyNumberFormat="1" applyFont="1" applyFill="1" applyBorder="1" applyAlignment="1">
      <alignment vertical="center"/>
    </xf>
    <xf numFmtId="166" fontId="15" fillId="0" borderId="38" xfId="5" applyFont="1" applyFill="1" applyBorder="1" applyAlignment="1">
      <alignment vertical="center"/>
    </xf>
    <xf numFmtId="167" fontId="15" fillId="0" borderId="55" xfId="5" applyNumberFormat="1" applyFont="1" applyFill="1" applyBorder="1" applyAlignment="1">
      <alignment vertical="center"/>
    </xf>
    <xf numFmtId="166" fontId="15" fillId="0" borderId="64" xfId="5" applyFont="1" applyFill="1" applyBorder="1" applyAlignment="1">
      <alignment vertical="center"/>
    </xf>
    <xf numFmtId="166" fontId="16" fillId="0" borderId="38" xfId="5" applyFont="1" applyFill="1" applyBorder="1" applyAlignment="1">
      <alignment vertical="center"/>
    </xf>
    <xf numFmtId="167" fontId="15" fillId="0" borderId="47" xfId="5" applyNumberFormat="1" applyFont="1" applyFill="1" applyBorder="1" applyAlignment="1">
      <alignment horizontal="center" vertical="center"/>
    </xf>
    <xf numFmtId="166" fontId="15" fillId="0" borderId="47" xfId="5" applyFont="1" applyFill="1" applyBorder="1" applyAlignment="1">
      <alignment vertical="center"/>
    </xf>
    <xf numFmtId="0" fontId="15" fillId="0" borderId="3" xfId="0" applyFont="1" applyBorder="1" applyAlignment="1">
      <alignment horizontal="center" vertical="center"/>
    </xf>
    <xf numFmtId="2" fontId="15" fillId="0" borderId="64" xfId="5" applyNumberFormat="1" applyFont="1" applyFill="1" applyBorder="1" applyAlignment="1">
      <alignment vertical="center"/>
    </xf>
    <xf numFmtId="2" fontId="15" fillId="0" borderId="47" xfId="5" applyNumberFormat="1" applyFont="1" applyFill="1" applyBorder="1" applyAlignment="1">
      <alignment vertical="center"/>
    </xf>
    <xf numFmtId="2" fontId="15" fillId="0" borderId="46" xfId="5" applyNumberFormat="1" applyFont="1" applyFill="1" applyBorder="1" applyAlignment="1">
      <alignment vertical="center"/>
    </xf>
    <xf numFmtId="2" fontId="15" fillId="0" borderId="39" xfId="5" applyNumberFormat="1" applyFont="1" applyFill="1" applyBorder="1" applyAlignment="1">
      <alignment vertical="center"/>
    </xf>
    <xf numFmtId="2" fontId="15" fillId="0" borderId="52" xfId="5" applyNumberFormat="1" applyFont="1" applyFill="1" applyBorder="1" applyAlignment="1">
      <alignment vertical="center"/>
    </xf>
    <xf numFmtId="2" fontId="15" fillId="0" borderId="4" xfId="5" applyNumberFormat="1" applyFont="1" applyFill="1" applyBorder="1" applyAlignment="1">
      <alignment vertical="center"/>
    </xf>
    <xf numFmtId="2" fontId="15" fillId="0" borderId="26" xfId="5" applyNumberFormat="1" applyFont="1" applyFill="1" applyBorder="1" applyAlignment="1">
      <alignment vertical="center"/>
    </xf>
    <xf numFmtId="167" fontId="15" fillId="0" borderId="17" xfId="5" applyNumberFormat="1" applyFont="1" applyFill="1" applyBorder="1" applyAlignment="1">
      <alignment vertical="center"/>
    </xf>
    <xf numFmtId="2" fontId="15" fillId="0" borderId="20" xfId="5" applyNumberFormat="1" applyFont="1" applyFill="1" applyBorder="1" applyAlignment="1">
      <alignment vertical="center"/>
    </xf>
    <xf numFmtId="2" fontId="15" fillId="0" borderId="30" xfId="5" applyNumberFormat="1" applyFont="1" applyFill="1" applyBorder="1" applyAlignment="1">
      <alignment vertical="center"/>
    </xf>
    <xf numFmtId="0" fontId="15" fillId="0" borderId="21" xfId="5" applyNumberFormat="1" applyFont="1" applyFill="1" applyBorder="1" applyAlignment="1">
      <alignment vertical="center"/>
    </xf>
    <xf numFmtId="2" fontId="15" fillId="0" borderId="34" xfId="5" applyNumberFormat="1" applyFont="1" applyFill="1" applyBorder="1" applyAlignment="1">
      <alignment vertical="center"/>
    </xf>
    <xf numFmtId="2" fontId="15" fillId="0" borderId="3" xfId="5" applyNumberFormat="1" applyFont="1" applyFill="1" applyBorder="1" applyAlignment="1">
      <alignment vertical="center"/>
    </xf>
    <xf numFmtId="0" fontId="15" fillId="0" borderId="6" xfId="0" applyFont="1" applyBorder="1" applyAlignment="1">
      <alignment horizontal="left" vertical="center"/>
    </xf>
    <xf numFmtId="0" fontId="15" fillId="0" borderId="10" xfId="0" applyFont="1" applyBorder="1" applyAlignment="1">
      <alignment horizontal="left" vertical="center"/>
    </xf>
    <xf numFmtId="2" fontId="16" fillId="0" borderId="37" xfId="5" applyNumberFormat="1" applyFont="1" applyFill="1" applyBorder="1" applyAlignment="1">
      <alignment vertical="center"/>
    </xf>
    <xf numFmtId="167" fontId="42" fillId="0" borderId="30" xfId="5" applyNumberFormat="1" applyFont="1" applyFill="1" applyBorder="1" applyAlignment="1">
      <alignment horizontal="center" vertical="center" wrapText="1"/>
    </xf>
    <xf numFmtId="2" fontId="42" fillId="0" borderId="31" xfId="5" applyNumberFormat="1" applyFont="1" applyFill="1" applyBorder="1" applyAlignment="1">
      <alignment horizontal="center" vertical="center" wrapText="1"/>
    </xf>
    <xf numFmtId="167" fontId="16" fillId="0" borderId="30" xfId="5" applyNumberFormat="1" applyFont="1" applyFill="1" applyBorder="1" applyAlignment="1">
      <alignment horizontal="center" vertical="center" wrapText="1"/>
    </xf>
    <xf numFmtId="167" fontId="43" fillId="0" borderId="28" xfId="5" applyNumberFormat="1" applyFont="1" applyFill="1" applyBorder="1" applyAlignment="1">
      <alignment horizontal="center" vertical="center" wrapText="1"/>
    </xf>
    <xf numFmtId="2" fontId="43" fillId="0" borderId="26" xfId="5" applyNumberFormat="1" applyFont="1" applyFill="1" applyBorder="1" applyAlignment="1">
      <alignment horizontal="center" vertical="center" wrapText="1"/>
    </xf>
    <xf numFmtId="0" fontId="15" fillId="0" borderId="65" xfId="0" applyFont="1" applyBorder="1" applyAlignment="1">
      <alignment horizontal="center" vertical="center"/>
    </xf>
    <xf numFmtId="0" fontId="15" fillId="0" borderId="46" xfId="0" applyFont="1" applyBorder="1" applyAlignment="1">
      <alignment horizontal="left"/>
    </xf>
    <xf numFmtId="0" fontId="17" fillId="5" borderId="13" xfId="0" applyFont="1" applyFill="1" applyBorder="1" applyAlignment="1">
      <alignment horizontal="center" vertical="center"/>
    </xf>
    <xf numFmtId="0" fontId="17" fillId="5" borderId="9" xfId="0" applyFont="1" applyFill="1" applyBorder="1" applyAlignment="1">
      <alignment horizontal="right"/>
    </xf>
    <xf numFmtId="167" fontId="17" fillId="5" borderId="7" xfId="5" applyNumberFormat="1" applyFont="1" applyFill="1" applyBorder="1"/>
    <xf numFmtId="2" fontId="17" fillId="5" borderId="24" xfId="5" applyNumberFormat="1" applyFont="1" applyFill="1" applyBorder="1"/>
    <xf numFmtId="167" fontId="17" fillId="5" borderId="12" xfId="5" applyNumberFormat="1" applyFont="1" applyFill="1" applyBorder="1"/>
    <xf numFmtId="2" fontId="17" fillId="5" borderId="9" xfId="5" applyNumberFormat="1" applyFont="1" applyFill="1" applyBorder="1"/>
    <xf numFmtId="167" fontId="17" fillId="5" borderId="7" xfId="5" applyNumberFormat="1" applyFont="1" applyFill="1" applyBorder="1" applyAlignment="1">
      <alignment horizontal="center"/>
    </xf>
    <xf numFmtId="2" fontId="17" fillId="5" borderId="7" xfId="5" applyNumberFormat="1" applyFont="1" applyFill="1" applyBorder="1"/>
    <xf numFmtId="0" fontId="45" fillId="0" borderId="0" xfId="0" applyFont="1"/>
    <xf numFmtId="0" fontId="21" fillId="5" borderId="39" xfId="5" applyNumberFormat="1" applyFont="1" applyFill="1" applyBorder="1" applyAlignment="1">
      <alignment horizontal="center" vertical="center"/>
    </xf>
    <xf numFmtId="0" fontId="21" fillId="5" borderId="37" xfId="5" applyNumberFormat="1" applyFont="1" applyFill="1" applyBorder="1" applyAlignment="1">
      <alignment horizontal="center" vertical="center"/>
    </xf>
    <xf numFmtId="0" fontId="21" fillId="5" borderId="48" xfId="5" applyNumberFormat="1" applyFont="1" applyFill="1" applyBorder="1" applyAlignment="1">
      <alignment horizontal="center" vertical="center"/>
    </xf>
    <xf numFmtId="0" fontId="29" fillId="5" borderId="39" xfId="5" applyNumberFormat="1" applyFont="1" applyFill="1" applyBorder="1" applyAlignment="1">
      <alignment horizontal="center" vertical="center" wrapText="1"/>
    </xf>
    <xf numFmtId="0" fontId="29" fillId="5" borderId="40" xfId="5" applyNumberFormat="1" applyFont="1" applyFill="1" applyBorder="1" applyAlignment="1">
      <alignment horizontal="center" vertical="center" wrapText="1"/>
    </xf>
    <xf numFmtId="0" fontId="21" fillId="5" borderId="46" xfId="5" applyNumberFormat="1" applyFont="1" applyFill="1" applyBorder="1" applyAlignment="1">
      <alignment horizontal="center" vertical="center"/>
    </xf>
    <xf numFmtId="0" fontId="21" fillId="5" borderId="46" xfId="5" applyNumberFormat="1" applyFont="1" applyFill="1" applyBorder="1" applyAlignment="1">
      <alignment horizontal="center" vertical="center" wrapText="1"/>
    </xf>
    <xf numFmtId="0" fontId="21" fillId="5" borderId="37" xfId="5" applyNumberFormat="1" applyFont="1" applyFill="1" applyBorder="1" applyAlignment="1">
      <alignment horizontal="center" vertical="center" wrapText="1"/>
    </xf>
    <xf numFmtId="0" fontId="5" fillId="3" borderId="67" xfId="0" applyFont="1" applyFill="1" applyBorder="1" applyAlignment="1">
      <alignment horizontal="center" vertical="center"/>
    </xf>
    <xf numFmtId="0" fontId="5" fillId="3" borderId="26" xfId="0" applyFont="1" applyFill="1" applyBorder="1" applyAlignment="1">
      <alignment vertical="center"/>
    </xf>
    <xf numFmtId="166" fontId="8" fillId="5" borderId="44" xfId="5" applyFont="1" applyFill="1" applyBorder="1" applyAlignment="1">
      <alignment vertical="center"/>
    </xf>
    <xf numFmtId="167" fontId="5" fillId="3" borderId="42" xfId="5" applyNumberFormat="1" applyFont="1" applyFill="1" applyBorder="1" applyAlignment="1">
      <alignment vertical="center"/>
    </xf>
    <xf numFmtId="166" fontId="5" fillId="3" borderId="43" xfId="5" applyFont="1" applyFill="1" applyBorder="1" applyAlignment="1">
      <alignment vertical="center"/>
    </xf>
    <xf numFmtId="2" fontId="5" fillId="3" borderId="43" xfId="5" applyNumberFormat="1" applyFont="1" applyFill="1" applyBorder="1" applyAlignment="1">
      <alignment vertical="center"/>
    </xf>
    <xf numFmtId="2" fontId="5" fillId="3" borderId="43" xfId="5" applyNumberFormat="1" applyFont="1" applyFill="1" applyBorder="1" applyAlignment="1">
      <alignment vertical="center" wrapText="1"/>
    </xf>
    <xf numFmtId="168" fontId="5" fillId="3" borderId="42" xfId="5" applyNumberFormat="1" applyFont="1" applyFill="1" applyBorder="1" applyAlignment="1">
      <alignment vertical="center"/>
    </xf>
    <xf numFmtId="0" fontId="5" fillId="3" borderId="10" xfId="0" applyFont="1" applyFill="1" applyBorder="1" applyAlignment="1">
      <alignment horizontal="center" vertical="center"/>
    </xf>
    <xf numFmtId="0" fontId="5" fillId="3" borderId="34" xfId="0" applyFont="1" applyFill="1" applyBorder="1" applyAlignment="1">
      <alignment vertical="center"/>
    </xf>
    <xf numFmtId="167" fontId="5" fillId="3" borderId="3" xfId="5" applyNumberFormat="1" applyFont="1" applyFill="1" applyBorder="1"/>
    <xf numFmtId="166" fontId="5" fillId="3" borderId="21" xfId="5" applyFont="1" applyFill="1" applyBorder="1"/>
    <xf numFmtId="2" fontId="5" fillId="3" borderId="21" xfId="5" applyNumberFormat="1" applyFont="1" applyFill="1" applyBorder="1"/>
    <xf numFmtId="2" fontId="5" fillId="3" borderId="21" xfId="5" applyNumberFormat="1" applyFont="1" applyFill="1" applyBorder="1" applyAlignment="1">
      <alignment wrapText="1"/>
    </xf>
    <xf numFmtId="168" fontId="5" fillId="3" borderId="3" xfId="5" applyNumberFormat="1" applyFont="1" applyFill="1" applyBorder="1"/>
    <xf numFmtId="0" fontId="5" fillId="3" borderId="11" xfId="0" applyFont="1" applyFill="1" applyBorder="1" applyAlignment="1">
      <alignment horizontal="center" vertical="center"/>
    </xf>
    <xf numFmtId="0" fontId="5" fillId="3" borderId="52" xfId="0" applyFont="1" applyFill="1" applyBorder="1" applyAlignment="1">
      <alignment vertical="center"/>
    </xf>
    <xf numFmtId="167" fontId="5" fillId="3" borderId="4" xfId="5" applyNumberFormat="1" applyFont="1" applyFill="1" applyBorder="1"/>
    <xf numFmtId="166" fontId="5" fillId="3" borderId="22" xfId="5" applyFont="1" applyFill="1" applyBorder="1"/>
    <xf numFmtId="2" fontId="5" fillId="3" borderId="22" xfId="5" applyNumberFormat="1" applyFont="1" applyFill="1" applyBorder="1"/>
    <xf numFmtId="2" fontId="5" fillId="3" borderId="22" xfId="5" applyNumberFormat="1" applyFont="1" applyFill="1" applyBorder="1" applyAlignment="1">
      <alignment wrapText="1"/>
    </xf>
    <xf numFmtId="168" fontId="5" fillId="3" borderId="4" xfId="5" applyNumberFormat="1" applyFont="1" applyFill="1" applyBorder="1"/>
    <xf numFmtId="0" fontId="5" fillId="3" borderId="6" xfId="0" applyFont="1" applyFill="1" applyBorder="1" applyAlignment="1">
      <alignment horizontal="center" vertical="center"/>
    </xf>
    <xf numFmtId="0" fontId="5" fillId="3" borderId="33" xfId="0" applyFont="1" applyFill="1" applyBorder="1" applyAlignment="1">
      <alignment vertical="center"/>
    </xf>
    <xf numFmtId="167" fontId="5" fillId="3" borderId="30" xfId="5" applyNumberFormat="1" applyFont="1" applyFill="1" applyBorder="1"/>
    <xf numFmtId="166" fontId="5" fillId="3" borderId="31" xfId="5" applyFont="1" applyFill="1" applyBorder="1"/>
    <xf numFmtId="2" fontId="5" fillId="3" borderId="31" xfId="5" applyNumberFormat="1" applyFont="1" applyFill="1" applyBorder="1"/>
    <xf numFmtId="2" fontId="5" fillId="3" borderId="31" xfId="5" applyNumberFormat="1" applyFont="1" applyFill="1" applyBorder="1" applyAlignment="1">
      <alignment wrapText="1"/>
    </xf>
    <xf numFmtId="168" fontId="5" fillId="3" borderId="30" xfId="5" applyNumberFormat="1" applyFont="1" applyFill="1" applyBorder="1"/>
    <xf numFmtId="167" fontId="5" fillId="3" borderId="39" xfId="5" applyNumberFormat="1" applyFont="1" applyFill="1" applyBorder="1"/>
    <xf numFmtId="166" fontId="5" fillId="3" borderId="37" xfId="5" applyFont="1" applyFill="1" applyBorder="1"/>
    <xf numFmtId="2" fontId="5" fillId="3" borderId="37" xfId="5" applyNumberFormat="1" applyFont="1" applyFill="1" applyBorder="1"/>
    <xf numFmtId="2" fontId="5" fillId="3" borderId="37" xfId="5" applyNumberFormat="1" applyFont="1" applyFill="1" applyBorder="1" applyAlignment="1">
      <alignment wrapText="1"/>
    </xf>
    <xf numFmtId="168" fontId="5" fillId="3" borderId="39" xfId="5" applyNumberFormat="1" applyFont="1" applyFill="1" applyBorder="1"/>
    <xf numFmtId="167" fontId="5" fillId="3" borderId="17" xfId="5" applyNumberFormat="1" applyFont="1" applyFill="1" applyBorder="1"/>
    <xf numFmtId="166" fontId="5" fillId="3" borderId="20" xfId="5" applyFont="1" applyFill="1" applyBorder="1"/>
    <xf numFmtId="2" fontId="5" fillId="3" borderId="20" xfId="5" applyNumberFormat="1" applyFont="1" applyFill="1" applyBorder="1"/>
    <xf numFmtId="2" fontId="5" fillId="3" borderId="20" xfId="5" applyNumberFormat="1" applyFont="1" applyFill="1" applyBorder="1" applyAlignment="1">
      <alignment wrapText="1"/>
    </xf>
    <xf numFmtId="168" fontId="5" fillId="3" borderId="17" xfId="5" applyNumberFormat="1" applyFont="1" applyFill="1" applyBorder="1"/>
    <xf numFmtId="0" fontId="5" fillId="3" borderId="6" xfId="0" applyFont="1" applyFill="1" applyBorder="1" applyAlignment="1">
      <alignment horizontal="left" vertical="center"/>
    </xf>
    <xf numFmtId="0" fontId="5" fillId="3" borderId="10" xfId="0" applyFont="1" applyFill="1" applyBorder="1" applyAlignment="1">
      <alignment horizontal="left" vertical="center"/>
    </xf>
    <xf numFmtId="0" fontId="5" fillId="3" borderId="11" xfId="0" applyFont="1" applyFill="1" applyBorder="1" applyAlignment="1">
      <alignment horizontal="left" vertical="center"/>
    </xf>
    <xf numFmtId="0" fontId="5" fillId="3" borderId="52" xfId="0" applyFont="1" applyFill="1" applyBorder="1" applyAlignment="1">
      <alignment horizontal="left"/>
    </xf>
    <xf numFmtId="167" fontId="8" fillId="5" borderId="7" xfId="5" applyNumberFormat="1" applyFont="1" applyFill="1" applyBorder="1" applyAlignment="1"/>
    <xf numFmtId="166" fontId="8" fillId="5" borderId="24" xfId="5" applyFont="1" applyFill="1" applyBorder="1" applyAlignment="1"/>
    <xf numFmtId="2" fontId="8" fillId="5" borderId="24" xfId="5" applyNumberFormat="1" applyFont="1" applyFill="1" applyBorder="1" applyAlignment="1"/>
    <xf numFmtId="2" fontId="8" fillId="5" borderId="24" xfId="5" applyNumberFormat="1" applyFont="1" applyFill="1" applyBorder="1" applyAlignment="1">
      <alignment wrapText="1"/>
    </xf>
    <xf numFmtId="168" fontId="8" fillId="5" borderId="7" xfId="5" applyNumberFormat="1" applyFont="1" applyFill="1" applyBorder="1" applyAlignment="1"/>
    <xf numFmtId="0" fontId="10" fillId="3" borderId="25" xfId="0" applyFont="1" applyFill="1" applyBorder="1"/>
    <xf numFmtId="0" fontId="10" fillId="3" borderId="25" xfId="0" applyFont="1" applyFill="1" applyBorder="1" applyAlignment="1">
      <alignment horizontal="center"/>
    </xf>
    <xf numFmtId="0" fontId="10" fillId="3" borderId="1" xfId="0" applyFont="1" applyFill="1" applyBorder="1"/>
    <xf numFmtId="0" fontId="10" fillId="3" borderId="1" xfId="0" applyFont="1" applyFill="1" applyBorder="1" applyAlignment="1">
      <alignment horizontal="center"/>
    </xf>
    <xf numFmtId="0" fontId="10" fillId="0" borderId="1" xfId="0" applyFont="1" applyBorder="1" applyAlignment="1">
      <alignment horizontal="center" vertical="center" wrapText="1"/>
    </xf>
    <xf numFmtId="0" fontId="2" fillId="0" borderId="0" xfId="0" applyFont="1" applyAlignment="1">
      <alignment horizontal="left" vertical="center"/>
    </xf>
    <xf numFmtId="0" fontId="2" fillId="0" borderId="0" xfId="0" applyFont="1"/>
    <xf numFmtId="2" fontId="2" fillId="0" borderId="0" xfId="5" applyNumberFormat="1" applyFont="1" applyAlignment="1">
      <alignment vertical="center"/>
    </xf>
    <xf numFmtId="2" fontId="1" fillId="0" borderId="0" xfId="0" applyNumberFormat="1" applyFont="1"/>
    <xf numFmtId="2" fontId="1" fillId="0" borderId="0" xfId="0" applyNumberFormat="1" applyFont="1" applyAlignment="1">
      <alignment wrapText="1"/>
    </xf>
    <xf numFmtId="0" fontId="47" fillId="0" borderId="0" xfId="0" applyFont="1" applyAlignment="1">
      <alignment horizontal="left" vertical="center"/>
    </xf>
    <xf numFmtId="0" fontId="47" fillId="0" borderId="0" xfId="0" applyFont="1"/>
    <xf numFmtId="2" fontId="1" fillId="0" borderId="0" xfId="0" applyNumberFormat="1" applyFont="1" applyAlignment="1">
      <alignment horizontal="left" vertical="center" wrapText="1"/>
    </xf>
    <xf numFmtId="0" fontId="48" fillId="5" borderId="39" xfId="5" applyNumberFormat="1" applyFont="1" applyFill="1" applyBorder="1" applyAlignment="1">
      <alignment horizontal="center" vertical="center" wrapText="1"/>
    </xf>
    <xf numFmtId="0" fontId="1" fillId="5" borderId="37" xfId="5" applyNumberFormat="1" applyFont="1" applyFill="1" applyBorder="1" applyAlignment="1">
      <alignment horizontal="center" vertical="center"/>
    </xf>
    <xf numFmtId="167" fontId="1" fillId="3" borderId="39" xfId="5" applyNumberFormat="1" applyFont="1" applyFill="1" applyBorder="1"/>
    <xf numFmtId="166" fontId="1" fillId="3" borderId="37" xfId="5" applyFont="1" applyFill="1" applyBorder="1"/>
    <xf numFmtId="0" fontId="2" fillId="5" borderId="13" xfId="0" applyFont="1" applyFill="1" applyBorder="1" applyAlignment="1">
      <alignment horizontal="center" vertical="center"/>
    </xf>
    <xf numFmtId="0" fontId="2" fillId="5" borderId="9" xfId="0" applyFont="1" applyFill="1" applyBorder="1" applyAlignment="1">
      <alignment horizontal="right"/>
    </xf>
    <xf numFmtId="167" fontId="2" fillId="5" borderId="7" xfId="5" applyNumberFormat="1" applyFont="1" applyFill="1" applyBorder="1" applyAlignment="1"/>
    <xf numFmtId="166" fontId="2" fillId="5" borderId="24" xfId="5" applyFont="1" applyFill="1" applyBorder="1" applyAlignment="1"/>
    <xf numFmtId="4" fontId="10" fillId="3" borderId="25" xfId="0" applyNumberFormat="1" applyFont="1" applyFill="1" applyBorder="1" applyAlignment="1">
      <alignment horizontal="center"/>
    </xf>
    <xf numFmtId="0" fontId="10" fillId="0" borderId="1" xfId="0" applyFont="1" applyBorder="1"/>
    <xf numFmtId="0" fontId="1" fillId="5" borderId="48" xfId="5" applyNumberFormat="1" applyFont="1" applyFill="1" applyBorder="1" applyAlignment="1">
      <alignment horizontal="center" vertical="center"/>
    </xf>
    <xf numFmtId="0" fontId="1" fillId="5" borderId="39" xfId="5" applyNumberFormat="1" applyFont="1" applyFill="1" applyBorder="1" applyAlignment="1">
      <alignment horizontal="center" vertical="center"/>
    </xf>
    <xf numFmtId="167" fontId="1" fillId="3" borderId="42" xfId="5" applyNumberFormat="1" applyFont="1" applyFill="1" applyBorder="1" applyAlignment="1">
      <alignment vertical="center"/>
    </xf>
    <xf numFmtId="166" fontId="1" fillId="3" borderId="43" xfId="5" applyFont="1" applyFill="1" applyBorder="1" applyAlignment="1">
      <alignment vertical="center"/>
    </xf>
    <xf numFmtId="2" fontId="1" fillId="3" borderId="43" xfId="5" applyNumberFormat="1" applyFont="1" applyFill="1" applyBorder="1" applyAlignment="1">
      <alignment vertical="center"/>
    </xf>
    <xf numFmtId="2" fontId="1" fillId="3" borderId="43" xfId="5" applyNumberFormat="1" applyFont="1" applyFill="1" applyBorder="1" applyAlignment="1">
      <alignment vertical="center" wrapText="1"/>
    </xf>
    <xf numFmtId="0" fontId="1" fillId="0" borderId="10" xfId="0" applyFont="1" applyBorder="1" applyAlignment="1">
      <alignment horizontal="center" vertical="center"/>
    </xf>
    <xf numFmtId="0" fontId="1" fillId="0" borderId="34" xfId="0" applyFont="1" applyBorder="1" applyAlignment="1">
      <alignment vertical="center"/>
    </xf>
    <xf numFmtId="166" fontId="2" fillId="5" borderId="44" xfId="5" applyFont="1" applyFill="1" applyBorder="1" applyAlignment="1">
      <alignment vertical="center"/>
    </xf>
    <xf numFmtId="167" fontId="1" fillId="3" borderId="3" xfId="5" applyNumberFormat="1" applyFont="1" applyFill="1" applyBorder="1"/>
    <xf numFmtId="166" fontId="1" fillId="3" borderId="21" xfId="5" applyFont="1" applyFill="1" applyBorder="1"/>
    <xf numFmtId="2" fontId="1" fillId="3" borderId="21" xfId="5" applyNumberFormat="1" applyFont="1" applyFill="1" applyBorder="1"/>
    <xf numFmtId="2" fontId="1" fillId="3" borderId="21" xfId="5" applyNumberFormat="1" applyFont="1" applyFill="1" applyBorder="1" applyAlignment="1">
      <alignment wrapText="1"/>
    </xf>
    <xf numFmtId="0" fontId="1" fillId="0" borderId="11" xfId="0" applyFont="1" applyBorder="1" applyAlignment="1">
      <alignment horizontal="center" vertical="center"/>
    </xf>
    <xf numFmtId="0" fontId="1" fillId="0" borderId="52" xfId="0" applyFont="1" applyBorder="1" applyAlignment="1">
      <alignment vertical="center"/>
    </xf>
    <xf numFmtId="167" fontId="1" fillId="3" borderId="4" xfId="5" applyNumberFormat="1" applyFont="1" applyFill="1" applyBorder="1"/>
    <xf numFmtId="166" fontId="1" fillId="3" borderId="22" xfId="5" applyFont="1" applyFill="1" applyBorder="1"/>
    <xf numFmtId="2" fontId="1" fillId="3" borderId="22" xfId="5" applyNumberFormat="1" applyFont="1" applyFill="1" applyBorder="1"/>
    <xf numFmtId="2" fontId="1" fillId="3" borderId="22" xfId="5" applyNumberFormat="1" applyFont="1" applyFill="1" applyBorder="1" applyAlignment="1">
      <alignment wrapText="1"/>
    </xf>
    <xf numFmtId="0" fontId="1" fillId="0" borderId="6" xfId="0" applyFont="1" applyBorder="1" applyAlignment="1">
      <alignment horizontal="center" vertical="center"/>
    </xf>
    <xf numFmtId="0" fontId="1" fillId="0" borderId="33" xfId="0" applyFont="1" applyBorder="1" applyAlignment="1">
      <alignment vertical="center"/>
    </xf>
    <xf numFmtId="167" fontId="1" fillId="3" borderId="30" xfId="5" applyNumberFormat="1" applyFont="1" applyFill="1" applyBorder="1"/>
    <xf numFmtId="166" fontId="1" fillId="3" borderId="31" xfId="5" applyFont="1" applyFill="1" applyBorder="1"/>
    <xf numFmtId="2" fontId="1" fillId="3" borderId="31" xfId="5" applyNumberFormat="1" applyFont="1" applyFill="1" applyBorder="1"/>
    <xf numFmtId="2" fontId="1" fillId="3" borderId="31" xfId="5" applyNumberFormat="1" applyFont="1" applyFill="1" applyBorder="1" applyAlignment="1">
      <alignment wrapText="1"/>
    </xf>
    <xf numFmtId="167" fontId="1" fillId="3" borderId="17" xfId="5" applyNumberFormat="1" applyFont="1" applyFill="1" applyBorder="1"/>
    <xf numFmtId="166" fontId="1" fillId="3" borderId="20" xfId="5" applyFont="1" applyFill="1" applyBorder="1"/>
    <xf numFmtId="2" fontId="1" fillId="3" borderId="20" xfId="5" applyNumberFormat="1" applyFont="1" applyFill="1" applyBorder="1"/>
    <xf numFmtId="2" fontId="1" fillId="3" borderId="20" xfId="5" applyNumberFormat="1" applyFont="1" applyFill="1" applyBorder="1" applyAlignment="1">
      <alignment wrapText="1"/>
    </xf>
    <xf numFmtId="168" fontId="1" fillId="3" borderId="39" xfId="5" applyNumberFormat="1" applyFont="1" applyFill="1" applyBorder="1"/>
    <xf numFmtId="2" fontId="1" fillId="3" borderId="37" xfId="5" applyNumberFormat="1" applyFont="1" applyFill="1" applyBorder="1"/>
    <xf numFmtId="2" fontId="1" fillId="3" borderId="37" xfId="5" applyNumberFormat="1" applyFont="1" applyFill="1" applyBorder="1" applyAlignment="1">
      <alignment wrapText="1"/>
    </xf>
    <xf numFmtId="0" fontId="1" fillId="0" borderId="6"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52" xfId="0" applyFont="1" applyBorder="1" applyAlignment="1">
      <alignment horizontal="left"/>
    </xf>
    <xf numFmtId="167" fontId="2" fillId="2" borderId="27" xfId="5" applyNumberFormat="1" applyFont="1" applyFill="1" applyBorder="1" applyAlignment="1">
      <alignment vertical="center"/>
    </xf>
    <xf numFmtId="2" fontId="2" fillId="5" borderId="24" xfId="5" applyNumberFormat="1" applyFont="1" applyFill="1" applyBorder="1" applyAlignment="1"/>
    <xf numFmtId="2" fontId="2" fillId="5" borderId="24" xfId="5" applyNumberFormat="1" applyFont="1" applyFill="1" applyBorder="1" applyAlignment="1">
      <alignment wrapText="1"/>
    </xf>
    <xf numFmtId="0" fontId="28" fillId="4" borderId="3" xfId="0" applyFont="1" applyFill="1" applyBorder="1" applyAlignment="1">
      <alignment horizontal="center" vertical="center" wrapText="1"/>
    </xf>
    <xf numFmtId="0" fontId="28" fillId="4" borderId="21" xfId="0" applyFont="1" applyFill="1" applyBorder="1" applyAlignment="1">
      <alignment horizontal="center" vertical="center" wrapText="1"/>
    </xf>
    <xf numFmtId="2" fontId="28" fillId="4" borderId="21"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0" fontId="28" fillId="4" borderId="35" xfId="0" applyFont="1" applyFill="1" applyBorder="1" applyAlignment="1">
      <alignment horizontal="center" vertical="center" wrapText="1"/>
    </xf>
    <xf numFmtId="2" fontId="28" fillId="4" borderId="34" xfId="0" applyNumberFormat="1"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4" borderId="34"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1" fillId="0" borderId="67" xfId="0" applyFont="1" applyBorder="1" applyAlignment="1">
      <alignment horizontal="center" vertical="center"/>
    </xf>
    <xf numFmtId="0" fontId="1" fillId="0" borderId="26" xfId="0" applyFont="1" applyBorder="1" applyAlignment="1">
      <alignment vertical="center"/>
    </xf>
    <xf numFmtId="0" fontId="17" fillId="3" borderId="0" xfId="0" applyFont="1" applyFill="1" applyAlignment="1">
      <alignment horizontal="center" vertical="center" wrapText="1"/>
    </xf>
    <xf numFmtId="0" fontId="17" fillId="3" borderId="0" xfId="0" applyFont="1" applyFill="1" applyAlignment="1">
      <alignment horizontal="center" vertical="center"/>
    </xf>
    <xf numFmtId="166" fontId="17" fillId="3" borderId="0" xfId="7" applyFont="1" applyFill="1" applyBorder="1"/>
    <xf numFmtId="166" fontId="16" fillId="3" borderId="0" xfId="7" applyFont="1" applyFill="1" applyBorder="1"/>
    <xf numFmtId="0" fontId="16" fillId="3" borderId="34" xfId="0" applyFont="1" applyFill="1" applyBorder="1"/>
    <xf numFmtId="166" fontId="16" fillId="0" borderId="71" xfId="7" applyFont="1" applyFill="1" applyBorder="1"/>
    <xf numFmtId="166" fontId="16" fillId="3" borderId="72" xfId="7" applyFont="1" applyFill="1" applyBorder="1"/>
    <xf numFmtId="166" fontId="16" fillId="0" borderId="72" xfId="7" applyFont="1" applyFill="1" applyBorder="1"/>
    <xf numFmtId="0" fontId="21" fillId="0" borderId="57" xfId="0" applyFont="1" applyBorder="1" applyAlignment="1">
      <alignment horizontal="center"/>
    </xf>
    <xf numFmtId="0" fontId="21" fillId="0" borderId="0" xfId="5" applyNumberFormat="1" applyFont="1" applyAlignment="1">
      <alignment horizontal="center" vertical="center"/>
    </xf>
    <xf numFmtId="0" fontId="1" fillId="0" borderId="0" xfId="0" applyFont="1" applyAlignment="1">
      <alignment vertical="center" wrapText="1"/>
    </xf>
    <xf numFmtId="0" fontId="17"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46" xfId="0" applyFont="1" applyFill="1" applyBorder="1" applyAlignment="1">
      <alignment vertical="center"/>
    </xf>
    <xf numFmtId="0" fontId="13" fillId="4"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34" xfId="0" applyFont="1" applyFill="1" applyBorder="1" applyAlignment="1">
      <alignment horizontal="right"/>
    </xf>
    <xf numFmtId="166" fontId="10" fillId="3" borderId="1" xfId="0" applyNumberFormat="1" applyFont="1" applyFill="1" applyBorder="1"/>
    <xf numFmtId="0" fontId="40" fillId="0" borderId="34" xfId="0" applyFont="1" applyBorder="1" applyAlignment="1">
      <alignment horizontal="center" vertical="center" wrapText="1"/>
    </xf>
    <xf numFmtId="166" fontId="40" fillId="0" borderId="1" xfId="7" applyFont="1" applyBorder="1"/>
    <xf numFmtId="43" fontId="10" fillId="3" borderId="1" xfId="3" applyFont="1" applyFill="1" applyBorder="1" applyAlignment="1">
      <alignment horizontal="center" vertical="center" wrapText="1"/>
    </xf>
    <xf numFmtId="167" fontId="15" fillId="0" borderId="1" xfId="0" applyNumberFormat="1" applyFont="1" applyBorder="1" applyAlignment="1">
      <alignment horizontal="center" vertical="center" wrapText="1"/>
    </xf>
    <xf numFmtId="0" fontId="39" fillId="0" borderId="0" xfId="0" applyFont="1" applyAlignment="1">
      <alignment horizontal="left" vertical="center"/>
    </xf>
    <xf numFmtId="0" fontId="39" fillId="0" borderId="0" xfId="0" applyFont="1"/>
    <xf numFmtId="167" fontId="10" fillId="0" borderId="0" xfId="5" applyNumberFormat="1" applyFont="1"/>
    <xf numFmtId="2" fontId="10" fillId="0" borderId="0" xfId="5" applyNumberFormat="1" applyFont="1"/>
    <xf numFmtId="0" fontId="52" fillId="0" borderId="0" xfId="0" applyFont="1" applyAlignment="1">
      <alignment horizontal="left" vertical="center" wrapText="1"/>
    </xf>
    <xf numFmtId="167" fontId="10" fillId="0" borderId="0" xfId="5" applyNumberFormat="1" applyFont="1" applyAlignment="1">
      <alignment horizontal="center"/>
    </xf>
    <xf numFmtId="0" fontId="10"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55" fillId="4" borderId="1" xfId="0" applyFont="1" applyFill="1" applyBorder="1" applyAlignment="1">
      <alignment horizontal="center" vertical="center" wrapText="1"/>
    </xf>
    <xf numFmtId="0" fontId="52" fillId="3" borderId="1" xfId="5" applyNumberFormat="1" applyFont="1" applyFill="1" applyBorder="1" applyAlignment="1">
      <alignment horizontal="center" vertical="center"/>
    </xf>
    <xf numFmtId="0" fontId="60" fillId="3" borderId="1" xfId="5" applyNumberFormat="1" applyFont="1" applyFill="1" applyBorder="1" applyAlignment="1">
      <alignment horizontal="center" vertical="center" wrapText="1"/>
    </xf>
    <xf numFmtId="0" fontId="10" fillId="3" borderId="0" xfId="0" applyFont="1" applyFill="1"/>
    <xf numFmtId="0" fontId="10" fillId="3" borderId="1" xfId="0" applyFont="1" applyFill="1" applyBorder="1" applyAlignment="1">
      <alignment horizontal="center" vertical="center"/>
    </xf>
    <xf numFmtId="0" fontId="10" fillId="3" borderId="1" xfId="0" applyFont="1" applyFill="1" applyBorder="1" applyAlignment="1">
      <alignment vertical="center"/>
    </xf>
    <xf numFmtId="166" fontId="13" fillId="3" borderId="1" xfId="5" applyFont="1" applyFill="1" applyBorder="1" applyAlignment="1">
      <alignment vertical="center"/>
    </xf>
    <xf numFmtId="167" fontId="10" fillId="3" borderId="1" xfId="5" applyNumberFormat="1" applyFont="1" applyFill="1" applyBorder="1"/>
    <xf numFmtId="166" fontId="10" fillId="3" borderId="1" xfId="5" applyFont="1" applyFill="1" applyBorder="1"/>
    <xf numFmtId="2" fontId="10" fillId="3" borderId="1" xfId="5" applyNumberFormat="1" applyFont="1" applyFill="1" applyBorder="1"/>
    <xf numFmtId="2" fontId="10" fillId="3" borderId="1" xfId="5" applyNumberFormat="1" applyFont="1" applyFill="1" applyBorder="1" applyAlignment="1">
      <alignment wrapText="1"/>
    </xf>
    <xf numFmtId="0" fontId="13" fillId="3" borderId="1" xfId="0" applyFont="1" applyFill="1" applyBorder="1"/>
    <xf numFmtId="166" fontId="13" fillId="3" borderId="1" xfId="0" applyNumberFormat="1" applyFont="1" applyFill="1" applyBorder="1"/>
    <xf numFmtId="167" fontId="13" fillId="3" borderId="1" xfId="0" applyNumberFormat="1" applyFont="1" applyFill="1" applyBorder="1"/>
    <xf numFmtId="166" fontId="10" fillId="0" borderId="0" xfId="0" applyNumberFormat="1" applyFont="1"/>
    <xf numFmtId="0" fontId="13" fillId="0" borderId="0" xfId="0" applyFont="1" applyAlignment="1"/>
    <xf numFmtId="0" fontId="10" fillId="0" borderId="1" xfId="0" applyFont="1" applyBorder="1" applyAlignment="1">
      <alignment wrapText="1"/>
    </xf>
    <xf numFmtId="0" fontId="10" fillId="0" borderId="1" xfId="0" applyFont="1" applyBorder="1" applyAlignment="1">
      <alignment horizontal="center"/>
    </xf>
    <xf numFmtId="0" fontId="13" fillId="0" borderId="1" xfId="0" applyFont="1" applyBorder="1" applyAlignment="1">
      <alignment horizontal="center"/>
    </xf>
    <xf numFmtId="0" fontId="38" fillId="0" borderId="0" xfId="0" applyFont="1" applyAlignment="1">
      <alignment horizontal="left" vertical="center"/>
    </xf>
    <xf numFmtId="0" fontId="38" fillId="0" borderId="0" xfId="0" applyFont="1"/>
    <xf numFmtId="0" fontId="52" fillId="5" borderId="39" xfId="5" applyNumberFormat="1" applyFont="1" applyFill="1" applyBorder="1" applyAlignment="1">
      <alignment horizontal="center" vertical="center"/>
    </xf>
    <xf numFmtId="0" fontId="52" fillId="5" borderId="37" xfId="5" applyNumberFormat="1" applyFont="1" applyFill="1" applyBorder="1" applyAlignment="1">
      <alignment horizontal="center" vertical="center"/>
    </xf>
    <xf numFmtId="0" fontId="52" fillId="5" borderId="48" xfId="5" applyNumberFormat="1" applyFont="1" applyFill="1" applyBorder="1" applyAlignment="1">
      <alignment horizontal="center" vertical="center"/>
    </xf>
    <xf numFmtId="0" fontId="60" fillId="5" borderId="39" xfId="5" applyNumberFormat="1" applyFont="1" applyFill="1" applyBorder="1" applyAlignment="1">
      <alignment horizontal="center" vertical="center" wrapText="1"/>
    </xf>
    <xf numFmtId="2" fontId="15" fillId="0" borderId="0" xfId="0" applyNumberFormat="1" applyFont="1"/>
    <xf numFmtId="2" fontId="15" fillId="0" borderId="0" xfId="0" applyNumberFormat="1" applyFont="1" applyAlignment="1">
      <alignment wrapText="1"/>
    </xf>
    <xf numFmtId="2" fontId="15" fillId="0" borderId="0" xfId="0" applyNumberFormat="1" applyFont="1" applyAlignment="1">
      <alignment horizontal="left" vertical="center" wrapText="1"/>
    </xf>
    <xf numFmtId="0" fontId="15" fillId="0" borderId="0" xfId="0" applyFont="1" applyAlignment="1">
      <alignment horizontal="center" vertical="center"/>
    </xf>
    <xf numFmtId="2" fontId="17" fillId="0" borderId="0" xfId="5" applyNumberFormat="1" applyFont="1" applyFill="1" applyAlignment="1">
      <alignment vertical="center"/>
    </xf>
    <xf numFmtId="0" fontId="15" fillId="5" borderId="39" xfId="5" applyNumberFormat="1" applyFont="1" applyFill="1" applyBorder="1" applyAlignment="1">
      <alignment horizontal="center" vertical="center"/>
    </xf>
    <xf numFmtId="0" fontId="15" fillId="5" borderId="37" xfId="5" applyNumberFormat="1" applyFont="1" applyFill="1" applyBorder="1" applyAlignment="1">
      <alignment horizontal="center" vertical="center"/>
    </xf>
    <xf numFmtId="0" fontId="15" fillId="5" borderId="48" xfId="5" applyNumberFormat="1" applyFont="1" applyFill="1" applyBorder="1" applyAlignment="1">
      <alignment horizontal="center" vertical="center"/>
    </xf>
    <xf numFmtId="0" fontId="11" fillId="5" borderId="39" xfId="5" applyNumberFormat="1" applyFont="1" applyFill="1" applyBorder="1" applyAlignment="1">
      <alignment horizontal="center" vertical="center" wrapText="1"/>
    </xf>
    <xf numFmtId="0" fontId="11" fillId="5" borderId="40" xfId="5" applyNumberFormat="1" applyFont="1" applyFill="1" applyBorder="1" applyAlignment="1">
      <alignment horizontal="center" vertical="center" wrapText="1"/>
    </xf>
    <xf numFmtId="0" fontId="15" fillId="5" borderId="46" xfId="5" applyNumberFormat="1" applyFont="1" applyFill="1" applyBorder="1" applyAlignment="1">
      <alignment horizontal="center" vertical="center"/>
    </xf>
    <xf numFmtId="0" fontId="15" fillId="5" borderId="37" xfId="5" applyNumberFormat="1" applyFont="1" applyFill="1" applyBorder="1" applyAlignment="1">
      <alignment horizontal="center" vertical="center" wrapText="1"/>
    </xf>
    <xf numFmtId="0" fontId="15" fillId="5" borderId="46" xfId="5" applyNumberFormat="1" applyFont="1" applyFill="1" applyBorder="1" applyAlignment="1">
      <alignment horizontal="center" vertical="center" wrapText="1"/>
    </xf>
    <xf numFmtId="0" fontId="15" fillId="0" borderId="67" xfId="0" applyFont="1" applyBorder="1" applyAlignment="1">
      <alignment horizontal="center" vertical="center"/>
    </xf>
    <xf numFmtId="0" fontId="15" fillId="0" borderId="26" xfId="0" applyFont="1" applyBorder="1" applyAlignment="1">
      <alignment vertical="center"/>
    </xf>
    <xf numFmtId="166" fontId="17" fillId="5" borderId="44" xfId="5" applyFont="1" applyFill="1" applyBorder="1" applyAlignment="1">
      <alignment vertical="center"/>
    </xf>
    <xf numFmtId="167" fontId="15" fillId="3" borderId="42" xfId="5" applyNumberFormat="1" applyFont="1" applyFill="1" applyBorder="1" applyAlignment="1">
      <alignment vertical="center"/>
    </xf>
    <xf numFmtId="166" fontId="15" fillId="3" borderId="43" xfId="5" applyFont="1" applyFill="1" applyBorder="1" applyAlignment="1">
      <alignment vertical="center"/>
    </xf>
    <xf numFmtId="2" fontId="15" fillId="3" borderId="43" xfId="5" applyNumberFormat="1" applyFont="1" applyFill="1" applyBorder="1" applyAlignment="1">
      <alignment vertical="center"/>
    </xf>
    <xf numFmtId="2" fontId="15" fillId="3" borderId="43" xfId="5" applyNumberFormat="1" applyFont="1" applyFill="1" applyBorder="1" applyAlignment="1">
      <alignment vertical="center" wrapText="1"/>
    </xf>
    <xf numFmtId="167" fontId="15" fillId="3" borderId="3" xfId="5" applyNumberFormat="1" applyFont="1" applyFill="1" applyBorder="1"/>
    <xf numFmtId="166" fontId="15" fillId="3" borderId="21" xfId="5" applyFont="1" applyFill="1" applyBorder="1"/>
    <xf numFmtId="2" fontId="15" fillId="3" borderId="21" xfId="5" applyNumberFormat="1" applyFont="1" applyFill="1" applyBorder="1"/>
    <xf numFmtId="2" fontId="15" fillId="3" borderId="21" xfId="5" applyNumberFormat="1" applyFont="1" applyFill="1" applyBorder="1" applyAlignment="1">
      <alignment wrapText="1"/>
    </xf>
    <xf numFmtId="167" fontId="15" fillId="3" borderId="4" xfId="5" applyNumberFormat="1" applyFont="1" applyFill="1" applyBorder="1"/>
    <xf numFmtId="166" fontId="15" fillId="3" borderId="22" xfId="5" applyFont="1" applyFill="1" applyBorder="1"/>
    <xf numFmtId="2" fontId="15" fillId="3" borderId="22" xfId="5" applyNumberFormat="1" applyFont="1" applyFill="1" applyBorder="1"/>
    <xf numFmtId="2" fontId="15" fillId="3" borderId="22" xfId="5" applyNumberFormat="1" applyFont="1" applyFill="1" applyBorder="1" applyAlignment="1">
      <alignment wrapText="1"/>
    </xf>
    <xf numFmtId="167" fontId="15" fillId="3" borderId="30" xfId="5" applyNumberFormat="1" applyFont="1" applyFill="1" applyBorder="1"/>
    <xf numFmtId="166" fontId="15" fillId="3" borderId="31" xfId="5" applyFont="1" applyFill="1" applyBorder="1"/>
    <xf numFmtId="2" fontId="15" fillId="3" borderId="31" xfId="5" applyNumberFormat="1" applyFont="1" applyFill="1" applyBorder="1"/>
    <xf numFmtId="2" fontId="15" fillId="3" borderId="31" xfId="5" applyNumberFormat="1" applyFont="1" applyFill="1" applyBorder="1" applyAlignment="1">
      <alignment wrapText="1"/>
    </xf>
    <xf numFmtId="167" fontId="15" fillId="3" borderId="17" xfId="5" applyNumberFormat="1" applyFont="1" applyFill="1" applyBorder="1"/>
    <xf numFmtId="166" fontId="15" fillId="3" borderId="20" xfId="5" applyFont="1" applyFill="1" applyBorder="1"/>
    <xf numFmtId="2" fontId="15" fillId="3" borderId="20" xfId="5" applyNumberFormat="1" applyFont="1" applyFill="1" applyBorder="1"/>
    <xf numFmtId="2" fontId="15" fillId="3" borderId="20" xfId="5" applyNumberFormat="1" applyFont="1" applyFill="1" applyBorder="1" applyAlignment="1">
      <alignment wrapText="1"/>
    </xf>
    <xf numFmtId="167" fontId="15" fillId="3" borderId="39" xfId="5" applyNumberFormat="1" applyFont="1" applyFill="1" applyBorder="1"/>
    <xf numFmtId="166" fontId="15" fillId="3" borderId="37" xfId="5" applyFont="1" applyFill="1" applyBorder="1"/>
    <xf numFmtId="168" fontId="15" fillId="3" borderId="39" xfId="5" applyNumberFormat="1" applyFont="1" applyFill="1" applyBorder="1"/>
    <xf numFmtId="2" fontId="15" fillId="3" borderId="37" xfId="5" applyNumberFormat="1" applyFont="1" applyFill="1" applyBorder="1"/>
    <xf numFmtId="2" fontId="15" fillId="3" borderId="37" xfId="5" applyNumberFormat="1" applyFont="1" applyFill="1" applyBorder="1" applyAlignment="1">
      <alignment wrapText="1"/>
    </xf>
    <xf numFmtId="0" fontId="15" fillId="0" borderId="11" xfId="0" applyFont="1" applyBorder="1" applyAlignment="1">
      <alignment horizontal="left" vertical="center"/>
    </xf>
    <xf numFmtId="0" fontId="15" fillId="0" borderId="52" xfId="0" applyFont="1" applyBorder="1" applyAlignment="1">
      <alignment horizontal="left"/>
    </xf>
    <xf numFmtId="166" fontId="17" fillId="5" borderId="27" xfId="5" applyFont="1" applyFill="1" applyBorder="1" applyAlignment="1">
      <alignment vertical="center"/>
    </xf>
    <xf numFmtId="167" fontId="17" fillId="5" borderId="7" xfId="5" applyNumberFormat="1" applyFont="1" applyFill="1" applyBorder="1" applyAlignment="1"/>
    <xf numFmtId="166" fontId="17" fillId="5" borderId="24" xfId="5" applyFont="1" applyFill="1" applyBorder="1" applyAlignment="1"/>
    <xf numFmtId="2" fontId="17" fillId="5" borderId="24" xfId="5" applyNumberFormat="1" applyFont="1" applyFill="1" applyBorder="1" applyAlignment="1"/>
    <xf numFmtId="2" fontId="17" fillId="5" borderId="24" xfId="5" applyNumberFormat="1" applyFont="1" applyFill="1" applyBorder="1" applyAlignment="1">
      <alignment wrapText="1"/>
    </xf>
    <xf numFmtId="0" fontId="13" fillId="5" borderId="46" xfId="0" applyFont="1" applyFill="1" applyBorder="1" applyAlignment="1">
      <alignment vertical="center"/>
    </xf>
    <xf numFmtId="0" fontId="13" fillId="4" borderId="2" xfId="0" applyFont="1" applyFill="1" applyBorder="1" applyAlignment="1">
      <alignment horizontal="center" vertical="center"/>
    </xf>
    <xf numFmtId="0" fontId="13" fillId="4" borderId="46" xfId="0" applyFont="1" applyFill="1" applyBorder="1" applyAlignment="1">
      <alignment horizontal="right"/>
    </xf>
    <xf numFmtId="166" fontId="10" fillId="0" borderId="2" xfId="0" applyNumberFormat="1" applyFont="1" applyBorder="1"/>
    <xf numFmtId="0" fontId="40" fillId="0" borderId="1" xfId="0" applyFont="1" applyBorder="1"/>
    <xf numFmtId="166" fontId="40" fillId="0" borderId="1" xfId="5" applyFont="1" applyBorder="1"/>
    <xf numFmtId="43" fontId="13" fillId="4" borderId="1" xfId="3" applyFont="1" applyFill="1" applyBorder="1" applyAlignment="1">
      <alignment horizontal="center" vertical="center" wrapText="1"/>
    </xf>
    <xf numFmtId="169" fontId="13" fillId="4" borderId="1" xfId="3" applyNumberFormat="1" applyFont="1" applyFill="1" applyBorder="1" applyAlignment="1">
      <alignment horizontal="center" vertical="center" wrapText="1"/>
    </xf>
    <xf numFmtId="0" fontId="15" fillId="0" borderId="0" xfId="0" applyFont="1" applyAlignment="1">
      <alignment vertical="center"/>
    </xf>
    <xf numFmtId="0" fontId="60" fillId="5" borderId="72" xfId="5" applyNumberFormat="1" applyFont="1" applyFill="1" applyBorder="1" applyAlignment="1">
      <alignment horizontal="center" vertical="center" wrapText="1"/>
    </xf>
    <xf numFmtId="0" fontId="10" fillId="0" borderId="58" xfId="0" applyFont="1" applyBorder="1" applyAlignment="1">
      <alignment horizontal="center" vertical="center"/>
    </xf>
    <xf numFmtId="0" fontId="10" fillId="0" borderId="73" xfId="0" applyFont="1" applyBorder="1" applyAlignment="1">
      <alignment vertical="center"/>
    </xf>
    <xf numFmtId="166" fontId="13" fillId="5" borderId="27" xfId="5" applyFont="1" applyFill="1" applyBorder="1" applyAlignment="1">
      <alignment vertical="center"/>
    </xf>
    <xf numFmtId="167" fontId="10" fillId="3" borderId="7" xfId="5" applyNumberFormat="1" applyFont="1" applyFill="1" applyBorder="1" applyAlignment="1">
      <alignment vertical="center"/>
    </xf>
    <xf numFmtId="166" fontId="10" fillId="3" borderId="24" xfId="5" applyFont="1" applyFill="1" applyBorder="1" applyAlignment="1">
      <alignment vertical="center"/>
    </xf>
    <xf numFmtId="2" fontId="10" fillId="3" borderId="24" xfId="5" applyNumberFormat="1" applyFont="1" applyFill="1" applyBorder="1" applyAlignment="1">
      <alignment vertical="center"/>
    </xf>
    <xf numFmtId="2" fontId="10" fillId="3" borderId="24" xfId="5" applyNumberFormat="1" applyFont="1" applyFill="1" applyBorder="1" applyAlignment="1">
      <alignment vertical="center" wrapText="1"/>
    </xf>
    <xf numFmtId="0" fontId="15" fillId="3" borderId="25" xfId="0" applyFont="1" applyFill="1" applyBorder="1" applyAlignment="1">
      <alignment horizontal="center"/>
    </xf>
    <xf numFmtId="4" fontId="15" fillId="3" borderId="25" xfId="0" applyNumberFormat="1" applyFont="1" applyFill="1" applyBorder="1" applyAlignment="1">
      <alignment horizontal="center"/>
    </xf>
    <xf numFmtId="0" fontId="15" fillId="0" borderId="1" xfId="0" applyFont="1" applyBorder="1" applyAlignment="1">
      <alignment horizontal="center" vertical="center" wrapText="1"/>
    </xf>
    <xf numFmtId="4" fontId="15" fillId="0" borderId="1" xfId="0" applyNumberFormat="1" applyFont="1" applyBorder="1"/>
    <xf numFmtId="0" fontId="15" fillId="3" borderId="1" xfId="0" applyFont="1" applyFill="1" applyBorder="1" applyAlignment="1">
      <alignment vertical="top" wrapText="1"/>
    </xf>
    <xf numFmtId="3" fontId="15" fillId="0" borderId="1" xfId="0" applyNumberFormat="1" applyFont="1" applyBorder="1"/>
    <xf numFmtId="4" fontId="15" fillId="3" borderId="1" xfId="0" applyNumberFormat="1" applyFont="1" applyFill="1" applyBorder="1"/>
    <xf numFmtId="4" fontId="16" fillId="3" borderId="1" xfId="0" applyNumberFormat="1" applyFont="1" applyFill="1" applyBorder="1"/>
    <xf numFmtId="0" fontId="15" fillId="0" borderId="23" xfId="0" applyFont="1" applyBorder="1" applyAlignment="1">
      <alignment horizontal="left" vertical="top" wrapText="1"/>
    </xf>
    <xf numFmtId="0" fontId="17" fillId="0" borderId="0" xfId="0" applyFont="1" applyBorder="1" applyAlignment="1">
      <alignment horizontal="center" vertical="center" wrapText="1"/>
    </xf>
    <xf numFmtId="0" fontId="15" fillId="0" borderId="0" xfId="0" applyFont="1" applyAlignment="1"/>
    <xf numFmtId="0" fontId="15" fillId="0" borderId="0" xfId="0" applyFont="1" applyAlignment="1">
      <alignment horizontal="left" vertical="top" wrapText="1"/>
    </xf>
    <xf numFmtId="0" fontId="15" fillId="0" borderId="1" xfId="0" applyFont="1" applyBorder="1" applyAlignment="1">
      <alignment horizontal="left" vertical="top" wrapText="1"/>
    </xf>
    <xf numFmtId="0" fontId="17" fillId="0" borderId="1" xfId="0" applyFont="1" applyBorder="1" applyAlignment="1">
      <alignment vertical="top" wrapText="1"/>
    </xf>
    <xf numFmtId="4" fontId="17" fillId="0" borderId="1" xfId="0" applyNumberFormat="1" applyFont="1" applyBorder="1" applyAlignment="1">
      <alignment vertical="top"/>
    </xf>
    <xf numFmtId="0" fontId="17" fillId="0" borderId="1" xfId="0" applyFont="1" applyBorder="1" applyAlignment="1">
      <alignment vertical="top"/>
    </xf>
    <xf numFmtId="0" fontId="17" fillId="4" borderId="1" xfId="0" applyFont="1" applyFill="1" applyBorder="1" applyAlignment="1">
      <alignment vertical="top" wrapText="1"/>
    </xf>
    <xf numFmtId="4" fontId="17" fillId="4" borderId="1" xfId="0" applyNumberFormat="1" applyFont="1" applyFill="1" applyBorder="1" applyAlignment="1">
      <alignment horizontal="center" vertical="top"/>
    </xf>
    <xf numFmtId="0" fontId="15" fillId="4" borderId="1" xfId="0" applyFont="1" applyFill="1" applyBorder="1" applyAlignment="1">
      <alignment horizontal="center" vertical="top"/>
    </xf>
    <xf numFmtId="0" fontId="16" fillId="4" borderId="1" xfId="0" applyFont="1" applyFill="1" applyBorder="1" applyAlignment="1">
      <alignment horizontal="center" vertical="top"/>
    </xf>
    <xf numFmtId="3" fontId="17" fillId="4" borderId="1" xfId="0" applyNumberFormat="1" applyFont="1" applyFill="1" applyBorder="1" applyAlignment="1">
      <alignment horizontal="center" vertical="top"/>
    </xf>
    <xf numFmtId="0" fontId="2" fillId="0" borderId="0" xfId="0" applyFont="1" applyAlignment="1">
      <alignment vertical="top" wrapText="1"/>
    </xf>
    <xf numFmtId="0" fontId="2" fillId="0" borderId="0" xfId="0" applyFont="1" applyAlignment="1">
      <alignment horizontal="center" vertical="top" wrapText="1"/>
    </xf>
    <xf numFmtId="0" fontId="1" fillId="4" borderId="17" xfId="0" applyFont="1" applyFill="1" applyBorder="1" applyAlignment="1">
      <alignment vertical="top" wrapText="1"/>
    </xf>
    <xf numFmtId="0" fontId="1" fillId="4" borderId="18"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0" borderId="3" xfId="0" applyFont="1" applyBorder="1" applyAlignment="1">
      <alignment vertical="top" wrapText="1"/>
    </xf>
    <xf numFmtId="3" fontId="1" fillId="0" borderId="1" xfId="0" applyNumberFormat="1" applyFont="1" applyBorder="1" applyAlignment="1">
      <alignment vertical="top"/>
    </xf>
    <xf numFmtId="4" fontId="1" fillId="0" borderId="1" xfId="0" applyNumberFormat="1" applyFont="1" applyBorder="1" applyAlignment="1">
      <alignment vertical="top"/>
    </xf>
    <xf numFmtId="2" fontId="1" fillId="0" borderId="1" xfId="0" applyNumberFormat="1" applyFont="1" applyBorder="1" applyAlignment="1">
      <alignment vertical="top"/>
    </xf>
    <xf numFmtId="0" fontId="1" fillId="0" borderId="4" xfId="0" applyFont="1" applyBorder="1" applyAlignment="1">
      <alignment vertical="top" wrapText="1"/>
    </xf>
    <xf numFmtId="0" fontId="1" fillId="0" borderId="5" xfId="0" applyFont="1" applyBorder="1" applyAlignment="1">
      <alignment vertical="top"/>
    </xf>
    <xf numFmtId="4" fontId="1" fillId="0" borderId="5" xfId="0" applyNumberFormat="1" applyFont="1" applyBorder="1" applyAlignment="1">
      <alignment vertical="top"/>
    </xf>
    <xf numFmtId="0" fontId="1" fillId="0" borderId="25" xfId="0" applyFont="1" applyBorder="1" applyAlignment="1">
      <alignment vertical="top" wrapText="1"/>
    </xf>
    <xf numFmtId="0" fontId="1" fillId="0" borderId="26" xfId="0" applyFont="1" applyBorder="1" applyAlignment="1">
      <alignment vertical="top"/>
    </xf>
    <xf numFmtId="0" fontId="1" fillId="0" borderId="27" xfId="0" applyFont="1" applyBorder="1" applyAlignment="1">
      <alignment vertical="top"/>
    </xf>
    <xf numFmtId="4" fontId="1" fillId="4" borderId="27" xfId="0" applyNumberFormat="1" applyFont="1" applyFill="1" applyBorder="1" applyAlignment="1">
      <alignment vertical="top"/>
    </xf>
    <xf numFmtId="0" fontId="1" fillId="0" borderId="28" xfId="0" applyFont="1" applyBorder="1" applyAlignment="1">
      <alignment vertical="top"/>
    </xf>
    <xf numFmtId="0" fontId="1" fillId="0" borderId="3" xfId="0" applyFont="1" applyBorder="1" applyAlignment="1">
      <alignment wrapText="1"/>
    </xf>
    <xf numFmtId="3"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1" fillId="0" borderId="21" xfId="0" applyFont="1" applyBorder="1" applyAlignment="1">
      <alignment horizontal="left" vertical="center" wrapText="1"/>
    </xf>
    <xf numFmtId="3" fontId="14" fillId="2" borderId="1" xfId="0" applyNumberFormat="1" applyFont="1" applyFill="1" applyBorder="1" applyAlignment="1">
      <alignment horizontal="center" vertical="top"/>
    </xf>
    <xf numFmtId="0" fontId="1" fillId="3" borderId="1" xfId="0" applyFont="1" applyFill="1" applyBorder="1" applyAlignment="1">
      <alignment vertical="top"/>
    </xf>
    <xf numFmtId="3" fontId="38" fillId="2" borderId="1" xfId="0" applyNumberFormat="1" applyFont="1" applyFill="1" applyBorder="1" applyAlignment="1">
      <alignment vertical="top"/>
    </xf>
    <xf numFmtId="0" fontId="15" fillId="3" borderId="1" xfId="0" applyFont="1" applyFill="1" applyBorder="1" applyAlignment="1">
      <alignment vertical="center" wrapText="1"/>
    </xf>
    <xf numFmtId="0" fontId="12" fillId="4" borderId="1" xfId="0" applyFont="1" applyFill="1" applyBorder="1" applyAlignment="1">
      <alignment vertical="center" wrapText="1"/>
    </xf>
    <xf numFmtId="3" fontId="11" fillId="3" borderId="1" xfId="0" applyNumberFormat="1" applyFont="1" applyFill="1" applyBorder="1" applyAlignment="1">
      <alignment horizontal="right" vertical="center" wrapText="1"/>
    </xf>
    <xf numFmtId="3" fontId="63" fillId="2" borderId="1" xfId="0" applyNumberFormat="1" applyFont="1" applyFill="1" applyBorder="1" applyAlignment="1">
      <alignment horizontal="right" vertical="center" wrapText="1"/>
    </xf>
    <xf numFmtId="9" fontId="11" fillId="3" borderId="1" xfId="0" applyNumberFormat="1" applyFont="1" applyFill="1" applyBorder="1" applyAlignment="1">
      <alignment horizontal="center" vertical="center" wrapText="1"/>
    </xf>
    <xf numFmtId="4" fontId="17" fillId="2" borderId="27" xfId="0" applyNumberFormat="1" applyFont="1" applyFill="1" applyBorder="1" applyAlignment="1">
      <alignment vertical="top"/>
    </xf>
    <xf numFmtId="0" fontId="15" fillId="4" borderId="1" xfId="0" applyFont="1" applyFill="1" applyBorder="1" applyAlignment="1">
      <alignment horizontal="center" vertical="center" wrapText="1"/>
    </xf>
    <xf numFmtId="0" fontId="15" fillId="0" borderId="1" xfId="0" applyFont="1" applyBorder="1" applyAlignment="1">
      <alignment horizontal="left" vertical="center" wrapText="1"/>
    </xf>
    <xf numFmtId="4" fontId="15" fillId="0" borderId="0" xfId="0" applyNumberFormat="1" applyFont="1"/>
    <xf numFmtId="0" fontId="37" fillId="0" borderId="1" xfId="0" applyFont="1" applyBorder="1"/>
    <xf numFmtId="0" fontId="37" fillId="0" borderId="1" xfId="0" applyFont="1" applyBorder="1" applyAlignment="1">
      <alignment wrapText="1"/>
    </xf>
    <xf numFmtId="4" fontId="17" fillId="4" borderId="1" xfId="0" applyNumberFormat="1" applyFont="1" applyFill="1" applyBorder="1" applyAlignment="1">
      <alignment horizontal="center"/>
    </xf>
    <xf numFmtId="166" fontId="13" fillId="4" borderId="1" xfId="0" applyNumberFormat="1" applyFont="1" applyFill="1" applyBorder="1" applyAlignment="1">
      <alignment horizontal="center" vertical="center"/>
    </xf>
    <xf numFmtId="3" fontId="15" fillId="0" borderId="0" xfId="0" applyNumberFormat="1" applyFont="1"/>
    <xf numFmtId="0" fontId="15" fillId="0" borderId="0" xfId="0" applyFont="1" applyBorder="1" applyAlignment="1">
      <alignment vertical="top" wrapText="1"/>
    </xf>
    <xf numFmtId="0" fontId="15" fillId="0" borderId="0" xfId="0" applyFont="1" applyBorder="1" applyAlignment="1">
      <alignment vertical="top"/>
    </xf>
    <xf numFmtId="4" fontId="17" fillId="3" borderId="0" xfId="0" applyNumberFormat="1" applyFont="1" applyFill="1" applyBorder="1" applyAlignment="1">
      <alignment horizontal="center" vertical="top"/>
    </xf>
    <xf numFmtId="0" fontId="15" fillId="3" borderId="0" xfId="0" applyFont="1" applyFill="1" applyBorder="1" applyAlignment="1">
      <alignment horizontal="left" vertical="center" wrapText="1"/>
    </xf>
    <xf numFmtId="0" fontId="41" fillId="0" borderId="0" xfId="0" applyFont="1" applyAlignment="1">
      <alignment horizontal="right"/>
    </xf>
    <xf numFmtId="0" fontId="37" fillId="4" borderId="1" xfId="0" applyFont="1" applyFill="1" applyBorder="1" applyAlignment="1">
      <alignment horizontal="center" vertical="center" wrapText="1"/>
    </xf>
    <xf numFmtId="0" fontId="37" fillId="4" borderId="1" xfId="0" applyFont="1" applyFill="1" applyBorder="1" applyAlignment="1">
      <alignment vertical="center" wrapText="1"/>
    </xf>
    <xf numFmtId="14" fontId="37" fillId="4" borderId="1" xfId="0" applyNumberFormat="1" applyFont="1" applyFill="1" applyBorder="1" applyAlignment="1">
      <alignment horizontal="center" vertical="center" wrapText="1"/>
    </xf>
    <xf numFmtId="4" fontId="37" fillId="4" borderId="1" xfId="0" applyNumberFormat="1" applyFont="1" applyFill="1" applyBorder="1" applyAlignment="1">
      <alignment horizontal="center" vertical="center"/>
    </xf>
    <xf numFmtId="0" fontId="37" fillId="0" borderId="1" xfId="0" applyFont="1" applyBorder="1" applyAlignment="1">
      <alignment horizontal="left" wrapText="1"/>
    </xf>
    <xf numFmtId="0" fontId="37" fillId="0" borderId="1" xfId="0" applyFont="1" applyBorder="1" applyAlignment="1">
      <alignment vertical="center" wrapText="1"/>
    </xf>
    <xf numFmtId="4" fontId="37" fillId="0" borderId="1" xfId="0" applyNumberFormat="1" applyFont="1" applyBorder="1"/>
    <xf numFmtId="0" fontId="16" fillId="3" borderId="1" xfId="0" applyFont="1" applyFill="1" applyBorder="1" applyAlignment="1">
      <alignment vertical="center" wrapText="1"/>
    </xf>
    <xf numFmtId="3" fontId="18" fillId="3" borderId="1" xfId="0" applyNumberFormat="1" applyFont="1" applyFill="1" applyBorder="1" applyAlignment="1">
      <alignment wrapText="1"/>
    </xf>
    <xf numFmtId="4" fontId="18" fillId="3" borderId="1" xfId="0" applyNumberFormat="1" applyFont="1" applyFill="1" applyBorder="1" applyAlignment="1">
      <alignment wrapText="1"/>
    </xf>
    <xf numFmtId="9" fontId="18" fillId="3" borderId="1" xfId="11" applyFont="1" applyFill="1" applyBorder="1" applyAlignment="1">
      <alignment wrapText="1"/>
    </xf>
    <xf numFmtId="164" fontId="18" fillId="3" borderId="1" xfId="0" applyNumberFormat="1" applyFont="1" applyFill="1" applyBorder="1" applyAlignment="1">
      <alignment wrapText="1"/>
    </xf>
    <xf numFmtId="165" fontId="18" fillId="3" borderId="1" xfId="0" applyNumberFormat="1" applyFont="1" applyFill="1" applyBorder="1" applyAlignment="1">
      <alignment wrapText="1"/>
    </xf>
    <xf numFmtId="3" fontId="16" fillId="3" borderId="1" xfId="0" applyNumberFormat="1" applyFont="1" applyFill="1" applyBorder="1" applyAlignment="1">
      <alignment wrapText="1"/>
    </xf>
    <xf numFmtId="0" fontId="16" fillId="3" borderId="0" xfId="0" applyFont="1" applyFill="1" applyBorder="1" applyAlignment="1">
      <alignment vertical="center" wrapText="1"/>
    </xf>
    <xf numFmtId="0" fontId="16" fillId="3" borderId="0" xfId="0" applyFont="1" applyFill="1" applyBorder="1" applyAlignment="1">
      <alignment horizontal="left" wrapText="1"/>
    </xf>
    <xf numFmtId="0" fontId="16" fillId="3" borderId="0" xfId="0" applyFont="1" applyFill="1" applyBorder="1"/>
    <xf numFmtId="3" fontId="16" fillId="3" borderId="0" xfId="0" applyNumberFormat="1" applyFont="1" applyFill="1" applyBorder="1" applyAlignment="1">
      <alignment wrapText="1"/>
    </xf>
    <xf numFmtId="4" fontId="16" fillId="3" borderId="0" xfId="0" applyNumberFormat="1" applyFont="1" applyFill="1" applyBorder="1"/>
    <xf numFmtId="9" fontId="18" fillId="3" borderId="0" xfId="11" applyFont="1" applyFill="1" applyBorder="1" applyAlignment="1">
      <alignment wrapText="1"/>
    </xf>
    <xf numFmtId="0" fontId="15" fillId="0" borderId="1" xfId="0" applyFont="1" applyBorder="1" applyAlignment="1">
      <alignment horizontal="left" vertical="center" indent="1"/>
    </xf>
    <xf numFmtId="0" fontId="15" fillId="0" borderId="59" xfId="0" applyFont="1" applyBorder="1"/>
    <xf numFmtId="0" fontId="15" fillId="5" borderId="1" xfId="5" applyNumberFormat="1" applyFont="1" applyFill="1" applyBorder="1" applyAlignment="1">
      <alignment horizontal="center" vertical="center"/>
    </xf>
    <xf numFmtId="0" fontId="15" fillId="5" borderId="69" xfId="5" applyNumberFormat="1" applyFont="1" applyFill="1" applyBorder="1" applyAlignment="1">
      <alignment horizontal="center" vertical="center"/>
    </xf>
    <xf numFmtId="0" fontId="15" fillId="3" borderId="67" xfId="0" applyFont="1" applyFill="1" applyBorder="1" applyAlignment="1">
      <alignment horizontal="center" vertical="center"/>
    </xf>
    <xf numFmtId="0" fontId="15" fillId="3" borderId="26" xfId="0" applyFont="1" applyFill="1" applyBorder="1" applyAlignment="1">
      <alignment vertical="center"/>
    </xf>
    <xf numFmtId="166" fontId="17" fillId="3" borderId="44" xfId="5" applyFont="1" applyFill="1" applyBorder="1" applyAlignment="1">
      <alignment vertical="center"/>
    </xf>
    <xf numFmtId="0" fontId="15" fillId="3" borderId="10" xfId="0" applyFont="1" applyFill="1" applyBorder="1" applyAlignment="1">
      <alignment horizontal="center" vertical="center"/>
    </xf>
    <xf numFmtId="0" fontId="15" fillId="3" borderId="34" xfId="0" applyFont="1" applyFill="1" applyBorder="1" applyAlignment="1">
      <alignment vertical="center"/>
    </xf>
    <xf numFmtId="167" fontId="15" fillId="0" borderId="3" xfId="5" applyNumberFormat="1" applyFont="1" applyFill="1" applyBorder="1"/>
    <xf numFmtId="166" fontId="15" fillId="0" borderId="21" xfId="5" applyFont="1" applyFill="1" applyBorder="1"/>
    <xf numFmtId="0" fontId="15" fillId="3" borderId="11" xfId="0" applyFont="1" applyFill="1" applyBorder="1" applyAlignment="1">
      <alignment horizontal="center" vertical="center"/>
    </xf>
    <xf numFmtId="0" fontId="15" fillId="3" borderId="52" xfId="0" applyFont="1" applyFill="1" applyBorder="1" applyAlignment="1">
      <alignment vertical="center"/>
    </xf>
    <xf numFmtId="167" fontId="15" fillId="0" borderId="4" xfId="5" applyNumberFormat="1" applyFont="1" applyFill="1" applyBorder="1"/>
    <xf numFmtId="166" fontId="15" fillId="0" borderId="22" xfId="5" applyFont="1" applyFill="1" applyBorder="1"/>
    <xf numFmtId="0" fontId="15" fillId="3" borderId="6" xfId="0" applyFont="1" applyFill="1" applyBorder="1" applyAlignment="1">
      <alignment horizontal="center" vertical="center"/>
    </xf>
    <xf numFmtId="0" fontId="15" fillId="3" borderId="33" xfId="0" applyFont="1" applyFill="1" applyBorder="1" applyAlignment="1">
      <alignment vertical="center"/>
    </xf>
    <xf numFmtId="167" fontId="15" fillId="0" borderId="30" xfId="5" applyNumberFormat="1" applyFont="1" applyFill="1" applyBorder="1"/>
    <xf numFmtId="166" fontId="15" fillId="0" borderId="31" xfId="5" applyFont="1" applyFill="1" applyBorder="1"/>
    <xf numFmtId="167" fontId="15" fillId="0" borderId="39" xfId="5" applyNumberFormat="1" applyFont="1" applyFill="1" applyBorder="1"/>
    <xf numFmtId="166" fontId="15" fillId="0" borderId="37" xfId="5" applyFont="1" applyFill="1" applyBorder="1"/>
    <xf numFmtId="167" fontId="15" fillId="0" borderId="17" xfId="5" applyNumberFormat="1" applyFont="1" applyFill="1" applyBorder="1"/>
    <xf numFmtId="166" fontId="15" fillId="0" borderId="20" xfId="5" applyFont="1" applyFill="1" applyBorder="1"/>
    <xf numFmtId="0" fontId="15" fillId="3" borderId="6" xfId="0" applyFont="1" applyFill="1" applyBorder="1" applyAlignment="1">
      <alignment horizontal="left" vertical="center"/>
    </xf>
    <xf numFmtId="0" fontId="15" fillId="3" borderId="10" xfId="0" applyFont="1" applyFill="1" applyBorder="1" applyAlignment="1">
      <alignment horizontal="left" vertical="center"/>
    </xf>
    <xf numFmtId="0" fontId="15" fillId="3" borderId="11" xfId="0" applyFont="1" applyFill="1" applyBorder="1" applyAlignment="1">
      <alignment horizontal="left" vertical="center"/>
    </xf>
    <xf numFmtId="0" fontId="15" fillId="3" borderId="52" xfId="0" applyFont="1" applyFill="1" applyBorder="1" applyAlignment="1">
      <alignment horizontal="left"/>
    </xf>
    <xf numFmtId="166" fontId="2" fillId="5" borderId="27" xfId="5" applyFont="1" applyFill="1" applyBorder="1" applyAlignment="1">
      <alignment vertical="center"/>
    </xf>
    <xf numFmtId="0" fontId="12" fillId="4" borderId="3" xfId="0" applyFont="1" applyFill="1" applyBorder="1" applyAlignment="1">
      <alignment horizontal="center" vertical="center" wrapText="1"/>
    </xf>
    <xf numFmtId="0" fontId="12" fillId="4" borderId="21" xfId="0" applyFont="1" applyFill="1" applyBorder="1" applyAlignment="1">
      <alignment horizontal="center" vertical="center" wrapText="1"/>
    </xf>
    <xf numFmtId="2" fontId="12" fillId="4" borderId="21" xfId="0" applyNumberFormat="1" applyFont="1" applyFill="1" applyBorder="1" applyAlignment="1">
      <alignment horizontal="center" vertical="center" wrapText="1"/>
    </xf>
    <xf numFmtId="0" fontId="12" fillId="4" borderId="35" xfId="0" applyFont="1" applyFill="1" applyBorder="1" applyAlignment="1">
      <alignment horizontal="center" vertical="center" wrapText="1"/>
    </xf>
    <xf numFmtId="2" fontId="12" fillId="4" borderId="34" xfId="0" applyNumberFormat="1" applyFont="1" applyFill="1" applyBorder="1" applyAlignment="1">
      <alignment horizontal="center" vertical="center" wrapText="1"/>
    </xf>
    <xf numFmtId="0" fontId="12" fillId="4" borderId="1" xfId="6" applyFont="1" applyFill="1" applyBorder="1" applyAlignment="1">
      <alignment horizontal="center" vertical="center" wrapText="1"/>
    </xf>
    <xf numFmtId="3" fontId="38" fillId="4" borderId="1" xfId="0" applyNumberFormat="1" applyFont="1" applyFill="1" applyBorder="1"/>
    <xf numFmtId="3" fontId="17" fillId="4" borderId="1" xfId="0" applyNumberFormat="1" applyFont="1" applyFill="1" applyBorder="1" applyAlignment="1">
      <alignment horizontal="center"/>
    </xf>
    <xf numFmtId="0" fontId="14" fillId="2" borderId="1" xfId="0" applyFont="1" applyFill="1" applyBorder="1"/>
    <xf numFmtId="169" fontId="14" fillId="2" borderId="1" xfId="0" applyNumberFormat="1" applyFont="1" applyFill="1" applyBorder="1"/>
    <xf numFmtId="0" fontId="13" fillId="4" borderId="56" xfId="0" applyFont="1" applyFill="1" applyBorder="1" applyAlignment="1">
      <alignment horizontal="center"/>
    </xf>
    <xf numFmtId="3" fontId="13" fillId="4" borderId="1" xfId="0" applyNumberFormat="1" applyFont="1" applyFill="1" applyBorder="1" applyAlignment="1">
      <alignment horizontal="center" vertical="center"/>
    </xf>
    <xf numFmtId="1" fontId="14" fillId="2" borderId="1" xfId="0" applyNumberFormat="1" applyFont="1" applyFill="1" applyBorder="1"/>
    <xf numFmtId="166" fontId="16" fillId="4" borderId="51" xfId="7" applyFont="1" applyFill="1" applyBorder="1"/>
    <xf numFmtId="166" fontId="16" fillId="4" borderId="72" xfId="7" applyFont="1" applyFill="1" applyBorder="1"/>
    <xf numFmtId="167" fontId="28" fillId="4" borderId="3" xfId="5" applyNumberFormat="1" applyFont="1" applyFill="1" applyBorder="1" applyAlignment="1">
      <alignment horizontal="center" vertical="center" wrapText="1"/>
    </xf>
    <xf numFmtId="2" fontId="28" fillId="4" borderId="21" xfId="5" applyNumberFormat="1" applyFont="1" applyFill="1" applyBorder="1" applyAlignment="1">
      <alignment horizontal="center" vertical="center" wrapText="1"/>
    </xf>
    <xf numFmtId="167" fontId="28" fillId="4" borderId="35" xfId="5" applyNumberFormat="1" applyFont="1" applyFill="1" applyBorder="1" applyAlignment="1">
      <alignment horizontal="center" vertical="center" wrapText="1"/>
    </xf>
    <xf numFmtId="43" fontId="6" fillId="3" borderId="52" xfId="0" applyNumberFormat="1" applyFont="1" applyFill="1" applyBorder="1" applyAlignment="1">
      <alignment horizontal="center" vertical="center"/>
    </xf>
    <xf numFmtId="167" fontId="5" fillId="3" borderId="4" xfId="5" applyNumberFormat="1" applyFont="1" applyFill="1" applyBorder="1" applyAlignment="1">
      <alignment vertical="center"/>
    </xf>
    <xf numFmtId="2" fontId="5" fillId="3" borderId="22" xfId="5" applyNumberFormat="1" applyFont="1" applyFill="1" applyBorder="1" applyAlignment="1">
      <alignment vertical="center"/>
    </xf>
    <xf numFmtId="166" fontId="5" fillId="3" borderId="22" xfId="5" applyFont="1" applyFill="1" applyBorder="1" applyAlignment="1">
      <alignment vertical="center"/>
    </xf>
    <xf numFmtId="167" fontId="5" fillId="3" borderId="63" xfId="5" applyNumberFormat="1" applyFont="1" applyFill="1" applyBorder="1" applyAlignment="1">
      <alignment vertical="center"/>
    </xf>
    <xf numFmtId="166" fontId="5" fillId="3" borderId="52" xfId="5" applyFont="1" applyFill="1" applyBorder="1" applyAlignment="1">
      <alignment vertical="center"/>
    </xf>
    <xf numFmtId="167" fontId="5" fillId="3" borderId="4" xfId="5" applyNumberFormat="1" applyFont="1" applyFill="1" applyBorder="1" applyAlignment="1">
      <alignment horizontal="center" vertical="center"/>
    </xf>
    <xf numFmtId="166" fontId="5" fillId="3" borderId="4" xfId="5" applyFont="1" applyFill="1" applyBorder="1" applyAlignment="1">
      <alignment vertical="center"/>
    </xf>
    <xf numFmtId="2" fontId="6" fillId="3" borderId="34" xfId="0" applyNumberFormat="1" applyFont="1" applyFill="1" applyBorder="1" applyAlignment="1">
      <alignment horizontal="center" vertical="center"/>
    </xf>
    <xf numFmtId="167" fontId="5" fillId="3" borderId="3" xfId="5" applyNumberFormat="1" applyFont="1" applyFill="1" applyBorder="1" applyAlignment="1">
      <alignment vertical="center"/>
    </xf>
    <xf numFmtId="2" fontId="5" fillId="3" borderId="21" xfId="5" applyNumberFormat="1" applyFont="1" applyFill="1" applyBorder="1" applyAlignment="1">
      <alignment vertical="center"/>
    </xf>
    <xf numFmtId="167" fontId="5" fillId="3" borderId="35" xfId="5" applyNumberFormat="1" applyFont="1" applyFill="1" applyBorder="1" applyAlignment="1">
      <alignment vertical="center"/>
    </xf>
    <xf numFmtId="2" fontId="5" fillId="3" borderId="34" xfId="5" applyNumberFormat="1" applyFont="1" applyFill="1" applyBorder="1" applyAlignment="1">
      <alignment vertical="center"/>
    </xf>
    <xf numFmtId="167" fontId="5" fillId="3" borderId="3" xfId="5" applyNumberFormat="1" applyFont="1" applyFill="1" applyBorder="1" applyAlignment="1">
      <alignment horizontal="center" vertical="center"/>
    </xf>
    <xf numFmtId="2" fontId="5" fillId="3" borderId="3" xfId="5" applyNumberFormat="1" applyFont="1" applyFill="1" applyBorder="1" applyAlignment="1">
      <alignment vertical="center"/>
    </xf>
    <xf numFmtId="167" fontId="14" fillId="2" borderId="1" xfId="0" applyNumberFormat="1" applyFont="1" applyFill="1" applyBorder="1"/>
    <xf numFmtId="3" fontId="13" fillId="2" borderId="1" xfId="0" applyNumberFormat="1" applyFont="1" applyFill="1" applyBorder="1" applyAlignment="1">
      <alignment horizontal="center" vertical="center"/>
    </xf>
    <xf numFmtId="0" fontId="12" fillId="4" borderId="34" xfId="6" applyFont="1" applyFill="1" applyBorder="1" applyAlignment="1">
      <alignment horizontal="center" vertical="center" wrapText="1"/>
    </xf>
    <xf numFmtId="0" fontId="55" fillId="4" borderId="3" xfId="0" applyFont="1" applyFill="1" applyBorder="1" applyAlignment="1">
      <alignment horizontal="center" vertical="center" wrapText="1"/>
    </xf>
    <xf numFmtId="0" fontId="55" fillId="4" borderId="21" xfId="0" applyFont="1" applyFill="1" applyBorder="1" applyAlignment="1">
      <alignment horizontal="center" vertical="center" wrapText="1"/>
    </xf>
    <xf numFmtId="0" fontId="55" fillId="4" borderId="4" xfId="0" applyFont="1" applyFill="1" applyBorder="1" applyAlignment="1">
      <alignment horizontal="center" vertical="center" wrapText="1"/>
    </xf>
    <xf numFmtId="0" fontId="55" fillId="4" borderId="22" xfId="0" applyFont="1" applyFill="1" applyBorder="1" applyAlignment="1">
      <alignment horizontal="center" vertical="center" wrapText="1"/>
    </xf>
    <xf numFmtId="166" fontId="17" fillId="2" borderId="27" xfId="5" applyFont="1" applyFill="1" applyBorder="1" applyAlignment="1">
      <alignment vertical="center"/>
    </xf>
    <xf numFmtId="0" fontId="15" fillId="4" borderId="56" xfId="0" applyFont="1" applyFill="1" applyBorder="1"/>
    <xf numFmtId="3" fontId="17" fillId="2" borderId="1" xfId="0" applyNumberFormat="1" applyFont="1" applyFill="1" applyBorder="1" applyAlignment="1">
      <alignment horizontal="center" vertical="center"/>
    </xf>
    <xf numFmtId="0" fontId="17" fillId="2" borderId="1" xfId="0" applyFont="1" applyFill="1" applyBorder="1" applyAlignment="1">
      <alignment horizontal="center"/>
    </xf>
    <xf numFmtId="167" fontId="12" fillId="4" borderId="3" xfId="5" applyNumberFormat="1" applyFont="1" applyFill="1" applyBorder="1" applyAlignment="1">
      <alignment horizontal="center" vertical="center" wrapText="1"/>
    </xf>
    <xf numFmtId="2" fontId="12" fillId="4" borderId="21" xfId="5" applyNumberFormat="1" applyFont="1" applyFill="1" applyBorder="1" applyAlignment="1">
      <alignment horizontal="center" vertical="center" wrapText="1"/>
    </xf>
    <xf numFmtId="167" fontId="12" fillId="4" borderId="35" xfId="5" applyNumberFormat="1" applyFont="1" applyFill="1" applyBorder="1" applyAlignment="1">
      <alignment horizontal="center" vertical="center" wrapText="1"/>
    </xf>
    <xf numFmtId="0" fontId="12" fillId="4" borderId="34" xfId="0" applyFont="1" applyFill="1" applyBorder="1" applyAlignment="1">
      <alignment horizontal="center" vertical="center" wrapText="1"/>
    </xf>
    <xf numFmtId="167" fontId="17" fillId="2" borderId="13" xfId="5" applyNumberFormat="1" applyFont="1" applyFill="1" applyBorder="1" applyAlignment="1">
      <alignment vertical="center"/>
    </xf>
    <xf numFmtId="167" fontId="6" fillId="2" borderId="27" xfId="5" applyNumberFormat="1" applyFont="1" applyFill="1" applyBorder="1" applyAlignment="1">
      <alignment vertical="center"/>
    </xf>
    <xf numFmtId="0" fontId="13" fillId="4" borderId="56" xfId="0" applyFont="1" applyFill="1" applyBorder="1" applyAlignment="1">
      <alignment horizontal="center" vertical="center"/>
    </xf>
    <xf numFmtId="3" fontId="13" fillId="2" borderId="1" xfId="0" applyNumberFormat="1" applyFont="1" applyFill="1" applyBorder="1" applyAlignment="1">
      <alignment horizontal="center"/>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5" fillId="0" borderId="0" xfId="0" applyFont="1" applyAlignment="1">
      <alignment horizontal="left" vertical="center" wrapText="1"/>
    </xf>
    <xf numFmtId="0" fontId="17" fillId="0" borderId="1" xfId="0" applyFont="1" applyBorder="1" applyAlignment="1">
      <alignment horizontal="center" vertical="center" wrapText="1"/>
    </xf>
    <xf numFmtId="0" fontId="17" fillId="0" borderId="0" xfId="0" applyFont="1" applyAlignment="1">
      <alignment horizontal="center" vertical="top" wrapText="1"/>
    </xf>
    <xf numFmtId="0" fontId="17" fillId="4" borderId="1" xfId="0" applyFont="1" applyFill="1" applyBorder="1" applyAlignment="1">
      <alignment horizontal="center" vertical="center" wrapText="1"/>
    </xf>
    <xf numFmtId="0" fontId="2" fillId="0" borderId="0" xfId="0" applyFont="1" applyAlignment="1">
      <alignment horizontal="center" vertical="top" wrapText="1"/>
    </xf>
    <xf numFmtId="0" fontId="1" fillId="0" borderId="2" xfId="0" applyFont="1" applyBorder="1" applyAlignment="1">
      <alignment horizontal="center" vertical="top"/>
    </xf>
    <xf numFmtId="0" fontId="11" fillId="3" borderId="1" xfId="0" applyFont="1" applyFill="1" applyBorder="1" applyAlignment="1">
      <alignment horizontal="right" vertical="center" wrapText="1"/>
    </xf>
    <xf numFmtId="0" fontId="17" fillId="0" borderId="54" xfId="0" applyFont="1" applyBorder="1" applyAlignment="1">
      <alignment horizontal="center" vertical="center" wrapText="1"/>
    </xf>
    <xf numFmtId="0" fontId="37" fillId="4" borderId="1" xfId="0" applyFont="1" applyFill="1" applyBorder="1" applyAlignment="1">
      <alignment horizontal="center" vertical="center" wrapText="1"/>
    </xf>
    <xf numFmtId="0" fontId="16" fillId="3" borderId="1" xfId="0" applyFont="1" applyFill="1" applyBorder="1" applyAlignment="1">
      <alignment horizontal="left" wrapText="1"/>
    </xf>
    <xf numFmtId="0" fontId="18" fillId="3" borderId="1" xfId="0" applyFont="1" applyFill="1" applyBorder="1" applyAlignment="1">
      <alignment horizontal="left" vertical="top" wrapText="1"/>
    </xf>
    <xf numFmtId="0" fontId="37" fillId="4" borderId="1" xfId="0" applyFont="1" applyFill="1" applyBorder="1" applyAlignment="1">
      <alignment horizontal="center" vertical="center"/>
    </xf>
    <xf numFmtId="2" fontId="15" fillId="3" borderId="34" xfId="0" applyNumberFormat="1" applyFont="1" applyFill="1" applyBorder="1" applyAlignment="1">
      <alignment horizontal="center" vertical="center" wrapText="1"/>
    </xf>
    <xf numFmtId="2" fontId="15" fillId="3" borderId="35" xfId="0" applyNumberFormat="1" applyFont="1" applyFill="1" applyBorder="1" applyAlignment="1">
      <alignment horizontal="center" vertical="center" wrapText="1"/>
    </xf>
    <xf numFmtId="0" fontId="15" fillId="0" borderId="2" xfId="0" applyFont="1" applyBorder="1" applyAlignment="1">
      <alignment horizontal="center" vertical="top"/>
    </xf>
    <xf numFmtId="0" fontId="15" fillId="4" borderId="33" xfId="0" applyFont="1" applyFill="1" applyBorder="1" applyAlignment="1">
      <alignment horizontal="center" vertical="center" wrapText="1"/>
    </xf>
    <xf numFmtId="0" fontId="15" fillId="4" borderId="29"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0" borderId="37" xfId="0" applyFont="1" applyBorder="1" applyAlignment="1">
      <alignment horizontal="left" vertical="top" wrapText="1"/>
    </xf>
    <xf numFmtId="0" fontId="15" fillId="0" borderId="38" xfId="0" applyFont="1" applyBorder="1" applyAlignment="1">
      <alignment horizontal="left" vertical="top" wrapText="1"/>
    </xf>
    <xf numFmtId="0" fontId="15" fillId="0" borderId="31" xfId="0" applyFont="1" applyBorder="1" applyAlignment="1">
      <alignment horizontal="left" vertical="top" wrapText="1"/>
    </xf>
    <xf numFmtId="0" fontId="17" fillId="2" borderId="13" xfId="0" applyFont="1" applyFill="1" applyBorder="1" applyAlignment="1">
      <alignment horizontal="left" vertical="top"/>
    </xf>
    <xf numFmtId="0" fontId="17" fillId="2" borderId="41" xfId="0" applyFont="1" applyFill="1" applyBorder="1" applyAlignment="1">
      <alignment horizontal="left" vertical="top"/>
    </xf>
    <xf numFmtId="0" fontId="15" fillId="2" borderId="53" xfId="0" applyFont="1" applyFill="1" applyBorder="1" applyAlignment="1">
      <alignment horizontal="left" vertical="center" wrapText="1"/>
    </xf>
    <xf numFmtId="0" fontId="15" fillId="2" borderId="74" xfId="0" applyFont="1" applyFill="1" applyBorder="1" applyAlignment="1">
      <alignment horizontal="left" vertical="center" wrapText="1"/>
    </xf>
    <xf numFmtId="0" fontId="15" fillId="2" borderId="70" xfId="0" applyFont="1" applyFill="1" applyBorder="1" applyAlignment="1">
      <alignment horizontal="left" vertical="center" wrapText="1"/>
    </xf>
    <xf numFmtId="0" fontId="15" fillId="2" borderId="58" xfId="0" applyFont="1" applyFill="1" applyBorder="1" applyAlignment="1">
      <alignment horizontal="left" vertical="center" wrapText="1"/>
    </xf>
    <xf numFmtId="0" fontId="15" fillId="2" borderId="59"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0" borderId="0" xfId="0" applyFont="1" applyAlignment="1">
      <alignment horizontal="center" vertical="center" wrapText="1"/>
    </xf>
    <xf numFmtId="0" fontId="15" fillId="2" borderId="17" xfId="0" applyFont="1" applyFill="1" applyBorder="1" applyAlignment="1">
      <alignment horizontal="left" wrapText="1"/>
    </xf>
    <xf numFmtId="0" fontId="15" fillId="2" borderId="18" xfId="0" applyFont="1" applyFill="1" applyBorder="1" applyAlignment="1">
      <alignment horizontal="left"/>
    </xf>
    <xf numFmtId="0" fontId="15" fillId="2" borderId="4"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1" xfId="0" applyFont="1" applyFill="1" applyBorder="1" applyAlignment="1">
      <alignment horizontal="left" vertical="center" wrapText="1"/>
    </xf>
    <xf numFmtId="4" fontId="17" fillId="4" borderId="11" xfId="0" applyNumberFormat="1" applyFont="1" applyFill="1" applyBorder="1" applyAlignment="1">
      <alignment horizontal="center" vertical="top"/>
    </xf>
    <xf numFmtId="4" fontId="17" fillId="4" borderId="36" xfId="0" applyNumberFormat="1" applyFont="1" applyFill="1" applyBorder="1" applyAlignment="1">
      <alignment horizontal="center" vertical="top"/>
    </xf>
    <xf numFmtId="0" fontId="15" fillId="4" borderId="42" xfId="0" applyFont="1" applyFill="1" applyBorder="1" applyAlignment="1">
      <alignment horizontal="center" vertical="center"/>
    </xf>
    <xf numFmtId="0" fontId="17" fillId="4" borderId="43" xfId="0" applyFont="1" applyFill="1" applyBorder="1" applyAlignment="1">
      <alignment horizontal="center" vertical="center"/>
    </xf>
    <xf numFmtId="2" fontId="17" fillId="4" borderId="44" xfId="5" applyNumberFormat="1" applyFont="1" applyFill="1" applyBorder="1" applyAlignment="1">
      <alignment horizontal="center" vertical="center" wrapText="1"/>
    </xf>
    <xf numFmtId="0" fontId="55" fillId="4" borderId="6" xfId="0" applyFont="1" applyFill="1" applyBorder="1" applyAlignment="1">
      <alignment horizontal="center" vertical="center" wrapText="1"/>
    </xf>
    <xf numFmtId="0" fontId="55" fillId="4" borderId="45" xfId="0" applyFont="1" applyFill="1" applyBorder="1" applyAlignment="1">
      <alignment horizontal="center" vertical="center" wrapText="1"/>
    </xf>
    <xf numFmtId="0" fontId="55" fillId="4" borderId="34" xfId="0" applyFont="1" applyFill="1" applyBorder="1" applyAlignment="1">
      <alignment horizontal="center" vertical="center" wrapText="1"/>
    </xf>
    <xf numFmtId="0" fontId="55" fillId="4" borderId="35"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55" fillId="4" borderId="33" xfId="0" applyFont="1" applyFill="1" applyBorder="1" applyAlignment="1">
      <alignment horizontal="center" vertical="center" wrapText="1"/>
    </xf>
    <xf numFmtId="0" fontId="55" fillId="4" borderId="29"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35"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55" fillId="4" borderId="1" xfId="0" applyFont="1" applyFill="1" applyBorder="1" applyAlignment="1">
      <alignment horizontal="center" vertical="center" wrapText="1"/>
    </xf>
    <xf numFmtId="0" fontId="15" fillId="4" borderId="17" xfId="0" applyFont="1" applyFill="1" applyBorder="1" applyAlignment="1">
      <alignment horizontal="center" vertical="center"/>
    </xf>
    <xf numFmtId="0" fontId="15" fillId="4" borderId="39" xfId="0" applyFont="1" applyFill="1" applyBorder="1" applyAlignment="1">
      <alignment horizontal="center" vertical="center"/>
    </xf>
    <xf numFmtId="0" fontId="17" fillId="4" borderId="20" xfId="0" applyFont="1" applyFill="1" applyBorder="1" applyAlignment="1">
      <alignment horizontal="center" vertical="center" wrapText="1"/>
    </xf>
    <xf numFmtId="0" fontId="17" fillId="4" borderId="37" xfId="0" applyFont="1" applyFill="1" applyBorder="1" applyAlignment="1">
      <alignment horizontal="center" vertical="center" wrapText="1"/>
    </xf>
    <xf numFmtId="0" fontId="15" fillId="4" borderId="3" xfId="0" applyFont="1" applyFill="1" applyBorder="1" applyAlignment="1">
      <alignment horizontal="center" vertical="center"/>
    </xf>
    <xf numFmtId="0" fontId="17" fillId="4" borderId="20" xfId="0" applyFont="1" applyFill="1" applyBorder="1" applyAlignment="1">
      <alignment horizontal="left" vertical="center"/>
    </xf>
    <xf numFmtId="0" fontId="17" fillId="4" borderId="21" xfId="0" applyFont="1" applyFill="1" applyBorder="1" applyAlignment="1">
      <alignment horizontal="left" vertical="center"/>
    </xf>
    <xf numFmtId="0" fontId="17" fillId="0" borderId="54" xfId="0" applyFont="1" applyBorder="1" applyAlignment="1">
      <alignment horizontal="center"/>
    </xf>
    <xf numFmtId="0" fontId="15" fillId="4" borderId="1" xfId="0" applyFont="1" applyFill="1" applyBorder="1" applyAlignment="1">
      <alignment horizontal="center" vertical="center" wrapText="1"/>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3" fontId="15" fillId="0" borderId="1" xfId="0" applyNumberFormat="1" applyFont="1" applyBorder="1" applyAlignment="1">
      <alignment horizontal="center"/>
    </xf>
    <xf numFmtId="0" fontId="15" fillId="0" borderId="1" xfId="0" applyFont="1" applyBorder="1" applyAlignment="1">
      <alignment horizontal="center"/>
    </xf>
    <xf numFmtId="0" fontId="17" fillId="3" borderId="54" xfId="0" applyFont="1" applyFill="1" applyBorder="1" applyAlignment="1">
      <alignment horizontal="center" wrapText="1"/>
    </xf>
    <xf numFmtId="0" fontId="45" fillId="0" borderId="0" xfId="0" applyFont="1" applyAlignment="1">
      <alignment horizontal="left" vertical="center" wrapText="1"/>
    </xf>
    <xf numFmtId="0" fontId="16" fillId="0" borderId="0" xfId="0" applyFont="1" applyAlignment="1">
      <alignment horizontal="left" vertical="center" wrapText="1"/>
    </xf>
    <xf numFmtId="2" fontId="17" fillId="4" borderId="32" xfId="5" applyNumberFormat="1" applyFont="1" applyFill="1" applyBorder="1" applyAlignment="1">
      <alignment horizontal="center" vertical="center" wrapText="1"/>
    </xf>
    <xf numFmtId="0" fontId="12" fillId="4" borderId="60"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37" fillId="4" borderId="45" xfId="0" applyFont="1" applyFill="1" applyBorder="1" applyAlignment="1">
      <alignment horizontal="center" vertical="center" wrapText="1"/>
    </xf>
    <xf numFmtId="0" fontId="37" fillId="4" borderId="17" xfId="0" applyFont="1" applyFill="1" applyBorder="1" applyAlignment="1">
      <alignment horizontal="center" vertical="center" wrapText="1"/>
    </xf>
    <xf numFmtId="0" fontId="37" fillId="4" borderId="20" xfId="0" applyFont="1" applyFill="1" applyBorder="1" applyAlignment="1">
      <alignment horizontal="center" vertical="center" wrapText="1"/>
    </xf>
    <xf numFmtId="0" fontId="37" fillId="4" borderId="29" xfId="0" applyFont="1" applyFill="1" applyBorder="1" applyAlignment="1">
      <alignment horizontal="center" vertical="center" wrapText="1"/>
    </xf>
    <xf numFmtId="0" fontId="37" fillId="4" borderId="33" xfId="0" applyFont="1" applyFill="1" applyBorder="1" applyAlignment="1">
      <alignment horizontal="center" vertical="center" wrapText="1"/>
    </xf>
    <xf numFmtId="0" fontId="21" fillId="0" borderId="0" xfId="0" applyFont="1" applyAlignment="1">
      <alignment horizontal="left" vertical="center" wrapText="1"/>
    </xf>
    <xf numFmtId="0" fontId="5" fillId="4" borderId="17" xfId="0" applyFont="1" applyFill="1" applyBorder="1" applyAlignment="1">
      <alignment horizontal="center" vertical="center"/>
    </xf>
    <xf numFmtId="0" fontId="5" fillId="4" borderId="3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37" xfId="0" applyFont="1" applyFill="1" applyBorder="1" applyAlignment="1">
      <alignment horizontal="center" vertical="center" wrapText="1"/>
    </xf>
    <xf numFmtId="2" fontId="2" fillId="4" borderId="44" xfId="5" applyNumberFormat="1" applyFont="1" applyFill="1" applyBorder="1" applyAlignment="1">
      <alignment horizontal="center" vertical="center" wrapText="1"/>
    </xf>
    <xf numFmtId="2" fontId="2" fillId="4" borderId="66" xfId="5" applyNumberFormat="1"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60" xfId="0" applyFont="1" applyFill="1" applyBorder="1" applyAlignment="1">
      <alignment horizontal="center" vertical="center" wrapText="1"/>
    </xf>
    <xf numFmtId="0" fontId="35" fillId="4" borderId="17" xfId="0" applyFont="1" applyFill="1" applyBorder="1" applyAlignment="1">
      <alignment horizontal="center" vertical="center" wrapText="1"/>
    </xf>
    <xf numFmtId="0" fontId="35" fillId="4" borderId="20"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3" fillId="4" borderId="29" xfId="0" applyFont="1" applyFill="1" applyBorder="1" applyAlignment="1">
      <alignment horizontal="center" vertical="center" wrapText="1"/>
    </xf>
    <xf numFmtId="0" fontId="23" fillId="4" borderId="33"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20" xfId="0" applyFont="1" applyFill="1" applyBorder="1" applyAlignment="1">
      <alignment horizontal="center" vertical="center" wrapText="1"/>
    </xf>
    <xf numFmtId="0" fontId="36" fillId="4" borderId="60" xfId="0" applyFont="1" applyFill="1" applyBorder="1" applyAlignment="1">
      <alignment horizontal="center" vertical="center" wrapText="1"/>
    </xf>
    <xf numFmtId="0" fontId="13" fillId="3" borderId="54" xfId="0" applyFont="1" applyFill="1" applyBorder="1" applyAlignment="1">
      <alignment horizontal="center" wrapText="1"/>
    </xf>
    <xf numFmtId="0" fontId="13" fillId="0" borderId="0" xfId="0" applyFont="1" applyAlignment="1">
      <alignment horizontal="center" vertical="center" wrapText="1"/>
    </xf>
    <xf numFmtId="0" fontId="35" fillId="4" borderId="29"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20" xfId="0" applyFont="1" applyFill="1" applyBorder="1" applyAlignment="1">
      <alignment horizontal="center" vertical="center" wrapText="1"/>
    </xf>
    <xf numFmtId="0" fontId="24" fillId="4" borderId="60" xfId="0" applyFont="1" applyFill="1" applyBorder="1" applyAlignment="1">
      <alignment horizontal="center" vertical="center" wrapText="1"/>
    </xf>
    <xf numFmtId="2" fontId="17" fillId="4" borderId="66" xfId="5" applyNumberFormat="1" applyFont="1" applyFill="1" applyBorder="1" applyAlignment="1">
      <alignment horizontal="center" vertical="center" wrapText="1"/>
    </xf>
    <xf numFmtId="0" fontId="12" fillId="4" borderId="34" xfId="6" applyFont="1" applyFill="1" applyBorder="1" applyAlignment="1">
      <alignment horizontal="center" vertical="center" wrapText="1"/>
    </xf>
    <xf numFmtId="0" fontId="12" fillId="4" borderId="68" xfId="6" applyFont="1" applyFill="1" applyBorder="1" applyAlignment="1">
      <alignment horizontal="center" vertical="center" wrapText="1"/>
    </xf>
    <xf numFmtId="0" fontId="55" fillId="4" borderId="60" xfId="0" applyFont="1" applyFill="1" applyBorder="1" applyAlignment="1">
      <alignment horizontal="center" vertical="center" wrapText="1"/>
    </xf>
    <xf numFmtId="0" fontId="55" fillId="4" borderId="17" xfId="0" applyFont="1" applyFill="1" applyBorder="1" applyAlignment="1">
      <alignment horizontal="center" vertical="center" wrapText="1"/>
    </xf>
    <xf numFmtId="0" fontId="55" fillId="4" borderId="20" xfId="0" applyFont="1" applyFill="1" applyBorder="1" applyAlignment="1">
      <alignment horizontal="center" vertical="center" wrapText="1"/>
    </xf>
    <xf numFmtId="0" fontId="64" fillId="4" borderId="29" xfId="0" applyFont="1" applyFill="1" applyBorder="1" applyAlignment="1">
      <alignment horizontal="center" vertical="center" wrapText="1"/>
    </xf>
    <xf numFmtId="0" fontId="64" fillId="4" borderId="33" xfId="0" applyFont="1" applyFill="1" applyBorder="1" applyAlignment="1">
      <alignment horizontal="center" vertical="center" wrapText="1"/>
    </xf>
    <xf numFmtId="0" fontId="17" fillId="0" borderId="0" xfId="0" applyFont="1" applyAlignment="1">
      <alignment horizontal="center" vertical="center" wrapText="1"/>
    </xf>
    <xf numFmtId="0" fontId="1" fillId="0" borderId="0" xfId="0" applyFont="1" applyAlignment="1">
      <alignment horizontal="left" vertical="center" wrapText="1"/>
    </xf>
    <xf numFmtId="0" fontId="27" fillId="4" borderId="6" xfId="0" applyFont="1" applyFill="1" applyBorder="1" applyAlignment="1">
      <alignment horizontal="center" vertical="center" wrapText="1"/>
    </xf>
    <xf numFmtId="0" fontId="27" fillId="4" borderId="45" xfId="0" applyFont="1" applyFill="1" applyBorder="1" applyAlignment="1">
      <alignment horizontal="center" vertical="center" wrapText="1"/>
    </xf>
    <xf numFmtId="0" fontId="10" fillId="0" borderId="0" xfId="0" applyFont="1" applyAlignment="1">
      <alignment horizontal="left" vertical="center" wrapText="1"/>
    </xf>
    <xf numFmtId="0" fontId="1" fillId="4" borderId="42" xfId="0" applyFont="1" applyFill="1" applyBorder="1" applyAlignment="1">
      <alignment horizontal="center" vertical="center"/>
    </xf>
    <xf numFmtId="0" fontId="1" fillId="4" borderId="30" xfId="0" applyFont="1" applyFill="1" applyBorder="1" applyAlignment="1">
      <alignment horizontal="center" vertical="center"/>
    </xf>
    <xf numFmtId="0" fontId="2" fillId="4" borderId="43" xfId="0" applyFont="1" applyFill="1" applyBorder="1" applyAlignment="1">
      <alignment vertical="center"/>
    </xf>
    <xf numFmtId="0" fontId="2" fillId="4" borderId="31" xfId="0" applyFont="1" applyFill="1" applyBorder="1" applyAlignment="1">
      <alignment vertical="center"/>
    </xf>
    <xf numFmtId="0" fontId="27" fillId="4" borderId="34" xfId="0" applyFont="1" applyFill="1" applyBorder="1" applyAlignment="1">
      <alignment horizontal="center" vertical="center" wrapText="1"/>
    </xf>
    <xf numFmtId="0" fontId="27" fillId="4" borderId="35" xfId="0" applyFont="1" applyFill="1" applyBorder="1" applyAlignment="1">
      <alignment horizontal="center" vertical="center" wrapText="1"/>
    </xf>
    <xf numFmtId="167" fontId="37" fillId="2" borderId="1" xfId="0" applyNumberFormat="1" applyFont="1" applyFill="1" applyBorder="1" applyAlignment="1">
      <alignment horizontal="center" vertical="center" wrapText="1"/>
    </xf>
    <xf numFmtId="0" fontId="31" fillId="0" borderId="0" xfId="0" applyFont="1" applyAlignment="1">
      <alignment horizontal="left" vertical="center" wrapText="1"/>
    </xf>
    <xf numFmtId="0" fontId="27" fillId="4" borderId="1" xfId="0" applyFont="1" applyFill="1" applyBorder="1" applyAlignment="1">
      <alignment horizontal="center" vertical="center" wrapText="1"/>
    </xf>
    <xf numFmtId="2" fontId="28" fillId="4" borderId="34" xfId="0" applyNumberFormat="1" applyFont="1" applyFill="1" applyBorder="1" applyAlignment="1">
      <alignment horizontal="center" vertical="center" wrapText="1"/>
    </xf>
    <xf numFmtId="2" fontId="28" fillId="4" borderId="35" xfId="0" applyNumberFormat="1" applyFont="1" applyFill="1" applyBorder="1" applyAlignment="1">
      <alignment horizontal="center" vertical="center" wrapText="1"/>
    </xf>
    <xf numFmtId="0" fontId="28" fillId="4" borderId="34"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48"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5" fillId="4" borderId="3" xfId="0" applyFont="1" applyFill="1" applyBorder="1" applyAlignment="1">
      <alignment horizontal="center"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8" fillId="4" borderId="20" xfId="0" applyFont="1" applyFill="1" applyBorder="1" applyAlignment="1">
      <alignment horizontal="left" vertical="center" wrapText="1"/>
    </xf>
    <xf numFmtId="0" fontId="8" fillId="4" borderId="21" xfId="0" applyFont="1" applyFill="1" applyBorder="1" applyAlignment="1">
      <alignment horizontal="left" vertical="center" wrapText="1"/>
    </xf>
    <xf numFmtId="0" fontId="24" fillId="4" borderId="29"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25" fillId="4" borderId="33"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20" xfId="0" applyFont="1" applyFill="1" applyBorder="1" applyAlignment="1">
      <alignment horizontal="center" vertical="center" wrapText="1"/>
    </xf>
    <xf numFmtId="0" fontId="2" fillId="4" borderId="43" xfId="0" applyFont="1" applyFill="1" applyBorder="1" applyAlignment="1">
      <alignment horizontal="center" vertical="center"/>
    </xf>
    <xf numFmtId="0" fontId="2" fillId="4" borderId="31" xfId="0" applyFont="1" applyFill="1" applyBorder="1" applyAlignment="1">
      <alignment horizontal="center" vertical="center"/>
    </xf>
    <xf numFmtId="0" fontId="54" fillId="4" borderId="1" xfId="0" applyFont="1" applyFill="1" applyBorder="1" applyAlignment="1">
      <alignment horizontal="center" vertical="center" wrapText="1"/>
    </xf>
    <xf numFmtId="0" fontId="51" fillId="0" borderId="0" xfId="0" applyFont="1" applyAlignment="1">
      <alignment horizontal="left" vertical="center" wrapText="1"/>
    </xf>
    <xf numFmtId="0" fontId="10" fillId="4" borderId="1" xfId="0" applyFont="1" applyFill="1" applyBorder="1" applyAlignment="1">
      <alignment horizontal="center" vertical="center"/>
    </xf>
    <xf numFmtId="0" fontId="13" fillId="4" borderId="1" xfId="0" applyFont="1" applyFill="1" applyBorder="1" applyAlignment="1">
      <alignment horizontal="center" vertical="center"/>
    </xf>
    <xf numFmtId="2" fontId="17" fillId="4" borderId="1" xfId="5" applyNumberFormat="1" applyFont="1" applyFill="1" applyBorder="1" applyAlignment="1">
      <alignment horizontal="center" vertical="center" wrapText="1"/>
    </xf>
    <xf numFmtId="0" fontId="56" fillId="4" borderId="1" xfId="0"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Border="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center"/>
    </xf>
    <xf numFmtId="0" fontId="10" fillId="0" borderId="1" xfId="0" applyFont="1" applyBorder="1" applyAlignment="1">
      <alignment horizontal="center"/>
    </xf>
    <xf numFmtId="0" fontId="57" fillId="4" borderId="1" xfId="0" applyFont="1" applyFill="1" applyBorder="1" applyAlignment="1">
      <alignment horizontal="center" vertical="center" wrapText="1"/>
    </xf>
    <xf numFmtId="0" fontId="15"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62" fillId="4" borderId="34" xfId="0" applyFont="1" applyFill="1" applyBorder="1" applyAlignment="1">
      <alignment horizontal="center" vertical="center" wrapText="1"/>
    </xf>
    <xf numFmtId="0" fontId="54" fillId="4" borderId="6" xfId="0" applyFont="1" applyFill="1" applyBorder="1" applyAlignment="1">
      <alignment horizontal="center" vertical="center" wrapText="1"/>
    </xf>
    <xf numFmtId="0" fontId="54" fillId="4" borderId="45" xfId="0" applyFont="1" applyFill="1" applyBorder="1" applyAlignment="1">
      <alignment horizontal="center" vertical="center" wrapText="1"/>
    </xf>
    <xf numFmtId="0" fontId="10" fillId="4" borderId="42" xfId="0" applyFont="1" applyFill="1" applyBorder="1" applyAlignment="1">
      <alignment horizontal="center" vertical="center"/>
    </xf>
    <xf numFmtId="0" fontId="10" fillId="4" borderId="30" xfId="0" applyFont="1" applyFill="1" applyBorder="1" applyAlignment="1">
      <alignment horizontal="center" vertical="center"/>
    </xf>
    <xf numFmtId="0" fontId="13" fillId="4" borderId="43" xfId="0" applyFont="1" applyFill="1" applyBorder="1" applyAlignment="1">
      <alignment horizontal="center" vertical="center"/>
    </xf>
    <xf numFmtId="0" fontId="13" fillId="4" borderId="31" xfId="0" applyFont="1" applyFill="1" applyBorder="1" applyAlignment="1">
      <alignment horizontal="center" vertical="center"/>
    </xf>
    <xf numFmtId="0" fontId="12" fillId="4" borderId="35" xfId="6" applyFont="1" applyFill="1" applyBorder="1" applyAlignment="1">
      <alignment horizontal="center" vertical="center" wrapText="1"/>
    </xf>
    <xf numFmtId="0" fontId="62" fillId="4" borderId="34" xfId="6" applyFont="1" applyFill="1" applyBorder="1" applyAlignment="1">
      <alignment horizontal="center" vertical="center" wrapText="1"/>
    </xf>
    <xf numFmtId="0" fontId="55" fillId="4" borderId="18" xfId="0" applyFont="1" applyFill="1" applyBorder="1" applyAlignment="1">
      <alignment horizontal="center" vertical="center" wrapText="1"/>
    </xf>
    <xf numFmtId="0" fontId="54" fillId="4" borderId="33" xfId="0" applyFont="1" applyFill="1" applyBorder="1" applyAlignment="1">
      <alignment horizontal="center" vertical="center" wrapText="1"/>
    </xf>
    <xf numFmtId="0" fontId="54" fillId="4" borderId="29" xfId="0" applyFont="1" applyFill="1" applyBorder="1" applyAlignment="1">
      <alignment horizontal="center" vertical="center" wrapText="1"/>
    </xf>
    <xf numFmtId="2" fontId="12" fillId="4" borderId="33" xfId="0" applyNumberFormat="1" applyFont="1" applyFill="1" applyBorder="1" applyAlignment="1">
      <alignment horizontal="center" vertical="center" wrapText="1"/>
    </xf>
    <xf numFmtId="2" fontId="12" fillId="4" borderId="29" xfId="0" applyNumberFormat="1" applyFont="1" applyFill="1" applyBorder="1" applyAlignment="1">
      <alignment horizontal="center" vertical="center" wrapText="1"/>
    </xf>
    <xf numFmtId="0" fontId="56" fillId="4" borderId="33" xfId="0" applyFont="1" applyFill="1" applyBorder="1" applyAlignment="1">
      <alignment horizontal="center" vertical="center" wrapText="1"/>
    </xf>
    <xf numFmtId="0" fontId="56" fillId="4" borderId="29" xfId="0" applyFont="1" applyFill="1" applyBorder="1" applyAlignment="1">
      <alignment horizontal="center" vertical="center" wrapText="1"/>
    </xf>
    <xf numFmtId="0" fontId="57" fillId="4" borderId="18" xfId="0" applyFont="1" applyFill="1" applyBorder="1" applyAlignment="1">
      <alignment horizontal="center" vertical="center" wrapText="1"/>
    </xf>
    <xf numFmtId="0" fontId="56" fillId="4" borderId="18" xfId="0" applyFont="1" applyFill="1" applyBorder="1" applyAlignment="1">
      <alignment horizontal="center" vertical="center" wrapText="1"/>
    </xf>
    <xf numFmtId="0" fontId="52" fillId="0" borderId="0" xfId="0" applyFont="1"/>
    <xf numFmtId="0" fontId="52" fillId="0" borderId="0" xfId="0" applyFont="1" applyAlignment="1">
      <alignment horizontal="left" vertical="center" wrapText="1"/>
    </xf>
    <xf numFmtId="0" fontId="66" fillId="0" borderId="0" xfId="0" applyFont="1" applyAlignment="1">
      <alignment horizontal="left" vertical="center"/>
    </xf>
    <xf numFmtId="0" fontId="66" fillId="0" borderId="0" xfId="0" applyFont="1"/>
    <xf numFmtId="2" fontId="66" fillId="0" borderId="0" xfId="5" applyNumberFormat="1" applyFont="1" applyAlignment="1">
      <alignment vertical="center"/>
    </xf>
    <xf numFmtId="2" fontId="52" fillId="0" borderId="0" xfId="0" applyNumberFormat="1" applyFont="1"/>
    <xf numFmtId="2" fontId="52" fillId="0" borderId="0" xfId="0" applyNumberFormat="1" applyFont="1" applyAlignment="1">
      <alignment wrapText="1"/>
    </xf>
    <xf numFmtId="0" fontId="67" fillId="0" borderId="0" xfId="0" applyFont="1" applyAlignment="1">
      <alignment horizontal="left" vertical="center"/>
    </xf>
    <xf numFmtId="0" fontId="67" fillId="0" borderId="0" xfId="0" applyFont="1"/>
    <xf numFmtId="2" fontId="52" fillId="0" borderId="0" xfId="0" applyNumberFormat="1" applyFont="1" applyAlignment="1">
      <alignment horizontal="left" vertical="center" wrapText="1"/>
    </xf>
    <xf numFmtId="0" fontId="52" fillId="3" borderId="0" xfId="0" applyFont="1" applyFill="1"/>
    <xf numFmtId="0" fontId="52" fillId="3" borderId="0" xfId="0" applyFont="1" applyFill="1" applyAlignment="1">
      <alignment horizontal="center" vertical="center"/>
    </xf>
    <xf numFmtId="2" fontId="66" fillId="3" borderId="0" xfId="5" applyNumberFormat="1" applyFont="1" applyFill="1" applyAlignment="1">
      <alignment vertical="center"/>
    </xf>
    <xf numFmtId="2" fontId="52" fillId="3" borderId="0" xfId="0" applyNumberFormat="1" applyFont="1" applyFill="1"/>
    <xf numFmtId="2" fontId="52" fillId="3" borderId="0" xfId="0" applyNumberFormat="1" applyFont="1" applyFill="1" applyAlignment="1">
      <alignment wrapText="1"/>
    </xf>
    <xf numFmtId="0" fontId="52" fillId="4" borderId="42" xfId="0" applyFont="1" applyFill="1" applyBorder="1" applyAlignment="1">
      <alignment horizontal="center" vertical="center"/>
    </xf>
    <xf numFmtId="0" fontId="66" fillId="4" borderId="43" xfId="0" applyFont="1" applyFill="1" applyBorder="1" applyAlignment="1">
      <alignment horizontal="center" vertical="center" wrapText="1"/>
    </xf>
    <xf numFmtId="0" fontId="66" fillId="4" borderId="43" xfId="0" applyFont="1" applyFill="1" applyBorder="1" applyAlignment="1">
      <alignment horizontal="center" vertical="center"/>
    </xf>
    <xf numFmtId="2" fontId="66" fillId="4" borderId="44" xfId="5" applyNumberFormat="1" applyFont="1" applyFill="1" applyBorder="1" applyAlignment="1">
      <alignment horizontal="center" vertical="center" wrapText="1"/>
    </xf>
    <xf numFmtId="0" fontId="69" fillId="4" borderId="6" xfId="0" applyFont="1" applyFill="1" applyBorder="1" applyAlignment="1">
      <alignment horizontal="center" vertical="center" wrapText="1"/>
    </xf>
    <xf numFmtId="0" fontId="69" fillId="4" borderId="45" xfId="0" applyFont="1" applyFill="1" applyBorder="1" applyAlignment="1">
      <alignment horizontal="center" vertical="center" wrapText="1"/>
    </xf>
    <xf numFmtId="0" fontId="69" fillId="4" borderId="33" xfId="0" applyFont="1" applyFill="1" applyBorder="1" applyAlignment="1">
      <alignment horizontal="center" vertical="center" wrapText="1"/>
    </xf>
    <xf numFmtId="0" fontId="69" fillId="4" borderId="29" xfId="0" applyFont="1" applyFill="1" applyBorder="1" applyAlignment="1">
      <alignment horizontal="center" vertical="center" wrapText="1"/>
    </xf>
    <xf numFmtId="0" fontId="70" fillId="4" borderId="33" xfId="0" applyFont="1" applyFill="1" applyBorder="1" applyAlignment="1">
      <alignment horizontal="center" vertical="center" wrapText="1"/>
    </xf>
    <xf numFmtId="0" fontId="70" fillId="4" borderId="29" xfId="0" applyFont="1" applyFill="1" applyBorder="1" applyAlignment="1">
      <alignment horizontal="center" vertical="center" wrapText="1"/>
    </xf>
    <xf numFmtId="0" fontId="69" fillId="4" borderId="34" xfId="0" applyFont="1" applyFill="1" applyBorder="1" applyAlignment="1">
      <alignment horizontal="center" vertical="center" wrapText="1"/>
    </xf>
    <xf numFmtId="0" fontId="69" fillId="4" borderId="35" xfId="0" applyFont="1" applyFill="1" applyBorder="1" applyAlignment="1">
      <alignment horizontal="center" vertical="center" wrapText="1"/>
    </xf>
    <xf numFmtId="0" fontId="70" fillId="4" borderId="34" xfId="0" applyFont="1" applyFill="1" applyBorder="1" applyAlignment="1">
      <alignment horizontal="center" vertical="center" wrapText="1"/>
    </xf>
    <xf numFmtId="0" fontId="70" fillId="4" borderId="35" xfId="0" applyFont="1" applyFill="1" applyBorder="1" applyAlignment="1">
      <alignment horizontal="center" vertical="center" wrapText="1"/>
    </xf>
    <xf numFmtId="0" fontId="71" fillId="4" borderId="33" xfId="6" applyFont="1" applyFill="1" applyBorder="1" applyAlignment="1">
      <alignment horizontal="center" vertical="center" wrapText="1"/>
    </xf>
    <xf numFmtId="0" fontId="70" fillId="4" borderId="29" xfId="6" applyFont="1" applyFill="1" applyBorder="1" applyAlignment="1">
      <alignment horizontal="center" vertical="center" wrapText="1"/>
    </xf>
    <xf numFmtId="0" fontId="73" fillId="4" borderId="46" xfId="6" applyFont="1" applyFill="1" applyBorder="1" applyAlignment="1">
      <alignment horizontal="center" vertical="center" wrapText="1"/>
    </xf>
    <xf numFmtId="0" fontId="73" fillId="4" borderId="40" xfId="6" applyFont="1" applyFill="1" applyBorder="1" applyAlignment="1">
      <alignment horizontal="center" vertical="center" wrapText="1"/>
    </xf>
    <xf numFmtId="0" fontId="73" fillId="4" borderId="34" xfId="6" applyFont="1" applyFill="1" applyBorder="1" applyAlignment="1">
      <alignment horizontal="center" vertical="center" wrapText="1"/>
    </xf>
    <xf numFmtId="0" fontId="73" fillId="4" borderId="35" xfId="6" applyFont="1" applyFill="1" applyBorder="1" applyAlignment="1">
      <alignment horizontal="center" vertical="center" wrapText="1"/>
    </xf>
    <xf numFmtId="0" fontId="69" fillId="4" borderId="1" xfId="0" applyFont="1" applyFill="1" applyBorder="1" applyAlignment="1">
      <alignment horizontal="center" vertical="center" wrapText="1"/>
    </xf>
    <xf numFmtId="0" fontId="52" fillId="4" borderId="47" xfId="0" applyFont="1" applyFill="1" applyBorder="1" applyAlignment="1">
      <alignment horizontal="center" vertical="center"/>
    </xf>
    <xf numFmtId="0" fontId="66" fillId="4" borderId="38" xfId="0" applyFont="1" applyFill="1" applyBorder="1" applyAlignment="1">
      <alignment horizontal="center" vertical="center" wrapText="1"/>
    </xf>
    <xf numFmtId="0" fontId="66" fillId="4" borderId="38" xfId="0" applyFont="1" applyFill="1" applyBorder="1" applyAlignment="1">
      <alignment horizontal="center" vertical="center"/>
    </xf>
    <xf numFmtId="2" fontId="66" fillId="4" borderId="48" xfId="5" applyNumberFormat="1" applyFont="1" applyFill="1" applyBorder="1" applyAlignment="1">
      <alignment horizontal="center" vertical="center" wrapText="1"/>
    </xf>
    <xf numFmtId="0" fontId="70" fillId="4" borderId="39" xfId="0" applyFont="1" applyFill="1" applyBorder="1" applyAlignment="1">
      <alignment horizontal="center" vertical="center" wrapText="1"/>
    </xf>
    <xf numFmtId="0" fontId="70" fillId="4" borderId="37" xfId="0" applyFont="1" applyFill="1" applyBorder="1" applyAlignment="1">
      <alignment horizontal="center" vertical="center" wrapText="1"/>
    </xf>
    <xf numFmtId="2" fontId="70" fillId="4" borderId="37" xfId="0" applyNumberFormat="1" applyFont="1" applyFill="1" applyBorder="1" applyAlignment="1">
      <alignment horizontal="center" vertical="center" wrapText="1"/>
    </xf>
    <xf numFmtId="0" fontId="69" fillId="4" borderId="2" xfId="0" applyFont="1" applyFill="1" applyBorder="1" applyAlignment="1">
      <alignment horizontal="center" vertical="center" wrapText="1"/>
    </xf>
    <xf numFmtId="0" fontId="70" fillId="4" borderId="40" xfId="0" applyFont="1" applyFill="1" applyBorder="1" applyAlignment="1">
      <alignment horizontal="center" vertical="center" wrapText="1"/>
    </xf>
    <xf numFmtId="2" fontId="70" fillId="4" borderId="46" xfId="0" applyNumberFormat="1" applyFont="1" applyFill="1" applyBorder="1" applyAlignment="1">
      <alignment horizontal="center" vertical="center" wrapText="1"/>
    </xf>
    <xf numFmtId="0" fontId="70" fillId="4" borderId="2" xfId="0" applyFont="1" applyFill="1" applyBorder="1" applyAlignment="1">
      <alignment horizontal="center" vertical="center" wrapText="1"/>
    </xf>
    <xf numFmtId="0" fontId="70" fillId="4" borderId="2" xfId="6" applyFont="1" applyFill="1" applyBorder="1" applyAlignment="1">
      <alignment horizontal="center" vertical="center" wrapText="1"/>
    </xf>
    <xf numFmtId="0" fontId="69" fillId="4" borderId="1" xfId="0" applyFont="1" applyFill="1" applyBorder="1" applyAlignment="1">
      <alignment horizontal="center" vertical="center" wrapText="1"/>
    </xf>
    <xf numFmtId="0" fontId="70" fillId="4" borderId="49" xfId="6" applyFont="1" applyFill="1" applyBorder="1" applyAlignment="1">
      <alignment horizontal="center" vertical="center" wrapText="1"/>
    </xf>
    <xf numFmtId="0" fontId="70" fillId="4" borderId="1" xfId="0" applyFont="1" applyFill="1" applyBorder="1" applyAlignment="1">
      <alignment horizontal="center" vertical="center" wrapText="1"/>
    </xf>
    <xf numFmtId="0" fontId="52" fillId="0" borderId="55" xfId="0" applyFont="1" applyBorder="1"/>
    <xf numFmtId="0" fontId="52" fillId="5" borderId="7" xfId="5" applyNumberFormat="1" applyFont="1" applyFill="1" applyBorder="1" applyAlignment="1">
      <alignment horizontal="center" vertical="center"/>
    </xf>
    <xf numFmtId="0" fontId="52" fillId="5" borderId="8" xfId="5" applyNumberFormat="1" applyFont="1" applyFill="1" applyBorder="1" applyAlignment="1">
      <alignment horizontal="center" vertical="center"/>
    </xf>
    <xf numFmtId="0" fontId="60" fillId="5" borderId="8" xfId="5" applyNumberFormat="1" applyFont="1" applyFill="1" applyBorder="1" applyAlignment="1">
      <alignment horizontal="center" vertical="center" wrapText="1"/>
    </xf>
    <xf numFmtId="0" fontId="52" fillId="5" borderId="8" xfId="5" applyNumberFormat="1" applyFont="1" applyFill="1" applyBorder="1" applyAlignment="1">
      <alignment horizontal="center" vertical="center" wrapText="1"/>
    </xf>
    <xf numFmtId="0" fontId="52" fillId="0" borderId="1" xfId="0" applyFont="1" applyBorder="1"/>
    <xf numFmtId="0" fontId="66" fillId="5" borderId="7" xfId="0" applyFont="1" applyFill="1" applyBorder="1" applyAlignment="1">
      <alignment horizontal="center" vertical="center"/>
    </xf>
    <xf numFmtId="0" fontId="66" fillId="5" borderId="8" xfId="0" applyFont="1" applyFill="1" applyBorder="1" applyAlignment="1">
      <alignment horizontal="right"/>
    </xf>
    <xf numFmtId="166" fontId="66" fillId="5" borderId="15" xfId="5" applyFont="1" applyFill="1" applyBorder="1" applyAlignment="1">
      <alignment vertical="center"/>
    </xf>
    <xf numFmtId="166" fontId="66" fillId="5" borderId="8" xfId="5" applyFont="1" applyFill="1" applyBorder="1" applyAlignment="1">
      <alignment vertical="center"/>
    </xf>
    <xf numFmtId="167" fontId="66" fillId="5" borderId="8" xfId="5" applyNumberFormat="1" applyFont="1" applyFill="1" applyBorder="1" applyAlignment="1"/>
    <xf numFmtId="166" fontId="66" fillId="5" borderId="8" xfId="5" applyFont="1" applyFill="1" applyBorder="1" applyAlignment="1"/>
    <xf numFmtId="0" fontId="66" fillId="5" borderId="14" xfId="0" applyFont="1" applyFill="1" applyBorder="1" applyAlignment="1">
      <alignment horizontal="center" vertical="center"/>
    </xf>
    <xf numFmtId="0" fontId="66" fillId="5" borderId="15" xfId="0" applyFont="1" applyFill="1" applyBorder="1" applyAlignment="1">
      <alignment horizontal="right"/>
    </xf>
    <xf numFmtId="167" fontId="66" fillId="5" borderId="15" xfId="5" applyNumberFormat="1" applyFont="1" applyFill="1" applyBorder="1" applyAlignment="1"/>
    <xf numFmtId="166" fontId="66" fillId="5" borderId="15" xfId="5" applyFont="1" applyFill="1" applyBorder="1" applyAlignment="1"/>
    <xf numFmtId="166" fontId="66" fillId="5" borderId="16" xfId="5" applyFont="1" applyFill="1" applyBorder="1" applyAlignment="1">
      <alignment vertical="center"/>
    </xf>
    <xf numFmtId="0" fontId="52" fillId="0" borderId="17" xfId="0" applyFont="1" applyBorder="1" applyAlignment="1">
      <alignment horizontal="center" vertical="center"/>
    </xf>
    <xf numFmtId="0" fontId="52" fillId="0" borderId="18" xfId="0" applyFont="1" applyBorder="1" applyAlignment="1">
      <alignment vertical="center"/>
    </xf>
    <xf numFmtId="166" fontId="66" fillId="5" borderId="18" xfId="5" applyFont="1" applyFill="1" applyBorder="1" applyAlignment="1">
      <alignment vertical="center"/>
    </xf>
    <xf numFmtId="167" fontId="52" fillId="3" borderId="18" xfId="5" applyNumberFormat="1" applyFont="1" applyFill="1" applyBorder="1" applyAlignment="1">
      <alignment vertical="center"/>
    </xf>
    <xf numFmtId="166" fontId="52" fillId="3" borderId="18" xfId="5" applyFont="1" applyFill="1" applyBorder="1" applyAlignment="1">
      <alignment vertical="center"/>
    </xf>
    <xf numFmtId="2" fontId="52" fillId="3" borderId="18" xfId="5" applyNumberFormat="1" applyFont="1" applyFill="1" applyBorder="1" applyAlignment="1">
      <alignment vertical="center"/>
    </xf>
    <xf numFmtId="2" fontId="52" fillId="3" borderId="18" xfId="5" applyNumberFormat="1" applyFont="1" applyFill="1" applyBorder="1" applyAlignment="1">
      <alignment vertical="center" wrapText="1"/>
    </xf>
    <xf numFmtId="0" fontId="52" fillId="0" borderId="3" xfId="0" applyFont="1" applyBorder="1" applyAlignment="1">
      <alignment horizontal="center" vertical="center"/>
    </xf>
    <xf numFmtId="0" fontId="52" fillId="0" borderId="1" xfId="0" applyFont="1" applyBorder="1" applyAlignment="1">
      <alignment vertical="center"/>
    </xf>
    <xf numFmtId="166" fontId="66" fillId="5" borderId="1" xfId="5" applyFont="1" applyFill="1" applyBorder="1" applyAlignment="1">
      <alignment vertical="center"/>
    </xf>
    <xf numFmtId="167" fontId="52" fillId="3" borderId="1" xfId="5" applyNumberFormat="1" applyFont="1" applyFill="1" applyBorder="1" applyAlignment="1">
      <alignment vertical="center"/>
    </xf>
    <xf numFmtId="166" fontId="52" fillId="3" borderId="1" xfId="5" applyFont="1" applyFill="1" applyBorder="1" applyAlignment="1">
      <alignment vertical="center"/>
    </xf>
    <xf numFmtId="2" fontId="52" fillId="3" borderId="1" xfId="5" applyNumberFormat="1" applyFont="1" applyFill="1" applyBorder="1" applyAlignment="1">
      <alignment vertical="center"/>
    </xf>
    <xf numFmtId="2" fontId="52" fillId="3" borderId="1" xfId="5" applyNumberFormat="1" applyFont="1" applyFill="1" applyBorder="1" applyAlignment="1">
      <alignment vertical="center" wrapText="1"/>
    </xf>
    <xf numFmtId="167" fontId="52" fillId="3" borderId="1" xfId="5" applyNumberFormat="1" applyFont="1" applyFill="1" applyBorder="1"/>
    <xf numFmtId="166" fontId="52" fillId="3" borderId="1" xfId="5" applyFont="1" applyFill="1" applyBorder="1"/>
    <xf numFmtId="2" fontId="52" fillId="3" borderId="1" xfId="5" applyNumberFormat="1" applyFont="1" applyFill="1" applyBorder="1"/>
    <xf numFmtId="2" fontId="52" fillId="3" borderId="1" xfId="5" applyNumberFormat="1" applyFont="1" applyFill="1" applyBorder="1" applyAlignment="1">
      <alignment wrapText="1"/>
    </xf>
    <xf numFmtId="0" fontId="52" fillId="0" borderId="39" xfId="0" applyFont="1" applyBorder="1" applyAlignment="1">
      <alignment horizontal="center" vertical="center"/>
    </xf>
    <xf numFmtId="0" fontId="52" fillId="0" borderId="2" xfId="0" applyFont="1" applyBorder="1" applyAlignment="1">
      <alignment vertical="center"/>
    </xf>
    <xf numFmtId="166" fontId="66" fillId="5" borderId="2" xfId="5" applyFont="1" applyFill="1" applyBorder="1" applyAlignment="1">
      <alignment vertical="center"/>
    </xf>
    <xf numFmtId="167" fontId="52" fillId="3" borderId="2" xfId="5" applyNumberFormat="1" applyFont="1" applyFill="1" applyBorder="1"/>
    <xf numFmtId="166" fontId="52" fillId="3" borderId="2" xfId="5" applyFont="1" applyFill="1" applyBorder="1"/>
    <xf numFmtId="2" fontId="52" fillId="3" borderId="2" xfId="5" applyNumberFormat="1" applyFont="1" applyFill="1" applyBorder="1"/>
    <xf numFmtId="2" fontId="52" fillId="3" borderId="2" xfId="5" applyNumberFormat="1" applyFont="1" applyFill="1" applyBorder="1" applyAlignment="1">
      <alignment wrapText="1"/>
    </xf>
    <xf numFmtId="167" fontId="52" fillId="3" borderId="18" xfId="5" applyNumberFormat="1" applyFont="1" applyFill="1" applyBorder="1"/>
    <xf numFmtId="166" fontId="52" fillId="3" borderId="18" xfId="5" applyFont="1" applyFill="1" applyBorder="1"/>
    <xf numFmtId="2" fontId="52" fillId="3" borderId="18" xfId="5" applyNumberFormat="1" applyFont="1" applyFill="1" applyBorder="1"/>
    <xf numFmtId="2" fontId="52" fillId="3" borderId="18" xfId="5" applyNumberFormat="1" applyFont="1" applyFill="1" applyBorder="1" applyAlignment="1">
      <alignment wrapText="1"/>
    </xf>
    <xf numFmtId="0" fontId="52" fillId="0" borderId="4" xfId="0" applyFont="1" applyBorder="1" applyAlignment="1">
      <alignment horizontal="center" vertical="center"/>
    </xf>
    <xf numFmtId="0" fontId="52" fillId="0" borderId="5" xfId="0" applyFont="1" applyBorder="1" applyAlignment="1">
      <alignment vertical="center"/>
    </xf>
    <xf numFmtId="166" fontId="66" fillId="5" borderId="5" xfId="5" applyFont="1" applyFill="1" applyBorder="1" applyAlignment="1">
      <alignment vertical="center"/>
    </xf>
    <xf numFmtId="167" fontId="52" fillId="3" borderId="5" xfId="5" applyNumberFormat="1" applyFont="1" applyFill="1" applyBorder="1"/>
    <xf numFmtId="166" fontId="52" fillId="3" borderId="5" xfId="5" applyFont="1" applyFill="1" applyBorder="1"/>
    <xf numFmtId="2" fontId="52" fillId="3" borderId="5" xfId="5" applyNumberFormat="1" applyFont="1" applyFill="1" applyBorder="1"/>
    <xf numFmtId="2" fontId="52" fillId="3" borderId="5" xfId="5" applyNumberFormat="1" applyFont="1" applyFill="1" applyBorder="1" applyAlignment="1">
      <alignment wrapText="1"/>
    </xf>
    <xf numFmtId="0" fontId="52" fillId="0" borderId="30" xfId="0" applyFont="1" applyBorder="1" applyAlignment="1">
      <alignment horizontal="center" vertical="center"/>
    </xf>
    <xf numFmtId="0" fontId="52" fillId="0" borderId="25" xfId="0" applyFont="1" applyBorder="1" applyAlignment="1">
      <alignment vertical="center"/>
    </xf>
    <xf numFmtId="166" fontId="66" fillId="5" borderId="25" xfId="5" applyFont="1" applyFill="1" applyBorder="1" applyAlignment="1">
      <alignment vertical="center"/>
    </xf>
    <xf numFmtId="167" fontId="52" fillId="3" borderId="25" xfId="5" applyNumberFormat="1" applyFont="1" applyFill="1" applyBorder="1"/>
    <xf numFmtId="166" fontId="52" fillId="3" borderId="25" xfId="5" applyFont="1" applyFill="1" applyBorder="1"/>
    <xf numFmtId="2" fontId="52" fillId="3" borderId="25" xfId="5" applyNumberFormat="1" applyFont="1" applyFill="1" applyBorder="1"/>
    <xf numFmtId="2" fontId="52" fillId="3" borderId="25" xfId="5" applyNumberFormat="1" applyFont="1" applyFill="1" applyBorder="1" applyAlignment="1">
      <alignment wrapText="1"/>
    </xf>
    <xf numFmtId="168" fontId="52" fillId="3" borderId="1" xfId="5" applyNumberFormat="1" applyFont="1" applyFill="1" applyBorder="1"/>
    <xf numFmtId="168" fontId="52" fillId="3" borderId="5" xfId="5" applyNumberFormat="1" applyFont="1" applyFill="1" applyBorder="1"/>
    <xf numFmtId="0" fontId="52" fillId="0" borderId="17" xfId="0" applyFont="1" applyBorder="1" applyAlignment="1">
      <alignment horizontal="left" vertical="center"/>
    </xf>
    <xf numFmtId="0" fontId="52" fillId="0" borderId="3" xfId="0" applyFont="1" applyBorder="1" applyAlignment="1">
      <alignment horizontal="left" vertical="center"/>
    </xf>
    <xf numFmtId="0" fontId="52" fillId="0" borderId="4" xfId="0" applyFont="1" applyBorder="1" applyAlignment="1">
      <alignment horizontal="left" vertical="center"/>
    </xf>
    <xf numFmtId="0" fontId="52" fillId="0" borderId="1" xfId="0" applyFont="1" applyBorder="1" applyAlignment="1">
      <alignment horizontal="left"/>
    </xf>
    <xf numFmtId="0" fontId="52" fillId="0" borderId="5" xfId="0" applyFont="1" applyBorder="1" applyAlignment="1">
      <alignment horizontal="left"/>
    </xf>
    <xf numFmtId="0" fontId="52" fillId="0" borderId="5" xfId="0" applyFont="1" applyBorder="1" applyAlignment="1">
      <alignment horizontal="right"/>
    </xf>
    <xf numFmtId="0" fontId="66" fillId="5" borderId="49" xfId="0" applyFont="1" applyFill="1" applyBorder="1" applyAlignment="1">
      <alignment horizontal="right"/>
    </xf>
    <xf numFmtId="166" fontId="66" fillId="5" borderId="49" xfId="5" applyFont="1" applyFill="1" applyBorder="1" applyAlignment="1">
      <alignment vertical="center"/>
    </xf>
    <xf numFmtId="0" fontId="66" fillId="4" borderId="1" xfId="0" applyFont="1" applyFill="1" applyBorder="1" applyAlignment="1">
      <alignment horizontal="left" vertical="center" wrapText="1"/>
    </xf>
    <xf numFmtId="169" fontId="66" fillId="4" borderId="34" xfId="0" applyNumberFormat="1" applyFont="1" applyFill="1" applyBorder="1" applyAlignment="1">
      <alignment horizontal="center" vertical="center" wrapText="1"/>
    </xf>
    <xf numFmtId="169" fontId="66" fillId="4" borderId="35" xfId="0" applyNumberFormat="1" applyFont="1" applyFill="1" applyBorder="1" applyAlignment="1">
      <alignment horizontal="center" vertical="center" wrapText="1"/>
    </xf>
    <xf numFmtId="0" fontId="52" fillId="0" borderId="0" xfId="0" applyFont="1" applyAlignment="1">
      <alignment horizontal="left" wrapText="1"/>
    </xf>
    <xf numFmtId="0" fontId="52" fillId="0" borderId="0" xfId="0" applyFont="1" applyAlignment="1">
      <alignment horizontal="left"/>
    </xf>
    <xf numFmtId="0" fontId="66" fillId="4" borderId="17" xfId="0" applyFont="1" applyFill="1" applyBorder="1" applyAlignment="1">
      <alignment horizontal="center" vertical="center" wrapText="1"/>
    </xf>
    <xf numFmtId="0" fontId="66" fillId="4" borderId="50" xfId="0" applyFont="1" applyFill="1" applyBorder="1" applyAlignment="1">
      <alignment horizontal="center" vertical="center" wrapText="1"/>
    </xf>
    <xf numFmtId="0" fontId="66" fillId="5" borderId="46" xfId="0" applyFont="1" applyFill="1" applyBorder="1" applyAlignment="1">
      <alignment vertical="center"/>
    </xf>
    <xf numFmtId="0" fontId="66" fillId="4" borderId="4" xfId="0" applyFont="1" applyFill="1" applyBorder="1" applyAlignment="1">
      <alignment horizontal="center" vertical="center"/>
    </xf>
    <xf numFmtId="0" fontId="66" fillId="4" borderId="51" xfId="0" applyFont="1" applyFill="1" applyBorder="1" applyAlignment="1">
      <alignment horizontal="center" vertical="center"/>
    </xf>
    <xf numFmtId="0" fontId="66" fillId="4" borderId="13" xfId="0" applyFont="1" applyFill="1" applyBorder="1" applyAlignment="1">
      <alignment horizontal="center" vertical="center"/>
    </xf>
    <xf numFmtId="0" fontId="66" fillId="4" borderId="9" xfId="0" applyFont="1" applyFill="1" applyBorder="1" applyAlignment="1">
      <alignment horizontal="right"/>
    </xf>
    <xf numFmtId="166" fontId="66" fillId="4" borderId="42" xfId="7" applyFont="1" applyFill="1" applyBorder="1"/>
    <xf numFmtId="166" fontId="66" fillId="4" borderId="44" xfId="7" applyFont="1" applyFill="1" applyBorder="1"/>
    <xf numFmtId="0" fontId="52" fillId="0" borderId="11" xfId="0" applyFont="1" applyBorder="1" applyAlignment="1">
      <alignment horizontal="center" vertical="center"/>
    </xf>
    <xf numFmtId="0" fontId="51" fillId="3" borderId="52" xfId="0" applyFont="1" applyFill="1" applyBorder="1"/>
    <xf numFmtId="166" fontId="51" fillId="0" borderId="51" xfId="7" applyFont="1" applyBorder="1"/>
    <xf numFmtId="166" fontId="51" fillId="3" borderId="51" xfId="7" applyFont="1" applyFill="1" applyBorder="1"/>
    <xf numFmtId="166" fontId="51" fillId="2" borderId="51" xfId="7" applyFont="1" applyFill="1" applyBorder="1"/>
    <xf numFmtId="167" fontId="52" fillId="0" borderId="0" xfId="0" applyNumberFormat="1" applyFont="1"/>
    <xf numFmtId="167" fontId="66" fillId="0" borderId="34" xfId="0" applyNumberFormat="1" applyFont="1" applyBorder="1" applyAlignment="1">
      <alignment horizontal="center" vertical="center" wrapText="1"/>
    </xf>
    <xf numFmtId="167" fontId="51" fillId="0" borderId="1" xfId="0" applyNumberFormat="1" applyFont="1" applyBorder="1" applyAlignment="1">
      <alignment horizontal="center" vertical="center" wrapText="1"/>
    </xf>
    <xf numFmtId="167" fontId="52" fillId="0" borderId="1" xfId="0" applyNumberFormat="1" applyFont="1" applyBorder="1"/>
    <xf numFmtId="167" fontId="66" fillId="0" borderId="1" xfId="0" applyNumberFormat="1" applyFont="1" applyBorder="1" applyAlignment="1">
      <alignment horizontal="center" vertical="center" wrapText="1"/>
    </xf>
    <xf numFmtId="166" fontId="66" fillId="2" borderId="1" xfId="0" applyNumberFormat="1" applyFont="1" applyFill="1" applyBorder="1" applyAlignment="1">
      <alignment horizontal="center" vertical="center"/>
    </xf>
    <xf numFmtId="166" fontId="66" fillId="0" borderId="0" xfId="0" applyNumberFormat="1" applyFont="1" applyAlignment="1">
      <alignment vertical="center"/>
    </xf>
    <xf numFmtId="167" fontId="75" fillId="0" borderId="0" xfId="0" applyNumberFormat="1" applyFont="1" applyAlignment="1">
      <alignment horizontal="center" vertical="center" wrapText="1"/>
    </xf>
    <xf numFmtId="167" fontId="52" fillId="0" borderId="0" xfId="7" applyNumberFormat="1" applyFont="1"/>
    <xf numFmtId="2" fontId="52" fillId="0" borderId="0" xfId="7" applyNumberFormat="1" applyFont="1"/>
    <xf numFmtId="167" fontId="52" fillId="0" borderId="0" xfId="7" applyNumberFormat="1" applyFont="1" applyAlignment="1">
      <alignment horizontal="center"/>
    </xf>
    <xf numFmtId="0" fontId="51" fillId="0" borderId="0" xfId="0" applyFont="1" applyAlignment="1">
      <alignment vertical="center" wrapText="1"/>
    </xf>
    <xf numFmtId="0" fontId="52" fillId="4" borderId="17" xfId="0" applyFont="1" applyFill="1" applyBorder="1" applyAlignment="1">
      <alignment horizontal="center" vertical="center"/>
    </xf>
    <xf numFmtId="0" fontId="66" fillId="4" borderId="20" xfId="0" applyFont="1" applyFill="1" applyBorder="1" applyAlignment="1">
      <alignment horizontal="left" vertical="center"/>
    </xf>
    <xf numFmtId="0" fontId="66" fillId="4" borderId="20" xfId="0" applyFont="1" applyFill="1" applyBorder="1" applyAlignment="1">
      <alignment horizontal="left" vertical="center" wrapText="1"/>
    </xf>
    <xf numFmtId="0" fontId="70" fillId="4" borderId="6" xfId="0" applyFont="1" applyFill="1" applyBorder="1" applyAlignment="1">
      <alignment horizontal="center" vertical="center" wrapText="1"/>
    </xf>
    <xf numFmtId="0" fontId="70" fillId="4" borderId="45" xfId="0" applyFont="1" applyFill="1" applyBorder="1" applyAlignment="1">
      <alignment horizontal="center" vertical="center" wrapText="1"/>
    </xf>
    <xf numFmtId="0" fontId="52" fillId="0" borderId="0" xfId="0" applyFont="1" applyAlignment="1">
      <alignment horizontal="center" vertical="center"/>
    </xf>
    <xf numFmtId="0" fontId="52" fillId="4" borderId="3" xfId="0" applyFont="1" applyFill="1" applyBorder="1" applyAlignment="1">
      <alignment horizontal="center" vertical="center"/>
    </xf>
    <xf numFmtId="0" fontId="66" fillId="4" borderId="21" xfId="0" applyFont="1" applyFill="1" applyBorder="1" applyAlignment="1">
      <alignment horizontal="left" vertical="center"/>
    </xf>
    <xf numFmtId="0" fontId="66" fillId="4" borderId="21" xfId="0" applyFont="1" applyFill="1" applyBorder="1" applyAlignment="1">
      <alignment horizontal="left" vertical="center" wrapText="1"/>
    </xf>
    <xf numFmtId="167" fontId="70" fillId="4" borderId="3" xfId="7" applyNumberFormat="1" applyFont="1" applyFill="1" applyBorder="1" applyAlignment="1">
      <alignment horizontal="center" vertical="center" wrapText="1"/>
    </xf>
    <xf numFmtId="2" fontId="70" fillId="4" borderId="21" xfId="7" applyNumberFormat="1" applyFont="1" applyFill="1" applyBorder="1" applyAlignment="1">
      <alignment horizontal="center" vertical="center" wrapText="1"/>
    </xf>
    <xf numFmtId="0" fontId="52" fillId="5" borderId="53" xfId="0" applyFont="1" applyFill="1" applyBorder="1" applyAlignment="1">
      <alignment horizontal="center" vertical="center"/>
    </xf>
    <xf numFmtId="0" fontId="52" fillId="5" borderId="43" xfId="0" applyFont="1" applyFill="1" applyBorder="1" applyAlignment="1">
      <alignment horizontal="center"/>
    </xf>
    <xf numFmtId="0" fontId="52" fillId="5" borderId="42" xfId="7" applyNumberFormat="1" applyFont="1" applyFill="1" applyBorder="1" applyAlignment="1">
      <alignment horizontal="center"/>
    </xf>
    <xf numFmtId="0" fontId="52" fillId="5" borderId="43" xfId="7" applyNumberFormat="1" applyFont="1" applyFill="1" applyBorder="1" applyAlignment="1">
      <alignment horizontal="center"/>
    </xf>
    <xf numFmtId="0" fontId="52" fillId="0" borderId="0" xfId="0" applyFont="1" applyAlignment="1">
      <alignment horizontal="center"/>
    </xf>
    <xf numFmtId="0" fontId="52" fillId="3" borderId="11" xfId="0" applyFont="1" applyFill="1" applyBorder="1" applyAlignment="1">
      <alignment horizontal="center" vertical="center"/>
    </xf>
    <xf numFmtId="0" fontId="52" fillId="3" borderId="52" xfId="0" applyFont="1" applyFill="1" applyBorder="1" applyAlignment="1">
      <alignment vertical="center"/>
    </xf>
    <xf numFmtId="43" fontId="66" fillId="3" borderId="52" xfId="0" applyNumberFormat="1" applyFont="1" applyFill="1" applyBorder="1" applyAlignment="1">
      <alignment horizontal="center" vertical="center"/>
    </xf>
    <xf numFmtId="167" fontId="52" fillId="3" borderId="4" xfId="7" applyNumberFormat="1" applyFont="1" applyFill="1" applyBorder="1" applyAlignment="1">
      <alignment vertical="center"/>
    </xf>
    <xf numFmtId="2" fontId="52" fillId="3" borderId="22" xfId="7" applyNumberFormat="1" applyFont="1" applyFill="1" applyBorder="1" applyAlignment="1">
      <alignment vertical="center"/>
    </xf>
    <xf numFmtId="0" fontId="52" fillId="0" borderId="0" xfId="0" applyFont="1" applyAlignment="1">
      <alignment vertical="center"/>
    </xf>
    <xf numFmtId="0" fontId="66" fillId="5" borderId="13" xfId="0" applyFont="1" applyFill="1" applyBorder="1" applyAlignment="1">
      <alignment horizontal="center" vertical="center"/>
    </xf>
    <xf numFmtId="0" fontId="66" fillId="5" borderId="9" xfId="0" applyFont="1" applyFill="1" applyBorder="1" applyAlignment="1">
      <alignment horizontal="right"/>
    </xf>
    <xf numFmtId="2" fontId="66" fillId="5" borderId="9" xfId="0" applyNumberFormat="1" applyFont="1" applyFill="1" applyBorder="1" applyAlignment="1">
      <alignment horizontal="center"/>
    </xf>
    <xf numFmtId="167" fontId="66" fillId="5" borderId="7" xfId="7" applyNumberFormat="1" applyFont="1" applyFill="1" applyBorder="1"/>
    <xf numFmtId="2" fontId="66" fillId="5" borderId="24" xfId="7" applyNumberFormat="1" applyFont="1" applyFill="1" applyBorder="1"/>
    <xf numFmtId="2" fontId="66" fillId="5" borderId="9" xfId="7" applyNumberFormat="1" applyFont="1" applyFill="1" applyBorder="1"/>
    <xf numFmtId="2" fontId="66" fillId="0" borderId="0" xfId="7" applyNumberFormat="1" applyFont="1" applyAlignment="1">
      <alignment vertical="center"/>
    </xf>
    <xf numFmtId="0" fontId="52" fillId="0" borderId="0" xfId="0" applyFont="1" applyAlignment="1">
      <alignment vertical="center" wrapText="1"/>
    </xf>
    <xf numFmtId="0" fontId="66" fillId="4" borderId="20" xfId="0" applyFont="1" applyFill="1" applyBorder="1" applyAlignment="1">
      <alignment horizontal="center" vertical="center" wrapText="1"/>
    </xf>
    <xf numFmtId="0" fontId="69" fillId="0" borderId="0" xfId="0" applyFont="1" applyAlignment="1">
      <alignment vertical="center" wrapText="1"/>
    </xf>
    <xf numFmtId="0" fontId="70" fillId="0" borderId="0" xfId="0" applyFont="1" applyAlignment="1">
      <alignment vertical="center" wrapText="1"/>
    </xf>
    <xf numFmtId="0" fontId="76" fillId="0" borderId="0" xfId="0" applyFont="1" applyAlignment="1">
      <alignment vertical="center" wrapText="1"/>
    </xf>
    <xf numFmtId="0" fontId="74" fillId="0" borderId="0" xfId="0" applyFont="1" applyAlignment="1">
      <alignment vertical="center" wrapText="1"/>
    </xf>
    <xf numFmtId="0" fontId="52" fillId="4" borderId="39" xfId="0" applyFont="1" applyFill="1" applyBorder="1" applyAlignment="1">
      <alignment horizontal="center" vertical="center"/>
    </xf>
    <xf numFmtId="0" fontId="66" fillId="4" borderId="37" xfId="0" applyFont="1" applyFill="1" applyBorder="1" applyAlignment="1">
      <alignment horizontal="center" vertical="center" wrapText="1"/>
    </xf>
    <xf numFmtId="0" fontId="70" fillId="4" borderId="3" xfId="0" applyFont="1" applyFill="1" applyBorder="1" applyAlignment="1">
      <alignment horizontal="center" vertical="center" wrapText="1"/>
    </xf>
    <xf numFmtId="0" fontId="70" fillId="4" borderId="21" xfId="0" applyFont="1" applyFill="1" applyBorder="1" applyAlignment="1">
      <alignment horizontal="center" vertical="center" wrapText="1"/>
    </xf>
    <xf numFmtId="0" fontId="70" fillId="0" borderId="0" xfId="0" applyFont="1" applyAlignment="1">
      <alignment horizontal="center" vertical="center" wrapText="1"/>
    </xf>
    <xf numFmtId="2" fontId="70" fillId="0" borderId="0" xfId="0" applyNumberFormat="1" applyFont="1" applyAlignment="1">
      <alignment horizontal="center" vertical="center" wrapText="1"/>
    </xf>
    <xf numFmtId="0" fontId="52" fillId="5" borderId="39" xfId="7" applyNumberFormat="1" applyFont="1" applyFill="1" applyBorder="1" applyAlignment="1">
      <alignment horizontal="center" vertical="center"/>
    </xf>
    <xf numFmtId="0" fontId="52" fillId="5" borderId="37" xfId="7" applyNumberFormat="1" applyFont="1" applyFill="1" applyBorder="1" applyAlignment="1">
      <alignment horizontal="center" vertical="center"/>
    </xf>
    <xf numFmtId="0" fontId="60" fillId="5" borderId="39" xfId="7" applyNumberFormat="1" applyFont="1" applyFill="1" applyBorder="1" applyAlignment="1">
      <alignment horizontal="center" vertical="center" wrapText="1"/>
    </xf>
    <xf numFmtId="0" fontId="60" fillId="0" borderId="0" xfId="7" applyNumberFormat="1" applyFont="1" applyFill="1" applyBorder="1" applyAlignment="1">
      <alignment horizontal="center" vertical="center" wrapText="1"/>
    </xf>
    <xf numFmtId="0" fontId="52" fillId="0" borderId="0" xfId="7" applyNumberFormat="1" applyFont="1" applyFill="1" applyBorder="1" applyAlignment="1">
      <alignment horizontal="center" vertical="center"/>
    </xf>
    <xf numFmtId="0" fontId="52" fillId="0" borderId="0" xfId="7" applyNumberFormat="1" applyFont="1" applyFill="1" applyBorder="1" applyAlignment="1">
      <alignment horizontal="center" vertical="center" wrapText="1"/>
    </xf>
    <xf numFmtId="0" fontId="52" fillId="0" borderId="0" xfId="7" applyNumberFormat="1" applyFont="1" applyAlignment="1">
      <alignment horizontal="center" vertical="center"/>
    </xf>
    <xf numFmtId="2" fontId="66" fillId="3" borderId="34" xfId="0" applyNumberFormat="1" applyFont="1" applyFill="1" applyBorder="1" applyAlignment="1">
      <alignment horizontal="center" vertical="center"/>
    </xf>
    <xf numFmtId="167" fontId="52" fillId="3" borderId="3" xfId="7" applyNumberFormat="1" applyFont="1" applyFill="1" applyBorder="1"/>
    <xf numFmtId="166" fontId="52" fillId="3" borderId="21" xfId="7" applyFont="1" applyFill="1" applyBorder="1"/>
    <xf numFmtId="167" fontId="52" fillId="0" borderId="0" xfId="7" applyNumberFormat="1" applyFont="1" applyFill="1" applyBorder="1"/>
    <xf numFmtId="2" fontId="52" fillId="0" borderId="0" xfId="7" applyNumberFormat="1" applyFont="1" applyFill="1" applyBorder="1"/>
    <xf numFmtId="2" fontId="52" fillId="0" borderId="0" xfId="7" applyNumberFormat="1" applyFont="1" applyFill="1" applyBorder="1" applyAlignment="1">
      <alignment wrapText="1"/>
    </xf>
    <xf numFmtId="168" fontId="52" fillId="0" borderId="0" xfId="7" applyNumberFormat="1" applyFont="1" applyFill="1" applyBorder="1"/>
    <xf numFmtId="2" fontId="66" fillId="5" borderId="9" xfId="0" applyNumberFormat="1" applyFont="1" applyFill="1" applyBorder="1" applyAlignment="1">
      <alignment horizontal="center" vertical="center"/>
    </xf>
    <xf numFmtId="167" fontId="66" fillId="5" borderId="7" xfId="7" applyNumberFormat="1" applyFont="1" applyFill="1" applyBorder="1" applyAlignment="1"/>
    <xf numFmtId="166" fontId="66" fillId="5" borderId="24" xfId="7" applyFont="1" applyFill="1" applyBorder="1" applyAlignment="1"/>
    <xf numFmtId="167" fontId="66" fillId="0" borderId="0" xfId="7" applyNumberFormat="1" applyFont="1" applyFill="1" applyBorder="1" applyAlignment="1"/>
    <xf numFmtId="2" fontId="66" fillId="0" borderId="0" xfId="7" applyNumberFormat="1" applyFont="1" applyFill="1" applyBorder="1" applyAlignment="1"/>
    <xf numFmtId="2" fontId="66" fillId="0" borderId="0" xfId="7" applyNumberFormat="1" applyFont="1" applyFill="1" applyBorder="1" applyAlignment="1">
      <alignment wrapText="1"/>
    </xf>
    <xf numFmtId="168" fontId="66" fillId="0" borderId="0" xfId="7" applyNumberFormat="1" applyFont="1" applyFill="1" applyBorder="1" applyAlignment="1"/>
    <xf numFmtId="0" fontId="66" fillId="0" borderId="54" xfId="0" applyFont="1" applyBorder="1" applyAlignment="1">
      <alignment horizontal="center"/>
    </xf>
    <xf numFmtId="0" fontId="52" fillId="4" borderId="1" xfId="0" applyFont="1" applyFill="1" applyBorder="1" applyAlignment="1">
      <alignment horizontal="center" vertical="center" wrapText="1"/>
    </xf>
    <xf numFmtId="0" fontId="52" fillId="4" borderId="1" xfId="0" applyFont="1" applyFill="1" applyBorder="1" applyAlignment="1">
      <alignment horizontal="center" vertical="center" wrapText="1"/>
    </xf>
    <xf numFmtId="0" fontId="52" fillId="0" borderId="34" xfId="0" applyFont="1" applyBorder="1" applyAlignment="1">
      <alignment horizontal="center" vertical="center" wrapText="1"/>
    </xf>
    <xf numFmtId="0" fontId="52" fillId="0" borderId="35" xfId="0" applyFont="1" applyBorder="1" applyAlignment="1">
      <alignment horizontal="center" vertical="center" wrapText="1"/>
    </xf>
    <xf numFmtId="3" fontId="52" fillId="0" borderId="1" xfId="0" applyNumberFormat="1" applyFont="1" applyBorder="1" applyAlignment="1">
      <alignment horizontal="center"/>
    </xf>
    <xf numFmtId="0" fontId="52" fillId="0" borderId="1" xfId="0" applyFont="1" applyBorder="1" applyAlignment="1">
      <alignment horizontal="center"/>
    </xf>
    <xf numFmtId="4" fontId="52" fillId="0" borderId="34" xfId="0" applyNumberFormat="1" applyFont="1" applyBorder="1" applyAlignment="1">
      <alignment horizontal="center"/>
    </xf>
    <xf numFmtId="4" fontId="52" fillId="0" borderId="35" xfId="0" applyNumberFormat="1" applyFont="1" applyBorder="1" applyAlignment="1">
      <alignment horizontal="center"/>
    </xf>
    <xf numFmtId="3" fontId="66" fillId="0" borderId="1" xfId="0" applyNumberFormat="1" applyFont="1" applyBorder="1"/>
    <xf numFmtId="0" fontId="52" fillId="0" borderId="54" xfId="0" applyFont="1" applyBorder="1" applyAlignment="1">
      <alignment horizontal="center"/>
    </xf>
    <xf numFmtId="0" fontId="73" fillId="4" borderId="1" xfId="1" applyFont="1" applyFill="1" applyBorder="1" applyAlignment="1">
      <alignment horizontal="center" vertical="center"/>
    </xf>
    <xf numFmtId="0" fontId="73" fillId="4" borderId="1" xfId="1" applyFont="1" applyFill="1" applyBorder="1" applyAlignment="1">
      <alignment horizontal="center" vertical="top" wrapText="1"/>
    </xf>
    <xf numFmtId="0" fontId="73" fillId="4" borderId="1" xfId="1" applyFont="1" applyFill="1" applyBorder="1" applyAlignment="1">
      <alignment horizontal="center" vertical="center" wrapText="1"/>
    </xf>
    <xf numFmtId="0" fontId="73" fillId="4" borderId="34" xfId="1" applyFont="1" applyFill="1" applyBorder="1" applyAlignment="1">
      <alignment horizontal="center" vertical="center" wrapText="1"/>
    </xf>
    <xf numFmtId="0" fontId="73" fillId="4" borderId="35" xfId="1" applyFont="1" applyFill="1" applyBorder="1" applyAlignment="1">
      <alignment horizontal="center" vertical="center" wrapText="1"/>
    </xf>
    <xf numFmtId="0" fontId="66" fillId="4" borderId="1" xfId="0" applyFont="1" applyFill="1" applyBorder="1" applyAlignment="1">
      <alignment vertical="top" wrapText="1"/>
    </xf>
    <xf numFmtId="0" fontId="73" fillId="4" borderId="1" xfId="1" applyFont="1" applyFill="1" applyBorder="1" applyAlignment="1">
      <alignment horizontal="center" vertical="center" wrapText="1"/>
    </xf>
    <xf numFmtId="0" fontId="73" fillId="4" borderId="1" xfId="1" applyFont="1" applyFill="1" applyBorder="1" applyAlignment="1">
      <alignment vertical="center" wrapText="1"/>
    </xf>
    <xf numFmtId="0" fontId="73" fillId="4" borderId="1" xfId="1" applyFont="1" applyFill="1" applyBorder="1" applyAlignment="1">
      <alignment horizontal="left" vertical="center" wrapText="1"/>
    </xf>
    <xf numFmtId="49" fontId="73" fillId="4" borderId="1" xfId="1" applyNumberFormat="1" applyFont="1" applyFill="1" applyBorder="1" applyAlignment="1">
      <alignment horizontal="left" vertical="center" wrapText="1"/>
    </xf>
    <xf numFmtId="0" fontId="73" fillId="3" borderId="25" xfId="1" applyFont="1" applyFill="1" applyBorder="1" applyAlignment="1">
      <alignment horizontal="left" wrapText="1"/>
    </xf>
    <xf numFmtId="0" fontId="52" fillId="0" borderId="25" xfId="0" applyFont="1" applyBorder="1" applyAlignment="1">
      <alignment vertical="top"/>
    </xf>
    <xf numFmtId="3" fontId="52" fillId="0" borderId="1" xfId="0" applyNumberFormat="1" applyFont="1" applyBorder="1" applyAlignment="1">
      <alignment horizontal="center"/>
    </xf>
    <xf numFmtId="4" fontId="52" fillId="0" borderId="25" xfId="0" applyNumberFormat="1" applyFont="1" applyBorder="1" applyAlignment="1">
      <alignment horizontal="center"/>
    </xf>
    <xf numFmtId="9" fontId="51" fillId="3" borderId="25" xfId="8" applyFont="1" applyFill="1" applyBorder="1" applyAlignment="1">
      <alignment horizontal="center" wrapText="1"/>
    </xf>
    <xf numFmtId="4" fontId="66" fillId="3" borderId="25" xfId="0" applyNumberFormat="1" applyFont="1" applyFill="1" applyBorder="1" applyAlignment="1">
      <alignment horizontal="center"/>
    </xf>
    <xf numFmtId="0" fontId="52" fillId="3" borderId="1" xfId="0" applyFont="1" applyFill="1" applyBorder="1"/>
    <xf numFmtId="14" fontId="52" fillId="3" borderId="25" xfId="0" applyNumberFormat="1" applyFont="1" applyFill="1" applyBorder="1" applyAlignment="1">
      <alignment horizontal="left"/>
    </xf>
    <xf numFmtId="14" fontId="52" fillId="3" borderId="2" xfId="0" applyNumberFormat="1" applyFont="1" applyFill="1" applyBorder="1"/>
    <xf numFmtId="0" fontId="52" fillId="0" borderId="2" xfId="0" applyFont="1" applyBorder="1"/>
    <xf numFmtId="0" fontId="73" fillId="3" borderId="1" xfId="1" applyFont="1" applyFill="1" applyBorder="1" applyAlignment="1">
      <alignment horizontal="left" wrapText="1"/>
    </xf>
    <xf numFmtId="0" fontId="52" fillId="0" borderId="1" xfId="0" applyFont="1" applyBorder="1" applyAlignment="1">
      <alignment vertical="top"/>
    </xf>
    <xf numFmtId="4" fontId="52" fillId="0" borderId="1" xfId="0" applyNumberFormat="1" applyFont="1" applyBorder="1" applyAlignment="1">
      <alignment horizontal="center"/>
    </xf>
    <xf numFmtId="4" fontId="66" fillId="3" borderId="1" xfId="0" applyNumberFormat="1" applyFont="1" applyFill="1" applyBorder="1" applyAlignment="1">
      <alignment horizontal="center"/>
    </xf>
    <xf numFmtId="14" fontId="52" fillId="3" borderId="25" xfId="0" applyNumberFormat="1" applyFont="1" applyFill="1" applyBorder="1"/>
    <xf numFmtId="0" fontId="52" fillId="0" borderId="25" xfId="0" applyFont="1" applyBorder="1"/>
    <xf numFmtId="0" fontId="52" fillId="3" borderId="2" xfId="0" applyFont="1" applyFill="1" applyBorder="1"/>
    <xf numFmtId="0" fontId="52" fillId="0" borderId="2" xfId="0" applyFont="1" applyBorder="1" applyAlignment="1">
      <alignment vertical="top"/>
    </xf>
    <xf numFmtId="4" fontId="52" fillId="0" borderId="2" xfId="0" applyNumberFormat="1" applyFont="1" applyBorder="1" applyAlignment="1">
      <alignment horizontal="center"/>
    </xf>
    <xf numFmtId="9" fontId="51" fillId="3" borderId="49" xfId="8" applyFont="1" applyFill="1" applyBorder="1" applyAlignment="1">
      <alignment horizontal="center" wrapText="1"/>
    </xf>
    <xf numFmtId="4" fontId="66" fillId="3" borderId="2" xfId="0" applyNumberFormat="1" applyFont="1" applyFill="1" applyBorder="1" applyAlignment="1">
      <alignment horizontal="center"/>
    </xf>
    <xf numFmtId="0" fontId="52" fillId="3" borderId="2" xfId="0" applyFont="1" applyFill="1" applyBorder="1" applyAlignment="1">
      <alignment horizontal="left"/>
    </xf>
    <xf numFmtId="9" fontId="51" fillId="3" borderId="1" xfId="8" applyFont="1" applyFill="1" applyBorder="1" applyAlignment="1">
      <alignment horizontal="center" wrapText="1"/>
    </xf>
    <xf numFmtId="14" fontId="52" fillId="3" borderId="1" xfId="0" applyNumberFormat="1" applyFont="1" applyFill="1" applyBorder="1" applyAlignment="1">
      <alignment horizontal="left"/>
    </xf>
    <xf numFmtId="14" fontId="52" fillId="3" borderId="2" xfId="0" applyNumberFormat="1" applyFont="1" applyFill="1" applyBorder="1" applyAlignment="1">
      <alignment vertical="center"/>
    </xf>
    <xf numFmtId="0" fontId="52" fillId="0" borderId="2" xfId="0" applyFont="1" applyBorder="1" applyAlignment="1">
      <alignment vertical="center"/>
    </xf>
    <xf numFmtId="14" fontId="52" fillId="3" borderId="49" xfId="0" applyNumberFormat="1" applyFont="1" applyFill="1" applyBorder="1" applyAlignment="1">
      <alignment vertical="center"/>
    </xf>
    <xf numFmtId="0" fontId="52" fillId="0" borderId="49" xfId="0" applyFont="1" applyBorder="1" applyAlignment="1">
      <alignment vertical="center"/>
    </xf>
    <xf numFmtId="0" fontId="52" fillId="3" borderId="1" xfId="0" applyFont="1" applyFill="1" applyBorder="1" applyAlignment="1">
      <alignment horizontal="left"/>
    </xf>
    <xf numFmtId="14" fontId="52" fillId="3" borderId="25" xfId="0" applyNumberFormat="1" applyFont="1" applyFill="1" applyBorder="1" applyAlignment="1">
      <alignment vertical="center"/>
    </xf>
    <xf numFmtId="0" fontId="52" fillId="0" borderId="25" xfId="0" applyFont="1" applyBorder="1" applyAlignment="1">
      <alignment vertical="center"/>
    </xf>
    <xf numFmtId="0" fontId="52" fillId="0" borderId="25" xfId="0" applyFont="1" applyBorder="1"/>
    <xf numFmtId="0" fontId="52" fillId="3" borderId="25" xfId="0" applyFont="1" applyFill="1" applyBorder="1"/>
    <xf numFmtId="0" fontId="52" fillId="3" borderId="25" xfId="0" applyFont="1" applyFill="1" applyBorder="1" applyAlignment="1">
      <alignment horizontal="left"/>
    </xf>
    <xf numFmtId="0" fontId="66" fillId="0" borderId="1" xfId="0" applyFont="1" applyBorder="1"/>
    <xf numFmtId="0" fontId="66" fillId="0" borderId="2" xfId="0" applyFont="1" applyBorder="1"/>
    <xf numFmtId="0" fontId="52" fillId="0" borderId="1" xfId="0" applyFont="1" applyBorder="1" applyAlignment="1">
      <alignment horizontal="center"/>
    </xf>
    <xf numFmtId="14" fontId="52" fillId="3" borderId="1" xfId="0" applyNumberFormat="1" applyFont="1" applyFill="1" applyBorder="1"/>
    <xf numFmtId="14" fontId="52" fillId="3" borderId="25" xfId="0" applyNumberFormat="1" applyFont="1" applyFill="1" applyBorder="1"/>
    <xf numFmtId="0" fontId="52" fillId="0" borderId="0" xfId="0" applyFont="1" applyAlignment="1">
      <alignment vertical="top"/>
    </xf>
    <xf numFmtId="4" fontId="52" fillId="0" borderId="0" xfId="0" applyNumberFormat="1" applyFont="1" applyAlignment="1">
      <alignment horizontal="center"/>
    </xf>
    <xf numFmtId="0" fontId="52" fillId="3" borderId="0" xfId="0" applyFont="1" applyFill="1" applyAlignment="1">
      <alignment horizontal="center"/>
    </xf>
    <xf numFmtId="0" fontId="52" fillId="3" borderId="0" xfId="0" applyFont="1" applyFill="1" applyAlignment="1">
      <alignment horizontal="left"/>
    </xf>
    <xf numFmtId="0" fontId="52" fillId="3" borderId="1" xfId="0" applyFont="1" applyFill="1" applyBorder="1" applyAlignment="1">
      <alignment horizontal="center"/>
    </xf>
    <xf numFmtId="170" fontId="52" fillId="0" borderId="1" xfId="0" applyNumberFormat="1" applyFont="1" applyBorder="1" applyAlignment="1">
      <alignment horizontal="center"/>
    </xf>
    <xf numFmtId="0" fontId="66" fillId="3" borderId="1" xfId="0" applyFont="1" applyFill="1" applyBorder="1"/>
    <xf numFmtId="0" fontId="66" fillId="4" borderId="1" xfId="0" applyFont="1" applyFill="1" applyBorder="1" applyAlignment="1">
      <alignment vertical="top"/>
    </xf>
    <xf numFmtId="3" fontId="66" fillId="4" borderId="35" xfId="0" applyNumberFormat="1" applyFont="1" applyFill="1" applyBorder="1" applyAlignment="1">
      <alignment horizontal="center" vertical="top"/>
    </xf>
    <xf numFmtId="0" fontId="66" fillId="4" borderId="1" xfId="0" applyFont="1" applyFill="1" applyBorder="1" applyAlignment="1">
      <alignment horizontal="center" vertical="top"/>
    </xf>
    <xf numFmtId="4" fontId="66" fillId="4" borderId="35" xfId="0" applyNumberFormat="1" applyFont="1" applyFill="1" applyBorder="1" applyAlignment="1">
      <alignment horizontal="center" vertical="top"/>
    </xf>
    <xf numFmtId="0" fontId="66" fillId="0" borderId="2" xfId="0" applyFont="1" applyBorder="1" applyAlignment="1">
      <alignment horizontal="left" vertical="center" wrapText="1"/>
    </xf>
    <xf numFmtId="0" fontId="52" fillId="0" borderId="1" xfId="0" applyFont="1" applyBorder="1" applyAlignment="1">
      <alignment vertical="top" wrapText="1"/>
    </xf>
    <xf numFmtId="0" fontId="52" fillId="3" borderId="2" xfId="0" applyFont="1" applyFill="1" applyBorder="1" applyAlignment="1">
      <alignment horizontal="center"/>
    </xf>
    <xf numFmtId="14" fontId="52" fillId="3" borderId="2" xfId="0" applyNumberFormat="1" applyFont="1" applyFill="1" applyBorder="1" applyAlignment="1">
      <alignment horizontal="right"/>
    </xf>
    <xf numFmtId="14" fontId="52" fillId="3" borderId="2" xfId="0" applyNumberFormat="1" applyFont="1" applyFill="1" applyBorder="1" applyAlignment="1">
      <alignment horizontal="center" vertical="center" wrapText="1"/>
    </xf>
    <xf numFmtId="0" fontId="52" fillId="0" borderId="2" xfId="0" applyFont="1" applyBorder="1" applyAlignment="1">
      <alignment horizontal="center" vertical="center"/>
    </xf>
    <xf numFmtId="0" fontId="66" fillId="0" borderId="25" xfId="0" applyFont="1" applyBorder="1" applyAlignment="1">
      <alignment horizontal="left" vertical="center" wrapText="1"/>
    </xf>
    <xf numFmtId="0" fontId="52" fillId="3" borderId="25" xfId="0" applyFont="1" applyFill="1" applyBorder="1" applyAlignment="1">
      <alignment horizontal="center"/>
    </xf>
    <xf numFmtId="14" fontId="52" fillId="3" borderId="25" xfId="0" applyNumberFormat="1" applyFont="1" applyFill="1" applyBorder="1" applyAlignment="1">
      <alignment horizontal="right"/>
    </xf>
    <xf numFmtId="14" fontId="52" fillId="3" borderId="49" xfId="0" applyNumberFormat="1" applyFont="1" applyFill="1" applyBorder="1" applyAlignment="1">
      <alignment horizontal="center" vertical="center" wrapText="1"/>
    </xf>
    <xf numFmtId="0" fontId="52" fillId="0" borderId="49" xfId="0" applyFont="1" applyBorder="1" applyAlignment="1">
      <alignment horizontal="center" vertical="center"/>
    </xf>
    <xf numFmtId="0" fontId="66" fillId="0" borderId="25" xfId="0" applyFont="1" applyBorder="1" applyAlignment="1">
      <alignment horizontal="left" vertical="center" wrapText="1"/>
    </xf>
    <xf numFmtId="0" fontId="52" fillId="3" borderId="25" xfId="0" applyFont="1" applyFill="1" applyBorder="1" applyAlignment="1">
      <alignment horizontal="center"/>
    </xf>
    <xf numFmtId="14" fontId="52" fillId="3" borderId="25" xfId="0" applyNumberFormat="1" applyFont="1" applyFill="1" applyBorder="1" applyAlignment="1">
      <alignment horizontal="right"/>
    </xf>
    <xf numFmtId="14" fontId="52" fillId="3" borderId="1" xfId="0" applyNumberFormat="1" applyFont="1" applyFill="1" applyBorder="1" applyAlignment="1">
      <alignment horizontal="right"/>
    </xf>
    <xf numFmtId="0" fontId="52" fillId="3" borderId="2" xfId="0" applyFont="1" applyFill="1" applyBorder="1" applyAlignment="1">
      <alignment horizontal="center" wrapText="1"/>
    </xf>
    <xf numFmtId="0" fontId="52" fillId="3" borderId="25" xfId="0" applyFont="1" applyFill="1" applyBorder="1" applyAlignment="1">
      <alignment horizontal="center" wrapText="1"/>
    </xf>
    <xf numFmtId="14" fontId="52" fillId="3" borderId="25" xfId="0" applyNumberFormat="1" applyFont="1" applyFill="1" applyBorder="1" applyAlignment="1">
      <alignment horizontal="center" vertical="center" wrapText="1"/>
    </xf>
    <xf numFmtId="0" fontId="52" fillId="0" borderId="25" xfId="0" applyFont="1" applyBorder="1" applyAlignment="1">
      <alignment horizontal="center" vertical="center"/>
    </xf>
    <xf numFmtId="0" fontId="66" fillId="3" borderId="25" xfId="0" applyFont="1" applyFill="1" applyBorder="1" applyAlignment="1">
      <alignment horizontal="center" vertical="center" wrapText="1"/>
    </xf>
    <xf numFmtId="0" fontId="52" fillId="4" borderId="25" xfId="0" applyFont="1" applyFill="1" applyBorder="1" applyAlignment="1">
      <alignment vertical="top"/>
    </xf>
    <xf numFmtId="3" fontId="66" fillId="4" borderId="1" xfId="0" applyNumberFormat="1" applyFont="1" applyFill="1" applyBorder="1"/>
    <xf numFmtId="3" fontId="52" fillId="4" borderId="1" xfId="0" applyNumberFormat="1" applyFont="1" applyFill="1" applyBorder="1"/>
    <xf numFmtId="4" fontId="52" fillId="4" borderId="1" xfId="0" applyNumberFormat="1" applyFont="1" applyFill="1" applyBorder="1"/>
    <xf numFmtId="9" fontId="51" fillId="4" borderId="1" xfId="8" applyFont="1" applyFill="1" applyBorder="1" applyAlignment="1">
      <alignment wrapText="1"/>
    </xf>
    <xf numFmtId="4" fontId="66" fillId="4" borderId="1" xfId="0" applyNumberFormat="1" applyFont="1" applyFill="1" applyBorder="1" applyAlignment="1">
      <alignment horizontal="center"/>
    </xf>
    <xf numFmtId="0" fontId="52" fillId="3" borderId="25" xfId="0" applyFont="1" applyFill="1" applyBorder="1" applyAlignment="1">
      <alignment horizontal="center" wrapText="1"/>
    </xf>
    <xf numFmtId="14" fontId="52" fillId="3" borderId="25" xfId="0" applyNumberFormat="1" applyFont="1" applyFill="1" applyBorder="1" applyAlignment="1">
      <alignment horizontal="center" vertical="center" wrapText="1"/>
    </xf>
    <xf numFmtId="0" fontId="52" fillId="3" borderId="25" xfId="0" applyFont="1" applyFill="1" applyBorder="1" applyAlignment="1">
      <alignment horizontal="center" vertical="center"/>
    </xf>
    <xf numFmtId="0" fontId="66" fillId="4" borderId="1" xfId="0" applyFont="1" applyFill="1" applyBorder="1"/>
    <xf numFmtId="0" fontId="52" fillId="4" borderId="1" xfId="0" applyFont="1" applyFill="1" applyBorder="1"/>
    <xf numFmtId="4" fontId="66" fillId="2" borderId="1" xfId="0" applyNumberFormat="1" applyFont="1" applyFill="1" applyBorder="1" applyAlignment="1">
      <alignment horizontal="center"/>
    </xf>
    <xf numFmtId="0" fontId="52" fillId="4" borderId="1" xfId="0" applyFont="1" applyFill="1" applyBorder="1" applyAlignment="1">
      <alignment horizontal="left"/>
    </xf>
    <xf numFmtId="0" fontId="52" fillId="0" borderId="0" xfId="0" applyFont="1" applyAlignment="1">
      <alignment horizontal="left"/>
    </xf>
    <xf numFmtId="0" fontId="66" fillId="3" borderId="54" xfId="0" applyFont="1" applyFill="1" applyBorder="1" applyAlignment="1">
      <alignment horizontal="center" wrapText="1"/>
    </xf>
    <xf numFmtId="0" fontId="66" fillId="4" borderId="56" xfId="0" applyFont="1" applyFill="1" applyBorder="1" applyAlignment="1">
      <alignment horizontal="center" vertical="center"/>
    </xf>
    <xf numFmtId="0" fontId="51" fillId="3" borderId="25" xfId="0" applyFont="1" applyFill="1" applyBorder="1" applyAlignment="1">
      <alignment horizontal="center"/>
    </xf>
    <xf numFmtId="4" fontId="51" fillId="3" borderId="25" xfId="0" applyNumberFormat="1" applyFont="1" applyFill="1" applyBorder="1" applyAlignment="1">
      <alignment horizontal="center"/>
    </xf>
    <xf numFmtId="0" fontId="51" fillId="3" borderId="1" xfId="0" applyFont="1" applyFill="1" applyBorder="1"/>
    <xf numFmtId="3" fontId="73" fillId="2" borderId="1" xfId="0" applyNumberFormat="1" applyFont="1" applyFill="1" applyBorder="1" applyAlignment="1">
      <alignment horizontal="center"/>
    </xf>
    <xf numFmtId="0" fontId="66" fillId="0" borderId="0" xfId="0" applyFont="1" applyAlignment="1">
      <alignment horizontal="center"/>
    </xf>
    <xf numFmtId="0" fontId="52" fillId="4" borderId="46" xfId="0" applyFont="1" applyFill="1" applyBorder="1" applyAlignment="1">
      <alignment horizontal="center" vertical="center" wrapText="1"/>
    </xf>
    <xf numFmtId="0" fontId="52" fillId="4" borderId="1" xfId="0" applyFont="1" applyFill="1" applyBorder="1" applyAlignment="1">
      <alignment horizontal="center" vertical="center"/>
    </xf>
    <xf numFmtId="0" fontId="52" fillId="0" borderId="1" xfId="0" applyFont="1" applyBorder="1" applyAlignment="1">
      <alignment horizontal="left" vertical="center" wrapText="1"/>
    </xf>
    <xf numFmtId="0" fontId="52" fillId="0" borderId="1" xfId="0" applyFont="1" applyBorder="1" applyAlignment="1">
      <alignment horizontal="center" vertical="center"/>
    </xf>
    <xf numFmtId="4" fontId="52" fillId="0" borderId="1" xfId="0" applyNumberFormat="1" applyFont="1" applyBorder="1" applyAlignment="1">
      <alignment horizontal="center" vertical="center"/>
    </xf>
    <xf numFmtId="0" fontId="66" fillId="0" borderId="1" xfId="0" applyFont="1" applyBorder="1" applyAlignment="1">
      <alignment horizontal="right"/>
    </xf>
    <xf numFmtId="0" fontId="66" fillId="0" borderId="0" xfId="9" applyFont="1" applyAlignment="1">
      <alignment horizontal="center"/>
    </xf>
    <xf numFmtId="0" fontId="66" fillId="0" borderId="0" xfId="9" applyFont="1" applyAlignment="1">
      <alignment horizontal="center"/>
    </xf>
    <xf numFmtId="0" fontId="66" fillId="0" borderId="0" xfId="0" applyFont="1" applyAlignment="1">
      <alignment horizontal="left" vertical="center" wrapText="1"/>
    </xf>
    <xf numFmtId="0" fontId="66" fillId="4" borderId="17" xfId="0" applyFont="1" applyFill="1" applyBorder="1" applyAlignment="1">
      <alignment vertical="center"/>
    </xf>
    <xf numFmtId="43" fontId="66" fillId="4" borderId="1" xfId="10" applyFont="1" applyFill="1" applyBorder="1" applyAlignment="1">
      <alignment horizontal="center" vertical="center"/>
    </xf>
    <xf numFmtId="0" fontId="66" fillId="4" borderId="1" xfId="0" applyFont="1" applyFill="1" applyBorder="1" applyAlignment="1">
      <alignment horizontal="center" vertical="center"/>
    </xf>
    <xf numFmtId="0" fontId="66" fillId="4" borderId="1" xfId="0" applyFont="1" applyFill="1" applyBorder="1" applyAlignment="1">
      <alignment horizontal="center" vertical="center" wrapText="1"/>
    </xf>
    <xf numFmtId="0" fontId="52" fillId="0" borderId="3" xfId="0" applyFont="1" applyBorder="1" applyAlignment="1">
      <alignment vertical="center" wrapText="1"/>
    </xf>
    <xf numFmtId="43" fontId="52" fillId="0" borderId="1" xfId="10" applyFont="1" applyFill="1" applyBorder="1" applyAlignment="1">
      <alignment horizontal="center" vertical="center"/>
    </xf>
    <xf numFmtId="166" fontId="52" fillId="0" borderId="1" xfId="0" applyNumberFormat="1" applyFont="1" applyBorder="1" applyAlignment="1">
      <alignment horizontal="center" vertical="center"/>
    </xf>
    <xf numFmtId="171" fontId="52" fillId="0" borderId="1" xfId="0" applyNumberFormat="1" applyFont="1" applyBorder="1" applyAlignment="1">
      <alignment horizontal="center" vertical="center"/>
    </xf>
    <xf numFmtId="43" fontId="52" fillId="0" borderId="1" xfId="10" applyFont="1" applyBorder="1" applyAlignment="1">
      <alignment horizontal="center" vertical="center"/>
    </xf>
    <xf numFmtId="171" fontId="52" fillId="0" borderId="34" xfId="0" applyNumberFormat="1" applyFont="1" applyBorder="1" applyAlignment="1">
      <alignment horizontal="center" vertical="center"/>
    </xf>
    <xf numFmtId="0" fontId="52" fillId="0" borderId="39" xfId="0" applyFont="1" applyBorder="1" applyAlignment="1">
      <alignment vertical="center" wrapText="1"/>
    </xf>
    <xf numFmtId="43" fontId="52" fillId="0" borderId="2" xfId="10" applyFont="1" applyBorder="1" applyAlignment="1">
      <alignment horizontal="center" vertical="center"/>
    </xf>
    <xf numFmtId="166" fontId="52" fillId="0" borderId="2" xfId="0" applyNumberFormat="1" applyFont="1" applyBorder="1" applyAlignment="1">
      <alignment horizontal="center" vertical="center"/>
    </xf>
    <xf numFmtId="171" fontId="52" fillId="0" borderId="46" xfId="0" applyNumberFormat="1" applyFont="1" applyBorder="1" applyAlignment="1">
      <alignment horizontal="center" vertical="center"/>
    </xf>
    <xf numFmtId="0" fontId="66" fillId="4" borderId="3" xfId="0" applyFont="1" applyFill="1" applyBorder="1" applyAlignment="1">
      <alignment horizontal="right" vertical="center"/>
    </xf>
    <xf numFmtId="166" fontId="66" fillId="4" borderId="1" xfId="0" applyNumberFormat="1" applyFont="1" applyFill="1" applyBorder="1" applyAlignment="1">
      <alignment horizontal="center" vertical="center"/>
    </xf>
    <xf numFmtId="171" fontId="66" fillId="4" borderId="34" xfId="0" applyNumberFormat="1" applyFont="1" applyFill="1" applyBorder="1" applyAlignment="1">
      <alignment horizontal="center" vertical="center"/>
    </xf>
    <xf numFmtId="0" fontId="52" fillId="4" borderId="1" xfId="0" applyFont="1" applyFill="1" applyBorder="1" applyAlignment="1">
      <alignment horizontal="left" vertical="center" wrapText="1"/>
    </xf>
    <xf numFmtId="0" fontId="52" fillId="0" borderId="30" xfId="0" applyFont="1" applyBorder="1" applyAlignment="1">
      <alignment vertical="center"/>
    </xf>
    <xf numFmtId="43" fontId="52" fillId="0" borderId="49" xfId="10" applyFont="1" applyBorder="1" applyAlignment="1">
      <alignment horizontal="center" vertical="center"/>
    </xf>
    <xf numFmtId="166" fontId="52" fillId="0" borderId="49" xfId="0" applyNumberFormat="1" applyFont="1" applyBorder="1" applyAlignment="1">
      <alignment horizontal="center" vertical="center"/>
    </xf>
    <xf numFmtId="0" fontId="66" fillId="4" borderId="3" xfId="0" applyFont="1" applyFill="1" applyBorder="1" applyAlignment="1">
      <alignment vertical="center"/>
    </xf>
    <xf numFmtId="0" fontId="52" fillId="0" borderId="57" xfId="0" applyFont="1" applyBorder="1"/>
    <xf numFmtId="0" fontId="66" fillId="4" borderId="3" xfId="0" applyFont="1" applyFill="1" applyBorder="1"/>
    <xf numFmtId="43" fontId="66" fillId="4" borderId="1" xfId="10" applyFont="1" applyFill="1" applyBorder="1" applyAlignment="1">
      <alignment horizontal="center" vertical="center" wrapText="1"/>
    </xf>
    <xf numFmtId="43" fontId="66" fillId="4" borderId="34" xfId="10" applyFont="1" applyFill="1" applyBorder="1" applyAlignment="1">
      <alignment horizontal="center" vertical="center" wrapText="1"/>
    </xf>
    <xf numFmtId="0" fontId="52" fillId="0" borderId="3" xfId="0" applyFont="1" applyBorder="1"/>
    <xf numFmtId="43" fontId="52" fillId="0" borderId="34" xfId="10" applyFont="1" applyBorder="1" applyAlignment="1">
      <alignment horizontal="center" vertical="center"/>
    </xf>
    <xf numFmtId="166" fontId="52" fillId="0" borderId="1" xfId="0" applyNumberFormat="1" applyFont="1" applyBorder="1" applyAlignment="1">
      <alignment horizontal="left" vertical="center" wrapText="1"/>
    </xf>
    <xf numFmtId="43" fontId="52" fillId="0" borderId="1" xfId="10" applyFont="1" applyBorder="1"/>
    <xf numFmtId="43" fontId="52" fillId="0" borderId="34" xfId="10" applyFont="1" applyBorder="1"/>
    <xf numFmtId="0" fontId="66" fillId="4" borderId="3" xfId="0" applyFont="1" applyFill="1" applyBorder="1" applyAlignment="1">
      <alignment horizontal="right"/>
    </xf>
    <xf numFmtId="43" fontId="52" fillId="4" borderId="1" xfId="10" applyFont="1" applyFill="1" applyBorder="1"/>
    <xf numFmtId="43" fontId="66" fillId="4" borderId="34" xfId="10" applyFont="1" applyFill="1" applyBorder="1"/>
    <xf numFmtId="0" fontId="66" fillId="2" borderId="1" xfId="0" applyFont="1" applyFill="1" applyBorder="1" applyAlignment="1">
      <alignment horizontal="center" vertical="center"/>
    </xf>
    <xf numFmtId="169" fontId="66" fillId="2" borderId="1" xfId="0" applyNumberFormat="1" applyFont="1" applyFill="1" applyBorder="1" applyAlignment="1">
      <alignment horizontal="center" vertical="center"/>
    </xf>
    <xf numFmtId="0" fontId="52" fillId="0" borderId="0" xfId="9" applyFont="1" applyAlignment="1">
      <alignment horizontal="left" vertical="center" wrapText="1"/>
    </xf>
    <xf numFmtId="0" fontId="73" fillId="4" borderId="17" xfId="0" applyFont="1" applyFill="1" applyBorder="1" applyAlignment="1">
      <alignment horizontal="center" vertical="top" wrapText="1"/>
    </xf>
    <xf numFmtId="0" fontId="73" fillId="4" borderId="18" xfId="0" applyFont="1" applyFill="1" applyBorder="1" applyAlignment="1">
      <alignment horizontal="center" vertical="top" wrapText="1"/>
    </xf>
    <xf numFmtId="0" fontId="73" fillId="4" borderId="43" xfId="0" applyFont="1" applyFill="1" applyBorder="1" applyAlignment="1">
      <alignment horizontal="center" vertical="center" wrapText="1"/>
    </xf>
    <xf numFmtId="49" fontId="73" fillId="4" borderId="3" xfId="0" applyNumberFormat="1" applyFont="1" applyFill="1" applyBorder="1" applyAlignment="1">
      <alignment horizontal="center" vertical="center" wrapText="1"/>
    </xf>
    <xf numFmtId="0" fontId="73" fillId="4" borderId="1" xfId="0" applyFont="1" applyFill="1" applyBorder="1" applyAlignment="1">
      <alignment horizontal="center" vertical="center" wrapText="1"/>
    </xf>
    <xf numFmtId="0" fontId="73" fillId="4" borderId="1" xfId="0" applyFont="1" applyFill="1" applyBorder="1" applyAlignment="1">
      <alignment horizontal="center" vertical="top" wrapText="1"/>
    </xf>
    <xf numFmtId="0" fontId="73" fillId="4" borderId="2" xfId="0" applyFont="1" applyFill="1" applyBorder="1" applyAlignment="1">
      <alignment horizontal="center" vertical="center" wrapText="1"/>
    </xf>
    <xf numFmtId="0" fontId="73" fillId="4" borderId="38" xfId="0" applyFont="1" applyFill="1" applyBorder="1" applyAlignment="1">
      <alignment horizontal="center" vertical="center" wrapText="1"/>
    </xf>
    <xf numFmtId="0" fontId="73" fillId="4" borderId="1" xfId="0" applyFont="1" applyFill="1" applyBorder="1" applyAlignment="1">
      <alignment horizontal="center" vertical="top" wrapText="1"/>
    </xf>
    <xf numFmtId="0" fontId="73" fillId="4" borderId="25" xfId="0" applyFont="1" applyFill="1" applyBorder="1" applyAlignment="1">
      <alignment horizontal="center" vertical="center" wrapText="1"/>
    </xf>
    <xf numFmtId="0" fontId="73" fillId="4" borderId="31" xfId="0" applyFont="1" applyFill="1" applyBorder="1" applyAlignment="1">
      <alignment horizontal="center" vertical="center" wrapText="1"/>
    </xf>
    <xf numFmtId="0" fontId="73" fillId="5" borderId="3" xfId="0" applyFont="1" applyFill="1" applyBorder="1" applyAlignment="1">
      <alignment vertical="center" wrapText="1"/>
    </xf>
    <xf numFmtId="0" fontId="73" fillId="5" borderId="2" xfId="0" applyFont="1" applyFill="1" applyBorder="1" applyAlignment="1">
      <alignment vertical="top" wrapText="1"/>
    </xf>
    <xf numFmtId="3" fontId="73" fillId="5" borderId="2" xfId="0" applyNumberFormat="1" applyFont="1" applyFill="1" applyBorder="1"/>
    <xf numFmtId="0" fontId="73" fillId="5" borderId="2" xfId="0" applyFont="1" applyFill="1" applyBorder="1"/>
    <xf numFmtId="3" fontId="66" fillId="5" borderId="37" xfId="0" applyNumberFormat="1" applyFont="1" applyFill="1" applyBorder="1" applyAlignment="1">
      <alignment horizontal="center" vertical="top" wrapText="1"/>
    </xf>
    <xf numFmtId="0" fontId="51" fillId="0" borderId="10" xfId="0" applyFont="1" applyBorder="1" applyAlignment="1">
      <alignment horizontal="center" vertical="center" wrapText="1"/>
    </xf>
    <xf numFmtId="0" fontId="51" fillId="0" borderId="1" xfId="0" applyFont="1" applyBorder="1" applyAlignment="1">
      <alignment vertical="top" wrapText="1"/>
    </xf>
    <xf numFmtId="3" fontId="52" fillId="0" borderId="1" xfId="0" applyNumberFormat="1" applyFont="1" applyBorder="1" applyAlignment="1">
      <alignment vertical="top"/>
    </xf>
    <xf numFmtId="0" fontId="73" fillId="0" borderId="1" xfId="0" applyFont="1" applyBorder="1"/>
    <xf numFmtId="0" fontId="51" fillId="0" borderId="10" xfId="0" quotePrefix="1" applyFont="1" applyBorder="1" applyAlignment="1">
      <alignment horizontal="center" vertical="center" wrapText="1"/>
    </xf>
    <xf numFmtId="0" fontId="73" fillId="0" borderId="1" xfId="0" applyFont="1" applyBorder="1" applyAlignment="1">
      <alignment horizontal="right" wrapText="1"/>
    </xf>
    <xf numFmtId="2" fontId="51" fillId="0" borderId="10" xfId="0" applyNumberFormat="1" applyFont="1" applyBorder="1" applyAlignment="1">
      <alignment horizontal="center" vertical="center" wrapText="1"/>
    </xf>
    <xf numFmtId="0" fontId="52" fillId="3" borderId="1" xfId="0" applyFont="1" applyFill="1" applyBorder="1" applyAlignment="1">
      <alignment vertical="top" wrapText="1"/>
    </xf>
    <xf numFmtId="0" fontId="73" fillId="5" borderId="10" xfId="0" applyFont="1" applyFill="1" applyBorder="1" applyAlignment="1">
      <alignment horizontal="left" vertical="top" wrapText="1"/>
    </xf>
    <xf numFmtId="0" fontId="73" fillId="5" borderId="1" xfId="0" applyFont="1" applyFill="1" applyBorder="1" applyAlignment="1">
      <alignment vertical="top" wrapText="1"/>
    </xf>
    <xf numFmtId="3" fontId="73" fillId="5" borderId="1" xfId="0" applyNumberFormat="1" applyFont="1" applyFill="1" applyBorder="1" applyAlignment="1">
      <alignment vertical="top"/>
    </xf>
    <xf numFmtId="0" fontId="73" fillId="5" borderId="1" xfId="0" applyFont="1" applyFill="1" applyBorder="1"/>
    <xf numFmtId="0" fontId="51" fillId="0" borderId="10" xfId="0" applyFont="1" applyBorder="1" applyAlignment="1">
      <alignment horizontal="left" vertical="top" wrapText="1"/>
    </xf>
    <xf numFmtId="0" fontId="73" fillId="0" borderId="1" xfId="0" applyFont="1" applyBorder="1" applyAlignment="1">
      <alignment wrapText="1"/>
    </xf>
    <xf numFmtId="0" fontId="73" fillId="5" borderId="11" xfId="0" applyFont="1" applyFill="1" applyBorder="1"/>
    <xf numFmtId="0" fontId="73" fillId="5" borderId="1" xfId="0" applyFont="1" applyFill="1" applyBorder="1" applyAlignment="1">
      <alignment wrapText="1"/>
    </xf>
    <xf numFmtId="0" fontId="52" fillId="2" borderId="1" xfId="0" applyFont="1" applyFill="1" applyBorder="1"/>
    <xf numFmtId="3" fontId="52" fillId="2" borderId="1" xfId="0" applyNumberFormat="1" applyFont="1" applyFill="1" applyBorder="1"/>
    <xf numFmtId="2" fontId="66" fillId="4" borderId="57" xfId="5" applyNumberFormat="1" applyFont="1" applyFill="1" applyBorder="1" applyAlignment="1">
      <alignment horizontal="center" vertical="center" wrapText="1"/>
    </xf>
    <xf numFmtId="0" fontId="52" fillId="5" borderId="9" xfId="5" applyNumberFormat="1" applyFont="1" applyFill="1" applyBorder="1" applyAlignment="1">
      <alignment horizontal="center" vertical="center"/>
    </xf>
    <xf numFmtId="0" fontId="52" fillId="0" borderId="0" xfId="0" applyFont="1" applyBorder="1"/>
    <xf numFmtId="2" fontId="66" fillId="4" borderId="53" xfId="5" applyNumberFormat="1" applyFont="1" applyFill="1" applyBorder="1" applyAlignment="1">
      <alignment horizontal="center" vertical="center" wrapText="1"/>
    </xf>
    <xf numFmtId="166" fontId="66" fillId="5" borderId="73" xfId="5" applyFont="1" applyFill="1" applyBorder="1" applyAlignment="1">
      <alignment vertical="center"/>
    </xf>
    <xf numFmtId="0" fontId="52" fillId="5" borderId="27" xfId="5" applyNumberFormat="1" applyFont="1" applyFill="1" applyBorder="1" applyAlignment="1">
      <alignment horizontal="center" vertical="center"/>
    </xf>
    <xf numFmtId="166" fontId="66" fillId="5" borderId="27" xfId="5" applyFont="1" applyFill="1" applyBorder="1" applyAlignment="1">
      <alignment vertical="center"/>
    </xf>
    <xf numFmtId="0" fontId="66" fillId="2" borderId="1" xfId="0" applyFont="1" applyFill="1" applyBorder="1"/>
    <xf numFmtId="167" fontId="66" fillId="2" borderId="1" xfId="0" applyNumberFormat="1" applyFont="1" applyFill="1" applyBorder="1"/>
    <xf numFmtId="169" fontId="66" fillId="2" borderId="1" xfId="0" applyNumberFormat="1" applyFont="1" applyFill="1" applyBorder="1"/>
    <xf numFmtId="0" fontId="77" fillId="0" borderId="0" xfId="0" applyFont="1"/>
    <xf numFmtId="0" fontId="77" fillId="0" borderId="0" xfId="0" applyFont="1" applyAlignment="1">
      <alignment horizontal="center" vertical="center" wrapText="1"/>
    </xf>
    <xf numFmtId="0" fontId="78" fillId="0" borderId="0" xfId="0" applyFont="1" applyAlignment="1">
      <alignment horizontal="left" vertical="center"/>
    </xf>
    <xf numFmtId="0" fontId="78" fillId="0" borderId="0" xfId="0" applyFont="1"/>
    <xf numFmtId="2" fontId="78" fillId="0" borderId="0" xfId="5" applyNumberFormat="1" applyFont="1" applyAlignment="1">
      <alignment vertical="center"/>
    </xf>
    <xf numFmtId="0" fontId="21" fillId="0" borderId="0" xfId="0" applyFont="1"/>
    <xf numFmtId="2" fontId="21" fillId="0" borderId="0" xfId="0" applyNumberFormat="1" applyFont="1"/>
    <xf numFmtId="2" fontId="21" fillId="0" borderId="0" xfId="0" applyNumberFormat="1" applyFont="1" applyAlignment="1">
      <alignment wrapText="1"/>
    </xf>
    <xf numFmtId="0" fontId="79" fillId="0" borderId="0" xfId="0" applyFont="1" applyAlignment="1">
      <alignment horizontal="left" vertical="center"/>
    </xf>
    <xf numFmtId="0" fontId="79" fillId="0" borderId="0" xfId="0" applyFont="1"/>
    <xf numFmtId="0" fontId="66" fillId="4" borderId="44" xfId="0" applyFont="1" applyFill="1" applyBorder="1" applyAlignment="1">
      <alignment horizontal="center" vertical="center"/>
    </xf>
    <xf numFmtId="0" fontId="78" fillId="4" borderId="44" xfId="0" applyFont="1" applyFill="1" applyBorder="1" applyAlignment="1">
      <alignment horizontal="center" vertical="center" wrapText="1"/>
    </xf>
    <xf numFmtId="2" fontId="78" fillId="4" borderId="44" xfId="5" applyNumberFormat="1" applyFont="1" applyFill="1" applyBorder="1" applyAlignment="1">
      <alignment horizontal="center" vertical="center" wrapText="1"/>
    </xf>
    <xf numFmtId="0" fontId="80" fillId="4" borderId="6" xfId="0" applyFont="1" applyFill="1" applyBorder="1" applyAlignment="1">
      <alignment horizontal="center" vertical="center" wrapText="1"/>
    </xf>
    <xf numFmtId="0" fontId="80" fillId="4" borderId="45" xfId="0" applyFont="1" applyFill="1" applyBorder="1" applyAlignment="1">
      <alignment horizontal="center" vertical="center" wrapText="1"/>
    </xf>
    <xf numFmtId="0" fontId="80" fillId="4" borderId="13" xfId="0" applyFont="1" applyFill="1" applyBorder="1" applyAlignment="1">
      <alignment horizontal="center" vertical="center" wrapText="1"/>
    </xf>
    <xf numFmtId="0" fontId="80" fillId="4" borderId="41" xfId="0" applyFont="1" applyFill="1" applyBorder="1" applyAlignment="1">
      <alignment horizontal="center" vertical="center" wrapText="1"/>
    </xf>
    <xf numFmtId="0" fontId="80" fillId="4" borderId="53" xfId="0" applyFont="1" applyFill="1" applyBorder="1" applyAlignment="1">
      <alignment horizontal="center" vertical="center" wrapText="1"/>
    </xf>
    <xf numFmtId="0" fontId="80" fillId="4" borderId="70" xfId="0" applyFont="1" applyFill="1" applyBorder="1" applyAlignment="1">
      <alignment horizontal="center" vertical="center" wrapText="1"/>
    </xf>
    <xf numFmtId="2" fontId="81" fillId="4" borderId="53" xfId="0" applyNumberFormat="1" applyFont="1" applyFill="1" applyBorder="1" applyAlignment="1">
      <alignment horizontal="center" vertical="center" wrapText="1"/>
    </xf>
    <xf numFmtId="2" fontId="81" fillId="4" borderId="70" xfId="0" applyNumberFormat="1" applyFont="1" applyFill="1" applyBorder="1" applyAlignment="1">
      <alignment horizontal="center" vertical="center" wrapText="1"/>
    </xf>
    <xf numFmtId="0" fontId="81" fillId="4" borderId="53" xfId="0" applyFont="1" applyFill="1" applyBorder="1" applyAlignment="1">
      <alignment horizontal="center" vertical="center" wrapText="1"/>
    </xf>
    <xf numFmtId="0" fontId="81" fillId="4" borderId="70" xfId="0" applyFont="1" applyFill="1" applyBorder="1" applyAlignment="1">
      <alignment horizontal="center" vertical="center" wrapText="1"/>
    </xf>
    <xf numFmtId="0" fontId="80" fillId="4" borderId="42" xfId="0" applyFont="1" applyFill="1" applyBorder="1" applyAlignment="1">
      <alignment horizontal="center" vertical="center" wrapText="1"/>
    </xf>
    <xf numFmtId="0" fontId="80" fillId="4" borderId="43" xfId="0" applyFont="1" applyFill="1" applyBorder="1" applyAlignment="1">
      <alignment horizontal="center" vertical="center" wrapText="1"/>
    </xf>
    <xf numFmtId="0" fontId="82" fillId="4" borderId="53" xfId="6" applyFont="1" applyFill="1" applyBorder="1" applyAlignment="1">
      <alignment horizontal="center" vertical="center" wrapText="1"/>
    </xf>
    <xf numFmtId="0" fontId="81" fillId="4" borderId="70" xfId="6" applyFont="1" applyFill="1" applyBorder="1" applyAlignment="1">
      <alignment horizontal="center" vertical="center" wrapText="1"/>
    </xf>
    <xf numFmtId="0" fontId="66" fillId="4" borderId="66" xfId="0" applyFont="1" applyFill="1" applyBorder="1" applyAlignment="1">
      <alignment horizontal="center" vertical="center"/>
    </xf>
    <xf numFmtId="0" fontId="78" fillId="4" borderId="66" xfId="0" applyFont="1" applyFill="1" applyBorder="1" applyAlignment="1">
      <alignment horizontal="center" vertical="center" wrapText="1"/>
    </xf>
    <xf numFmtId="2" fontId="78" fillId="4" borderId="66" xfId="5" applyNumberFormat="1" applyFont="1" applyFill="1" applyBorder="1" applyAlignment="1">
      <alignment horizontal="center" vertical="center" wrapText="1"/>
    </xf>
    <xf numFmtId="0" fontId="81" fillId="4" borderId="3" xfId="0" applyFont="1" applyFill="1" applyBorder="1" applyAlignment="1">
      <alignment horizontal="center" vertical="center" wrapText="1"/>
    </xf>
    <xf numFmtId="0" fontId="81" fillId="4" borderId="21" xfId="0" applyFont="1" applyFill="1" applyBorder="1" applyAlignment="1">
      <alignment horizontal="center" vertical="center" wrapText="1"/>
    </xf>
    <xf numFmtId="0" fontId="81" fillId="4" borderId="30" xfId="0" applyFont="1" applyFill="1" applyBorder="1" applyAlignment="1">
      <alignment horizontal="center" vertical="center" wrapText="1"/>
    </xf>
    <xf numFmtId="0" fontId="81" fillId="4" borderId="31" xfId="0" applyFont="1" applyFill="1" applyBorder="1" applyAlignment="1">
      <alignment horizontal="center" vertical="center" wrapText="1"/>
    </xf>
    <xf numFmtId="0" fontId="81" fillId="4" borderId="17" xfId="0" applyFont="1" applyFill="1" applyBorder="1" applyAlignment="1">
      <alignment horizontal="center" vertical="center" wrapText="1"/>
    </xf>
    <xf numFmtId="0" fontId="81" fillId="4" borderId="20" xfId="0" applyFont="1" applyFill="1" applyBorder="1" applyAlignment="1">
      <alignment horizontal="center" vertical="center" wrapText="1"/>
    </xf>
    <xf numFmtId="2" fontId="81" fillId="4" borderId="33" xfId="0" applyNumberFormat="1" applyFont="1" applyFill="1" applyBorder="1" applyAlignment="1">
      <alignment horizontal="center" vertical="center" wrapText="1"/>
    </xf>
    <xf numFmtId="0" fontId="80" fillId="4" borderId="17" xfId="0" applyFont="1" applyFill="1" applyBorder="1" applyAlignment="1">
      <alignment horizontal="center" vertical="center" wrapText="1"/>
    </xf>
    <xf numFmtId="0" fontId="80" fillId="4" borderId="20" xfId="0" applyFont="1" applyFill="1" applyBorder="1" applyAlignment="1">
      <alignment horizontal="center" vertical="center" wrapText="1"/>
    </xf>
    <xf numFmtId="0" fontId="81" fillId="4" borderId="29" xfId="0" applyFont="1" applyFill="1" applyBorder="1" applyAlignment="1">
      <alignment horizontal="center" vertical="center" wrapText="1"/>
    </xf>
    <xf numFmtId="2" fontId="81" fillId="4" borderId="20" xfId="0" applyNumberFormat="1" applyFont="1" applyFill="1" applyBorder="1" applyAlignment="1">
      <alignment horizontal="center" vertical="center" wrapText="1"/>
    </xf>
    <xf numFmtId="0" fontId="81" fillId="4" borderId="33" xfId="0" applyFont="1" applyFill="1" applyBorder="1" applyAlignment="1">
      <alignment horizontal="center" vertical="center" wrapText="1"/>
    </xf>
    <xf numFmtId="2" fontId="81" fillId="4" borderId="18" xfId="0" applyNumberFormat="1" applyFont="1" applyFill="1" applyBorder="1" applyAlignment="1">
      <alignment horizontal="center" vertical="center" wrapText="1"/>
    </xf>
    <xf numFmtId="0" fontId="80" fillId="4" borderId="18" xfId="0" applyFont="1" applyFill="1" applyBorder="1" applyAlignment="1">
      <alignment horizontal="center" vertical="center" wrapText="1"/>
    </xf>
    <xf numFmtId="0" fontId="80" fillId="4" borderId="33" xfId="0" applyFont="1" applyFill="1" applyBorder="1" applyAlignment="1">
      <alignment horizontal="center" vertical="center" wrapText="1"/>
    </xf>
    <xf numFmtId="0" fontId="80" fillId="4" borderId="29" xfId="0" applyFont="1" applyFill="1" applyBorder="1" applyAlignment="1">
      <alignment horizontal="center" vertical="center" wrapText="1"/>
    </xf>
    <xf numFmtId="0" fontId="21" fillId="5" borderId="51" xfId="5" applyNumberFormat="1" applyFont="1" applyFill="1" applyBorder="1" applyAlignment="1">
      <alignment horizontal="center" vertical="center"/>
    </xf>
    <xf numFmtId="0" fontId="21" fillId="5" borderId="4" xfId="5" applyNumberFormat="1" applyFont="1" applyFill="1" applyBorder="1" applyAlignment="1">
      <alignment horizontal="center" vertical="center"/>
    </xf>
    <xf numFmtId="0" fontId="21" fillId="5" borderId="22" xfId="5" applyNumberFormat="1" applyFont="1" applyFill="1" applyBorder="1" applyAlignment="1">
      <alignment horizontal="center" vertical="center"/>
    </xf>
    <xf numFmtId="0" fontId="21" fillId="5" borderId="52" xfId="5" applyNumberFormat="1" applyFont="1" applyFill="1" applyBorder="1" applyAlignment="1">
      <alignment horizontal="center" vertical="center"/>
    </xf>
    <xf numFmtId="0" fontId="21" fillId="5" borderId="63" xfId="5" applyNumberFormat="1" applyFont="1" applyFill="1" applyBorder="1" applyAlignment="1">
      <alignment horizontal="center" vertical="center"/>
    </xf>
    <xf numFmtId="0" fontId="21" fillId="5" borderId="5" xfId="5" applyNumberFormat="1" applyFont="1" applyFill="1" applyBorder="1" applyAlignment="1">
      <alignment horizontal="center" vertical="center"/>
    </xf>
    <xf numFmtId="0" fontId="21" fillId="0" borderId="25" xfId="0" applyFont="1" applyBorder="1" applyAlignment="1">
      <alignment horizontal="center" vertical="center"/>
    </xf>
    <xf numFmtId="0" fontId="21" fillId="0" borderId="25" xfId="0" applyFont="1" applyBorder="1" applyAlignment="1">
      <alignment vertical="center"/>
    </xf>
    <xf numFmtId="166" fontId="78" fillId="5" borderId="70" xfId="5" applyFont="1" applyFill="1" applyBorder="1" applyAlignment="1">
      <alignment vertical="center"/>
    </xf>
    <xf numFmtId="167" fontId="21" fillId="3" borderId="42" xfId="5" applyNumberFormat="1" applyFont="1" applyFill="1" applyBorder="1" applyAlignment="1">
      <alignment vertical="center"/>
    </xf>
    <xf numFmtId="166" fontId="21" fillId="3" borderId="43" xfId="5" applyFont="1" applyFill="1" applyBorder="1" applyAlignment="1">
      <alignment vertical="center"/>
    </xf>
    <xf numFmtId="2" fontId="21" fillId="3" borderId="43" xfId="5" applyNumberFormat="1" applyFont="1" applyFill="1" applyBorder="1" applyAlignment="1">
      <alignment vertical="center"/>
    </xf>
    <xf numFmtId="2" fontId="21" fillId="3" borderId="43" xfId="5" applyNumberFormat="1" applyFont="1" applyFill="1" applyBorder="1" applyAlignment="1">
      <alignment vertical="center" wrapText="1"/>
    </xf>
    <xf numFmtId="168" fontId="21" fillId="3" borderId="42" xfId="5" applyNumberFormat="1" applyFont="1" applyFill="1" applyBorder="1" applyAlignment="1">
      <alignment vertical="center"/>
    </xf>
    <xf numFmtId="0" fontId="21" fillId="0" borderId="10" xfId="0" applyFont="1" applyBorder="1" applyAlignment="1">
      <alignment horizontal="center" vertical="center"/>
    </xf>
    <xf numFmtId="0" fontId="21" fillId="0" borderId="34" xfId="0" applyFont="1" applyBorder="1" applyAlignment="1">
      <alignment vertical="center"/>
    </xf>
    <xf numFmtId="166" fontId="78" fillId="5" borderId="44" xfId="5" applyFont="1" applyFill="1" applyBorder="1" applyAlignment="1">
      <alignment vertical="center"/>
    </xf>
    <xf numFmtId="167" fontId="21" fillId="3" borderId="3" xfId="5" applyNumberFormat="1" applyFont="1" applyFill="1" applyBorder="1"/>
    <xf numFmtId="166" fontId="21" fillId="3" borderId="21" xfId="5" applyFont="1" applyFill="1" applyBorder="1"/>
    <xf numFmtId="2" fontId="21" fillId="3" borderId="21" xfId="5" applyNumberFormat="1" applyFont="1" applyFill="1" applyBorder="1"/>
    <xf numFmtId="2" fontId="21" fillId="3" borderId="21" xfId="5" applyNumberFormat="1" applyFont="1" applyFill="1" applyBorder="1" applyAlignment="1">
      <alignment wrapText="1"/>
    </xf>
    <xf numFmtId="168" fontId="21" fillId="3" borderId="3" xfId="5" applyNumberFormat="1" applyFont="1" applyFill="1" applyBorder="1"/>
    <xf numFmtId="0" fontId="21" fillId="0" borderId="11" xfId="0" applyFont="1" applyBorder="1" applyAlignment="1">
      <alignment horizontal="center" vertical="center"/>
    </xf>
    <xf numFmtId="0" fontId="21" fillId="0" borderId="52" xfId="0" applyFont="1" applyBorder="1" applyAlignment="1">
      <alignment vertical="center"/>
    </xf>
    <xf numFmtId="167" fontId="21" fillId="3" borderId="4" xfId="5" applyNumberFormat="1" applyFont="1" applyFill="1" applyBorder="1"/>
    <xf numFmtId="166" fontId="21" fillId="3" borderId="22" xfId="5" applyFont="1" applyFill="1" applyBorder="1"/>
    <xf numFmtId="2" fontId="21" fillId="3" borderId="22" xfId="5" applyNumberFormat="1" applyFont="1" applyFill="1" applyBorder="1"/>
    <xf numFmtId="2" fontId="21" fillId="3" borderId="22" xfId="5" applyNumberFormat="1" applyFont="1" applyFill="1" applyBorder="1" applyAlignment="1">
      <alignment wrapText="1"/>
    </xf>
    <xf numFmtId="168" fontId="21" fillId="3" borderId="4" xfId="5" applyNumberFormat="1" applyFont="1" applyFill="1" applyBorder="1"/>
    <xf numFmtId="0" fontId="21" fillId="0" borderId="6" xfId="0" applyFont="1" applyBorder="1" applyAlignment="1">
      <alignment horizontal="center" vertical="center"/>
    </xf>
    <xf numFmtId="0" fontId="21" fillId="0" borderId="33" xfId="0" applyFont="1" applyBorder="1" applyAlignment="1">
      <alignment vertical="center"/>
    </xf>
    <xf numFmtId="167" fontId="21" fillId="3" borderId="30" xfId="5" applyNumberFormat="1" applyFont="1" applyFill="1" applyBorder="1"/>
    <xf numFmtId="166" fontId="21" fillId="3" borderId="31" xfId="5" applyFont="1" applyFill="1" applyBorder="1"/>
    <xf numFmtId="2" fontId="21" fillId="3" borderId="31" xfId="5" applyNumberFormat="1" applyFont="1" applyFill="1" applyBorder="1"/>
    <xf numFmtId="2" fontId="21" fillId="3" borderId="31" xfId="5" applyNumberFormat="1" applyFont="1" applyFill="1" applyBorder="1" applyAlignment="1">
      <alignment wrapText="1"/>
    </xf>
    <xf numFmtId="168" fontId="21" fillId="3" borderId="30" xfId="5" applyNumberFormat="1" applyFont="1" applyFill="1" applyBorder="1"/>
    <xf numFmtId="167" fontId="21" fillId="3" borderId="17" xfId="5" applyNumberFormat="1" applyFont="1" applyFill="1" applyBorder="1"/>
    <xf numFmtId="166" fontId="21" fillId="3" borderId="20" xfId="5" applyFont="1" applyFill="1" applyBorder="1"/>
    <xf numFmtId="2" fontId="21" fillId="3" borderId="20" xfId="5" applyNumberFormat="1" applyFont="1" applyFill="1" applyBorder="1"/>
    <xf numFmtId="2" fontId="21" fillId="3" borderId="20" xfId="5" applyNumberFormat="1" applyFont="1" applyFill="1" applyBorder="1" applyAlignment="1">
      <alignment wrapText="1"/>
    </xf>
    <xf numFmtId="168" fontId="21" fillId="3" borderId="17" xfId="5" applyNumberFormat="1" applyFont="1" applyFill="1" applyBorder="1"/>
    <xf numFmtId="167" fontId="21" fillId="3" borderId="39" xfId="5" applyNumberFormat="1" applyFont="1" applyFill="1" applyBorder="1"/>
    <xf numFmtId="166" fontId="21" fillId="3" borderId="37" xfId="5" applyFont="1" applyFill="1" applyBorder="1"/>
    <xf numFmtId="168" fontId="21" fillId="3" borderId="39" xfId="5" applyNumberFormat="1" applyFont="1" applyFill="1" applyBorder="1"/>
    <xf numFmtId="2" fontId="21" fillId="3" borderId="37" xfId="5" applyNumberFormat="1" applyFont="1" applyFill="1" applyBorder="1"/>
    <xf numFmtId="2" fontId="21" fillId="3" borderId="37" xfId="5" applyNumberFormat="1" applyFont="1" applyFill="1" applyBorder="1" applyAlignment="1">
      <alignment wrapText="1"/>
    </xf>
    <xf numFmtId="0" fontId="21" fillId="0" borderId="6" xfId="0" applyFont="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52" xfId="0" applyFont="1" applyBorder="1" applyAlignment="1">
      <alignment horizontal="left"/>
    </xf>
    <xf numFmtId="0" fontId="78" fillId="5" borderId="13" xfId="0" applyFont="1" applyFill="1" applyBorder="1" applyAlignment="1">
      <alignment horizontal="center" vertical="center"/>
    </xf>
    <xf numFmtId="0" fontId="78" fillId="5" borderId="9" xfId="0" applyFont="1" applyFill="1" applyBorder="1" applyAlignment="1">
      <alignment horizontal="right"/>
    </xf>
    <xf numFmtId="167" fontId="78" fillId="2" borderId="27" xfId="5" applyNumberFormat="1" applyFont="1" applyFill="1" applyBorder="1" applyAlignment="1">
      <alignment vertical="center"/>
    </xf>
    <xf numFmtId="167" fontId="78" fillId="5" borderId="7" xfId="5" applyNumberFormat="1" applyFont="1" applyFill="1" applyBorder="1" applyAlignment="1"/>
    <xf numFmtId="166" fontId="78" fillId="5" borderId="24" xfId="5" applyFont="1" applyFill="1" applyBorder="1" applyAlignment="1"/>
    <xf numFmtId="2" fontId="78" fillId="5" borderId="24" xfId="5" applyNumberFormat="1" applyFont="1" applyFill="1" applyBorder="1" applyAlignment="1"/>
    <xf numFmtId="2" fontId="78" fillId="5" borderId="24" xfId="5" applyNumberFormat="1" applyFont="1" applyFill="1" applyBorder="1" applyAlignment="1">
      <alignment wrapText="1"/>
    </xf>
    <xf numFmtId="168" fontId="78" fillId="5" borderId="7" xfId="5" applyNumberFormat="1" applyFont="1" applyFill="1" applyBorder="1" applyAlignment="1"/>
    <xf numFmtId="0" fontId="66" fillId="4" borderId="56" xfId="0" applyFont="1" applyFill="1" applyBorder="1" applyAlignment="1">
      <alignment horizontal="center"/>
    </xf>
    <xf numFmtId="4" fontId="52" fillId="3" borderId="25" xfId="0" applyNumberFormat="1" applyFont="1" applyFill="1" applyBorder="1" applyAlignment="1">
      <alignment horizontal="center"/>
    </xf>
    <xf numFmtId="3" fontId="66" fillId="2" borderId="1" xfId="0" applyNumberFormat="1" applyFont="1" applyFill="1" applyBorder="1" applyAlignment="1">
      <alignment horizontal="center" vertical="center"/>
    </xf>
  </cellXfs>
  <cellStyles count="12">
    <cellStyle name="Comma" xfId="3" builtinId="3"/>
    <cellStyle name="Comma 2" xfId="5" xr:uid="{A5B8E2B0-29F7-43A0-985D-E07E7BF07F1E}"/>
    <cellStyle name="Comma 2 2" xfId="7" xr:uid="{EB830D80-C387-4724-A256-B1FAFEB8BCCC}"/>
    <cellStyle name="Comma 3" xfId="10" xr:uid="{BF6D7CC1-6653-415A-BB42-6F5CA8D3387E}"/>
    <cellStyle name="Normal" xfId="0" builtinId="0"/>
    <cellStyle name="Normal 2" xfId="6" xr:uid="{EB9C9C18-9A24-42CC-8DF0-3F084428377E}"/>
    <cellStyle name="Normal 3" xfId="2" xr:uid="{00000000-0005-0000-0000-000001000000}"/>
    <cellStyle name="Normal 4" xfId="1" xr:uid="{00000000-0005-0000-0000-000002000000}"/>
    <cellStyle name="Normal 5" xfId="9" xr:uid="{8E1D0869-73C1-4A4A-91E9-5C2579869459}"/>
    <cellStyle name="Percent" xfId="4" builtinId="5"/>
    <cellStyle name="Percent 2" xfId="8" xr:uid="{DF117166-78E9-4177-881A-11AE8C950828}"/>
    <cellStyle name="Percent 3" xfId="11" xr:uid="{84E11288-EE4B-41C3-9AF0-BFDECC7CA85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38</xdr:row>
      <xdr:rowOff>0</xdr:rowOff>
    </xdr:from>
    <xdr:to>
      <xdr:col>0</xdr:col>
      <xdr:colOff>152400</xdr:colOff>
      <xdr:row>38</xdr:row>
      <xdr:rowOff>152400</xdr:rowOff>
    </xdr:to>
    <xdr:pic>
      <xdr:nvPicPr>
        <xdr:cNvPr id="3" name="Picture 1" descr="http://mail.inbox.lv/ed2/editor/plugins/smiley2/msn/sm1.gif">
          <a:extLst>
            <a:ext uri="{FF2B5EF4-FFF2-40B4-BE49-F238E27FC236}">
              <a16:creationId xmlns:a16="http://schemas.microsoft.com/office/drawing/2014/main" id="{DCB54CBC-79D2-4722-8EAB-76699487C8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29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73</xdr:row>
      <xdr:rowOff>0</xdr:rowOff>
    </xdr:from>
    <xdr:ext cx="152400" cy="152400"/>
    <xdr:pic>
      <xdr:nvPicPr>
        <xdr:cNvPr id="5" name="Picture 1" descr="http://mail.inbox.lv/ed2/editor/plugins/smiley2/msn/sm1.gif">
          <a:extLst>
            <a:ext uri="{FF2B5EF4-FFF2-40B4-BE49-F238E27FC236}">
              <a16:creationId xmlns:a16="http://schemas.microsoft.com/office/drawing/2014/main" id="{705F1242-C06A-4671-8AEF-9CA510FD8E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90662"/>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249977111117893"/>
    <pageSetUpPr fitToPage="1"/>
  </sheetPr>
  <dimension ref="A1:K42"/>
  <sheetViews>
    <sheetView tabSelected="1" topLeftCell="A4" zoomScale="68" zoomScaleNormal="68" workbookViewId="0">
      <selection activeCell="D48" sqref="D48"/>
    </sheetView>
  </sheetViews>
  <sheetFormatPr defaultColWidth="9.140625" defaultRowHeight="12.75" x14ac:dyDescent="0.2"/>
  <cols>
    <col min="1" max="1" width="16.5703125" style="29" customWidth="1"/>
    <col min="2" max="2" width="50.140625" style="28" customWidth="1"/>
    <col min="3" max="3" width="11.140625" style="29" customWidth="1"/>
    <col min="4" max="4" width="15.85546875" style="29" customWidth="1"/>
    <col min="5" max="5" width="16.7109375" style="29" customWidth="1"/>
    <col min="6" max="6" width="18" style="29" customWidth="1"/>
    <col min="7" max="7" width="49.85546875" style="79" customWidth="1"/>
    <col min="8" max="16384" width="9.140625" style="79"/>
  </cols>
  <sheetData>
    <row r="1" spans="1:7" ht="38.25" customHeight="1" x14ac:dyDescent="0.2">
      <c r="G1" s="98" t="s">
        <v>710</v>
      </c>
    </row>
    <row r="2" spans="1:7" ht="18" customHeight="1" x14ac:dyDescent="0.2">
      <c r="A2" s="658" t="s">
        <v>709</v>
      </c>
      <c r="B2" s="658"/>
      <c r="C2" s="658"/>
      <c r="D2" s="658"/>
      <c r="E2" s="658"/>
      <c r="F2" s="658"/>
      <c r="G2" s="658"/>
    </row>
    <row r="3" spans="1:7" ht="12.75" customHeight="1" x14ac:dyDescent="0.2">
      <c r="A3" s="657" t="s">
        <v>38</v>
      </c>
      <c r="B3" s="659" t="s">
        <v>547</v>
      </c>
      <c r="C3" s="659" t="s">
        <v>0</v>
      </c>
      <c r="D3" s="659" t="s">
        <v>37</v>
      </c>
      <c r="E3" s="659" t="s">
        <v>36</v>
      </c>
      <c r="F3" s="659" t="s">
        <v>1</v>
      </c>
      <c r="G3" s="659" t="s">
        <v>42</v>
      </c>
    </row>
    <row r="4" spans="1:7" ht="32.25" customHeight="1" x14ac:dyDescent="0.2">
      <c r="A4" s="657"/>
      <c r="B4" s="659"/>
      <c r="C4" s="659"/>
      <c r="D4" s="659"/>
      <c r="E4" s="659"/>
      <c r="F4" s="659"/>
      <c r="G4" s="659"/>
    </row>
    <row r="5" spans="1:7" ht="22.5" customHeight="1" x14ac:dyDescent="0.2">
      <c r="A5" s="657"/>
      <c r="B5" s="494" t="s">
        <v>7</v>
      </c>
      <c r="C5" s="495">
        <v>5</v>
      </c>
      <c r="D5" s="493">
        <v>2.99</v>
      </c>
      <c r="E5" s="493">
        <f>D5*1.21</f>
        <v>3.6179000000000001</v>
      </c>
      <c r="F5" s="496">
        <f>C5*E5</f>
        <v>18.089500000000001</v>
      </c>
      <c r="G5" s="110" t="s">
        <v>43</v>
      </c>
    </row>
    <row r="6" spans="1:7" ht="135" customHeight="1" x14ac:dyDescent="0.2">
      <c r="A6" s="657"/>
      <c r="B6" s="22" t="s">
        <v>8</v>
      </c>
      <c r="C6" s="495">
        <v>366</v>
      </c>
      <c r="D6" s="493">
        <v>3.14</v>
      </c>
      <c r="E6" s="493">
        <f>D6*1.12</f>
        <v>3.5168000000000004</v>
      </c>
      <c r="F6" s="496">
        <f t="shared" ref="F6:F15" si="0">C6*E6</f>
        <v>1287.1488000000002</v>
      </c>
      <c r="G6" s="502" t="s">
        <v>44</v>
      </c>
    </row>
    <row r="7" spans="1:7" ht="102" x14ac:dyDescent="0.2">
      <c r="A7" s="657"/>
      <c r="B7" s="22" t="s">
        <v>9</v>
      </c>
      <c r="C7" s="495">
        <v>58</v>
      </c>
      <c r="D7" s="493">
        <v>15.6998</v>
      </c>
      <c r="E7" s="493">
        <f>D7*1.12</f>
        <v>17.583776</v>
      </c>
      <c r="F7" s="496">
        <f t="shared" si="0"/>
        <v>1019.859008</v>
      </c>
      <c r="G7" s="502" t="s">
        <v>45</v>
      </c>
    </row>
    <row r="8" spans="1:7" ht="15" customHeight="1" x14ac:dyDescent="0.2">
      <c r="A8" s="657"/>
      <c r="B8" s="22" t="s">
        <v>10</v>
      </c>
      <c r="C8" s="495">
        <v>110</v>
      </c>
      <c r="D8" s="493">
        <v>4.2</v>
      </c>
      <c r="E8" s="493">
        <f>D8*1.12</f>
        <v>4.7040000000000006</v>
      </c>
      <c r="F8" s="496">
        <f t="shared" si="0"/>
        <v>517.44000000000005</v>
      </c>
      <c r="G8" s="502" t="s">
        <v>46</v>
      </c>
    </row>
    <row r="9" spans="1:7" ht="15" customHeight="1" x14ac:dyDescent="0.2">
      <c r="A9" s="657"/>
      <c r="B9" s="22" t="s">
        <v>11</v>
      </c>
      <c r="C9" s="495">
        <v>15</v>
      </c>
      <c r="D9" s="493">
        <v>3.23</v>
      </c>
      <c r="E9" s="493">
        <f>D9*1.21</f>
        <v>3.9082999999999997</v>
      </c>
      <c r="F9" s="496">
        <f>C9*E9</f>
        <v>58.624499999999998</v>
      </c>
      <c r="G9" s="502" t="s">
        <v>43</v>
      </c>
    </row>
    <row r="10" spans="1:7" ht="76.5" x14ac:dyDescent="0.2">
      <c r="A10" s="657"/>
      <c r="B10" s="22" t="s">
        <v>12</v>
      </c>
      <c r="C10" s="495">
        <v>173</v>
      </c>
      <c r="D10" s="493">
        <v>1.99004</v>
      </c>
      <c r="E10" s="493">
        <f>D10*1.21</f>
        <v>2.4079484</v>
      </c>
      <c r="F10" s="497">
        <f t="shared" si="0"/>
        <v>416.57507320000002</v>
      </c>
      <c r="G10" s="502" t="s">
        <v>47</v>
      </c>
    </row>
    <row r="11" spans="1:7" ht="19.5" customHeight="1" x14ac:dyDescent="0.2">
      <c r="A11" s="657"/>
      <c r="B11" s="22" t="s">
        <v>13</v>
      </c>
      <c r="C11" s="495">
        <v>26</v>
      </c>
      <c r="D11" s="493">
        <v>16.149999999999999</v>
      </c>
      <c r="E11" s="493">
        <f>D11*1.21</f>
        <v>19.541499999999999</v>
      </c>
      <c r="F11" s="496">
        <f t="shared" si="0"/>
        <v>508.07899999999995</v>
      </c>
      <c r="G11" s="502" t="s">
        <v>48</v>
      </c>
    </row>
    <row r="12" spans="1:7" ht="33.75" customHeight="1" x14ac:dyDescent="0.2">
      <c r="A12" s="657"/>
      <c r="B12" s="22" t="s">
        <v>14</v>
      </c>
      <c r="C12" s="495">
        <v>153</v>
      </c>
      <c r="D12" s="493">
        <v>1.95007</v>
      </c>
      <c r="E12" s="493">
        <f>D12*1.21</f>
        <v>2.3595847000000001</v>
      </c>
      <c r="F12" s="496">
        <f>C12*E12</f>
        <v>361.01645910000002</v>
      </c>
      <c r="G12" s="502" t="s">
        <v>49</v>
      </c>
    </row>
    <row r="13" spans="1:7" ht="59.25" customHeight="1" x14ac:dyDescent="0.2">
      <c r="A13" s="657"/>
      <c r="B13" s="22" t="s">
        <v>15</v>
      </c>
      <c r="C13" s="495">
        <v>33</v>
      </c>
      <c r="D13" s="493">
        <v>14.9503</v>
      </c>
      <c r="E13" s="493">
        <f>D13*1.21</f>
        <v>18.089863000000001</v>
      </c>
      <c r="F13" s="496">
        <f t="shared" si="0"/>
        <v>596.96547900000007</v>
      </c>
      <c r="G13" s="502" t="s">
        <v>50</v>
      </c>
    </row>
    <row r="14" spans="1:7" ht="20.25" customHeight="1" x14ac:dyDescent="0.2">
      <c r="A14" s="657"/>
      <c r="B14" s="22" t="s">
        <v>16</v>
      </c>
      <c r="C14" s="495">
        <v>20</v>
      </c>
      <c r="D14" s="493">
        <v>4.67</v>
      </c>
      <c r="E14" s="493">
        <f>D14*1.12</f>
        <v>5.2304000000000004</v>
      </c>
      <c r="F14" s="496">
        <f t="shared" si="0"/>
        <v>104.608</v>
      </c>
      <c r="G14" s="502" t="s">
        <v>51</v>
      </c>
    </row>
    <row r="15" spans="1:7" ht="20.25" customHeight="1" x14ac:dyDescent="0.2">
      <c r="A15" s="657"/>
      <c r="B15" s="22" t="s">
        <v>17</v>
      </c>
      <c r="C15" s="495">
        <v>26</v>
      </c>
      <c r="D15" s="493">
        <v>4.1100000000000003</v>
      </c>
      <c r="E15" s="493">
        <f>D15*1.12</f>
        <v>4.6032000000000011</v>
      </c>
      <c r="F15" s="496">
        <f t="shared" si="0"/>
        <v>119.68320000000003</v>
      </c>
      <c r="G15" s="502" t="s">
        <v>52</v>
      </c>
    </row>
    <row r="16" spans="1:7" ht="53.25" customHeight="1" x14ac:dyDescent="0.2">
      <c r="A16" s="657"/>
      <c r="B16" s="22" t="s">
        <v>18</v>
      </c>
      <c r="C16" s="495">
        <v>240</v>
      </c>
      <c r="D16" s="493">
        <v>4.6800100000000002</v>
      </c>
      <c r="E16" s="493">
        <f>D16*1.12</f>
        <v>5.2416112000000004</v>
      </c>
      <c r="F16" s="496">
        <f>C16*E16</f>
        <v>1257.9866880000002</v>
      </c>
      <c r="G16" s="502" t="s">
        <v>53</v>
      </c>
    </row>
    <row r="17" spans="1:7" x14ac:dyDescent="0.2">
      <c r="B17" s="506" t="s">
        <v>124</v>
      </c>
      <c r="C17" s="507"/>
      <c r="D17" s="508"/>
      <c r="E17" s="509"/>
      <c r="F17" s="510">
        <f>SUM(F5:F16)</f>
        <v>6266.0757073000013</v>
      </c>
      <c r="G17" s="498"/>
    </row>
    <row r="18" spans="1:7" x14ac:dyDescent="0.2">
      <c r="A18" s="499"/>
      <c r="B18" s="31"/>
      <c r="C18" s="31"/>
      <c r="D18" s="31"/>
      <c r="E18" s="31"/>
      <c r="F18" s="31"/>
      <c r="G18" s="498"/>
    </row>
    <row r="19" spans="1:7" ht="51" customHeight="1" x14ac:dyDescent="0.2">
      <c r="A19" s="657" t="s">
        <v>3</v>
      </c>
      <c r="B19" s="380" t="s">
        <v>547</v>
      </c>
      <c r="C19" s="380" t="s">
        <v>0</v>
      </c>
      <c r="D19" s="380" t="s">
        <v>39</v>
      </c>
      <c r="E19" s="380" t="s">
        <v>40</v>
      </c>
      <c r="F19" s="380" t="s">
        <v>1</v>
      </c>
      <c r="G19" s="380" t="s">
        <v>42</v>
      </c>
    </row>
    <row r="20" spans="1:7" ht="25.5" x14ac:dyDescent="0.2">
      <c r="A20" s="657"/>
      <c r="B20" s="22" t="s">
        <v>19</v>
      </c>
      <c r="C20" s="495">
        <v>200</v>
      </c>
      <c r="D20" s="493">
        <v>0.7</v>
      </c>
      <c r="E20" s="493">
        <f>D20*1.12</f>
        <v>0.78400000000000003</v>
      </c>
      <c r="F20" s="496">
        <f t="shared" ref="F20:F38" si="1">C20*E20</f>
        <v>156.80000000000001</v>
      </c>
      <c r="G20" s="502" t="s">
        <v>72</v>
      </c>
    </row>
    <row r="21" spans="1:7" s="29" customFormat="1" ht="84" customHeight="1" x14ac:dyDescent="0.2">
      <c r="A21" s="657"/>
      <c r="B21" s="22" t="s">
        <v>20</v>
      </c>
      <c r="C21" s="495">
        <v>6</v>
      </c>
      <c r="D21" s="493">
        <v>43</v>
      </c>
      <c r="E21" s="493">
        <f>D21*1.12</f>
        <v>48.160000000000004</v>
      </c>
      <c r="F21" s="496">
        <f t="shared" si="1"/>
        <v>288.96000000000004</v>
      </c>
      <c r="G21" s="502" t="s">
        <v>73</v>
      </c>
    </row>
    <row r="22" spans="1:7" s="29" customFormat="1" ht="23.25" customHeight="1" x14ac:dyDescent="0.2">
      <c r="A22" s="657"/>
      <c r="B22" s="22" t="s">
        <v>21</v>
      </c>
      <c r="C22" s="495">
        <v>3</v>
      </c>
      <c r="D22" s="493">
        <v>8.01</v>
      </c>
      <c r="E22" s="493">
        <f>D22*1.12</f>
        <v>8.9712000000000014</v>
      </c>
      <c r="F22" s="496">
        <f t="shared" si="1"/>
        <v>26.913600000000002</v>
      </c>
      <c r="G22" s="502" t="s">
        <v>55</v>
      </c>
    </row>
    <row r="23" spans="1:7" s="29" customFormat="1" x14ac:dyDescent="0.2">
      <c r="A23" s="657"/>
      <c r="B23" s="22" t="s">
        <v>22</v>
      </c>
      <c r="C23" s="495">
        <v>6000</v>
      </c>
      <c r="D23" s="493">
        <v>5.5</v>
      </c>
      <c r="E23" s="493">
        <f>D23*1.21</f>
        <v>6.6549999999999994</v>
      </c>
      <c r="F23" s="496">
        <f t="shared" si="1"/>
        <v>39929.999999999993</v>
      </c>
      <c r="G23" s="502" t="s">
        <v>56</v>
      </c>
    </row>
    <row r="24" spans="1:7" s="29" customFormat="1" x14ac:dyDescent="0.2">
      <c r="A24" s="657"/>
      <c r="B24" s="22" t="s">
        <v>23</v>
      </c>
      <c r="C24" s="495">
        <v>10000</v>
      </c>
      <c r="D24" s="493">
        <v>6</v>
      </c>
      <c r="E24" s="493">
        <f>D24*1.21</f>
        <v>7.26</v>
      </c>
      <c r="F24" s="496">
        <f t="shared" si="1"/>
        <v>72600</v>
      </c>
      <c r="G24" s="502" t="s">
        <v>57</v>
      </c>
    </row>
    <row r="25" spans="1:7" s="29" customFormat="1" ht="22.5" customHeight="1" x14ac:dyDescent="0.2">
      <c r="A25" s="657"/>
      <c r="B25" s="22" t="s">
        <v>24</v>
      </c>
      <c r="C25" s="495">
        <v>60</v>
      </c>
      <c r="D25" s="493">
        <v>1.6</v>
      </c>
      <c r="E25" s="493">
        <f>D25*1.12</f>
        <v>1.7920000000000003</v>
      </c>
      <c r="F25" s="496">
        <f t="shared" si="1"/>
        <v>107.52000000000001</v>
      </c>
      <c r="G25" s="502" t="s">
        <v>58</v>
      </c>
    </row>
    <row r="26" spans="1:7" s="29" customFormat="1" ht="16.5" customHeight="1" x14ac:dyDescent="0.2">
      <c r="A26" s="657"/>
      <c r="B26" s="22" t="s">
        <v>25</v>
      </c>
      <c r="C26" s="495">
        <v>44</v>
      </c>
      <c r="D26" s="493">
        <v>0.99</v>
      </c>
      <c r="E26" s="493">
        <f>D26*1.12</f>
        <v>1.1088</v>
      </c>
      <c r="F26" s="496">
        <f t="shared" si="1"/>
        <v>48.787199999999999</v>
      </c>
      <c r="G26" s="502" t="s">
        <v>54</v>
      </c>
    </row>
    <row r="27" spans="1:7" s="29" customFormat="1" ht="20.25" customHeight="1" x14ac:dyDescent="0.2">
      <c r="A27" s="657"/>
      <c r="B27" s="22" t="s">
        <v>26</v>
      </c>
      <c r="C27" s="495">
        <v>54</v>
      </c>
      <c r="D27" s="493">
        <v>2.4300000000000002</v>
      </c>
      <c r="E27" s="493">
        <f>D27*1.12</f>
        <v>2.7216000000000005</v>
      </c>
      <c r="F27" s="496">
        <f t="shared" si="1"/>
        <v>146.96640000000002</v>
      </c>
      <c r="G27" s="502" t="s">
        <v>59</v>
      </c>
    </row>
    <row r="28" spans="1:7" s="29" customFormat="1" ht="27.75" customHeight="1" x14ac:dyDescent="0.2">
      <c r="A28" s="657"/>
      <c r="B28" s="22" t="s">
        <v>6</v>
      </c>
      <c r="C28" s="495">
        <v>490</v>
      </c>
      <c r="D28" s="493">
        <v>4.05</v>
      </c>
      <c r="E28" s="493">
        <f>D28*1.21</f>
        <v>4.9005000000000001</v>
      </c>
      <c r="F28" s="496">
        <f t="shared" si="1"/>
        <v>2401.2449999999999</v>
      </c>
      <c r="G28" s="502" t="s">
        <v>60</v>
      </c>
    </row>
    <row r="29" spans="1:7" s="29" customFormat="1" x14ac:dyDescent="0.2">
      <c r="A29" s="657"/>
      <c r="B29" s="22" t="s">
        <v>70</v>
      </c>
      <c r="C29" s="495">
        <v>20</v>
      </c>
      <c r="D29" s="493">
        <v>1.3223</v>
      </c>
      <c r="E29" s="493">
        <f>D29*1.21</f>
        <v>1.5999829999999999</v>
      </c>
      <c r="F29" s="496">
        <f t="shared" si="1"/>
        <v>31.999659999999999</v>
      </c>
      <c r="G29" s="502" t="s">
        <v>61</v>
      </c>
    </row>
    <row r="30" spans="1:7" s="29" customFormat="1" ht="18" customHeight="1" x14ac:dyDescent="0.2">
      <c r="A30" s="657"/>
      <c r="B30" s="22" t="s">
        <v>27</v>
      </c>
      <c r="C30" s="495">
        <v>60</v>
      </c>
      <c r="D30" s="493">
        <v>0.85</v>
      </c>
      <c r="E30" s="493">
        <f>D30*1.12</f>
        <v>0.95200000000000007</v>
      </c>
      <c r="F30" s="496">
        <f t="shared" si="1"/>
        <v>57.120000000000005</v>
      </c>
      <c r="G30" s="502" t="s">
        <v>74</v>
      </c>
    </row>
    <row r="31" spans="1:7" s="29" customFormat="1" ht="20.25" customHeight="1" x14ac:dyDescent="0.2">
      <c r="A31" s="657"/>
      <c r="B31" s="22" t="s">
        <v>28</v>
      </c>
      <c r="C31" s="495">
        <v>22</v>
      </c>
      <c r="D31" s="493">
        <v>3.26</v>
      </c>
      <c r="E31" s="493">
        <f>D31*1.21</f>
        <v>3.9445999999999994</v>
      </c>
      <c r="F31" s="496">
        <f t="shared" si="1"/>
        <v>86.781199999999984</v>
      </c>
      <c r="G31" s="502" t="s">
        <v>62</v>
      </c>
    </row>
    <row r="32" spans="1:7" ht="38.25" x14ac:dyDescent="0.2">
      <c r="A32" s="657"/>
      <c r="B32" s="22" t="s">
        <v>29</v>
      </c>
      <c r="C32" s="495">
        <v>37</v>
      </c>
      <c r="D32" s="493">
        <v>10</v>
      </c>
      <c r="E32" s="493">
        <f>D32*1.12</f>
        <v>11.200000000000001</v>
      </c>
      <c r="F32" s="496">
        <f t="shared" si="1"/>
        <v>414.40000000000003</v>
      </c>
      <c r="G32" s="502" t="s">
        <v>63</v>
      </c>
    </row>
    <row r="33" spans="1:11" ht="34.5" customHeight="1" x14ac:dyDescent="0.2">
      <c r="A33" s="657"/>
      <c r="B33" s="22" t="s">
        <v>30</v>
      </c>
      <c r="C33" s="495">
        <v>1040</v>
      </c>
      <c r="D33" s="493">
        <v>0.91700199999999998</v>
      </c>
      <c r="E33" s="493">
        <f>D33*1.21</f>
        <v>1.1095724199999999</v>
      </c>
      <c r="F33" s="496">
        <f t="shared" si="1"/>
        <v>1153.9553168</v>
      </c>
      <c r="G33" s="502" t="s">
        <v>64</v>
      </c>
    </row>
    <row r="34" spans="1:11" s="29" customFormat="1" ht="27" customHeight="1" x14ac:dyDescent="0.2">
      <c r="A34" s="657"/>
      <c r="B34" s="22" t="s">
        <v>31</v>
      </c>
      <c r="C34" s="495">
        <v>5</v>
      </c>
      <c r="D34" s="493">
        <v>3.016</v>
      </c>
      <c r="E34" s="493">
        <f>D34*1.21</f>
        <v>3.6493599999999997</v>
      </c>
      <c r="F34" s="496">
        <f t="shared" si="1"/>
        <v>18.2468</v>
      </c>
      <c r="G34" s="502" t="s">
        <v>65</v>
      </c>
    </row>
    <row r="35" spans="1:11" ht="18.75" customHeight="1" x14ac:dyDescent="0.2">
      <c r="A35" s="657"/>
      <c r="B35" s="22" t="s">
        <v>5</v>
      </c>
      <c r="C35" s="495">
        <v>1800</v>
      </c>
      <c r="D35" s="493">
        <v>5.27</v>
      </c>
      <c r="E35" s="493">
        <f>D35*1.21</f>
        <v>6.3766999999999996</v>
      </c>
      <c r="F35" s="496">
        <f t="shared" si="1"/>
        <v>11478.06</v>
      </c>
      <c r="G35" s="502" t="s">
        <v>66</v>
      </c>
    </row>
    <row r="36" spans="1:11" x14ac:dyDescent="0.2">
      <c r="A36" s="657"/>
      <c r="B36" s="22" t="s">
        <v>32</v>
      </c>
      <c r="C36" s="495">
        <v>100</v>
      </c>
      <c r="D36" s="493">
        <v>5.27</v>
      </c>
      <c r="E36" s="493">
        <f>D36*1.21</f>
        <v>6.3766999999999996</v>
      </c>
      <c r="F36" s="496">
        <f t="shared" si="1"/>
        <v>637.66999999999996</v>
      </c>
      <c r="G36" s="502" t="s">
        <v>67</v>
      </c>
    </row>
    <row r="37" spans="1:11" s="500" customFormat="1" ht="14.25" customHeight="1" x14ac:dyDescent="0.2">
      <c r="A37" s="657"/>
      <c r="B37" s="22" t="s">
        <v>33</v>
      </c>
      <c r="C37" s="495">
        <v>78</v>
      </c>
      <c r="D37" s="493">
        <v>2.1</v>
      </c>
      <c r="E37" s="493">
        <f>D37*1.12</f>
        <v>2.3520000000000003</v>
      </c>
      <c r="F37" s="496">
        <f t="shared" si="1"/>
        <v>183.45600000000002</v>
      </c>
      <c r="G37" s="502" t="s">
        <v>68</v>
      </c>
    </row>
    <row r="38" spans="1:11" ht="21" customHeight="1" x14ac:dyDescent="0.2">
      <c r="A38" s="657"/>
      <c r="B38" s="22" t="s">
        <v>34</v>
      </c>
      <c r="C38" s="495">
        <v>1500</v>
      </c>
      <c r="D38" s="493">
        <v>0.53220000000000001</v>
      </c>
      <c r="E38" s="493">
        <f>D38*1.12</f>
        <v>0.59606400000000004</v>
      </c>
      <c r="F38" s="496">
        <f t="shared" si="1"/>
        <v>894.096</v>
      </c>
      <c r="G38" s="502" t="s">
        <v>69</v>
      </c>
    </row>
    <row r="39" spans="1:11" x14ac:dyDescent="0.2">
      <c r="A39" s="657"/>
      <c r="B39" s="506" t="s">
        <v>124</v>
      </c>
      <c r="C39" s="507">
        <f>SUM(C20:C38)</f>
        <v>21519</v>
      </c>
      <c r="D39" s="508"/>
      <c r="E39" s="509"/>
      <c r="F39" s="510">
        <f>SUM(F20:F38)</f>
        <v>130662.97717679999</v>
      </c>
      <c r="G39" s="502"/>
    </row>
    <row r="40" spans="1:11" ht="18.75" x14ac:dyDescent="0.2">
      <c r="B40" s="503" t="s">
        <v>102</v>
      </c>
      <c r="C40" s="504"/>
      <c r="D40" s="505"/>
      <c r="E40" s="505"/>
      <c r="F40" s="532">
        <f>F17+F39</f>
        <v>136929.05288410001</v>
      </c>
      <c r="G40" s="501"/>
    </row>
    <row r="42" spans="1:11" ht="16.5" customHeight="1" x14ac:dyDescent="0.2">
      <c r="B42" s="656" t="s">
        <v>71</v>
      </c>
      <c r="C42" s="656"/>
      <c r="D42" s="656"/>
      <c r="E42" s="656"/>
      <c r="F42" s="656"/>
      <c r="G42" s="656"/>
      <c r="H42" s="656"/>
      <c r="I42" s="656"/>
      <c r="J42" s="656"/>
      <c r="K42" s="656"/>
    </row>
  </sheetData>
  <mergeCells count="10">
    <mergeCell ref="B42:K42"/>
    <mergeCell ref="A19:A39"/>
    <mergeCell ref="A2:G2"/>
    <mergeCell ref="G3:G4"/>
    <mergeCell ref="C3:C4"/>
    <mergeCell ref="D3:D4"/>
    <mergeCell ref="E3:E4"/>
    <mergeCell ref="F3:F4"/>
    <mergeCell ref="B3:B4"/>
    <mergeCell ref="A3:A16"/>
  </mergeCells>
  <phoneticPr fontId="4" type="noConversion"/>
  <pageMargins left="0.70866141732283472" right="0.70866141732283472" top="0.74803149606299213" bottom="0.74803149606299213" header="0.31496062992125984" footer="0.31496062992125984"/>
  <pageSetup paperSize="9" scale="6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A036C-E3F6-4DD4-B3F1-29E3A169A9BD}">
  <dimension ref="A1:DE83"/>
  <sheetViews>
    <sheetView topLeftCell="A5" zoomScale="69" zoomScaleNormal="69" workbookViewId="0">
      <selection activeCell="G83" sqref="G83"/>
    </sheetView>
  </sheetViews>
  <sheetFormatPr defaultRowHeight="15" x14ac:dyDescent="0.25"/>
  <cols>
    <col min="2" max="2" width="13.28515625" customWidth="1"/>
    <col min="3" max="3" width="24.5703125" customWidth="1"/>
    <col min="4" max="4" width="20.7109375" customWidth="1"/>
    <col min="5" max="5" width="15.28515625" customWidth="1"/>
    <col min="6" max="6" width="12.140625" customWidth="1"/>
    <col min="7" max="7" width="14.140625" customWidth="1"/>
    <col min="8" max="8" width="12" customWidth="1"/>
    <col min="9" max="9" width="14" customWidth="1"/>
    <col min="10" max="10" width="9.28515625" bestFit="1" customWidth="1"/>
    <col min="11" max="11" width="13.5703125" customWidth="1"/>
    <col min="12" max="12" width="9.28515625" bestFit="1" customWidth="1"/>
    <col min="13" max="13" width="13" customWidth="1"/>
    <col min="14" max="14" width="9.28515625" bestFit="1" customWidth="1"/>
    <col min="15" max="15" width="16.5703125" customWidth="1"/>
    <col min="16" max="16" width="9.28515625" bestFit="1" customWidth="1"/>
    <col min="17" max="17" width="14" customWidth="1"/>
    <col min="18" max="18" width="9.28515625" bestFit="1" customWidth="1"/>
    <col min="19" max="19" width="13.28515625" customWidth="1"/>
    <col min="20" max="20" width="9.28515625" bestFit="1" customWidth="1"/>
    <col min="21" max="21" width="14.28515625" customWidth="1"/>
    <col min="22" max="22" width="9.28515625" bestFit="1" customWidth="1"/>
    <col min="23" max="23" width="12.140625" customWidth="1"/>
    <col min="24" max="24" width="9.28515625" bestFit="1" customWidth="1"/>
    <col min="25" max="25" width="11.7109375" customWidth="1"/>
    <col min="26" max="26" width="9.28515625" bestFit="1" customWidth="1"/>
    <col min="27" max="27" width="12.7109375" customWidth="1"/>
    <col min="28" max="30" width="9.28515625" bestFit="1" customWidth="1"/>
    <col min="31" max="31" width="12" customWidth="1"/>
    <col min="32" max="32" width="9.28515625" bestFit="1" customWidth="1"/>
    <col min="33" max="33" width="11.5703125" customWidth="1"/>
    <col min="34" max="34" width="9.28515625" bestFit="1" customWidth="1"/>
    <col min="35" max="35" width="14.42578125" customWidth="1"/>
    <col min="36" max="36" width="9.28515625" bestFit="1" customWidth="1"/>
    <col min="37" max="37" width="11" bestFit="1" customWidth="1"/>
    <col min="38" max="80" width="9.28515625" bestFit="1" customWidth="1"/>
    <col min="81" max="81" width="13.7109375" customWidth="1"/>
  </cols>
  <sheetData>
    <row r="1" spans="1:81" ht="43.5" customHeight="1" x14ac:dyDescent="0.25">
      <c r="H1" s="776" t="s">
        <v>710</v>
      </c>
      <c r="I1" s="776"/>
      <c r="J1" s="776"/>
      <c r="K1" s="776"/>
    </row>
    <row r="2" spans="1:81" x14ac:dyDescent="0.25">
      <c r="B2" s="301" t="s">
        <v>622</v>
      </c>
      <c r="C2" s="302"/>
      <c r="D2" s="303"/>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04"/>
      <c r="AM2" s="1"/>
      <c r="AN2" s="304"/>
      <c r="AO2" s="1"/>
      <c r="AP2" s="304"/>
      <c r="AQ2" s="1"/>
      <c r="AR2" s="304"/>
      <c r="AS2" s="1"/>
      <c r="AT2" s="304"/>
      <c r="AU2" s="1"/>
      <c r="AV2" s="304"/>
      <c r="AW2" s="1"/>
      <c r="AX2" s="304"/>
      <c r="AY2" s="1"/>
      <c r="AZ2" s="304"/>
      <c r="BA2" s="1"/>
      <c r="BB2" s="304"/>
      <c r="BC2" s="1"/>
      <c r="BD2" s="304"/>
      <c r="BE2" s="1"/>
      <c r="BF2" s="304"/>
      <c r="BG2" s="1"/>
      <c r="BH2" s="304"/>
      <c r="BI2" s="1"/>
      <c r="BJ2" s="304"/>
      <c r="BK2" s="1"/>
      <c r="BL2" s="304"/>
      <c r="BM2" s="1"/>
      <c r="BN2" s="304"/>
      <c r="BO2" s="1"/>
      <c r="BP2" s="304"/>
      <c r="BQ2" s="1"/>
      <c r="BR2" s="304"/>
      <c r="BS2" s="1"/>
      <c r="BT2" s="305"/>
      <c r="BU2" s="1"/>
      <c r="BV2" s="305"/>
      <c r="BW2" s="1"/>
      <c r="BX2" s="305"/>
      <c r="BY2" s="1"/>
      <c r="BZ2" s="305"/>
      <c r="CA2" s="1"/>
      <c r="CB2" s="305"/>
      <c r="CC2" s="239"/>
    </row>
    <row r="3" spans="1:81" ht="15.75" thickBot="1" x14ac:dyDescent="0.3">
      <c r="B3" s="306" t="s">
        <v>284</v>
      </c>
      <c r="C3" s="307"/>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773"/>
      <c r="AL3" s="773"/>
      <c r="AM3" s="773"/>
      <c r="AN3" s="773"/>
      <c r="AO3" s="773"/>
      <c r="AP3" s="773"/>
      <c r="AQ3" s="773"/>
      <c r="AR3" s="773"/>
      <c r="AS3" s="773"/>
      <c r="AT3" s="308"/>
      <c r="AU3" s="1"/>
      <c r="AV3" s="304"/>
      <c r="AW3" s="1"/>
      <c r="AX3" s="304"/>
      <c r="AY3" s="1"/>
      <c r="AZ3" s="304"/>
      <c r="BA3" s="1"/>
      <c r="BB3" s="304"/>
      <c r="BC3" s="1"/>
      <c r="BD3" s="304"/>
      <c r="BE3" s="1"/>
      <c r="BF3" s="304"/>
      <c r="BG3" s="1"/>
      <c r="BH3" s="304"/>
      <c r="BI3" s="1"/>
      <c r="BJ3" s="304"/>
      <c r="BK3" s="1"/>
      <c r="BL3" s="304"/>
      <c r="BM3" s="1"/>
      <c r="BN3" s="304"/>
      <c r="BO3" s="1"/>
      <c r="BP3" s="304"/>
      <c r="BQ3" s="1"/>
      <c r="BR3" s="304"/>
      <c r="BS3" s="1"/>
      <c r="BT3" s="305"/>
      <c r="BU3" s="1"/>
      <c r="BV3" s="305"/>
      <c r="BW3" s="1"/>
      <c r="BX3" s="305"/>
      <c r="BY3" s="1"/>
      <c r="BZ3" s="305"/>
      <c r="CA3" s="1"/>
      <c r="CB3" s="305"/>
      <c r="CC3" s="239"/>
    </row>
    <row r="4" spans="1:81" ht="36.75" customHeight="1" x14ac:dyDescent="0.25">
      <c r="A4" t="s">
        <v>294</v>
      </c>
      <c r="B4" s="777" t="s">
        <v>147</v>
      </c>
      <c r="C4" s="779" t="s">
        <v>148</v>
      </c>
      <c r="D4" s="743" t="s">
        <v>623</v>
      </c>
      <c r="E4" s="774" t="s">
        <v>150</v>
      </c>
      <c r="F4" s="775"/>
      <c r="G4" s="774" t="s">
        <v>151</v>
      </c>
      <c r="H4" s="775"/>
      <c r="I4" s="774" t="s">
        <v>152</v>
      </c>
      <c r="J4" s="775"/>
      <c r="K4" s="774" t="s">
        <v>153</v>
      </c>
      <c r="L4" s="775"/>
      <c r="M4" s="774" t="s">
        <v>154</v>
      </c>
      <c r="N4" s="775"/>
      <c r="O4" s="774" t="s">
        <v>155</v>
      </c>
      <c r="P4" s="775"/>
      <c r="Q4" s="774" t="s">
        <v>156</v>
      </c>
      <c r="R4" s="775"/>
      <c r="S4" s="774" t="s">
        <v>157</v>
      </c>
      <c r="T4" s="775"/>
      <c r="U4" s="774" t="s">
        <v>158</v>
      </c>
      <c r="V4" s="775"/>
      <c r="W4" s="774" t="s">
        <v>159</v>
      </c>
      <c r="X4" s="775"/>
      <c r="Y4" s="774" t="s">
        <v>160</v>
      </c>
      <c r="Z4" s="775"/>
      <c r="AA4" s="774" t="s">
        <v>161</v>
      </c>
      <c r="AB4" s="775"/>
      <c r="AC4" s="774" t="s">
        <v>162</v>
      </c>
      <c r="AD4" s="775"/>
      <c r="AE4" s="774" t="s">
        <v>163</v>
      </c>
      <c r="AF4" s="775"/>
      <c r="AG4" s="774" t="s">
        <v>164</v>
      </c>
      <c r="AH4" s="775"/>
      <c r="AI4" s="774" t="s">
        <v>165</v>
      </c>
      <c r="AJ4" s="775"/>
      <c r="AK4" s="774" t="s">
        <v>166</v>
      </c>
      <c r="AL4" s="775"/>
      <c r="AM4" s="781" t="s">
        <v>167</v>
      </c>
      <c r="AN4" s="782"/>
      <c r="AO4" s="781" t="s">
        <v>183</v>
      </c>
      <c r="AP4" s="782"/>
      <c r="AQ4" s="781" t="s">
        <v>614</v>
      </c>
      <c r="AR4" s="782"/>
      <c r="AS4" s="781" t="s">
        <v>179</v>
      </c>
      <c r="AT4" s="782"/>
      <c r="AU4" s="785" t="s">
        <v>186</v>
      </c>
      <c r="AV4" s="785"/>
      <c r="AW4" s="781" t="s">
        <v>172</v>
      </c>
      <c r="AX4" s="782"/>
      <c r="AY4" s="781" t="s">
        <v>624</v>
      </c>
      <c r="AZ4" s="782"/>
      <c r="BA4" s="781" t="s">
        <v>625</v>
      </c>
      <c r="BB4" s="782"/>
      <c r="BC4" s="786" t="s">
        <v>582</v>
      </c>
      <c r="BD4" s="787"/>
      <c r="BE4" s="788" t="s">
        <v>170</v>
      </c>
      <c r="BF4" s="789"/>
      <c r="BG4" s="790" t="s">
        <v>631</v>
      </c>
      <c r="BH4" s="790"/>
      <c r="BI4" s="791" t="s">
        <v>632</v>
      </c>
      <c r="BJ4" s="791"/>
      <c r="BK4" s="791" t="s">
        <v>626</v>
      </c>
      <c r="BL4" s="791"/>
      <c r="BM4" s="781" t="s">
        <v>627</v>
      </c>
      <c r="BN4" s="782"/>
      <c r="BO4" s="781" t="s">
        <v>628</v>
      </c>
      <c r="BP4" s="782"/>
      <c r="BQ4" s="781" t="s">
        <v>629</v>
      </c>
      <c r="BR4" s="782"/>
      <c r="BS4" s="785" t="s">
        <v>611</v>
      </c>
      <c r="BT4" s="785"/>
      <c r="BU4" s="785" t="s">
        <v>563</v>
      </c>
      <c r="BV4" s="785"/>
      <c r="BW4" s="781" t="s">
        <v>630</v>
      </c>
      <c r="BX4" s="782"/>
      <c r="BY4" s="781" t="s">
        <v>618</v>
      </c>
      <c r="BZ4" s="782"/>
      <c r="CA4" s="774" t="s">
        <v>185</v>
      </c>
      <c r="CB4" s="775"/>
      <c r="CC4" s="239"/>
    </row>
    <row r="5" spans="1:81" ht="40.5" x14ac:dyDescent="0.25">
      <c r="B5" s="778"/>
      <c r="C5" s="780"/>
      <c r="D5" s="744"/>
      <c r="E5" s="358" t="s">
        <v>187</v>
      </c>
      <c r="F5" s="359" t="s">
        <v>188</v>
      </c>
      <c r="G5" s="358" t="s">
        <v>187</v>
      </c>
      <c r="H5" s="359" t="s">
        <v>188</v>
      </c>
      <c r="I5" s="358" t="s">
        <v>187</v>
      </c>
      <c r="J5" s="359" t="s">
        <v>188</v>
      </c>
      <c r="K5" s="358" t="s">
        <v>187</v>
      </c>
      <c r="L5" s="359" t="s">
        <v>188</v>
      </c>
      <c r="M5" s="358" t="s">
        <v>187</v>
      </c>
      <c r="N5" s="359" t="s">
        <v>188</v>
      </c>
      <c r="O5" s="358" t="s">
        <v>187</v>
      </c>
      <c r="P5" s="359" t="s">
        <v>188</v>
      </c>
      <c r="Q5" s="358" t="s">
        <v>189</v>
      </c>
      <c r="R5" s="359" t="s">
        <v>190</v>
      </c>
      <c r="S5" s="358" t="s">
        <v>187</v>
      </c>
      <c r="T5" s="359" t="s">
        <v>188</v>
      </c>
      <c r="U5" s="358" t="s">
        <v>187</v>
      </c>
      <c r="V5" s="359" t="s">
        <v>188</v>
      </c>
      <c r="W5" s="358" t="s">
        <v>187</v>
      </c>
      <c r="X5" s="359" t="s">
        <v>188</v>
      </c>
      <c r="Y5" s="358" t="s">
        <v>187</v>
      </c>
      <c r="Z5" s="359" t="s">
        <v>188</v>
      </c>
      <c r="AA5" s="358" t="s">
        <v>187</v>
      </c>
      <c r="AB5" s="359" t="s">
        <v>188</v>
      </c>
      <c r="AC5" s="358" t="s">
        <v>187</v>
      </c>
      <c r="AD5" s="359" t="s">
        <v>188</v>
      </c>
      <c r="AE5" s="358" t="s">
        <v>187</v>
      </c>
      <c r="AF5" s="359" t="s">
        <v>188</v>
      </c>
      <c r="AG5" s="358" t="s">
        <v>191</v>
      </c>
      <c r="AH5" s="359" t="s">
        <v>192</v>
      </c>
      <c r="AI5" s="358" t="s">
        <v>191</v>
      </c>
      <c r="AJ5" s="359" t="s">
        <v>192</v>
      </c>
      <c r="AK5" s="358" t="s">
        <v>187</v>
      </c>
      <c r="AL5" s="360" t="s">
        <v>188</v>
      </c>
      <c r="AM5" s="361" t="s">
        <v>193</v>
      </c>
      <c r="AN5" s="361" t="s">
        <v>194</v>
      </c>
      <c r="AO5" s="362" t="s">
        <v>191</v>
      </c>
      <c r="AP5" s="363" t="s">
        <v>195</v>
      </c>
      <c r="AQ5" s="358" t="s">
        <v>187</v>
      </c>
      <c r="AR5" s="360" t="s">
        <v>188</v>
      </c>
      <c r="AS5" s="362" t="s">
        <v>187</v>
      </c>
      <c r="AT5" s="360" t="s">
        <v>188</v>
      </c>
      <c r="AU5" s="358" t="s">
        <v>187</v>
      </c>
      <c r="AV5" s="360" t="s">
        <v>188</v>
      </c>
      <c r="AW5" s="364" t="s">
        <v>187</v>
      </c>
      <c r="AX5" s="364" t="s">
        <v>188</v>
      </c>
      <c r="AY5" s="364" t="s">
        <v>577</v>
      </c>
      <c r="AZ5" s="364" t="s">
        <v>188</v>
      </c>
      <c r="BA5" s="358" t="s">
        <v>187</v>
      </c>
      <c r="BB5" s="360" t="s">
        <v>188</v>
      </c>
      <c r="BC5" s="358" t="s">
        <v>187</v>
      </c>
      <c r="BD5" s="360" t="s">
        <v>188</v>
      </c>
      <c r="BE5" s="358" t="s">
        <v>191</v>
      </c>
      <c r="BF5" s="360" t="s">
        <v>192</v>
      </c>
      <c r="BG5" s="358" t="s">
        <v>187</v>
      </c>
      <c r="BH5" s="360" t="s">
        <v>188</v>
      </c>
      <c r="BI5" s="358" t="s">
        <v>187</v>
      </c>
      <c r="BJ5" s="360" t="s">
        <v>188</v>
      </c>
      <c r="BK5" s="358" t="s">
        <v>187</v>
      </c>
      <c r="BL5" s="360" t="s">
        <v>188</v>
      </c>
      <c r="BM5" s="358" t="s">
        <v>187</v>
      </c>
      <c r="BN5" s="360" t="s">
        <v>188</v>
      </c>
      <c r="BO5" s="358" t="s">
        <v>187</v>
      </c>
      <c r="BP5" s="360" t="s">
        <v>188</v>
      </c>
      <c r="BQ5" s="358" t="s">
        <v>187</v>
      </c>
      <c r="BR5" s="360" t="s">
        <v>188</v>
      </c>
      <c r="BS5" s="362" t="s">
        <v>187</v>
      </c>
      <c r="BT5" s="363" t="s">
        <v>188</v>
      </c>
      <c r="BU5" s="358" t="s">
        <v>200</v>
      </c>
      <c r="BV5" s="360" t="s">
        <v>201</v>
      </c>
      <c r="BW5" s="358" t="s">
        <v>187</v>
      </c>
      <c r="BX5" s="360" t="s">
        <v>188</v>
      </c>
      <c r="BY5" s="361" t="s">
        <v>187</v>
      </c>
      <c r="BZ5" s="361" t="s">
        <v>188</v>
      </c>
      <c r="CA5" s="358" t="s">
        <v>202</v>
      </c>
      <c r="CB5" s="360" t="s">
        <v>203</v>
      </c>
      <c r="CC5" s="239"/>
    </row>
    <row r="6" spans="1:81" ht="15.75" thickBot="1" x14ac:dyDescent="0.3">
      <c r="B6" s="320">
        <v>1</v>
      </c>
      <c r="C6" s="310">
        <v>2</v>
      </c>
      <c r="D6" s="319">
        <v>3</v>
      </c>
      <c r="E6" s="309">
        <v>4</v>
      </c>
      <c r="F6" s="310">
        <v>5</v>
      </c>
      <c r="G6" s="309">
        <v>6</v>
      </c>
      <c r="H6" s="310">
        <v>7</v>
      </c>
      <c r="I6" s="309">
        <v>8</v>
      </c>
      <c r="J6" s="310">
        <v>9</v>
      </c>
      <c r="K6" s="309">
        <v>10</v>
      </c>
      <c r="L6" s="310">
        <v>11</v>
      </c>
      <c r="M6" s="309">
        <v>12</v>
      </c>
      <c r="N6" s="310">
        <v>13</v>
      </c>
      <c r="O6" s="309">
        <v>14</v>
      </c>
      <c r="P6" s="310">
        <v>15</v>
      </c>
      <c r="Q6" s="309">
        <v>16</v>
      </c>
      <c r="R6" s="310">
        <v>17</v>
      </c>
      <c r="S6" s="309">
        <v>18</v>
      </c>
      <c r="T6" s="310">
        <v>19</v>
      </c>
      <c r="U6" s="309">
        <v>20</v>
      </c>
      <c r="V6" s="310">
        <v>21</v>
      </c>
      <c r="W6" s="309">
        <v>22</v>
      </c>
      <c r="X6" s="310">
        <v>23</v>
      </c>
      <c r="Y6" s="309">
        <v>24</v>
      </c>
      <c r="Z6" s="310">
        <v>25</v>
      </c>
      <c r="AA6" s="309">
        <v>26</v>
      </c>
      <c r="AB6" s="310">
        <v>27</v>
      </c>
      <c r="AC6" s="309">
        <v>28</v>
      </c>
      <c r="AD6" s="310">
        <v>29</v>
      </c>
      <c r="AE6" s="309">
        <v>30</v>
      </c>
      <c r="AF6" s="310">
        <v>31</v>
      </c>
      <c r="AG6" s="309">
        <v>32</v>
      </c>
      <c r="AH6" s="310">
        <v>33</v>
      </c>
      <c r="AI6" s="309">
        <v>34</v>
      </c>
      <c r="AJ6" s="310">
        <v>35</v>
      </c>
      <c r="AK6" s="309">
        <v>36</v>
      </c>
      <c r="AL6" s="310">
        <v>37</v>
      </c>
      <c r="AM6" s="309">
        <v>38</v>
      </c>
      <c r="AN6" s="310">
        <v>39</v>
      </c>
      <c r="AO6" s="309">
        <v>40</v>
      </c>
      <c r="AP6" s="310">
        <v>41</v>
      </c>
      <c r="AQ6" s="309">
        <v>42</v>
      </c>
      <c r="AR6" s="310">
        <v>43</v>
      </c>
      <c r="AS6" s="309">
        <v>44</v>
      </c>
      <c r="AT6" s="310">
        <v>45</v>
      </c>
      <c r="AU6" s="309">
        <v>46</v>
      </c>
      <c r="AV6" s="310">
        <v>47</v>
      </c>
      <c r="AW6" s="309">
        <v>48</v>
      </c>
      <c r="AX6" s="310">
        <v>49</v>
      </c>
      <c r="AY6" s="309">
        <v>50</v>
      </c>
      <c r="AZ6" s="310">
        <v>51</v>
      </c>
      <c r="BA6" s="309">
        <v>52</v>
      </c>
      <c r="BB6" s="310">
        <v>53</v>
      </c>
      <c r="BC6" s="309">
        <v>54</v>
      </c>
      <c r="BD6" s="310">
        <v>55</v>
      </c>
      <c r="BE6" s="309">
        <v>56</v>
      </c>
      <c r="BF6" s="310">
        <v>57</v>
      </c>
      <c r="BG6" s="309">
        <v>58</v>
      </c>
      <c r="BH6" s="310">
        <v>59</v>
      </c>
      <c r="BI6" s="309">
        <v>60</v>
      </c>
      <c r="BJ6" s="310">
        <v>61</v>
      </c>
      <c r="BK6" s="309">
        <v>62</v>
      </c>
      <c r="BL6" s="310">
        <v>63</v>
      </c>
      <c r="BM6" s="309">
        <v>64</v>
      </c>
      <c r="BN6" s="310">
        <v>65</v>
      </c>
      <c r="BO6" s="309">
        <v>66</v>
      </c>
      <c r="BP6" s="310">
        <v>67</v>
      </c>
      <c r="BQ6" s="309">
        <v>68</v>
      </c>
      <c r="BR6" s="310">
        <v>69</v>
      </c>
      <c r="BS6" s="309">
        <v>70</v>
      </c>
      <c r="BT6" s="310">
        <v>71</v>
      </c>
      <c r="BU6" s="309">
        <v>72</v>
      </c>
      <c r="BV6" s="310">
        <v>73</v>
      </c>
      <c r="BW6" s="309">
        <v>74</v>
      </c>
      <c r="BX6" s="310">
        <v>75</v>
      </c>
      <c r="BY6" s="309">
        <v>76</v>
      </c>
      <c r="BZ6" s="310">
        <v>77</v>
      </c>
      <c r="CA6" s="309">
        <v>78</v>
      </c>
      <c r="CB6" s="310">
        <v>79</v>
      </c>
      <c r="CC6" s="239"/>
    </row>
    <row r="7" spans="1:81" ht="15.75" thickBot="1" x14ac:dyDescent="0.3">
      <c r="B7" s="367">
        <v>5</v>
      </c>
      <c r="C7" s="368" t="s">
        <v>205</v>
      </c>
      <c r="D7" s="327">
        <f>E7*F7+G7*H7+I7*J7+K7*L7+M7*N7+O7*P7+Q7*R7+S7*T7+U7*V7+W7*X7+Y7*Z7+AA7*AB7+AC7*AD7+AE7*AF7+AG7*AH7+AI7*AJ7+AK7*AL7+AM7*AN7+AO7*AP7+AQ7*AR7+AS7*AT7+AU7*AV7+AW7*AX7+AY7*AZ7+BA7*BB7+BC7*BD7+BE7*BF7+BG7*BH7+BI7*BJ7+BK7*BL7+BM7*BN7+BO7*BP7+BQ7*BR7+BS7*BT7+BU7*BV7+BW7*BX7+BY7*BZ7+CA7*CB7</f>
        <v>63792.521413739094</v>
      </c>
      <c r="E7" s="321">
        <v>10</v>
      </c>
      <c r="F7" s="322">
        <v>0.55999999999999994</v>
      </c>
      <c r="G7" s="321">
        <v>82401</v>
      </c>
      <c r="H7" s="322">
        <v>0.73727394668959578</v>
      </c>
      <c r="I7" s="321"/>
      <c r="J7" s="322"/>
      <c r="K7" s="321">
        <v>180</v>
      </c>
      <c r="L7" s="322">
        <v>3.2479999999999998</v>
      </c>
      <c r="M7" s="321"/>
      <c r="N7" s="322"/>
      <c r="O7" s="321">
        <v>9253</v>
      </c>
      <c r="P7" s="322">
        <v>6.560199432040735E-2</v>
      </c>
      <c r="Q7" s="321"/>
      <c r="R7" s="322"/>
      <c r="S7" s="321"/>
      <c r="T7" s="322"/>
      <c r="U7" s="321">
        <v>553</v>
      </c>
      <c r="V7" s="322">
        <v>1.8937105947573503</v>
      </c>
      <c r="W7" s="321">
        <v>2421</v>
      </c>
      <c r="X7" s="322">
        <v>7.6159029107183696E-2</v>
      </c>
      <c r="Y7" s="321"/>
      <c r="Z7" s="322"/>
      <c r="AA7" s="321"/>
      <c r="AB7" s="322"/>
      <c r="AC7" s="321"/>
      <c r="AD7" s="322"/>
      <c r="AE7" s="321">
        <v>61</v>
      </c>
      <c r="AF7" s="322">
        <v>2.4868475409836064</v>
      </c>
      <c r="AG7" s="321">
        <v>376</v>
      </c>
      <c r="AH7" s="322">
        <v>0.63982558139534884</v>
      </c>
      <c r="AI7" s="321"/>
      <c r="AJ7" s="322"/>
      <c r="AK7" s="321">
        <v>5980</v>
      </c>
      <c r="AL7" s="323">
        <v>3.6668995342648045E-2</v>
      </c>
      <c r="AM7" s="321"/>
      <c r="AN7" s="323"/>
      <c r="AO7" s="321"/>
      <c r="AP7" s="323"/>
      <c r="AQ7" s="321"/>
      <c r="AR7" s="323"/>
      <c r="AS7" s="321"/>
      <c r="AT7" s="323"/>
      <c r="AU7" s="321"/>
      <c r="AV7" s="323"/>
      <c r="AW7" s="321"/>
      <c r="AX7" s="323"/>
      <c r="AY7" s="321"/>
      <c r="AZ7" s="323"/>
      <c r="BA7" s="321"/>
      <c r="BB7" s="323"/>
      <c r="BC7" s="321"/>
      <c r="BD7" s="323"/>
      <c r="BE7" s="321"/>
      <c r="BF7" s="323"/>
      <c r="BG7" s="321"/>
      <c r="BH7" s="323"/>
      <c r="BI7" s="321"/>
      <c r="BJ7" s="323"/>
      <c r="BK7" s="321"/>
      <c r="BL7" s="323"/>
      <c r="BM7" s="321"/>
      <c r="BN7" s="323"/>
      <c r="BO7" s="321"/>
      <c r="BP7" s="323"/>
      <c r="BQ7" s="321"/>
      <c r="BR7" s="323"/>
      <c r="BS7" s="321"/>
      <c r="BT7" s="324"/>
      <c r="BU7" s="321"/>
      <c r="BV7" s="324"/>
      <c r="BW7" s="321"/>
      <c r="BX7" s="324"/>
      <c r="BY7" s="321"/>
      <c r="BZ7" s="324"/>
      <c r="CA7" s="321"/>
      <c r="CB7" s="324"/>
      <c r="CC7" s="239"/>
    </row>
    <row r="8" spans="1:81" ht="15.75" thickBot="1" x14ac:dyDescent="0.3">
      <c r="B8" s="325">
        <v>5</v>
      </c>
      <c r="C8" s="326" t="s">
        <v>206</v>
      </c>
      <c r="D8" s="327">
        <f t="shared" ref="D8:D46" si="0">E8*F8+G8*H8+I8*J8+K8*L8+M8*N8+O8*P8+Q8*R8+S8*T8+U8*V8+W8*X8+Y8*Z8+AA8*AB8+AC8*AD8+AE8*AF8+AG8*AH8+AI8*AJ8+AK8*AL8+AM8*AN8+AO8*AP8+AQ8*AR8+AS8*AT8+AU8*AV8+AW8*AX8+AY8*AZ8+BA8*BB8+BC8*BD8+BE8*BF8+BG8*BH8+BI8*BJ8+BK8*BL8+BM8*BN8+BO8*BP8+BQ8*BR8+BS8*BT8+BU8*BV8+BW8*BX8+BY8*BZ8+CA8*CB8</f>
        <v>12072.33136752065</v>
      </c>
      <c r="E8" s="328"/>
      <c r="F8" s="329"/>
      <c r="G8" s="328">
        <v>8131</v>
      </c>
      <c r="H8" s="329">
        <v>8.4816135776657253E-2</v>
      </c>
      <c r="I8" s="328">
        <v>30076</v>
      </c>
      <c r="J8" s="329">
        <v>2.3090832277144064E-4</v>
      </c>
      <c r="K8" s="328">
        <v>433</v>
      </c>
      <c r="L8" s="329">
        <v>0.53709468822170903</v>
      </c>
      <c r="M8" s="328">
        <v>159</v>
      </c>
      <c r="N8" s="329">
        <v>7.3325999999999993</v>
      </c>
      <c r="O8" s="328">
        <v>66706</v>
      </c>
      <c r="P8" s="329">
        <v>4.3807792642363577E-2</v>
      </c>
      <c r="Q8" s="328"/>
      <c r="R8" s="329"/>
      <c r="S8" s="328">
        <v>13</v>
      </c>
      <c r="T8" s="329">
        <v>1.8149999999999999</v>
      </c>
      <c r="U8" s="328"/>
      <c r="V8" s="329"/>
      <c r="W8" s="328">
        <v>80</v>
      </c>
      <c r="X8" s="329">
        <v>3.8920585248332092E-2</v>
      </c>
      <c r="Y8" s="328"/>
      <c r="Z8" s="329"/>
      <c r="AA8" s="328"/>
      <c r="AB8" s="329"/>
      <c r="AC8" s="328"/>
      <c r="AD8" s="329"/>
      <c r="AE8" s="328">
        <v>74</v>
      </c>
      <c r="AF8" s="329">
        <v>1.288</v>
      </c>
      <c r="AG8" s="328">
        <v>275</v>
      </c>
      <c r="AH8" s="329">
        <v>1.8927507475813545</v>
      </c>
      <c r="AI8" s="328">
        <v>245.75</v>
      </c>
      <c r="AJ8" s="329">
        <v>1.6732398961809416</v>
      </c>
      <c r="AK8" s="328">
        <v>65445</v>
      </c>
      <c r="AL8" s="330">
        <v>2.7651519427005809E-2</v>
      </c>
      <c r="AM8" s="328">
        <v>1205</v>
      </c>
      <c r="AN8" s="330">
        <v>2.5231258324821249</v>
      </c>
      <c r="AO8" s="328">
        <v>101.375</v>
      </c>
      <c r="AP8" s="330">
        <v>3.149412331406551</v>
      </c>
      <c r="AQ8" s="328">
        <v>272</v>
      </c>
      <c r="AR8" s="330">
        <v>2.4941712105614977</v>
      </c>
      <c r="AS8" s="328">
        <v>37</v>
      </c>
      <c r="AT8" s="330">
        <v>4.1520590405904061</v>
      </c>
      <c r="AU8" s="328"/>
      <c r="AV8" s="330"/>
      <c r="AW8" s="328"/>
      <c r="AX8" s="330"/>
      <c r="AY8" s="328"/>
      <c r="AZ8" s="330"/>
      <c r="BA8" s="328"/>
      <c r="BB8" s="330"/>
      <c r="BC8" s="328"/>
      <c r="BD8" s="330"/>
      <c r="BE8" s="328"/>
      <c r="BF8" s="330"/>
      <c r="BG8" s="328"/>
      <c r="BH8" s="330"/>
      <c r="BI8" s="328"/>
      <c r="BJ8" s="330"/>
      <c r="BK8" s="328"/>
      <c r="BL8" s="330"/>
      <c r="BM8" s="328"/>
      <c r="BN8" s="330"/>
      <c r="BO8" s="328"/>
      <c r="BP8" s="330"/>
      <c r="BQ8" s="328"/>
      <c r="BR8" s="330"/>
      <c r="BS8" s="328"/>
      <c r="BT8" s="331"/>
      <c r="BU8" s="328"/>
      <c r="BV8" s="331"/>
      <c r="BW8" s="328"/>
      <c r="BX8" s="331"/>
      <c r="BY8" s="328"/>
      <c r="BZ8" s="331"/>
      <c r="CA8" s="328"/>
      <c r="CB8" s="331"/>
      <c r="CC8" s="239"/>
    </row>
    <row r="9" spans="1:81" ht="15.75" thickBot="1" x14ac:dyDescent="0.3">
      <c r="B9" s="332">
        <v>5</v>
      </c>
      <c r="C9" s="333" t="s">
        <v>207</v>
      </c>
      <c r="D9" s="327">
        <f t="shared" si="0"/>
        <v>22376.182252907864</v>
      </c>
      <c r="E9" s="334"/>
      <c r="F9" s="335"/>
      <c r="G9" s="334"/>
      <c r="H9" s="335"/>
      <c r="I9" s="334"/>
      <c r="J9" s="335"/>
      <c r="K9" s="334"/>
      <c r="L9" s="335"/>
      <c r="M9" s="334">
        <v>1819</v>
      </c>
      <c r="N9" s="335">
        <v>7.0586062686567166</v>
      </c>
      <c r="O9" s="334">
        <v>167191.65000000014</v>
      </c>
      <c r="P9" s="335">
        <v>3.2239948828955811E-2</v>
      </c>
      <c r="Q9" s="334">
        <v>131</v>
      </c>
      <c r="R9" s="335">
        <v>0.47019021624286822</v>
      </c>
      <c r="S9" s="334">
        <v>125</v>
      </c>
      <c r="T9" s="335">
        <v>10.274772881355933</v>
      </c>
      <c r="U9" s="334"/>
      <c r="V9" s="335"/>
      <c r="W9" s="334"/>
      <c r="X9" s="335"/>
      <c r="Y9" s="334">
        <v>128</v>
      </c>
      <c r="Z9" s="335">
        <v>9.9699999999999997E-2</v>
      </c>
      <c r="AA9" s="334">
        <v>2513</v>
      </c>
      <c r="AB9" s="335">
        <v>6.0324679893063178E-2</v>
      </c>
      <c r="AC9" s="334"/>
      <c r="AD9" s="335"/>
      <c r="AE9" s="334"/>
      <c r="AF9" s="335"/>
      <c r="AG9" s="334"/>
      <c r="AH9" s="335"/>
      <c r="AI9" s="334">
        <v>7130.0499999999993</v>
      </c>
      <c r="AJ9" s="335">
        <v>0.11493597972782303</v>
      </c>
      <c r="AK9" s="334">
        <v>197345</v>
      </c>
      <c r="AL9" s="336">
        <v>7.5378873932292834E-3</v>
      </c>
      <c r="AM9" s="334"/>
      <c r="AN9" s="336"/>
      <c r="AO9" s="334"/>
      <c r="AP9" s="336"/>
      <c r="AQ9" s="334"/>
      <c r="AR9" s="336"/>
      <c r="AS9" s="334"/>
      <c r="AT9" s="336"/>
      <c r="AU9" s="334"/>
      <c r="AV9" s="336"/>
      <c r="AW9" s="334"/>
      <c r="AX9" s="336"/>
      <c r="AY9" s="334"/>
      <c r="AZ9" s="336"/>
      <c r="BA9" s="334"/>
      <c r="BB9" s="336"/>
      <c r="BC9" s="334"/>
      <c r="BD9" s="336"/>
      <c r="BE9" s="334"/>
      <c r="BF9" s="336"/>
      <c r="BG9" s="334"/>
      <c r="BH9" s="336"/>
      <c r="BI9" s="334"/>
      <c r="BJ9" s="336"/>
      <c r="BK9" s="334"/>
      <c r="BL9" s="336"/>
      <c r="BM9" s="334"/>
      <c r="BN9" s="336"/>
      <c r="BO9" s="334"/>
      <c r="BP9" s="336"/>
      <c r="BQ9" s="334"/>
      <c r="BR9" s="336"/>
      <c r="BS9" s="334"/>
      <c r="BT9" s="337"/>
      <c r="BU9" s="334"/>
      <c r="BV9" s="337"/>
      <c r="BW9" s="334"/>
      <c r="BX9" s="337"/>
      <c r="BY9" s="334">
        <v>760</v>
      </c>
      <c r="BZ9" s="337">
        <v>2.2809966777408638E-2</v>
      </c>
      <c r="CA9" s="334">
        <v>676.25</v>
      </c>
      <c r="CB9" s="337">
        <v>0.46081909929462833</v>
      </c>
      <c r="CC9" s="239"/>
    </row>
    <row r="10" spans="1:81" ht="15.75" thickBot="1" x14ac:dyDescent="0.3">
      <c r="B10" s="338">
        <v>4</v>
      </c>
      <c r="C10" s="339" t="s">
        <v>208</v>
      </c>
      <c r="D10" s="327">
        <f t="shared" si="0"/>
        <v>8495.2838977586216</v>
      </c>
      <c r="E10" s="340"/>
      <c r="F10" s="341"/>
      <c r="G10" s="340"/>
      <c r="H10" s="341"/>
      <c r="I10" s="340"/>
      <c r="J10" s="341"/>
      <c r="K10" s="340"/>
      <c r="L10" s="341"/>
      <c r="M10" s="340">
        <v>100</v>
      </c>
      <c r="N10" s="341">
        <v>8.7100000000000009</v>
      </c>
      <c r="O10" s="340">
        <v>22125</v>
      </c>
      <c r="P10" s="341">
        <v>0.11403560385523211</v>
      </c>
      <c r="Q10" s="340"/>
      <c r="R10" s="341"/>
      <c r="S10" s="340">
        <v>50</v>
      </c>
      <c r="T10" s="341">
        <v>7.9981</v>
      </c>
      <c r="U10" s="340">
        <v>148</v>
      </c>
      <c r="V10" s="341">
        <v>1.3641478166939447</v>
      </c>
      <c r="W10" s="340"/>
      <c r="X10" s="341"/>
      <c r="Y10" s="340"/>
      <c r="Z10" s="341"/>
      <c r="AA10" s="340">
        <v>340</v>
      </c>
      <c r="AB10" s="341">
        <v>4.8944588957055217E-2</v>
      </c>
      <c r="AC10" s="340"/>
      <c r="AD10" s="341"/>
      <c r="AE10" s="340"/>
      <c r="AF10" s="341"/>
      <c r="AG10" s="340">
        <v>327</v>
      </c>
      <c r="AH10" s="341">
        <v>8.1200400534045389</v>
      </c>
      <c r="AI10" s="340">
        <v>295.39999999999998</v>
      </c>
      <c r="AJ10" s="341">
        <v>3.6245205850487543</v>
      </c>
      <c r="AK10" s="340"/>
      <c r="AL10" s="342"/>
      <c r="AM10" s="340"/>
      <c r="AN10" s="342"/>
      <c r="AO10" s="340"/>
      <c r="AP10" s="342"/>
      <c r="AQ10" s="340"/>
      <c r="AR10" s="342"/>
      <c r="AS10" s="340"/>
      <c r="AT10" s="342"/>
      <c r="AU10" s="340"/>
      <c r="AV10" s="342"/>
      <c r="AW10" s="340"/>
      <c r="AX10" s="342"/>
      <c r="AY10" s="340"/>
      <c r="AZ10" s="342"/>
      <c r="BA10" s="340">
        <v>112</v>
      </c>
      <c r="BB10" s="342">
        <v>1.62</v>
      </c>
      <c r="BC10" s="340"/>
      <c r="BD10" s="342"/>
      <c r="BE10" s="340"/>
      <c r="BF10" s="342"/>
      <c r="BG10" s="340"/>
      <c r="BH10" s="342"/>
      <c r="BI10" s="340"/>
      <c r="BJ10" s="342"/>
      <c r="BK10" s="340"/>
      <c r="BL10" s="342"/>
      <c r="BM10" s="340">
        <v>77</v>
      </c>
      <c r="BN10" s="342">
        <v>5.8012941176470587</v>
      </c>
      <c r="BO10" s="340">
        <v>13</v>
      </c>
      <c r="BP10" s="342">
        <v>8.51</v>
      </c>
      <c r="BQ10" s="340">
        <v>1</v>
      </c>
      <c r="BR10" s="342">
        <v>18.100000000000001</v>
      </c>
      <c r="BS10" s="340"/>
      <c r="BT10" s="343"/>
      <c r="BU10" s="340"/>
      <c r="BV10" s="343"/>
      <c r="BW10" s="340"/>
      <c r="BX10" s="343"/>
      <c r="BY10" s="340"/>
      <c r="BZ10" s="343"/>
      <c r="CA10" s="340"/>
      <c r="CB10" s="343"/>
      <c r="CC10" s="239"/>
    </row>
    <row r="11" spans="1:81" ht="15.75" thickBot="1" x14ac:dyDescent="0.3">
      <c r="B11" s="325">
        <v>4</v>
      </c>
      <c r="C11" s="326" t="s">
        <v>209</v>
      </c>
      <c r="D11" s="327">
        <f t="shared" si="0"/>
        <v>281.12244444444445</v>
      </c>
      <c r="E11" s="328"/>
      <c r="F11" s="329"/>
      <c r="G11" s="328">
        <v>50</v>
      </c>
      <c r="H11" s="329">
        <v>0.37407999999999997</v>
      </c>
      <c r="I11" s="328"/>
      <c r="J11" s="329"/>
      <c r="K11" s="328"/>
      <c r="L11" s="329"/>
      <c r="M11" s="328"/>
      <c r="N11" s="329"/>
      <c r="O11" s="328"/>
      <c r="P11" s="329"/>
      <c r="Q11" s="328"/>
      <c r="R11" s="329"/>
      <c r="S11" s="328"/>
      <c r="T11" s="329"/>
      <c r="U11" s="328">
        <v>35</v>
      </c>
      <c r="V11" s="329">
        <v>4.1383999999999999</v>
      </c>
      <c r="W11" s="328"/>
      <c r="X11" s="329"/>
      <c r="Y11" s="328"/>
      <c r="Z11" s="329"/>
      <c r="AA11" s="328"/>
      <c r="AB11" s="329"/>
      <c r="AC11" s="328"/>
      <c r="AD11" s="329"/>
      <c r="AE11" s="328"/>
      <c r="AF11" s="329"/>
      <c r="AG11" s="328">
        <v>11</v>
      </c>
      <c r="AH11" s="329">
        <v>7.4422222222222221</v>
      </c>
      <c r="AI11" s="328"/>
      <c r="AJ11" s="329"/>
      <c r="AK11" s="328"/>
      <c r="AL11" s="330"/>
      <c r="AM11" s="328"/>
      <c r="AN11" s="330"/>
      <c r="AO11" s="328"/>
      <c r="AP11" s="330"/>
      <c r="AQ11" s="328"/>
      <c r="AR11" s="330"/>
      <c r="AS11" s="328"/>
      <c r="AT11" s="330"/>
      <c r="AU11" s="328"/>
      <c r="AV11" s="330"/>
      <c r="AW11" s="328"/>
      <c r="AX11" s="330"/>
      <c r="AY11" s="328">
        <v>1</v>
      </c>
      <c r="AZ11" s="330">
        <v>35.71</v>
      </c>
      <c r="BA11" s="328"/>
      <c r="BB11" s="330"/>
      <c r="BC11" s="328"/>
      <c r="BD11" s="330"/>
      <c r="BE11" s="328"/>
      <c r="BF11" s="330"/>
      <c r="BG11" s="328"/>
      <c r="BH11" s="330"/>
      <c r="BI11" s="328"/>
      <c r="BJ11" s="330"/>
      <c r="BK11" s="328"/>
      <c r="BL11" s="330"/>
      <c r="BM11" s="328"/>
      <c r="BN11" s="330"/>
      <c r="BO11" s="328"/>
      <c r="BP11" s="330"/>
      <c r="BQ11" s="328"/>
      <c r="BR11" s="330"/>
      <c r="BS11" s="328"/>
      <c r="BT11" s="331"/>
      <c r="BU11" s="328"/>
      <c r="BV11" s="331"/>
      <c r="BW11" s="328"/>
      <c r="BX11" s="331"/>
      <c r="BY11" s="328"/>
      <c r="BZ11" s="331"/>
      <c r="CA11" s="328"/>
      <c r="CB11" s="331"/>
      <c r="CC11" s="239"/>
    </row>
    <row r="12" spans="1:81" ht="15.75" thickBot="1" x14ac:dyDescent="0.3">
      <c r="B12" s="325">
        <v>4</v>
      </c>
      <c r="C12" s="326" t="s">
        <v>210</v>
      </c>
      <c r="D12" s="327">
        <f t="shared" si="0"/>
        <v>1691.4107248441674</v>
      </c>
      <c r="E12" s="328"/>
      <c r="F12" s="329"/>
      <c r="G12" s="328"/>
      <c r="H12" s="329"/>
      <c r="I12" s="328"/>
      <c r="J12" s="329"/>
      <c r="K12" s="328"/>
      <c r="L12" s="329"/>
      <c r="M12" s="328"/>
      <c r="N12" s="329"/>
      <c r="O12" s="328">
        <v>12400</v>
      </c>
      <c r="P12" s="329">
        <v>4.2959252003561883E-2</v>
      </c>
      <c r="Q12" s="328"/>
      <c r="R12" s="329"/>
      <c r="S12" s="328">
        <v>30</v>
      </c>
      <c r="T12" s="329">
        <v>8.6240000000000006</v>
      </c>
      <c r="U12" s="328"/>
      <c r="V12" s="329"/>
      <c r="W12" s="328">
        <v>450</v>
      </c>
      <c r="X12" s="329">
        <v>8.9599999999999999E-2</v>
      </c>
      <c r="Y12" s="328">
        <v>120</v>
      </c>
      <c r="Z12" s="329">
        <v>0.39200000000000002</v>
      </c>
      <c r="AA12" s="328">
        <v>2400</v>
      </c>
      <c r="AB12" s="329">
        <v>6.7500000000000004E-2</v>
      </c>
      <c r="AC12" s="328">
        <v>30</v>
      </c>
      <c r="AD12" s="329">
        <v>4.7039999999999997</v>
      </c>
      <c r="AE12" s="328"/>
      <c r="AF12" s="329"/>
      <c r="AG12" s="328"/>
      <c r="AH12" s="329"/>
      <c r="AI12" s="328"/>
      <c r="AJ12" s="329"/>
      <c r="AK12" s="328"/>
      <c r="AL12" s="330"/>
      <c r="AM12" s="328"/>
      <c r="AN12" s="330"/>
      <c r="AO12" s="328"/>
      <c r="AP12" s="330"/>
      <c r="AQ12" s="328"/>
      <c r="AR12" s="330"/>
      <c r="AS12" s="328"/>
      <c r="AT12" s="330"/>
      <c r="AU12" s="328"/>
      <c r="AV12" s="330"/>
      <c r="AW12" s="328"/>
      <c r="AX12" s="330"/>
      <c r="AY12" s="328"/>
      <c r="AZ12" s="330"/>
      <c r="BA12" s="328"/>
      <c r="BB12" s="330"/>
      <c r="BC12" s="328"/>
      <c r="BD12" s="330"/>
      <c r="BE12" s="328"/>
      <c r="BF12" s="330"/>
      <c r="BG12" s="328">
        <v>300</v>
      </c>
      <c r="BH12" s="330">
        <v>2.3519999999999999E-2</v>
      </c>
      <c r="BI12" s="328">
        <v>75</v>
      </c>
      <c r="BJ12" s="330">
        <v>0.78400000000000003</v>
      </c>
      <c r="BK12" s="328">
        <v>8</v>
      </c>
      <c r="BL12" s="330">
        <v>55.457500000000003</v>
      </c>
      <c r="BM12" s="328"/>
      <c r="BN12" s="330"/>
      <c r="BO12" s="328"/>
      <c r="BP12" s="330"/>
      <c r="BQ12" s="328"/>
      <c r="BR12" s="330"/>
      <c r="BS12" s="328"/>
      <c r="BT12" s="331"/>
      <c r="BU12" s="328"/>
      <c r="BV12" s="331"/>
      <c r="BW12" s="328"/>
      <c r="BX12" s="331"/>
      <c r="BY12" s="328"/>
      <c r="BZ12" s="331"/>
      <c r="CA12" s="328"/>
      <c r="CB12" s="331"/>
      <c r="CC12" s="239"/>
    </row>
    <row r="13" spans="1:81" ht="15.75" thickBot="1" x14ac:dyDescent="0.3">
      <c r="B13" s="325">
        <v>4</v>
      </c>
      <c r="C13" s="326" t="s">
        <v>211</v>
      </c>
      <c r="D13" s="327">
        <f t="shared" si="0"/>
        <v>2449.5494530362839</v>
      </c>
      <c r="E13" s="328">
        <v>400</v>
      </c>
      <c r="F13" s="329">
        <v>0.57120000000000004</v>
      </c>
      <c r="G13" s="328">
        <v>600</v>
      </c>
      <c r="H13" s="329">
        <v>0.15679999999999999</v>
      </c>
      <c r="I13" s="328"/>
      <c r="J13" s="329"/>
      <c r="K13" s="239"/>
      <c r="L13" s="239"/>
      <c r="M13" s="328">
        <v>24</v>
      </c>
      <c r="N13" s="329">
        <v>7.0785</v>
      </c>
      <c r="O13" s="328">
        <v>2700</v>
      </c>
      <c r="P13" s="329">
        <v>3.5237878068091845E-2</v>
      </c>
      <c r="Q13" s="328"/>
      <c r="R13" s="329"/>
      <c r="S13" s="328"/>
      <c r="T13" s="329"/>
      <c r="U13" s="328">
        <v>520</v>
      </c>
      <c r="V13" s="329">
        <v>2.4888972464741435</v>
      </c>
      <c r="W13" s="328"/>
      <c r="X13" s="329"/>
      <c r="Y13" s="328"/>
      <c r="Z13" s="329"/>
      <c r="AA13" s="328">
        <v>1420</v>
      </c>
      <c r="AB13" s="329">
        <v>3.7341810344827593E-2</v>
      </c>
      <c r="AC13" s="328"/>
      <c r="AD13" s="329"/>
      <c r="AE13" s="328"/>
      <c r="AF13" s="329"/>
      <c r="AG13" s="328"/>
      <c r="AH13" s="329"/>
      <c r="AI13" s="328"/>
      <c r="AJ13" s="329"/>
      <c r="AK13" s="328"/>
      <c r="AL13" s="330"/>
      <c r="AM13" s="328"/>
      <c r="AN13" s="330"/>
      <c r="AO13" s="328"/>
      <c r="AP13" s="330"/>
      <c r="AQ13" s="328"/>
      <c r="AR13" s="330"/>
      <c r="AS13" s="328"/>
      <c r="AT13" s="330"/>
      <c r="AU13" s="328">
        <v>985</v>
      </c>
      <c r="AV13" s="330">
        <v>3.6299999999999999E-2</v>
      </c>
      <c r="AW13" s="328"/>
      <c r="AX13" s="330"/>
      <c r="AY13" s="328"/>
      <c r="AZ13" s="330"/>
      <c r="BA13" s="328"/>
      <c r="BB13" s="330"/>
      <c r="BC13" s="328"/>
      <c r="BD13" s="330"/>
      <c r="BE13" s="328"/>
      <c r="BF13" s="330"/>
      <c r="BG13" s="328"/>
      <c r="BH13" s="330"/>
      <c r="BI13" s="328"/>
      <c r="BJ13" s="330"/>
      <c r="BK13" s="328"/>
      <c r="BL13" s="330"/>
      <c r="BM13" s="328"/>
      <c r="BN13" s="330"/>
      <c r="BO13" s="328"/>
      <c r="BP13" s="330"/>
      <c r="BQ13" s="328"/>
      <c r="BR13" s="330"/>
      <c r="BS13" s="328">
        <v>10</v>
      </c>
      <c r="BT13" s="331">
        <v>0.53759999999999997</v>
      </c>
      <c r="BU13" s="328">
        <v>104</v>
      </c>
      <c r="BV13" s="331">
        <v>1.9325283018867925</v>
      </c>
      <c r="BW13" s="328">
        <v>61</v>
      </c>
      <c r="BX13" s="331">
        <v>4.4687999999999999</v>
      </c>
      <c r="BY13" s="328"/>
      <c r="BZ13" s="331"/>
      <c r="CA13" s="328"/>
      <c r="CB13" s="331"/>
      <c r="CC13" s="239"/>
    </row>
    <row r="14" spans="1:81" ht="15.75" thickBot="1" x14ac:dyDescent="0.3">
      <c r="B14" s="325">
        <v>4</v>
      </c>
      <c r="C14" s="326" t="s">
        <v>212</v>
      </c>
      <c r="D14" s="327">
        <f t="shared" si="0"/>
        <v>98.745599999999996</v>
      </c>
      <c r="E14" s="328"/>
      <c r="F14" s="329"/>
      <c r="G14" s="328"/>
      <c r="H14" s="329"/>
      <c r="I14" s="328"/>
      <c r="J14" s="329"/>
      <c r="K14" s="328"/>
      <c r="L14" s="329"/>
      <c r="M14" s="328"/>
      <c r="N14" s="329"/>
      <c r="O14" s="328"/>
      <c r="P14" s="329"/>
      <c r="Q14" s="328"/>
      <c r="R14" s="329"/>
      <c r="S14" s="328"/>
      <c r="T14" s="329"/>
      <c r="U14" s="328">
        <v>404</v>
      </c>
      <c r="V14" s="329">
        <v>0.10639999999999999</v>
      </c>
      <c r="W14" s="328"/>
      <c r="X14" s="329"/>
      <c r="Y14" s="328"/>
      <c r="Z14" s="329"/>
      <c r="AA14" s="328">
        <v>2000</v>
      </c>
      <c r="AB14" s="329">
        <v>2.7879999999999999E-2</v>
      </c>
      <c r="AC14" s="328"/>
      <c r="AD14" s="329"/>
      <c r="AE14" s="328"/>
      <c r="AF14" s="329"/>
      <c r="AG14" s="328"/>
      <c r="AH14" s="329"/>
      <c r="AI14" s="328"/>
      <c r="AJ14" s="329"/>
      <c r="AK14" s="328"/>
      <c r="AL14" s="330"/>
      <c r="AM14" s="328"/>
      <c r="AN14" s="330"/>
      <c r="AO14" s="328"/>
      <c r="AP14" s="330"/>
      <c r="AQ14" s="328"/>
      <c r="AR14" s="330"/>
      <c r="AS14" s="328"/>
      <c r="AT14" s="330"/>
      <c r="AU14" s="328"/>
      <c r="AV14" s="330"/>
      <c r="AW14" s="328"/>
      <c r="AX14" s="330"/>
      <c r="AY14" s="328"/>
      <c r="AZ14" s="330"/>
      <c r="BA14" s="328"/>
      <c r="BB14" s="330"/>
      <c r="BC14" s="328"/>
      <c r="BD14" s="330"/>
      <c r="BE14" s="328"/>
      <c r="BF14" s="330"/>
      <c r="BG14" s="328"/>
      <c r="BH14" s="330"/>
      <c r="BI14" s="328"/>
      <c r="BJ14" s="330"/>
      <c r="BK14" s="328"/>
      <c r="BL14" s="330"/>
      <c r="BM14" s="328"/>
      <c r="BN14" s="330"/>
      <c r="BO14" s="328"/>
      <c r="BP14" s="330"/>
      <c r="BQ14" s="328"/>
      <c r="BR14" s="330"/>
      <c r="BS14" s="328"/>
      <c r="BT14" s="331"/>
      <c r="BU14" s="328"/>
      <c r="BV14" s="331"/>
      <c r="BW14" s="328"/>
      <c r="BX14" s="331"/>
      <c r="BY14" s="328"/>
      <c r="BZ14" s="331"/>
      <c r="CA14" s="328"/>
      <c r="CB14" s="331"/>
      <c r="CC14" s="239"/>
    </row>
    <row r="15" spans="1:81" ht="15.75" thickBot="1" x14ac:dyDescent="0.3">
      <c r="B15" s="325">
        <v>4</v>
      </c>
      <c r="C15" s="326" t="s">
        <v>213</v>
      </c>
      <c r="D15" s="327">
        <f t="shared" si="0"/>
        <v>1834.9069999999999</v>
      </c>
      <c r="E15" s="328"/>
      <c r="F15" s="329"/>
      <c r="G15" s="328"/>
      <c r="H15" s="329"/>
      <c r="I15" s="328"/>
      <c r="J15" s="329"/>
      <c r="K15" s="328"/>
      <c r="L15" s="329"/>
      <c r="M15" s="328"/>
      <c r="N15" s="329"/>
      <c r="O15" s="328"/>
      <c r="P15" s="329"/>
      <c r="Q15" s="328"/>
      <c r="R15" s="329"/>
      <c r="S15" s="328">
        <v>200</v>
      </c>
      <c r="T15" s="329">
        <v>7.7279999999999998</v>
      </c>
      <c r="U15" s="328"/>
      <c r="V15" s="329"/>
      <c r="W15" s="328">
        <v>3000</v>
      </c>
      <c r="X15" s="329">
        <v>7.7556666666666677E-2</v>
      </c>
      <c r="Y15" s="328"/>
      <c r="Z15" s="329"/>
      <c r="AA15" s="328"/>
      <c r="AB15" s="329"/>
      <c r="AC15" s="328"/>
      <c r="AD15" s="329"/>
      <c r="AE15" s="328"/>
      <c r="AF15" s="329"/>
      <c r="AG15" s="328"/>
      <c r="AH15" s="329"/>
      <c r="AI15" s="328">
        <v>15</v>
      </c>
      <c r="AJ15" s="329">
        <v>3.7758000000000007</v>
      </c>
      <c r="AK15" s="328"/>
      <c r="AL15" s="330"/>
      <c r="AM15" s="328"/>
      <c r="AN15" s="330"/>
      <c r="AO15" s="328"/>
      <c r="AP15" s="330"/>
      <c r="AQ15" s="328"/>
      <c r="AR15" s="330"/>
      <c r="AS15" s="328"/>
      <c r="AT15" s="330"/>
      <c r="AU15" s="328"/>
      <c r="AV15" s="330"/>
      <c r="AW15" s="328"/>
      <c r="AX15" s="330"/>
      <c r="AY15" s="328"/>
      <c r="AZ15" s="330"/>
      <c r="BA15" s="328"/>
      <c r="BB15" s="330"/>
      <c r="BC15" s="328"/>
      <c r="BD15" s="330"/>
      <c r="BE15" s="328"/>
      <c r="BF15" s="330"/>
      <c r="BG15" s="328"/>
      <c r="BH15" s="330"/>
      <c r="BI15" s="328"/>
      <c r="BJ15" s="330"/>
      <c r="BK15" s="328"/>
      <c r="BL15" s="330"/>
      <c r="BM15" s="328"/>
      <c r="BN15" s="330"/>
      <c r="BO15" s="328"/>
      <c r="BP15" s="330"/>
      <c r="BQ15" s="328"/>
      <c r="BR15" s="330"/>
      <c r="BS15" s="328"/>
      <c r="BT15" s="331"/>
      <c r="BU15" s="328"/>
      <c r="BV15" s="331"/>
      <c r="BW15" s="328"/>
      <c r="BX15" s="331"/>
      <c r="BY15" s="328"/>
      <c r="BZ15" s="331"/>
      <c r="CA15" s="328"/>
      <c r="CB15" s="331"/>
      <c r="CC15" s="239"/>
    </row>
    <row r="16" spans="1:81" ht="15.75" thickBot="1" x14ac:dyDescent="0.3">
      <c r="B16" s="332">
        <v>4</v>
      </c>
      <c r="C16" s="333" t="s">
        <v>214</v>
      </c>
      <c r="D16" s="327">
        <f t="shared" si="0"/>
        <v>0</v>
      </c>
      <c r="E16" s="334"/>
      <c r="F16" s="335"/>
      <c r="G16" s="334"/>
      <c r="H16" s="335"/>
      <c r="I16" s="334"/>
      <c r="J16" s="335"/>
      <c r="K16" s="334"/>
      <c r="L16" s="335"/>
      <c r="M16" s="334"/>
      <c r="N16" s="335"/>
      <c r="O16" s="334"/>
      <c r="P16" s="335"/>
      <c r="Q16" s="334"/>
      <c r="R16" s="335"/>
      <c r="S16" s="334"/>
      <c r="T16" s="335"/>
      <c r="U16" s="334"/>
      <c r="V16" s="335"/>
      <c r="W16" s="334"/>
      <c r="X16" s="335"/>
      <c r="Y16" s="334"/>
      <c r="Z16" s="335"/>
      <c r="AA16" s="334"/>
      <c r="AB16" s="335"/>
      <c r="AC16" s="334"/>
      <c r="AD16" s="335"/>
      <c r="AE16" s="334"/>
      <c r="AF16" s="335"/>
      <c r="AG16" s="334"/>
      <c r="AH16" s="335"/>
      <c r="AI16" s="334"/>
      <c r="AJ16" s="335"/>
      <c r="AK16" s="334"/>
      <c r="AL16" s="336"/>
      <c r="AM16" s="334"/>
      <c r="AN16" s="336"/>
      <c r="AO16" s="334"/>
      <c r="AP16" s="336"/>
      <c r="AQ16" s="334"/>
      <c r="AR16" s="336"/>
      <c r="AS16" s="334"/>
      <c r="AT16" s="336"/>
      <c r="AU16" s="334"/>
      <c r="AV16" s="336"/>
      <c r="AW16" s="334"/>
      <c r="AX16" s="336"/>
      <c r="AY16" s="334"/>
      <c r="AZ16" s="336"/>
      <c r="BA16" s="334"/>
      <c r="BB16" s="336"/>
      <c r="BC16" s="334"/>
      <c r="BD16" s="336"/>
      <c r="BE16" s="334"/>
      <c r="BF16" s="336"/>
      <c r="BG16" s="334"/>
      <c r="BH16" s="336"/>
      <c r="BI16" s="334"/>
      <c r="BJ16" s="336"/>
      <c r="BK16" s="334"/>
      <c r="BL16" s="336"/>
      <c r="BM16" s="334"/>
      <c r="BN16" s="336"/>
      <c r="BO16" s="334"/>
      <c r="BP16" s="336"/>
      <c r="BQ16" s="334"/>
      <c r="BR16" s="336"/>
      <c r="BS16" s="334"/>
      <c r="BT16" s="337"/>
      <c r="BU16" s="334"/>
      <c r="BV16" s="337"/>
      <c r="BW16" s="334"/>
      <c r="BX16" s="337"/>
      <c r="BY16" s="334"/>
      <c r="BZ16" s="337"/>
      <c r="CA16" s="334"/>
      <c r="CB16" s="337"/>
      <c r="CC16" s="239"/>
    </row>
    <row r="17" spans="2:81" ht="15.75" thickBot="1" x14ac:dyDescent="0.3">
      <c r="B17" s="338">
        <v>3</v>
      </c>
      <c r="C17" s="339" t="s">
        <v>215</v>
      </c>
      <c r="D17" s="327">
        <f t="shared" si="0"/>
        <v>2056.291925690663</v>
      </c>
      <c r="E17" s="344"/>
      <c r="F17" s="345"/>
      <c r="G17" s="344">
        <v>250</v>
      </c>
      <c r="H17" s="345">
        <v>0.3584</v>
      </c>
      <c r="I17" s="344"/>
      <c r="J17" s="345"/>
      <c r="K17" s="344">
        <v>100</v>
      </c>
      <c r="L17" s="345">
        <v>3.7509999999999999</v>
      </c>
      <c r="M17" s="344"/>
      <c r="N17" s="345"/>
      <c r="O17" s="344">
        <v>10850</v>
      </c>
      <c r="P17" s="345">
        <v>3.1332796934865896E-2</v>
      </c>
      <c r="Q17" s="344">
        <v>270</v>
      </c>
      <c r="R17" s="345">
        <v>0.33069473684210526</v>
      </c>
      <c r="S17" s="344"/>
      <c r="T17" s="345"/>
      <c r="U17" s="344">
        <v>390</v>
      </c>
      <c r="V17" s="345">
        <v>2.9385153846153846</v>
      </c>
      <c r="W17" s="344">
        <v>250</v>
      </c>
      <c r="X17" s="345">
        <v>3.8300000000000001E-2</v>
      </c>
      <c r="Y17" s="344"/>
      <c r="Z17" s="345"/>
      <c r="AA17" s="344">
        <v>250</v>
      </c>
      <c r="AB17" s="345">
        <v>2.699E-2</v>
      </c>
      <c r="AC17" s="344"/>
      <c r="AD17" s="345"/>
      <c r="AE17" s="344"/>
      <c r="AF17" s="345"/>
      <c r="AG17" s="344"/>
      <c r="AH17" s="345"/>
      <c r="AI17" s="344"/>
      <c r="AJ17" s="345"/>
      <c r="AK17" s="344"/>
      <c r="AL17" s="346"/>
      <c r="AM17" s="344"/>
      <c r="AN17" s="346"/>
      <c r="AO17" s="344"/>
      <c r="AP17" s="346"/>
      <c r="AQ17" s="344"/>
      <c r="AR17" s="346"/>
      <c r="AS17" s="344"/>
      <c r="AT17" s="346"/>
      <c r="AU17" s="344"/>
      <c r="AV17" s="346"/>
      <c r="AW17" s="344"/>
      <c r="AX17" s="346"/>
      <c r="AY17" s="344"/>
      <c r="AZ17" s="346"/>
      <c r="BA17" s="344"/>
      <c r="BB17" s="346"/>
      <c r="BC17" s="344"/>
      <c r="BD17" s="346"/>
      <c r="BE17" s="344"/>
      <c r="BF17" s="346"/>
      <c r="BG17" s="344"/>
      <c r="BH17" s="346"/>
      <c r="BI17" s="344"/>
      <c r="BJ17" s="346"/>
      <c r="BK17" s="344"/>
      <c r="BL17" s="346"/>
      <c r="BM17" s="344"/>
      <c r="BN17" s="346"/>
      <c r="BO17" s="344"/>
      <c r="BP17" s="346"/>
      <c r="BQ17" s="344"/>
      <c r="BR17" s="346"/>
      <c r="BS17" s="344"/>
      <c r="BT17" s="347"/>
      <c r="BU17" s="344"/>
      <c r="BV17" s="347"/>
      <c r="BW17" s="344"/>
      <c r="BX17" s="347"/>
      <c r="BY17" s="344"/>
      <c r="BZ17" s="347"/>
      <c r="CA17" s="344"/>
      <c r="CB17" s="347"/>
      <c r="CC17" s="239"/>
    </row>
    <row r="18" spans="2:81" ht="15.75" thickBot="1" x14ac:dyDescent="0.3">
      <c r="B18" s="325">
        <v>3</v>
      </c>
      <c r="C18" s="326" t="s">
        <v>216</v>
      </c>
      <c r="D18" s="327">
        <f t="shared" si="0"/>
        <v>1214.8178456157634</v>
      </c>
      <c r="E18" s="328"/>
      <c r="F18" s="329"/>
      <c r="G18" s="328"/>
      <c r="H18" s="329"/>
      <c r="I18" s="328"/>
      <c r="J18" s="329"/>
      <c r="K18" s="328"/>
      <c r="L18" s="329"/>
      <c r="M18" s="328"/>
      <c r="N18" s="329"/>
      <c r="O18" s="328"/>
      <c r="P18" s="329"/>
      <c r="Q18" s="328">
        <v>369</v>
      </c>
      <c r="R18" s="329">
        <v>0.51737999999999995</v>
      </c>
      <c r="S18" s="328"/>
      <c r="T18" s="329"/>
      <c r="U18" s="328"/>
      <c r="V18" s="329"/>
      <c r="W18" s="328"/>
      <c r="X18" s="329"/>
      <c r="Y18" s="328"/>
      <c r="Z18" s="329"/>
      <c r="AA18" s="328"/>
      <c r="AB18" s="329"/>
      <c r="AC18" s="328"/>
      <c r="AD18" s="329"/>
      <c r="AE18" s="328"/>
      <c r="AF18" s="329"/>
      <c r="AG18" s="328">
        <v>26</v>
      </c>
      <c r="AH18" s="329">
        <v>14.241428571428571</v>
      </c>
      <c r="AI18" s="328">
        <v>17</v>
      </c>
      <c r="AJ18" s="329">
        <v>4.0490000000000004</v>
      </c>
      <c r="AK18" s="328">
        <v>11300</v>
      </c>
      <c r="AL18" s="330">
        <v>5.1751724137931034E-2</v>
      </c>
      <c r="AM18" s="328"/>
      <c r="AN18" s="330"/>
      <c r="AO18" s="328"/>
      <c r="AP18" s="330"/>
      <c r="AQ18" s="328"/>
      <c r="AR18" s="330"/>
      <c r="AS18" s="328"/>
      <c r="AT18" s="330"/>
      <c r="AU18" s="328"/>
      <c r="AV18" s="330"/>
      <c r="AW18" s="328"/>
      <c r="AX18" s="330"/>
      <c r="AY18" s="328"/>
      <c r="AZ18" s="330"/>
      <c r="BA18" s="328"/>
      <c r="BB18" s="330"/>
      <c r="BC18" s="328"/>
      <c r="BD18" s="330"/>
      <c r="BE18" s="328"/>
      <c r="BF18" s="330"/>
      <c r="BG18" s="328"/>
      <c r="BH18" s="330"/>
      <c r="BI18" s="328"/>
      <c r="BJ18" s="330"/>
      <c r="BK18" s="328"/>
      <c r="BL18" s="330"/>
      <c r="BM18" s="328"/>
      <c r="BN18" s="330"/>
      <c r="BO18" s="328"/>
      <c r="BP18" s="330"/>
      <c r="BQ18" s="328"/>
      <c r="BR18" s="330"/>
      <c r="BS18" s="328"/>
      <c r="BT18" s="331"/>
      <c r="BU18" s="328"/>
      <c r="BV18" s="331"/>
      <c r="BW18" s="328"/>
      <c r="BX18" s="331"/>
      <c r="BY18" s="328"/>
      <c r="BZ18" s="331"/>
      <c r="CA18" s="328"/>
      <c r="CB18" s="331"/>
      <c r="CC18" s="239"/>
    </row>
    <row r="19" spans="2:81" ht="15.75" thickBot="1" x14ac:dyDescent="0.3">
      <c r="B19" s="325">
        <v>3</v>
      </c>
      <c r="C19" s="326" t="s">
        <v>217</v>
      </c>
      <c r="D19" s="327">
        <f t="shared" si="0"/>
        <v>2979.86556372923</v>
      </c>
      <c r="E19" s="328"/>
      <c r="F19" s="329"/>
      <c r="G19" s="328"/>
      <c r="H19" s="329"/>
      <c r="I19" s="328"/>
      <c r="J19" s="329"/>
      <c r="K19" s="328"/>
      <c r="L19" s="329"/>
      <c r="M19" s="328"/>
      <c r="N19" s="329"/>
      <c r="O19" s="328">
        <v>8040</v>
      </c>
      <c r="P19" s="329">
        <v>0.10534588235294118</v>
      </c>
      <c r="Q19" s="328"/>
      <c r="R19" s="329"/>
      <c r="S19" s="328"/>
      <c r="T19" s="329"/>
      <c r="U19" s="328">
        <v>307</v>
      </c>
      <c r="V19" s="329">
        <v>2.4535941303148032</v>
      </c>
      <c r="W19" s="328">
        <v>400</v>
      </c>
      <c r="X19" s="329">
        <v>0.10006999999999999</v>
      </c>
      <c r="Y19" s="328"/>
      <c r="Z19" s="329"/>
      <c r="AA19" s="328"/>
      <c r="AB19" s="329"/>
      <c r="AC19" s="328"/>
      <c r="AD19" s="329"/>
      <c r="AE19" s="328"/>
      <c r="AF19" s="329"/>
      <c r="AG19" s="328">
        <v>77</v>
      </c>
      <c r="AH19" s="329">
        <v>6.9104320987654324</v>
      </c>
      <c r="AI19" s="328"/>
      <c r="AJ19" s="329"/>
      <c r="AK19" s="328"/>
      <c r="AL19" s="330"/>
      <c r="AM19" s="328"/>
      <c r="AN19" s="330"/>
      <c r="AO19" s="328"/>
      <c r="AP19" s="330"/>
      <c r="AQ19" s="328"/>
      <c r="AR19" s="330"/>
      <c r="AS19" s="328"/>
      <c r="AT19" s="330"/>
      <c r="AU19" s="328"/>
      <c r="AV19" s="330"/>
      <c r="AW19" s="328">
        <v>950</v>
      </c>
      <c r="AX19" s="330">
        <v>0.85</v>
      </c>
      <c r="AY19" s="328"/>
      <c r="AZ19" s="330"/>
      <c r="BA19" s="328"/>
      <c r="BB19" s="330"/>
      <c r="BC19" s="328"/>
      <c r="BD19" s="330"/>
      <c r="BE19" s="328"/>
      <c r="BF19" s="330"/>
      <c r="BG19" s="328"/>
      <c r="BH19" s="330"/>
      <c r="BI19" s="328"/>
      <c r="BJ19" s="330"/>
      <c r="BK19" s="328"/>
      <c r="BL19" s="330"/>
      <c r="BM19" s="328"/>
      <c r="BN19" s="330"/>
      <c r="BO19" s="328"/>
      <c r="BP19" s="330"/>
      <c r="BQ19" s="328"/>
      <c r="BR19" s="330"/>
      <c r="BS19" s="328"/>
      <c r="BT19" s="331"/>
      <c r="BU19" s="328"/>
      <c r="BV19" s="331"/>
      <c r="BW19" s="328"/>
      <c r="BX19" s="331"/>
      <c r="BY19" s="328"/>
      <c r="BZ19" s="331"/>
      <c r="CA19" s="328"/>
      <c r="CB19" s="331"/>
      <c r="CC19" s="239"/>
    </row>
    <row r="20" spans="2:81" ht="15.75" thickBot="1" x14ac:dyDescent="0.3">
      <c r="B20" s="325">
        <v>3</v>
      </c>
      <c r="C20" s="326" t="s">
        <v>218</v>
      </c>
      <c r="D20" s="327">
        <f t="shared" si="0"/>
        <v>1837.54256302521</v>
      </c>
      <c r="E20" s="328"/>
      <c r="F20" s="329"/>
      <c r="G20" s="328">
        <v>1500</v>
      </c>
      <c r="H20" s="329">
        <v>0.44800000000000001</v>
      </c>
      <c r="I20" s="328"/>
      <c r="J20" s="329"/>
      <c r="K20" s="328">
        <v>210</v>
      </c>
      <c r="L20" s="329">
        <v>3.8719999999999999</v>
      </c>
      <c r="M20" s="328"/>
      <c r="N20" s="329"/>
      <c r="O20" s="328">
        <v>4800</v>
      </c>
      <c r="P20" s="329">
        <v>5.1000000000000004E-2</v>
      </c>
      <c r="Q20" s="328"/>
      <c r="R20" s="329"/>
      <c r="S20" s="328"/>
      <c r="T20" s="329"/>
      <c r="U20" s="328"/>
      <c r="V20" s="329"/>
      <c r="W20" s="328"/>
      <c r="X20" s="329"/>
      <c r="Y20" s="328"/>
      <c r="Z20" s="329"/>
      <c r="AA20" s="328"/>
      <c r="AB20" s="329"/>
      <c r="AC20" s="328"/>
      <c r="AD20" s="329"/>
      <c r="AE20" s="328"/>
      <c r="AF20" s="329"/>
      <c r="AG20" s="328"/>
      <c r="AH20" s="329"/>
      <c r="AI20" s="328">
        <v>39.5</v>
      </c>
      <c r="AJ20" s="329">
        <v>2.724621848739496</v>
      </c>
      <c r="AK20" s="328"/>
      <c r="AL20" s="330"/>
      <c r="AM20" s="328"/>
      <c r="AN20" s="330"/>
      <c r="AO20" s="328"/>
      <c r="AP20" s="330"/>
      <c r="AQ20" s="328"/>
      <c r="AR20" s="330"/>
      <c r="AS20" s="328"/>
      <c r="AT20" s="330"/>
      <c r="AU20" s="328"/>
      <c r="AV20" s="330"/>
      <c r="AW20" s="328"/>
      <c r="AX20" s="330"/>
      <c r="AY20" s="328"/>
      <c r="AZ20" s="330"/>
      <c r="BA20" s="328"/>
      <c r="BB20" s="330"/>
      <c r="BC20" s="328"/>
      <c r="BD20" s="330"/>
      <c r="BE20" s="328"/>
      <c r="BF20" s="330"/>
      <c r="BG20" s="328"/>
      <c r="BH20" s="330"/>
      <c r="BI20" s="328"/>
      <c r="BJ20" s="330"/>
      <c r="BK20" s="328"/>
      <c r="BL20" s="330"/>
      <c r="BM20" s="328"/>
      <c r="BN20" s="330"/>
      <c r="BO20" s="328"/>
      <c r="BP20" s="330"/>
      <c r="BQ20" s="328"/>
      <c r="BR20" s="330"/>
      <c r="BS20" s="328"/>
      <c r="BT20" s="331"/>
      <c r="BU20" s="328"/>
      <c r="BV20" s="331"/>
      <c r="BW20" s="328"/>
      <c r="BX20" s="331"/>
      <c r="BY20" s="328"/>
      <c r="BZ20" s="331"/>
      <c r="CA20" s="328"/>
      <c r="CB20" s="331"/>
      <c r="CC20" s="239"/>
    </row>
    <row r="21" spans="2:81" ht="15.75" thickBot="1" x14ac:dyDescent="0.3">
      <c r="B21" s="325">
        <v>3</v>
      </c>
      <c r="C21" s="326" t="s">
        <v>219</v>
      </c>
      <c r="D21" s="327">
        <f t="shared" si="0"/>
        <v>432.74562971685066</v>
      </c>
      <c r="E21" s="328"/>
      <c r="F21" s="329"/>
      <c r="G21" s="328">
        <v>1130</v>
      </c>
      <c r="H21" s="329">
        <v>0.29144508670520231</v>
      </c>
      <c r="I21" s="328"/>
      <c r="J21" s="329"/>
      <c r="K21" s="328">
        <v>18</v>
      </c>
      <c r="L21" s="329">
        <v>1.1599999999999999</v>
      </c>
      <c r="M21" s="328"/>
      <c r="N21" s="329"/>
      <c r="O21" s="328"/>
      <c r="P21" s="329"/>
      <c r="Q21" s="328"/>
      <c r="R21" s="329"/>
      <c r="S21" s="328">
        <v>2</v>
      </c>
      <c r="T21" s="329">
        <v>28.42</v>
      </c>
      <c r="U21" s="328">
        <v>7</v>
      </c>
      <c r="V21" s="329">
        <v>2.030530164533821</v>
      </c>
      <c r="W21" s="328"/>
      <c r="X21" s="329"/>
      <c r="Y21" s="328"/>
      <c r="Z21" s="329"/>
      <c r="AA21" s="328"/>
      <c r="AB21" s="329"/>
      <c r="AC21" s="328"/>
      <c r="AD21" s="329"/>
      <c r="AE21" s="328"/>
      <c r="AF21" s="329"/>
      <c r="AG21" s="328"/>
      <c r="AH21" s="329"/>
      <c r="AI21" s="328">
        <v>1.5</v>
      </c>
      <c r="AJ21" s="329">
        <v>7.6526470588235291</v>
      </c>
      <c r="AK21" s="328"/>
      <c r="AL21" s="330"/>
      <c r="AM21" s="328"/>
      <c r="AN21" s="330"/>
      <c r="AO21" s="328"/>
      <c r="AP21" s="330"/>
      <c r="AQ21" s="328"/>
      <c r="AR21" s="330"/>
      <c r="AS21" s="328"/>
      <c r="AT21" s="330"/>
      <c r="AU21" s="328"/>
      <c r="AV21" s="330"/>
      <c r="AW21" s="328"/>
      <c r="AX21" s="330"/>
      <c r="AY21" s="328"/>
      <c r="AZ21" s="330"/>
      <c r="BA21" s="328"/>
      <c r="BB21" s="330"/>
      <c r="BC21" s="328"/>
      <c r="BD21" s="330"/>
      <c r="BE21" s="328"/>
      <c r="BF21" s="330"/>
      <c r="BG21" s="328"/>
      <c r="BH21" s="330"/>
      <c r="BI21" s="328"/>
      <c r="BJ21" s="330"/>
      <c r="BK21" s="328"/>
      <c r="BL21" s="330"/>
      <c r="BM21" s="328"/>
      <c r="BN21" s="330"/>
      <c r="BO21" s="328"/>
      <c r="BP21" s="330"/>
      <c r="BQ21" s="328"/>
      <c r="BR21" s="330"/>
      <c r="BS21" s="328"/>
      <c r="BT21" s="331"/>
      <c r="BU21" s="328"/>
      <c r="BV21" s="331"/>
      <c r="BW21" s="328"/>
      <c r="BX21" s="331"/>
      <c r="BY21" s="328"/>
      <c r="BZ21" s="331"/>
      <c r="CA21" s="328"/>
      <c r="CB21" s="331"/>
      <c r="CC21" s="239"/>
    </row>
    <row r="22" spans="2:81" ht="15.75" thickBot="1" x14ac:dyDescent="0.3">
      <c r="B22" s="325">
        <v>3</v>
      </c>
      <c r="C22" s="326" t="s">
        <v>220</v>
      </c>
      <c r="D22" s="327">
        <f t="shared" si="0"/>
        <v>222.79583470073391</v>
      </c>
      <c r="E22" s="328"/>
      <c r="F22" s="329"/>
      <c r="G22" s="328"/>
      <c r="H22" s="329"/>
      <c r="I22" s="328"/>
      <c r="J22" s="329"/>
      <c r="K22" s="328"/>
      <c r="L22" s="329"/>
      <c r="M22" s="328"/>
      <c r="N22" s="329"/>
      <c r="O22" s="328"/>
      <c r="P22" s="329"/>
      <c r="Q22" s="328"/>
      <c r="R22" s="329"/>
      <c r="S22" s="328"/>
      <c r="T22" s="329"/>
      <c r="U22" s="328">
        <v>150</v>
      </c>
      <c r="V22" s="329">
        <v>0.90224210526315785</v>
      </c>
      <c r="W22" s="328">
        <v>200</v>
      </c>
      <c r="X22" s="329">
        <v>9.6799999999999997E-2</v>
      </c>
      <c r="Y22" s="328"/>
      <c r="Z22" s="329"/>
      <c r="AA22" s="328"/>
      <c r="AB22" s="329"/>
      <c r="AC22" s="328"/>
      <c r="AD22" s="329"/>
      <c r="AE22" s="328"/>
      <c r="AF22" s="329"/>
      <c r="AG22" s="328">
        <v>4.7199999999999989</v>
      </c>
      <c r="AH22" s="329">
        <v>4.9214023117076806</v>
      </c>
      <c r="AI22" s="328">
        <v>1.8</v>
      </c>
      <c r="AJ22" s="329">
        <v>24.928055555555559</v>
      </c>
      <c r="AK22" s="328"/>
      <c r="AL22" s="330"/>
      <c r="AM22" s="328"/>
      <c r="AN22" s="330"/>
      <c r="AO22" s="328"/>
      <c r="AP22" s="330"/>
      <c r="AQ22" s="328"/>
      <c r="AR22" s="330"/>
      <c r="AS22" s="328"/>
      <c r="AT22" s="330"/>
      <c r="AU22" s="328"/>
      <c r="AV22" s="330"/>
      <c r="AW22" s="328"/>
      <c r="AX22" s="330"/>
      <c r="AY22" s="328"/>
      <c r="AZ22" s="330"/>
      <c r="BA22" s="328"/>
      <c r="BB22" s="330"/>
      <c r="BC22" s="328"/>
      <c r="BD22" s="330"/>
      <c r="BE22" s="328"/>
      <c r="BF22" s="330"/>
      <c r="BG22" s="328"/>
      <c r="BH22" s="330"/>
      <c r="BI22" s="328"/>
      <c r="BJ22" s="330"/>
      <c r="BK22" s="328"/>
      <c r="BL22" s="330"/>
      <c r="BM22" s="328"/>
      <c r="BN22" s="330"/>
      <c r="BO22" s="328"/>
      <c r="BP22" s="330"/>
      <c r="BQ22" s="328"/>
      <c r="BR22" s="330"/>
      <c r="BS22" s="328"/>
      <c r="BT22" s="331"/>
      <c r="BU22" s="328"/>
      <c r="BV22" s="331"/>
      <c r="BW22" s="328"/>
      <c r="BX22" s="331"/>
      <c r="BY22" s="328"/>
      <c r="BZ22" s="331"/>
      <c r="CA22" s="328"/>
      <c r="CB22" s="331"/>
      <c r="CC22" s="239"/>
    </row>
    <row r="23" spans="2:81" ht="15.75" thickBot="1" x14ac:dyDescent="0.3">
      <c r="B23" s="332">
        <v>3</v>
      </c>
      <c r="C23" s="333" t="s">
        <v>221</v>
      </c>
      <c r="D23" s="327">
        <f t="shared" si="0"/>
        <v>0</v>
      </c>
      <c r="E23" s="334"/>
      <c r="F23" s="335"/>
      <c r="G23" s="334"/>
      <c r="H23" s="335"/>
      <c r="I23" s="334"/>
      <c r="J23" s="335"/>
      <c r="K23" s="334"/>
      <c r="L23" s="335"/>
      <c r="M23" s="334"/>
      <c r="N23" s="335"/>
      <c r="O23" s="334"/>
      <c r="P23" s="335"/>
      <c r="Q23" s="334"/>
      <c r="R23" s="335"/>
      <c r="S23" s="334"/>
      <c r="T23" s="335"/>
      <c r="U23" s="334"/>
      <c r="V23" s="335"/>
      <c r="W23" s="334"/>
      <c r="X23" s="335"/>
      <c r="Y23" s="334"/>
      <c r="Z23" s="335"/>
      <c r="AA23" s="334"/>
      <c r="AB23" s="335"/>
      <c r="AC23" s="334"/>
      <c r="AD23" s="335"/>
      <c r="AE23" s="334"/>
      <c r="AF23" s="335"/>
      <c r="AG23" s="334"/>
      <c r="AH23" s="335"/>
      <c r="AI23" s="334"/>
      <c r="AJ23" s="335"/>
      <c r="AK23" s="334"/>
      <c r="AL23" s="336"/>
      <c r="AM23" s="334"/>
      <c r="AN23" s="336"/>
      <c r="AO23" s="334"/>
      <c r="AP23" s="336"/>
      <c r="AQ23" s="334"/>
      <c r="AR23" s="336"/>
      <c r="AS23" s="334"/>
      <c r="AT23" s="336"/>
      <c r="AU23" s="334"/>
      <c r="AV23" s="336"/>
      <c r="AW23" s="334"/>
      <c r="AX23" s="336"/>
      <c r="AY23" s="334"/>
      <c r="AZ23" s="336"/>
      <c r="BA23" s="334"/>
      <c r="BB23" s="336"/>
      <c r="BC23" s="334"/>
      <c r="BD23" s="336"/>
      <c r="BE23" s="334"/>
      <c r="BF23" s="336"/>
      <c r="BG23" s="334"/>
      <c r="BH23" s="336"/>
      <c r="BI23" s="334"/>
      <c r="BJ23" s="336"/>
      <c r="BK23" s="334"/>
      <c r="BL23" s="336"/>
      <c r="BM23" s="334"/>
      <c r="BN23" s="336"/>
      <c r="BO23" s="334"/>
      <c r="BP23" s="336"/>
      <c r="BQ23" s="334"/>
      <c r="BR23" s="336"/>
      <c r="BS23" s="334"/>
      <c r="BT23" s="337"/>
      <c r="BU23" s="334"/>
      <c r="BV23" s="337"/>
      <c r="BW23" s="334"/>
      <c r="BX23" s="337"/>
      <c r="BY23" s="334"/>
      <c r="BZ23" s="337"/>
      <c r="CA23" s="334"/>
      <c r="CB23" s="337"/>
      <c r="CC23" s="239"/>
    </row>
    <row r="24" spans="2:81" ht="15.75" thickBot="1" x14ac:dyDescent="0.3">
      <c r="B24" s="338">
        <v>2</v>
      </c>
      <c r="C24" s="339" t="s">
        <v>222</v>
      </c>
      <c r="D24" s="327">
        <f t="shared" si="0"/>
        <v>208.9736</v>
      </c>
      <c r="E24" s="340"/>
      <c r="F24" s="341"/>
      <c r="G24" s="340"/>
      <c r="H24" s="341"/>
      <c r="I24" s="340"/>
      <c r="J24" s="341"/>
      <c r="K24" s="340"/>
      <c r="L24" s="341"/>
      <c r="M24" s="340"/>
      <c r="N24" s="341"/>
      <c r="O24" s="340"/>
      <c r="P24" s="341"/>
      <c r="Q24" s="340"/>
      <c r="R24" s="341"/>
      <c r="S24" s="340"/>
      <c r="T24" s="341"/>
      <c r="U24" s="340"/>
      <c r="V24" s="341"/>
      <c r="W24" s="340">
        <v>250</v>
      </c>
      <c r="X24" s="341">
        <v>4.3499999999999997E-2</v>
      </c>
      <c r="Y24" s="340"/>
      <c r="Z24" s="341"/>
      <c r="AA24" s="340"/>
      <c r="AB24" s="341"/>
      <c r="AC24" s="340"/>
      <c r="AD24" s="341"/>
      <c r="AE24" s="340"/>
      <c r="AF24" s="341"/>
      <c r="AG24" s="340">
        <v>5</v>
      </c>
      <c r="AH24" s="341">
        <v>6.4512</v>
      </c>
      <c r="AI24" s="340">
        <v>11</v>
      </c>
      <c r="AJ24" s="341">
        <v>15.076599999999999</v>
      </c>
      <c r="AK24" s="340"/>
      <c r="AL24" s="342"/>
      <c r="AM24" s="340"/>
      <c r="AN24" s="342"/>
      <c r="AO24" s="340"/>
      <c r="AP24" s="342"/>
      <c r="AQ24" s="340"/>
      <c r="AR24" s="342"/>
      <c r="AS24" s="340"/>
      <c r="AT24" s="342"/>
      <c r="AU24" s="340"/>
      <c r="AV24" s="342"/>
      <c r="AW24" s="340"/>
      <c r="AX24" s="342"/>
      <c r="AY24" s="340"/>
      <c r="AZ24" s="342"/>
      <c r="BA24" s="340"/>
      <c r="BB24" s="342"/>
      <c r="BC24" s="340"/>
      <c r="BD24" s="342"/>
      <c r="BE24" s="340"/>
      <c r="BF24" s="342"/>
      <c r="BG24" s="340"/>
      <c r="BH24" s="342"/>
      <c r="BI24" s="340"/>
      <c r="BJ24" s="342"/>
      <c r="BK24" s="340"/>
      <c r="BL24" s="342"/>
      <c r="BM24" s="340"/>
      <c r="BN24" s="342"/>
      <c r="BO24" s="340"/>
      <c r="BP24" s="342"/>
      <c r="BQ24" s="340"/>
      <c r="BR24" s="342"/>
      <c r="BS24" s="340"/>
      <c r="BT24" s="343"/>
      <c r="BU24" s="340"/>
      <c r="BV24" s="343"/>
      <c r="BW24" s="340"/>
      <c r="BX24" s="343"/>
      <c r="BY24" s="340"/>
      <c r="BZ24" s="343"/>
      <c r="CA24" s="340"/>
      <c r="CB24" s="343"/>
      <c r="CC24" s="239"/>
    </row>
    <row r="25" spans="2:81" ht="15.75" thickBot="1" x14ac:dyDescent="0.3">
      <c r="B25" s="325">
        <v>2</v>
      </c>
      <c r="C25" s="326" t="s">
        <v>223</v>
      </c>
      <c r="D25" s="327">
        <f t="shared" si="0"/>
        <v>603.31910000000005</v>
      </c>
      <c r="E25" s="328">
        <v>400</v>
      </c>
      <c r="F25" s="329">
        <v>0.7</v>
      </c>
      <c r="G25" s="328"/>
      <c r="H25" s="329"/>
      <c r="I25" s="328"/>
      <c r="J25" s="329"/>
      <c r="K25" s="328"/>
      <c r="L25" s="329"/>
      <c r="M25" s="328"/>
      <c r="N25" s="329"/>
      <c r="O25" s="328">
        <v>1000</v>
      </c>
      <c r="P25" s="329">
        <v>6.6664999999999988E-2</v>
      </c>
      <c r="Q25" s="328"/>
      <c r="R25" s="329"/>
      <c r="S25" s="328"/>
      <c r="T25" s="329"/>
      <c r="U25" s="328">
        <v>15</v>
      </c>
      <c r="V25" s="329">
        <v>1.21</v>
      </c>
      <c r="W25" s="328"/>
      <c r="X25" s="329"/>
      <c r="Y25" s="328"/>
      <c r="Z25" s="329"/>
      <c r="AA25" s="328">
        <v>10</v>
      </c>
      <c r="AB25" s="329">
        <v>0.1232</v>
      </c>
      <c r="AC25" s="328"/>
      <c r="AD25" s="329"/>
      <c r="AE25" s="328"/>
      <c r="AF25" s="329"/>
      <c r="AG25" s="328">
        <v>10</v>
      </c>
      <c r="AH25" s="329">
        <v>7.0672000000000006</v>
      </c>
      <c r="AI25" s="328">
        <v>15</v>
      </c>
      <c r="AJ25" s="329">
        <v>7.7319000000000004</v>
      </c>
      <c r="AK25" s="328"/>
      <c r="AL25" s="330"/>
      <c r="AM25" s="328"/>
      <c r="AN25" s="330"/>
      <c r="AO25" s="328"/>
      <c r="AP25" s="330"/>
      <c r="AQ25" s="328"/>
      <c r="AR25" s="330"/>
      <c r="AS25" s="328"/>
      <c r="AT25" s="330"/>
      <c r="AU25" s="328"/>
      <c r="AV25" s="330"/>
      <c r="AW25" s="328"/>
      <c r="AX25" s="330"/>
      <c r="AY25" s="328"/>
      <c r="AZ25" s="330"/>
      <c r="BA25" s="328"/>
      <c r="BB25" s="330"/>
      <c r="BC25" s="328">
        <v>360</v>
      </c>
      <c r="BD25" s="330">
        <v>9.0899999999999995E-2</v>
      </c>
      <c r="BE25" s="328">
        <v>2</v>
      </c>
      <c r="BF25" s="330">
        <v>8.9488000000000003</v>
      </c>
      <c r="BG25" s="328"/>
      <c r="BH25" s="330"/>
      <c r="BI25" s="328"/>
      <c r="BJ25" s="330"/>
      <c r="BK25" s="328"/>
      <c r="BL25" s="330"/>
      <c r="BM25" s="328"/>
      <c r="BN25" s="330"/>
      <c r="BO25" s="328"/>
      <c r="BP25" s="330"/>
      <c r="BQ25" s="328"/>
      <c r="BR25" s="330"/>
      <c r="BS25" s="328"/>
      <c r="BT25" s="331"/>
      <c r="BU25" s="328"/>
      <c r="BV25" s="331"/>
      <c r="BW25" s="328"/>
      <c r="BX25" s="331"/>
      <c r="BY25" s="328"/>
      <c r="BZ25" s="331"/>
      <c r="CA25" s="328"/>
      <c r="CB25" s="331"/>
      <c r="CC25" s="239"/>
    </row>
    <row r="26" spans="2:81" ht="15.75" thickBot="1" x14ac:dyDescent="0.3">
      <c r="B26" s="325">
        <v>2</v>
      </c>
      <c r="C26" s="326" t="s">
        <v>224</v>
      </c>
      <c r="D26" s="327">
        <f t="shared" si="0"/>
        <v>368.049935</v>
      </c>
      <c r="E26" s="328"/>
      <c r="F26" s="329"/>
      <c r="G26" s="328"/>
      <c r="H26" s="329"/>
      <c r="I26" s="328"/>
      <c r="J26" s="329"/>
      <c r="K26" s="328"/>
      <c r="L26" s="329"/>
      <c r="M26" s="328"/>
      <c r="N26" s="329"/>
      <c r="O26" s="328"/>
      <c r="P26" s="329"/>
      <c r="Q26" s="328"/>
      <c r="R26" s="329"/>
      <c r="S26" s="328"/>
      <c r="T26" s="329"/>
      <c r="U26" s="328">
        <v>25</v>
      </c>
      <c r="V26" s="329">
        <v>1.7786999999999999</v>
      </c>
      <c r="W26" s="328"/>
      <c r="X26" s="329"/>
      <c r="Y26" s="328"/>
      <c r="Z26" s="329"/>
      <c r="AA26" s="328"/>
      <c r="AB26" s="329"/>
      <c r="AC26" s="328">
        <v>19</v>
      </c>
      <c r="AD26" s="329">
        <v>6.05</v>
      </c>
      <c r="AE26" s="328"/>
      <c r="AF26" s="329"/>
      <c r="AG26" s="328">
        <v>19.649999999999999</v>
      </c>
      <c r="AH26" s="329">
        <v>4.8279000000000005</v>
      </c>
      <c r="AI26" s="328">
        <v>24</v>
      </c>
      <c r="AJ26" s="329">
        <v>4.7401749999999989</v>
      </c>
      <c r="AK26" s="328"/>
      <c r="AL26" s="330"/>
      <c r="AM26" s="328"/>
      <c r="AN26" s="330"/>
      <c r="AO26" s="328"/>
      <c r="AP26" s="330"/>
      <c r="AQ26" s="328"/>
      <c r="AR26" s="330"/>
      <c r="AS26" s="328"/>
      <c r="AT26" s="330"/>
      <c r="AU26" s="328"/>
      <c r="AV26" s="330"/>
      <c r="AW26" s="328"/>
      <c r="AX26" s="330"/>
      <c r="AY26" s="328"/>
      <c r="AZ26" s="330"/>
      <c r="BA26" s="328"/>
      <c r="BB26" s="330"/>
      <c r="BC26" s="328"/>
      <c r="BD26" s="330"/>
      <c r="BE26" s="328"/>
      <c r="BF26" s="330"/>
      <c r="BG26" s="328"/>
      <c r="BH26" s="330"/>
      <c r="BI26" s="328"/>
      <c r="BJ26" s="330"/>
      <c r="BK26" s="328"/>
      <c r="BL26" s="330"/>
      <c r="BM26" s="328"/>
      <c r="BN26" s="330"/>
      <c r="BO26" s="328"/>
      <c r="BP26" s="330"/>
      <c r="BQ26" s="328"/>
      <c r="BR26" s="330"/>
      <c r="BS26" s="328"/>
      <c r="BT26" s="331"/>
      <c r="BU26" s="328"/>
      <c r="BV26" s="331"/>
      <c r="BW26" s="328"/>
      <c r="BX26" s="331"/>
      <c r="BY26" s="328"/>
      <c r="BZ26" s="331"/>
      <c r="CA26" s="328"/>
      <c r="CB26" s="331"/>
      <c r="CC26" s="239"/>
    </row>
    <row r="27" spans="2:81" ht="15.75" thickBot="1" x14ac:dyDescent="0.3">
      <c r="B27" s="332">
        <v>2</v>
      </c>
      <c r="C27" s="333" t="s">
        <v>225</v>
      </c>
      <c r="D27" s="327">
        <f t="shared" si="0"/>
        <v>881.01580089202344</v>
      </c>
      <c r="E27" s="311">
        <v>279</v>
      </c>
      <c r="F27" s="312">
        <v>0.44800000000000001</v>
      </c>
      <c r="G27" s="311">
        <v>97</v>
      </c>
      <c r="H27" s="312">
        <v>0.3136081771720613</v>
      </c>
      <c r="I27" s="311"/>
      <c r="J27" s="312"/>
      <c r="K27" s="311"/>
      <c r="L27" s="312"/>
      <c r="M27" s="311"/>
      <c r="N27" s="312"/>
      <c r="O27" s="311">
        <v>9722</v>
      </c>
      <c r="P27" s="312">
        <v>5.4992565906101673E-2</v>
      </c>
      <c r="Q27" s="311"/>
      <c r="R27" s="312"/>
      <c r="S27" s="311"/>
      <c r="T27" s="312"/>
      <c r="U27" s="311">
        <v>82</v>
      </c>
      <c r="V27" s="312">
        <v>1.9706229508196722</v>
      </c>
      <c r="W27" s="311">
        <v>275</v>
      </c>
      <c r="X27" s="312">
        <v>5.2999999999999999E-2</v>
      </c>
      <c r="Y27" s="311"/>
      <c r="Z27" s="312"/>
      <c r="AA27" s="311"/>
      <c r="AB27" s="312"/>
      <c r="AC27" s="311"/>
      <c r="AD27" s="312"/>
      <c r="AE27" s="311"/>
      <c r="AF27" s="312"/>
      <c r="AG27" s="348"/>
      <c r="AH27" s="312"/>
      <c r="AI27" s="348"/>
      <c r="AJ27" s="312"/>
      <c r="AK27" s="311">
        <v>370</v>
      </c>
      <c r="AL27" s="349">
        <v>0.04</v>
      </c>
      <c r="AM27" s="311"/>
      <c r="AN27" s="349"/>
      <c r="AO27" s="311"/>
      <c r="AP27" s="349"/>
      <c r="AQ27" s="311"/>
      <c r="AR27" s="349"/>
      <c r="AS27" s="311"/>
      <c r="AT27" s="349"/>
      <c r="AU27" s="311"/>
      <c r="AV27" s="349"/>
      <c r="AW27" s="311"/>
      <c r="AX27" s="349"/>
      <c r="AY27" s="311"/>
      <c r="AZ27" s="349"/>
      <c r="BA27" s="311"/>
      <c r="BB27" s="349"/>
      <c r="BC27" s="311"/>
      <c r="BD27" s="349"/>
      <c r="BE27" s="311"/>
      <c r="BF27" s="349"/>
      <c r="BG27" s="311"/>
      <c r="BH27" s="349"/>
      <c r="BI27" s="311"/>
      <c r="BJ27" s="349"/>
      <c r="BK27" s="311"/>
      <c r="BL27" s="349"/>
      <c r="BM27" s="311"/>
      <c r="BN27" s="349"/>
      <c r="BO27" s="311"/>
      <c r="BP27" s="349"/>
      <c r="BQ27" s="311"/>
      <c r="BR27" s="349"/>
      <c r="BS27" s="311"/>
      <c r="BT27" s="350"/>
      <c r="BU27" s="311"/>
      <c r="BV27" s="350"/>
      <c r="BW27" s="311"/>
      <c r="BX27" s="350"/>
      <c r="BY27" s="311"/>
      <c r="BZ27" s="350"/>
      <c r="CA27" s="311"/>
      <c r="CB27" s="350"/>
      <c r="CC27" s="239"/>
    </row>
    <row r="28" spans="2:81" ht="15.75" thickBot="1" x14ac:dyDescent="0.3">
      <c r="B28" s="338">
        <v>1</v>
      </c>
      <c r="C28" s="339" t="s">
        <v>226</v>
      </c>
      <c r="D28" s="327">
        <f t="shared" si="0"/>
        <v>488.94</v>
      </c>
      <c r="E28" s="344"/>
      <c r="F28" s="345"/>
      <c r="G28" s="344">
        <v>250</v>
      </c>
      <c r="H28" s="345">
        <v>0.45</v>
      </c>
      <c r="I28" s="344"/>
      <c r="J28" s="345"/>
      <c r="K28" s="344"/>
      <c r="L28" s="345"/>
      <c r="M28" s="344"/>
      <c r="N28" s="345"/>
      <c r="O28" s="344">
        <v>2000</v>
      </c>
      <c r="P28" s="345">
        <v>7.0000000000000007E-2</v>
      </c>
      <c r="Q28" s="344"/>
      <c r="R28" s="345"/>
      <c r="S28" s="344"/>
      <c r="T28" s="345"/>
      <c r="U28" s="344"/>
      <c r="V28" s="345"/>
      <c r="W28" s="344"/>
      <c r="X28" s="345"/>
      <c r="Y28" s="344"/>
      <c r="Z28" s="345"/>
      <c r="AA28" s="344"/>
      <c r="AB28" s="345"/>
      <c r="AC28" s="344"/>
      <c r="AD28" s="345"/>
      <c r="AE28" s="344"/>
      <c r="AF28" s="345"/>
      <c r="AG28" s="344">
        <v>15</v>
      </c>
      <c r="AH28" s="345">
        <v>4.97</v>
      </c>
      <c r="AI28" s="344">
        <v>23</v>
      </c>
      <c r="AJ28" s="345">
        <v>4.43</v>
      </c>
      <c r="AK28" s="344">
        <v>1200</v>
      </c>
      <c r="AL28" s="346">
        <v>0.05</v>
      </c>
      <c r="AM28" s="344"/>
      <c r="AN28" s="346"/>
      <c r="AO28" s="344"/>
      <c r="AP28" s="346"/>
      <c r="AQ28" s="344"/>
      <c r="AR28" s="346"/>
      <c r="AS28" s="344"/>
      <c r="AT28" s="346"/>
      <c r="AU28" s="344"/>
      <c r="AV28" s="346"/>
      <c r="AW28" s="344"/>
      <c r="AX28" s="346"/>
      <c r="AY28" s="344"/>
      <c r="AZ28" s="346"/>
      <c r="BA28" s="344"/>
      <c r="BB28" s="346"/>
      <c r="BC28" s="344"/>
      <c r="BD28" s="346"/>
      <c r="BE28" s="344"/>
      <c r="BF28" s="346"/>
      <c r="BG28" s="344"/>
      <c r="BH28" s="346"/>
      <c r="BI28" s="344"/>
      <c r="BJ28" s="346"/>
      <c r="BK28" s="344"/>
      <c r="BL28" s="346"/>
      <c r="BM28" s="344"/>
      <c r="BN28" s="346"/>
      <c r="BO28" s="344"/>
      <c r="BP28" s="346"/>
      <c r="BQ28" s="344"/>
      <c r="BR28" s="346"/>
      <c r="BS28" s="344"/>
      <c r="BT28" s="347"/>
      <c r="BU28" s="344"/>
      <c r="BV28" s="347"/>
      <c r="BW28" s="344"/>
      <c r="BX28" s="347"/>
      <c r="BY28" s="344"/>
      <c r="BZ28" s="347"/>
      <c r="CA28" s="344"/>
      <c r="CB28" s="347"/>
      <c r="CC28" s="239"/>
    </row>
    <row r="29" spans="2:81" ht="15.75" thickBot="1" x14ac:dyDescent="0.3">
      <c r="B29" s="325">
        <v>1</v>
      </c>
      <c r="C29" s="326" t="s">
        <v>227</v>
      </c>
      <c r="D29" s="327">
        <f t="shared" si="0"/>
        <v>38.25</v>
      </c>
      <c r="E29" s="340"/>
      <c r="F29" s="341"/>
      <c r="G29" s="340"/>
      <c r="H29" s="341"/>
      <c r="I29" s="340"/>
      <c r="J29" s="341"/>
      <c r="K29" s="340"/>
      <c r="L29" s="341"/>
      <c r="M29" s="340"/>
      <c r="N29" s="341"/>
      <c r="O29" s="340"/>
      <c r="P29" s="341"/>
      <c r="Q29" s="340"/>
      <c r="R29" s="341"/>
      <c r="S29" s="340"/>
      <c r="T29" s="341"/>
      <c r="U29" s="340"/>
      <c r="V29" s="341"/>
      <c r="W29" s="340">
        <v>200</v>
      </c>
      <c r="X29" s="341" t="s">
        <v>578</v>
      </c>
      <c r="Y29" s="340"/>
      <c r="Z29" s="341"/>
      <c r="AA29" s="340"/>
      <c r="AB29" s="341"/>
      <c r="AC29" s="340"/>
      <c r="AD29" s="341"/>
      <c r="AE29" s="340"/>
      <c r="AF29" s="341"/>
      <c r="AG29" s="340">
        <v>5</v>
      </c>
      <c r="AH29" s="341" t="s">
        <v>615</v>
      </c>
      <c r="AI29" s="340"/>
      <c r="AJ29" s="341"/>
      <c r="AK29" s="340"/>
      <c r="AL29" s="342"/>
      <c r="AM29" s="340"/>
      <c r="AN29" s="342"/>
      <c r="AO29" s="340"/>
      <c r="AP29" s="342"/>
      <c r="AQ29" s="340"/>
      <c r="AR29" s="342"/>
      <c r="AS29" s="340"/>
      <c r="AT29" s="342"/>
      <c r="AU29" s="340"/>
      <c r="AV29" s="342"/>
      <c r="AW29" s="340"/>
      <c r="AX29" s="342"/>
      <c r="AY29" s="340"/>
      <c r="AZ29" s="342"/>
      <c r="BA29" s="340"/>
      <c r="BB29" s="342"/>
      <c r="BC29" s="340"/>
      <c r="BD29" s="342"/>
      <c r="BE29" s="340"/>
      <c r="BF29" s="342"/>
      <c r="BG29" s="340"/>
      <c r="BH29" s="342"/>
      <c r="BI29" s="340"/>
      <c r="BJ29" s="342"/>
      <c r="BK29" s="340"/>
      <c r="BL29" s="342"/>
      <c r="BM29" s="340"/>
      <c r="BN29" s="342"/>
      <c r="BO29" s="340"/>
      <c r="BP29" s="342"/>
      <c r="BQ29" s="340"/>
      <c r="BR29" s="342"/>
      <c r="BS29" s="340"/>
      <c r="BT29" s="343"/>
      <c r="BU29" s="340"/>
      <c r="BV29" s="343"/>
      <c r="BW29" s="340"/>
      <c r="BX29" s="343"/>
      <c r="BY29" s="340"/>
      <c r="BZ29" s="343"/>
      <c r="CA29" s="340"/>
      <c r="CB29" s="343"/>
      <c r="CC29" s="239"/>
    </row>
    <row r="30" spans="2:81" ht="15.75" thickBot="1" x14ac:dyDescent="0.3">
      <c r="B30" s="325">
        <v>1</v>
      </c>
      <c r="C30" s="326" t="s">
        <v>235</v>
      </c>
      <c r="D30" s="327">
        <f t="shared" si="0"/>
        <v>1007.0615</v>
      </c>
      <c r="E30" s="340"/>
      <c r="F30" s="341"/>
      <c r="G30" s="340"/>
      <c r="H30" s="341"/>
      <c r="I30" s="340">
        <v>2000</v>
      </c>
      <c r="J30" s="341">
        <v>0.28336</v>
      </c>
      <c r="K30" s="340"/>
      <c r="L30" s="341"/>
      <c r="M30" s="340"/>
      <c r="N30" s="341"/>
      <c r="O30" s="340"/>
      <c r="P30" s="341"/>
      <c r="Q30" s="340">
        <v>100</v>
      </c>
      <c r="R30" s="341">
        <v>0.51910000000000001</v>
      </c>
      <c r="S30" s="340"/>
      <c r="T30" s="341"/>
      <c r="U30" s="340"/>
      <c r="V30" s="341"/>
      <c r="W30" s="340"/>
      <c r="X30" s="341"/>
      <c r="Y30" s="340"/>
      <c r="Z30" s="341"/>
      <c r="AA30" s="340">
        <v>200</v>
      </c>
      <c r="AB30" s="341">
        <v>2.205E-2</v>
      </c>
      <c r="AC30" s="340"/>
      <c r="AD30" s="341"/>
      <c r="AE30" s="340"/>
      <c r="AF30" s="341"/>
      <c r="AG30" s="340"/>
      <c r="AH30" s="341"/>
      <c r="AI30" s="340">
        <v>35.5</v>
      </c>
      <c r="AJ30" s="341">
        <v>8.4323802816901416</v>
      </c>
      <c r="AK30" s="340">
        <v>1080</v>
      </c>
      <c r="AL30" s="342">
        <v>7.8399999999999997E-2</v>
      </c>
      <c r="AM30" s="340"/>
      <c r="AN30" s="342"/>
      <c r="AO30" s="340"/>
      <c r="AP30" s="342"/>
      <c r="AQ30" s="340"/>
      <c r="AR30" s="342"/>
      <c r="AS30" s="340"/>
      <c r="AT30" s="342"/>
      <c r="AU30" s="340"/>
      <c r="AV30" s="342"/>
      <c r="AW30" s="340"/>
      <c r="AX30" s="342"/>
      <c r="AY30" s="340"/>
      <c r="AZ30" s="342"/>
      <c r="BA30" s="340"/>
      <c r="BB30" s="342"/>
      <c r="BC30" s="340"/>
      <c r="BD30" s="342"/>
      <c r="BE30" s="340"/>
      <c r="BF30" s="342"/>
      <c r="BG30" s="340"/>
      <c r="BH30" s="342"/>
      <c r="BI30" s="340"/>
      <c r="BJ30" s="342"/>
      <c r="BK30" s="340"/>
      <c r="BL30" s="342"/>
      <c r="BM30" s="340"/>
      <c r="BN30" s="342"/>
      <c r="BO30" s="340"/>
      <c r="BP30" s="342"/>
      <c r="BQ30" s="340"/>
      <c r="BR30" s="342"/>
      <c r="BS30" s="340"/>
      <c r="BT30" s="343"/>
      <c r="BU30" s="340"/>
      <c r="BV30" s="343"/>
      <c r="BW30" s="340"/>
      <c r="BX30" s="343"/>
      <c r="BY30" s="340"/>
      <c r="BZ30" s="343"/>
      <c r="CA30" s="340"/>
      <c r="CB30" s="343"/>
      <c r="CC30" s="239"/>
    </row>
    <row r="31" spans="2:81" ht="15.75" thickBot="1" x14ac:dyDescent="0.3">
      <c r="B31" s="325">
        <v>1</v>
      </c>
      <c r="C31" s="326" t="s">
        <v>236</v>
      </c>
      <c r="D31" s="327">
        <f t="shared" si="0"/>
        <v>245.20000000000002</v>
      </c>
      <c r="E31" s="340"/>
      <c r="F31" s="341"/>
      <c r="G31" s="340"/>
      <c r="H31" s="341"/>
      <c r="I31" s="340"/>
      <c r="J31" s="341"/>
      <c r="K31" s="340"/>
      <c r="L31" s="341"/>
      <c r="M31" s="340"/>
      <c r="N31" s="341"/>
      <c r="O31" s="340">
        <v>1000</v>
      </c>
      <c r="P31" s="341">
        <v>8.7999999999999995E-2</v>
      </c>
      <c r="Q31" s="340"/>
      <c r="R31" s="341"/>
      <c r="S31" s="340"/>
      <c r="T31" s="341"/>
      <c r="U31" s="340"/>
      <c r="V31" s="341"/>
      <c r="W31" s="340"/>
      <c r="X31" s="341"/>
      <c r="Y31" s="340"/>
      <c r="Z31" s="341"/>
      <c r="AA31" s="340"/>
      <c r="AB31" s="341"/>
      <c r="AC31" s="340"/>
      <c r="AD31" s="341"/>
      <c r="AE31" s="340"/>
      <c r="AF31" s="341"/>
      <c r="AG31" s="340"/>
      <c r="AH31" s="341"/>
      <c r="AI31" s="340">
        <v>20</v>
      </c>
      <c r="AJ31" s="341">
        <v>7.86</v>
      </c>
      <c r="AK31" s="340"/>
      <c r="AL31" s="342"/>
      <c r="AM31" s="340"/>
      <c r="AN31" s="342"/>
      <c r="AO31" s="340"/>
      <c r="AP31" s="342"/>
      <c r="AQ31" s="340"/>
      <c r="AR31" s="342"/>
      <c r="AS31" s="340"/>
      <c r="AT31" s="342"/>
      <c r="AU31" s="340"/>
      <c r="AV31" s="342"/>
      <c r="AW31" s="340"/>
      <c r="AX31" s="342"/>
      <c r="AY31" s="340"/>
      <c r="AZ31" s="342"/>
      <c r="BA31" s="340"/>
      <c r="BB31" s="342"/>
      <c r="BC31" s="340"/>
      <c r="BD31" s="342"/>
      <c r="BE31" s="340"/>
      <c r="BF31" s="342"/>
      <c r="BG31" s="340"/>
      <c r="BH31" s="342"/>
      <c r="BI31" s="340"/>
      <c r="BJ31" s="342"/>
      <c r="BK31" s="340"/>
      <c r="BL31" s="342"/>
      <c r="BM31" s="340"/>
      <c r="BN31" s="342"/>
      <c r="BO31" s="340"/>
      <c r="BP31" s="342"/>
      <c r="BQ31" s="340"/>
      <c r="BR31" s="342"/>
      <c r="BS31" s="340"/>
      <c r="BT31" s="343"/>
      <c r="BU31" s="340"/>
      <c r="BV31" s="343"/>
      <c r="BW31" s="340"/>
      <c r="BX31" s="343"/>
      <c r="BY31" s="340"/>
      <c r="BZ31" s="343"/>
      <c r="CA31" s="340"/>
      <c r="CB31" s="343"/>
      <c r="CC31" s="239"/>
    </row>
    <row r="32" spans="2:81" ht="15.75" thickBot="1" x14ac:dyDescent="0.3">
      <c r="B32" s="325">
        <v>1</v>
      </c>
      <c r="C32" s="326" t="s">
        <v>237</v>
      </c>
      <c r="D32" s="327">
        <f t="shared" si="0"/>
        <v>282</v>
      </c>
      <c r="E32" s="334"/>
      <c r="F32" s="335"/>
      <c r="G32" s="334"/>
      <c r="H32" s="335"/>
      <c r="I32" s="334"/>
      <c r="J32" s="335"/>
      <c r="K32" s="334"/>
      <c r="L32" s="335"/>
      <c r="M32" s="334"/>
      <c r="N32" s="335"/>
      <c r="O32" s="334">
        <v>4700</v>
      </c>
      <c r="P32" s="335">
        <v>0.06</v>
      </c>
      <c r="Q32" s="334"/>
      <c r="R32" s="335"/>
      <c r="S32" s="334"/>
      <c r="T32" s="335"/>
      <c r="U32" s="334"/>
      <c r="V32" s="335"/>
      <c r="W32" s="334"/>
      <c r="X32" s="335"/>
      <c r="Y32" s="334"/>
      <c r="Z32" s="335"/>
      <c r="AA32" s="334"/>
      <c r="AB32" s="335"/>
      <c r="AC32" s="334"/>
      <c r="AD32" s="335"/>
      <c r="AE32" s="334"/>
      <c r="AF32" s="335"/>
      <c r="AG32" s="334"/>
      <c r="AH32" s="335"/>
      <c r="AI32" s="334"/>
      <c r="AJ32" s="335"/>
      <c r="AK32" s="334"/>
      <c r="AL32" s="336"/>
      <c r="AM32" s="334"/>
      <c r="AN32" s="336"/>
      <c r="AO32" s="334"/>
      <c r="AP32" s="336"/>
      <c r="AQ32" s="334"/>
      <c r="AR32" s="336"/>
      <c r="AS32" s="334"/>
      <c r="AT32" s="336"/>
      <c r="AU32" s="334"/>
      <c r="AV32" s="336"/>
      <c r="AW32" s="334"/>
      <c r="AX32" s="336"/>
      <c r="AY32" s="334"/>
      <c r="AZ32" s="336"/>
      <c r="BA32" s="334"/>
      <c r="BB32" s="336"/>
      <c r="BC32" s="334"/>
      <c r="BD32" s="336"/>
      <c r="BE32" s="334"/>
      <c r="BF32" s="336"/>
      <c r="BG32" s="334"/>
      <c r="BH32" s="336"/>
      <c r="BI32" s="334"/>
      <c r="BJ32" s="336"/>
      <c r="BK32" s="334"/>
      <c r="BL32" s="336"/>
      <c r="BM32" s="334"/>
      <c r="BN32" s="336"/>
      <c r="BO32" s="334"/>
      <c r="BP32" s="336"/>
      <c r="BQ32" s="334"/>
      <c r="BR32" s="336"/>
      <c r="BS32" s="334"/>
      <c r="BT32" s="337"/>
      <c r="BU32" s="334"/>
      <c r="BV32" s="337"/>
      <c r="BW32" s="334"/>
      <c r="BX32" s="337"/>
      <c r="BY32" s="334"/>
      <c r="BZ32" s="337"/>
      <c r="CA32" s="334"/>
      <c r="CB32" s="337"/>
      <c r="CC32" s="239"/>
    </row>
    <row r="33" spans="2:81" ht="15.75" thickBot="1" x14ac:dyDescent="0.3">
      <c r="B33" s="351" t="s">
        <v>238</v>
      </c>
      <c r="C33" s="339" t="s">
        <v>239</v>
      </c>
      <c r="D33" s="327">
        <f t="shared" si="0"/>
        <v>5781.3781569965877</v>
      </c>
      <c r="E33" s="340">
        <v>500</v>
      </c>
      <c r="F33" s="341">
        <v>0.4</v>
      </c>
      <c r="G33" s="340"/>
      <c r="H33" s="341"/>
      <c r="I33" s="340"/>
      <c r="J33" s="341"/>
      <c r="K33" s="340"/>
      <c r="L33" s="341"/>
      <c r="M33" s="340"/>
      <c r="N33" s="341"/>
      <c r="O33" s="340">
        <v>37600</v>
      </c>
      <c r="P33" s="341">
        <v>0.13310580204778158</v>
      </c>
      <c r="Q33" s="340"/>
      <c r="R33" s="341"/>
      <c r="S33" s="340"/>
      <c r="T33" s="341"/>
      <c r="U33" s="340"/>
      <c r="V33" s="341"/>
      <c r="W33" s="340">
        <v>375</v>
      </c>
      <c r="X33" s="341">
        <v>0.08</v>
      </c>
      <c r="Y33" s="340"/>
      <c r="Z33" s="341"/>
      <c r="AA33" s="340"/>
      <c r="AB33" s="341"/>
      <c r="AC33" s="340"/>
      <c r="AD33" s="341"/>
      <c r="AE33" s="340"/>
      <c r="AF33" s="341"/>
      <c r="AG33" s="340">
        <v>9</v>
      </c>
      <c r="AH33" s="341">
        <v>4.26</v>
      </c>
      <c r="AI33" s="340">
        <v>86</v>
      </c>
      <c r="AJ33" s="341">
        <v>5.91</v>
      </c>
      <c r="AK33" s="340"/>
      <c r="AL33" s="342"/>
      <c r="AM33" s="340"/>
      <c r="AN33" s="342"/>
      <c r="AO33" s="340"/>
      <c r="AP33" s="342"/>
      <c r="AQ33" s="340"/>
      <c r="AR33" s="342"/>
      <c r="AS33" s="340"/>
      <c r="AT33" s="342"/>
      <c r="AU33" s="340"/>
      <c r="AV33" s="342"/>
      <c r="AW33" s="340"/>
      <c r="AX33" s="342"/>
      <c r="AY33" s="340"/>
      <c r="AZ33" s="342"/>
      <c r="BA33" s="340"/>
      <c r="BB33" s="342"/>
      <c r="BC33" s="340"/>
      <c r="BD33" s="342"/>
      <c r="BE33" s="340"/>
      <c r="BF33" s="342"/>
      <c r="BG33" s="340"/>
      <c r="BH33" s="342"/>
      <c r="BI33" s="340"/>
      <c r="BJ33" s="342"/>
      <c r="BK33" s="340"/>
      <c r="BL33" s="342"/>
      <c r="BM33" s="340"/>
      <c r="BN33" s="342"/>
      <c r="BO33" s="340"/>
      <c r="BP33" s="342"/>
      <c r="BQ33" s="340"/>
      <c r="BR33" s="342"/>
      <c r="BS33" s="340"/>
      <c r="BT33" s="343"/>
      <c r="BU33" s="340"/>
      <c r="BV33" s="343"/>
      <c r="BW33" s="340"/>
      <c r="BX33" s="343"/>
      <c r="BY33" s="340"/>
      <c r="BZ33" s="343"/>
      <c r="CA33" s="340"/>
      <c r="CB33" s="343"/>
      <c r="CC33" s="239"/>
    </row>
    <row r="34" spans="2:81" ht="15.75" thickBot="1" x14ac:dyDescent="0.3">
      <c r="B34" s="352" t="s">
        <v>238</v>
      </c>
      <c r="C34" s="326" t="s">
        <v>240</v>
      </c>
      <c r="D34" s="327">
        <f t="shared" si="0"/>
        <v>1563.7866328786483</v>
      </c>
      <c r="E34" s="328"/>
      <c r="F34" s="329"/>
      <c r="G34" s="328"/>
      <c r="H34" s="329"/>
      <c r="I34" s="328"/>
      <c r="J34" s="329"/>
      <c r="K34" s="328"/>
      <c r="L34" s="329"/>
      <c r="M34" s="328"/>
      <c r="N34" s="329"/>
      <c r="O34" s="328">
        <v>36250</v>
      </c>
      <c r="P34" s="329">
        <v>3.7457180323449184E-2</v>
      </c>
      <c r="Q34" s="328"/>
      <c r="R34" s="329"/>
      <c r="S34" s="328"/>
      <c r="T34" s="329"/>
      <c r="U34" s="328">
        <v>40</v>
      </c>
      <c r="V34" s="329">
        <v>1.9935961538453844</v>
      </c>
      <c r="W34" s="328"/>
      <c r="X34" s="329"/>
      <c r="Y34" s="328">
        <v>50</v>
      </c>
      <c r="Z34" s="329">
        <v>0.78400000000000003</v>
      </c>
      <c r="AA34" s="328"/>
      <c r="AB34" s="329"/>
      <c r="AC34" s="328"/>
      <c r="AD34" s="329"/>
      <c r="AE34" s="328"/>
      <c r="AF34" s="329"/>
      <c r="AG34" s="328">
        <v>30</v>
      </c>
      <c r="AH34" s="329">
        <v>2.9006666666599998</v>
      </c>
      <c r="AI34" s="328"/>
      <c r="AJ34" s="329"/>
      <c r="AK34" s="328"/>
      <c r="AL34" s="330"/>
      <c r="AM34" s="328"/>
      <c r="AN34" s="330"/>
      <c r="AO34" s="328"/>
      <c r="AP34" s="330"/>
      <c r="AQ34" s="328"/>
      <c r="AR34" s="330"/>
      <c r="AS34" s="328"/>
      <c r="AT34" s="330"/>
      <c r="AU34" s="328"/>
      <c r="AV34" s="330"/>
      <c r="AW34" s="328"/>
      <c r="AX34" s="330"/>
      <c r="AY34" s="328"/>
      <c r="AZ34" s="330"/>
      <c r="BA34" s="328"/>
      <c r="BB34" s="330"/>
      <c r="BC34" s="328"/>
      <c r="BD34" s="330"/>
      <c r="BE34" s="328"/>
      <c r="BF34" s="330"/>
      <c r="BG34" s="328"/>
      <c r="BH34" s="330"/>
      <c r="BI34" s="328"/>
      <c r="BJ34" s="330"/>
      <c r="BK34" s="328"/>
      <c r="BL34" s="330"/>
      <c r="BM34" s="328"/>
      <c r="BN34" s="330"/>
      <c r="BO34" s="328"/>
      <c r="BP34" s="330"/>
      <c r="BQ34" s="328"/>
      <c r="BR34" s="330"/>
      <c r="BS34" s="328"/>
      <c r="BT34" s="331"/>
      <c r="BU34" s="328"/>
      <c r="BV34" s="331"/>
      <c r="BW34" s="328"/>
      <c r="BX34" s="331"/>
      <c r="BY34" s="328"/>
      <c r="BZ34" s="331"/>
      <c r="CA34" s="328"/>
      <c r="CB34" s="331"/>
      <c r="CC34" s="239"/>
    </row>
    <row r="35" spans="2:81" ht="15.75" thickBot="1" x14ac:dyDescent="0.3">
      <c r="B35" s="353" t="s">
        <v>238</v>
      </c>
      <c r="C35" s="333" t="s">
        <v>241</v>
      </c>
      <c r="D35" s="327">
        <f t="shared" si="0"/>
        <v>618.50707225476435</v>
      </c>
      <c r="E35" s="311"/>
      <c r="F35" s="312"/>
      <c r="G35" s="311"/>
      <c r="H35" s="312"/>
      <c r="I35" s="311"/>
      <c r="J35" s="312"/>
      <c r="K35" s="311"/>
      <c r="L35" s="312"/>
      <c r="M35" s="311"/>
      <c r="N35" s="312"/>
      <c r="O35" s="311"/>
      <c r="P35" s="312"/>
      <c r="Q35" s="311"/>
      <c r="R35" s="312"/>
      <c r="S35" s="311"/>
      <c r="T35" s="312"/>
      <c r="U35" s="311"/>
      <c r="V35" s="312"/>
      <c r="W35" s="311"/>
      <c r="X35" s="312"/>
      <c r="Y35" s="311"/>
      <c r="Z35" s="312"/>
      <c r="AA35" s="311">
        <v>900</v>
      </c>
      <c r="AB35" s="312">
        <v>0.1571176470588235</v>
      </c>
      <c r="AC35" s="311"/>
      <c r="AD35" s="312"/>
      <c r="AE35" s="311"/>
      <c r="AF35" s="312"/>
      <c r="AG35" s="311">
        <v>11</v>
      </c>
      <c r="AH35" s="312">
        <v>7.1101935483870964</v>
      </c>
      <c r="AI35" s="311">
        <v>53</v>
      </c>
      <c r="AJ35" s="312">
        <v>7.5262086956521728</v>
      </c>
      <c r="AK35" s="311"/>
      <c r="AL35" s="349"/>
      <c r="AM35" s="311"/>
      <c r="AN35" s="349"/>
      <c r="AO35" s="311"/>
      <c r="AP35" s="349"/>
      <c r="AQ35" s="311"/>
      <c r="AR35" s="349"/>
      <c r="AS35" s="311"/>
      <c r="AT35" s="349"/>
      <c r="AU35" s="311"/>
      <c r="AV35" s="349"/>
      <c r="AW35" s="311"/>
      <c r="AX35" s="349"/>
      <c r="AY35" s="311"/>
      <c r="AZ35" s="349"/>
      <c r="BA35" s="311"/>
      <c r="BB35" s="349"/>
      <c r="BC35" s="311"/>
      <c r="BD35" s="349"/>
      <c r="BE35" s="311"/>
      <c r="BF35" s="349"/>
      <c r="BG35" s="311"/>
      <c r="BH35" s="349"/>
      <c r="BI35" s="311"/>
      <c r="BJ35" s="349"/>
      <c r="BK35" s="311"/>
      <c r="BL35" s="349"/>
      <c r="BM35" s="311"/>
      <c r="BN35" s="349"/>
      <c r="BO35" s="311"/>
      <c r="BP35" s="349"/>
      <c r="BQ35" s="311"/>
      <c r="BR35" s="349"/>
      <c r="BS35" s="311"/>
      <c r="BT35" s="350"/>
      <c r="BU35" s="311"/>
      <c r="BV35" s="350"/>
      <c r="BW35" s="311"/>
      <c r="BX35" s="350"/>
      <c r="BY35" s="311"/>
      <c r="BZ35" s="350"/>
      <c r="CA35" s="311"/>
      <c r="CB35" s="350"/>
      <c r="CC35" s="239"/>
    </row>
    <row r="36" spans="2:81" ht="15.75" thickBot="1" x14ac:dyDescent="0.3">
      <c r="B36" s="338" t="s">
        <v>242</v>
      </c>
      <c r="C36" s="339" t="s">
        <v>243</v>
      </c>
      <c r="D36" s="327">
        <f t="shared" si="0"/>
        <v>3587.1220599999997</v>
      </c>
      <c r="E36" s="344"/>
      <c r="F36" s="345"/>
      <c r="G36" s="344"/>
      <c r="H36" s="345"/>
      <c r="I36" s="344"/>
      <c r="J36" s="345"/>
      <c r="K36" s="344"/>
      <c r="L36" s="345"/>
      <c r="M36" s="344"/>
      <c r="N36" s="345"/>
      <c r="O36" s="344"/>
      <c r="P36" s="345"/>
      <c r="Q36" s="344"/>
      <c r="R36" s="345"/>
      <c r="S36" s="344"/>
      <c r="T36" s="345"/>
      <c r="U36" s="344"/>
      <c r="V36" s="345"/>
      <c r="W36" s="344">
        <v>117</v>
      </c>
      <c r="X36" s="345">
        <v>4.9799999999999997E-2</v>
      </c>
      <c r="Y36" s="344">
        <v>2</v>
      </c>
      <c r="Z36" s="345">
        <v>1.098E-2</v>
      </c>
      <c r="AA36" s="344"/>
      <c r="AB36" s="345"/>
      <c r="AC36" s="344"/>
      <c r="AD36" s="345"/>
      <c r="AE36" s="344"/>
      <c r="AF36" s="345"/>
      <c r="AG36" s="344"/>
      <c r="AH36" s="345"/>
      <c r="AI36" s="344">
        <v>19.25</v>
      </c>
      <c r="AJ36" s="345">
        <v>13.31</v>
      </c>
      <c r="AK36" s="344"/>
      <c r="AL36" s="346"/>
      <c r="AM36" s="344"/>
      <c r="AN36" s="346"/>
      <c r="AO36" s="344"/>
      <c r="AP36" s="346"/>
      <c r="AQ36" s="344"/>
      <c r="AR36" s="346"/>
      <c r="AS36" s="344"/>
      <c r="AT36" s="346"/>
      <c r="AU36" s="344"/>
      <c r="AV36" s="346"/>
      <c r="AW36" s="344">
        <v>6185</v>
      </c>
      <c r="AX36" s="346">
        <v>0.53759999999999997</v>
      </c>
      <c r="AY36" s="344"/>
      <c r="AZ36" s="346"/>
      <c r="BA36" s="344"/>
      <c r="BB36" s="346"/>
      <c r="BC36" s="344"/>
      <c r="BD36" s="346"/>
      <c r="BE36" s="344"/>
      <c r="BF36" s="346"/>
      <c r="BG36" s="344"/>
      <c r="BH36" s="346"/>
      <c r="BI36" s="344"/>
      <c r="BJ36" s="346"/>
      <c r="BK36" s="344"/>
      <c r="BL36" s="346"/>
      <c r="BM36" s="344"/>
      <c r="BN36" s="346"/>
      <c r="BO36" s="344"/>
      <c r="BP36" s="346"/>
      <c r="BQ36" s="344"/>
      <c r="BR36" s="346"/>
      <c r="BS36" s="344"/>
      <c r="BT36" s="347"/>
      <c r="BU36" s="344"/>
      <c r="BV36" s="347"/>
      <c r="BW36" s="344"/>
      <c r="BX36" s="347"/>
      <c r="BY36" s="344"/>
      <c r="BZ36" s="347"/>
      <c r="CA36" s="344"/>
      <c r="CB36" s="347"/>
      <c r="CC36" s="239"/>
    </row>
    <row r="37" spans="2:81" ht="15.75" thickBot="1" x14ac:dyDescent="0.3">
      <c r="B37" s="325" t="s">
        <v>242</v>
      </c>
      <c r="C37" s="326" t="s">
        <v>244</v>
      </c>
      <c r="D37" s="327">
        <f t="shared" si="0"/>
        <v>0</v>
      </c>
      <c r="E37" s="328"/>
      <c r="F37" s="329"/>
      <c r="G37" s="328"/>
      <c r="H37" s="329"/>
      <c r="I37" s="328"/>
      <c r="J37" s="329"/>
      <c r="K37" s="328"/>
      <c r="L37" s="329"/>
      <c r="M37" s="328"/>
      <c r="N37" s="329"/>
      <c r="O37" s="328"/>
      <c r="P37" s="329"/>
      <c r="Q37" s="328"/>
      <c r="R37" s="329"/>
      <c r="S37" s="328"/>
      <c r="T37" s="329"/>
      <c r="U37" s="328"/>
      <c r="V37" s="329"/>
      <c r="W37" s="328"/>
      <c r="X37" s="329"/>
      <c r="Y37" s="328"/>
      <c r="Z37" s="329"/>
      <c r="AA37" s="328"/>
      <c r="AB37" s="329"/>
      <c r="AC37" s="328"/>
      <c r="AD37" s="329"/>
      <c r="AE37" s="328"/>
      <c r="AF37" s="329"/>
      <c r="AG37" s="328"/>
      <c r="AH37" s="329"/>
      <c r="AI37" s="328"/>
      <c r="AJ37" s="329"/>
      <c r="AK37" s="328"/>
      <c r="AL37" s="330"/>
      <c r="AM37" s="328"/>
      <c r="AN37" s="330"/>
      <c r="AO37" s="328"/>
      <c r="AP37" s="330"/>
      <c r="AQ37" s="328"/>
      <c r="AR37" s="330"/>
      <c r="AS37" s="328"/>
      <c r="AT37" s="330"/>
      <c r="AU37" s="328"/>
      <c r="AV37" s="330"/>
      <c r="AW37" s="328"/>
      <c r="AX37" s="330"/>
      <c r="AY37" s="328"/>
      <c r="AZ37" s="330"/>
      <c r="BA37" s="328"/>
      <c r="BB37" s="330"/>
      <c r="BC37" s="328"/>
      <c r="BD37" s="330"/>
      <c r="BE37" s="328"/>
      <c r="BF37" s="330"/>
      <c r="BG37" s="328"/>
      <c r="BH37" s="330"/>
      <c r="BI37" s="328"/>
      <c r="BJ37" s="330"/>
      <c r="BK37" s="328"/>
      <c r="BL37" s="330"/>
      <c r="BM37" s="328"/>
      <c r="BN37" s="330"/>
      <c r="BO37" s="328"/>
      <c r="BP37" s="330"/>
      <c r="BQ37" s="328"/>
      <c r="BR37" s="330"/>
      <c r="BS37" s="328"/>
      <c r="BT37" s="331"/>
      <c r="BU37" s="328"/>
      <c r="BV37" s="331"/>
      <c r="BW37" s="328"/>
      <c r="BX37" s="331"/>
      <c r="BY37" s="328"/>
      <c r="BZ37" s="331"/>
      <c r="CA37" s="328"/>
      <c r="CB37" s="331"/>
      <c r="CC37" s="239"/>
    </row>
    <row r="38" spans="2:81" ht="15.75" thickBot="1" x14ac:dyDescent="0.3">
      <c r="B38" s="325" t="s">
        <v>242</v>
      </c>
      <c r="C38" s="326" t="s">
        <v>245</v>
      </c>
      <c r="D38" s="327">
        <f t="shared" si="0"/>
        <v>403.27375789473683</v>
      </c>
      <c r="E38" s="328">
        <v>436</v>
      </c>
      <c r="F38" s="329">
        <v>0.48159999999999997</v>
      </c>
      <c r="G38" s="328"/>
      <c r="H38" s="329"/>
      <c r="I38" s="328"/>
      <c r="J38" s="329"/>
      <c r="K38" s="328"/>
      <c r="L38" s="329"/>
      <c r="M38" s="328"/>
      <c r="N38" s="329"/>
      <c r="O38" s="328">
        <v>6000</v>
      </c>
      <c r="P38" s="329">
        <v>3.2216026315789473E-2</v>
      </c>
      <c r="Q38" s="328"/>
      <c r="R38" s="329"/>
      <c r="S38" s="328"/>
      <c r="T38" s="329"/>
      <c r="U38" s="328"/>
      <c r="V38" s="329"/>
      <c r="W38" s="328"/>
      <c r="X38" s="329"/>
      <c r="Y38" s="328"/>
      <c r="Z38" s="329"/>
      <c r="AA38" s="328"/>
      <c r="AB38" s="329"/>
      <c r="AC38" s="328"/>
      <c r="AD38" s="329"/>
      <c r="AE38" s="328"/>
      <c r="AF38" s="329"/>
      <c r="AG38" s="328"/>
      <c r="AH38" s="329"/>
      <c r="AI38" s="328"/>
      <c r="AJ38" s="329"/>
      <c r="AK38" s="328"/>
      <c r="AL38" s="330"/>
      <c r="AM38" s="328"/>
      <c r="AN38" s="330"/>
      <c r="AO38" s="328"/>
      <c r="AP38" s="330"/>
      <c r="AQ38" s="328"/>
      <c r="AR38" s="330"/>
      <c r="AS38" s="328"/>
      <c r="AT38" s="330"/>
      <c r="AU38" s="328"/>
      <c r="AV38" s="330"/>
      <c r="AW38" s="328"/>
      <c r="AX38" s="330"/>
      <c r="AY38" s="328"/>
      <c r="AZ38" s="330"/>
      <c r="BA38" s="328"/>
      <c r="BB38" s="330"/>
      <c r="BC38" s="328"/>
      <c r="BD38" s="330"/>
      <c r="BE38" s="328"/>
      <c r="BF38" s="330"/>
      <c r="BG38" s="328"/>
      <c r="BH38" s="330"/>
      <c r="BI38" s="328"/>
      <c r="BJ38" s="330"/>
      <c r="BK38" s="328"/>
      <c r="BL38" s="330"/>
      <c r="BM38" s="328"/>
      <c r="BN38" s="330"/>
      <c r="BO38" s="328"/>
      <c r="BP38" s="330"/>
      <c r="BQ38" s="328"/>
      <c r="BR38" s="330"/>
      <c r="BS38" s="328"/>
      <c r="BT38" s="331"/>
      <c r="BU38" s="328"/>
      <c r="BV38" s="331"/>
      <c r="BW38" s="328"/>
      <c r="BX38" s="331"/>
      <c r="BY38" s="328"/>
      <c r="BZ38" s="331"/>
      <c r="CA38" s="328"/>
      <c r="CB38" s="331"/>
      <c r="CC38" s="239"/>
    </row>
    <row r="39" spans="2:81" ht="15.75" thickBot="1" x14ac:dyDescent="0.3">
      <c r="B39" s="325" t="s">
        <v>242</v>
      </c>
      <c r="C39" s="326" t="s">
        <v>246</v>
      </c>
      <c r="D39" s="327">
        <f t="shared" si="0"/>
        <v>572.65000000000009</v>
      </c>
      <c r="E39" s="328"/>
      <c r="F39" s="329"/>
      <c r="G39" s="328"/>
      <c r="H39" s="329"/>
      <c r="I39" s="328">
        <v>300</v>
      </c>
      <c r="J39" s="329">
        <v>0.67200000000000004</v>
      </c>
      <c r="K39" s="328"/>
      <c r="L39" s="329"/>
      <c r="M39" s="328"/>
      <c r="N39" s="329"/>
      <c r="O39" s="328">
        <v>6700</v>
      </c>
      <c r="P39" s="329">
        <v>4.2537313432835823E-2</v>
      </c>
      <c r="Q39" s="328"/>
      <c r="R39" s="329"/>
      <c r="S39" s="328"/>
      <c r="T39" s="329"/>
      <c r="U39" s="328"/>
      <c r="V39" s="329"/>
      <c r="W39" s="328"/>
      <c r="X39" s="329"/>
      <c r="Y39" s="328"/>
      <c r="Z39" s="329"/>
      <c r="AA39" s="328"/>
      <c r="AB39" s="329"/>
      <c r="AC39" s="328"/>
      <c r="AD39" s="329"/>
      <c r="AE39" s="328"/>
      <c r="AF39" s="329"/>
      <c r="AG39" s="328">
        <v>15</v>
      </c>
      <c r="AH39" s="329">
        <v>5.7366666666666672</v>
      </c>
      <c r="AI39" s="328"/>
      <c r="AJ39" s="329"/>
      <c r="AK39" s="328"/>
      <c r="AL39" s="330"/>
      <c r="AM39" s="328"/>
      <c r="AN39" s="330"/>
      <c r="AO39" s="328"/>
      <c r="AP39" s="330"/>
      <c r="AQ39" s="328"/>
      <c r="AR39" s="330"/>
      <c r="AS39" s="328"/>
      <c r="AT39" s="330"/>
      <c r="AU39" s="328"/>
      <c r="AV39" s="330"/>
      <c r="AW39" s="328"/>
      <c r="AX39" s="330"/>
      <c r="AY39" s="328"/>
      <c r="AZ39" s="330"/>
      <c r="BA39" s="328"/>
      <c r="BB39" s="330"/>
      <c r="BC39" s="328"/>
      <c r="BD39" s="330"/>
      <c r="BE39" s="328"/>
      <c r="BF39" s="330"/>
      <c r="BG39" s="328"/>
      <c r="BH39" s="330"/>
      <c r="BI39" s="328"/>
      <c r="BJ39" s="330"/>
      <c r="BK39" s="328"/>
      <c r="BL39" s="330"/>
      <c r="BM39" s="328"/>
      <c r="BN39" s="330"/>
      <c r="BO39" s="328"/>
      <c r="BP39" s="330"/>
      <c r="BQ39" s="328"/>
      <c r="BR39" s="330"/>
      <c r="BS39" s="328"/>
      <c r="BT39" s="331"/>
      <c r="BU39" s="328"/>
      <c r="BV39" s="331"/>
      <c r="BW39" s="328"/>
      <c r="BX39" s="331"/>
      <c r="BY39" s="328"/>
      <c r="BZ39" s="331"/>
      <c r="CA39" s="328"/>
      <c r="CB39" s="331"/>
      <c r="CC39" s="239"/>
    </row>
    <row r="40" spans="2:81" ht="15.75" thickBot="1" x14ac:dyDescent="0.3">
      <c r="B40" s="325" t="s">
        <v>242</v>
      </c>
      <c r="C40" s="326" t="s">
        <v>247</v>
      </c>
      <c r="D40" s="327">
        <f t="shared" si="0"/>
        <v>0</v>
      </c>
      <c r="E40" s="328"/>
      <c r="F40" s="329"/>
      <c r="G40" s="328"/>
      <c r="H40" s="329"/>
      <c r="I40" s="328"/>
      <c r="J40" s="329"/>
      <c r="K40" s="328"/>
      <c r="L40" s="329"/>
      <c r="M40" s="328"/>
      <c r="N40" s="329"/>
      <c r="O40" s="328"/>
      <c r="P40" s="329"/>
      <c r="Q40" s="328"/>
      <c r="R40" s="329"/>
      <c r="S40" s="328"/>
      <c r="T40" s="329"/>
      <c r="U40" s="328"/>
      <c r="V40" s="329"/>
      <c r="W40" s="328"/>
      <c r="X40" s="329"/>
      <c r="Y40" s="328"/>
      <c r="Z40" s="329"/>
      <c r="AA40" s="328"/>
      <c r="AB40" s="329"/>
      <c r="AC40" s="328"/>
      <c r="AD40" s="329"/>
      <c r="AE40" s="328"/>
      <c r="AF40" s="329"/>
      <c r="AG40" s="328"/>
      <c r="AH40" s="329"/>
      <c r="AI40" s="328"/>
      <c r="AJ40" s="329"/>
      <c r="AK40" s="328"/>
      <c r="AL40" s="330"/>
      <c r="AM40" s="328"/>
      <c r="AN40" s="330"/>
      <c r="AO40" s="328"/>
      <c r="AP40" s="330"/>
      <c r="AQ40" s="328"/>
      <c r="AR40" s="330"/>
      <c r="AS40" s="328"/>
      <c r="AT40" s="330"/>
      <c r="AU40" s="328"/>
      <c r="AV40" s="330"/>
      <c r="AW40" s="328"/>
      <c r="AX40" s="330"/>
      <c r="AY40" s="328"/>
      <c r="AZ40" s="330"/>
      <c r="BA40" s="328"/>
      <c r="BB40" s="330"/>
      <c r="BC40" s="328"/>
      <c r="BD40" s="330"/>
      <c r="BE40" s="328"/>
      <c r="BF40" s="330"/>
      <c r="BG40" s="328"/>
      <c r="BH40" s="330"/>
      <c r="BI40" s="328"/>
      <c r="BJ40" s="330"/>
      <c r="BK40" s="328"/>
      <c r="BL40" s="330"/>
      <c r="BM40" s="328"/>
      <c r="BN40" s="330"/>
      <c r="BO40" s="328"/>
      <c r="BP40" s="330"/>
      <c r="BQ40" s="328"/>
      <c r="BR40" s="330"/>
      <c r="BS40" s="328"/>
      <c r="BT40" s="331"/>
      <c r="BU40" s="328"/>
      <c r="BV40" s="331"/>
      <c r="BW40" s="328"/>
      <c r="BX40" s="331"/>
      <c r="BY40" s="328"/>
      <c r="BZ40" s="331"/>
      <c r="CA40" s="328"/>
      <c r="CB40" s="331"/>
      <c r="CC40" s="239"/>
    </row>
    <row r="41" spans="2:81" ht="15.75" thickBot="1" x14ac:dyDescent="0.3">
      <c r="B41" s="325" t="s">
        <v>242</v>
      </c>
      <c r="C41" s="326" t="s">
        <v>248</v>
      </c>
      <c r="D41" s="327">
        <f t="shared" si="0"/>
        <v>0</v>
      </c>
      <c r="E41" s="328"/>
      <c r="F41" s="329"/>
      <c r="G41" s="328"/>
      <c r="H41" s="329"/>
      <c r="I41" s="328"/>
      <c r="J41" s="329"/>
      <c r="K41" s="328"/>
      <c r="L41" s="329"/>
      <c r="M41" s="328"/>
      <c r="N41" s="329"/>
      <c r="O41" s="328"/>
      <c r="P41" s="329"/>
      <c r="Q41" s="328"/>
      <c r="R41" s="329"/>
      <c r="S41" s="328"/>
      <c r="T41" s="329"/>
      <c r="U41" s="328"/>
      <c r="V41" s="329"/>
      <c r="W41" s="328"/>
      <c r="X41" s="329"/>
      <c r="Y41" s="328"/>
      <c r="Z41" s="329"/>
      <c r="AA41" s="328"/>
      <c r="AB41" s="329"/>
      <c r="AC41" s="328"/>
      <c r="AD41" s="329"/>
      <c r="AE41" s="328"/>
      <c r="AF41" s="329"/>
      <c r="AG41" s="328"/>
      <c r="AH41" s="329"/>
      <c r="AI41" s="328"/>
      <c r="AJ41" s="329"/>
      <c r="AK41" s="328"/>
      <c r="AL41" s="330"/>
      <c r="AM41" s="328"/>
      <c r="AN41" s="330"/>
      <c r="AO41" s="328"/>
      <c r="AP41" s="330"/>
      <c r="AQ41" s="328"/>
      <c r="AR41" s="330"/>
      <c r="AS41" s="328"/>
      <c r="AT41" s="330"/>
      <c r="AU41" s="328"/>
      <c r="AV41" s="330"/>
      <c r="AW41" s="328"/>
      <c r="AX41" s="330"/>
      <c r="AY41" s="328"/>
      <c r="AZ41" s="330"/>
      <c r="BA41" s="328"/>
      <c r="BB41" s="330"/>
      <c r="BC41" s="328"/>
      <c r="BD41" s="330"/>
      <c r="BE41" s="328"/>
      <c r="BF41" s="330"/>
      <c r="BG41" s="328"/>
      <c r="BH41" s="330"/>
      <c r="BI41" s="328"/>
      <c r="BJ41" s="330"/>
      <c r="BK41" s="328"/>
      <c r="BL41" s="330"/>
      <c r="BM41" s="328"/>
      <c r="BN41" s="330"/>
      <c r="BO41" s="328"/>
      <c r="BP41" s="330"/>
      <c r="BQ41" s="328"/>
      <c r="BR41" s="330"/>
      <c r="BS41" s="328"/>
      <c r="BT41" s="331"/>
      <c r="BU41" s="328"/>
      <c r="BV41" s="331"/>
      <c r="BW41" s="328"/>
      <c r="BX41" s="331"/>
      <c r="BY41" s="328"/>
      <c r="BZ41" s="331"/>
      <c r="CA41" s="328"/>
      <c r="CB41" s="331"/>
      <c r="CC41" s="239"/>
    </row>
    <row r="42" spans="2:81" ht="15.75" thickBot="1" x14ac:dyDescent="0.3">
      <c r="B42" s="325" t="s">
        <v>242</v>
      </c>
      <c r="C42" s="326" t="s">
        <v>249</v>
      </c>
      <c r="D42" s="327">
        <f t="shared" si="0"/>
        <v>0</v>
      </c>
      <c r="E42" s="328"/>
      <c r="F42" s="329"/>
      <c r="G42" s="328"/>
      <c r="H42" s="329"/>
      <c r="I42" s="328"/>
      <c r="J42" s="329"/>
      <c r="K42" s="328"/>
      <c r="L42" s="329"/>
      <c r="M42" s="328"/>
      <c r="N42" s="329"/>
      <c r="O42" s="328"/>
      <c r="P42" s="329"/>
      <c r="Q42" s="328"/>
      <c r="R42" s="329"/>
      <c r="S42" s="328"/>
      <c r="T42" s="329"/>
      <c r="U42" s="328"/>
      <c r="V42" s="329"/>
      <c r="W42" s="328"/>
      <c r="X42" s="329"/>
      <c r="Y42" s="328"/>
      <c r="Z42" s="329"/>
      <c r="AA42" s="328"/>
      <c r="AB42" s="329"/>
      <c r="AC42" s="328"/>
      <c r="AD42" s="329"/>
      <c r="AE42" s="328"/>
      <c r="AF42" s="329"/>
      <c r="AG42" s="328"/>
      <c r="AH42" s="329"/>
      <c r="AI42" s="328"/>
      <c r="AJ42" s="329"/>
      <c r="AK42" s="328"/>
      <c r="AL42" s="330"/>
      <c r="AM42" s="328"/>
      <c r="AN42" s="330"/>
      <c r="AO42" s="328"/>
      <c r="AP42" s="330"/>
      <c r="AQ42" s="328"/>
      <c r="AR42" s="330"/>
      <c r="AS42" s="328"/>
      <c r="AT42" s="330"/>
      <c r="AU42" s="328"/>
      <c r="AV42" s="330"/>
      <c r="AW42" s="328"/>
      <c r="AX42" s="330"/>
      <c r="AY42" s="328"/>
      <c r="AZ42" s="330"/>
      <c r="BA42" s="328"/>
      <c r="BB42" s="330"/>
      <c r="BC42" s="328"/>
      <c r="BD42" s="330"/>
      <c r="BE42" s="328"/>
      <c r="BF42" s="330"/>
      <c r="BG42" s="328"/>
      <c r="BH42" s="330"/>
      <c r="BI42" s="328"/>
      <c r="BJ42" s="330"/>
      <c r="BK42" s="328"/>
      <c r="BL42" s="330"/>
      <c r="BM42" s="328"/>
      <c r="BN42" s="330"/>
      <c r="BO42" s="328"/>
      <c r="BP42" s="330"/>
      <c r="BQ42" s="328"/>
      <c r="BR42" s="330"/>
      <c r="BS42" s="328"/>
      <c r="BT42" s="331"/>
      <c r="BU42" s="328"/>
      <c r="BV42" s="331"/>
      <c r="BW42" s="328"/>
      <c r="BX42" s="331"/>
      <c r="BY42" s="328"/>
      <c r="BZ42" s="331"/>
      <c r="CA42" s="328"/>
      <c r="CB42" s="331"/>
      <c r="CC42" s="239"/>
    </row>
    <row r="43" spans="2:81" ht="15.75" thickBot="1" x14ac:dyDescent="0.3">
      <c r="B43" s="325" t="s">
        <v>242</v>
      </c>
      <c r="C43" s="326" t="s">
        <v>250</v>
      </c>
      <c r="D43" s="327">
        <f t="shared" si="0"/>
        <v>704.51832939244673</v>
      </c>
      <c r="E43" s="328"/>
      <c r="F43" s="329"/>
      <c r="G43" s="328"/>
      <c r="H43" s="329"/>
      <c r="I43" s="328"/>
      <c r="J43" s="329"/>
      <c r="K43" s="328"/>
      <c r="L43" s="329"/>
      <c r="M43" s="328"/>
      <c r="N43" s="329"/>
      <c r="O43" s="328">
        <v>3700</v>
      </c>
      <c r="P43" s="329">
        <v>2.867142857142857E-2</v>
      </c>
      <c r="Q43" s="328"/>
      <c r="R43" s="329"/>
      <c r="S43" s="328"/>
      <c r="T43" s="329"/>
      <c r="U43" s="328">
        <v>40</v>
      </c>
      <c r="V43" s="329">
        <v>3.9144000000000001</v>
      </c>
      <c r="W43" s="328">
        <v>50</v>
      </c>
      <c r="X43" s="329">
        <v>5.4833333333333345E-2</v>
      </c>
      <c r="Y43" s="328"/>
      <c r="Z43" s="329"/>
      <c r="AA43" s="328">
        <v>130</v>
      </c>
      <c r="AB43" s="329">
        <v>3.8699999999999998E-2</v>
      </c>
      <c r="AC43" s="328"/>
      <c r="AD43" s="329"/>
      <c r="AE43" s="328"/>
      <c r="AF43" s="329"/>
      <c r="AG43" s="328">
        <v>46</v>
      </c>
      <c r="AH43" s="329">
        <v>5.9003466666666666</v>
      </c>
      <c r="AI43" s="328">
        <v>10.45</v>
      </c>
      <c r="AJ43" s="329">
        <v>10.624634482758621</v>
      </c>
      <c r="AK43" s="328"/>
      <c r="AL43" s="330"/>
      <c r="AM43" s="328"/>
      <c r="AN43" s="330"/>
      <c r="AO43" s="328"/>
      <c r="AP43" s="330"/>
      <c r="AQ43" s="328"/>
      <c r="AR43" s="330"/>
      <c r="AS43" s="328"/>
      <c r="AT43" s="330"/>
      <c r="AU43" s="328"/>
      <c r="AV43" s="330"/>
      <c r="AW43" s="328"/>
      <c r="AX43" s="330"/>
      <c r="AY43" s="328"/>
      <c r="AZ43" s="330"/>
      <c r="BA43" s="328"/>
      <c r="BB43" s="330"/>
      <c r="BC43" s="328">
        <v>600</v>
      </c>
      <c r="BD43" s="330">
        <v>8.6069999999999994E-2</v>
      </c>
      <c r="BE43" s="328"/>
      <c r="BF43" s="330"/>
      <c r="BG43" s="328"/>
      <c r="BH43" s="330"/>
      <c r="BI43" s="328"/>
      <c r="BJ43" s="330"/>
      <c r="BK43" s="328"/>
      <c r="BL43" s="330"/>
      <c r="BM43" s="328"/>
      <c r="BN43" s="330"/>
      <c r="BO43" s="328"/>
      <c r="BP43" s="330"/>
      <c r="BQ43" s="328"/>
      <c r="BR43" s="330"/>
      <c r="BS43" s="328"/>
      <c r="BT43" s="331"/>
      <c r="BU43" s="328"/>
      <c r="BV43" s="331"/>
      <c r="BW43" s="328"/>
      <c r="BX43" s="331"/>
      <c r="BY43" s="328"/>
      <c r="BZ43" s="331"/>
      <c r="CA43" s="328"/>
      <c r="CB43" s="331"/>
      <c r="CC43" s="239"/>
    </row>
    <row r="44" spans="2:81" ht="15.75" thickBot="1" x14ac:dyDescent="0.3">
      <c r="B44" s="332" t="s">
        <v>242</v>
      </c>
      <c r="C44" s="333" t="s">
        <v>251</v>
      </c>
      <c r="D44" s="327">
        <f t="shared" si="0"/>
        <v>548.69939999999997</v>
      </c>
      <c r="E44" s="334">
        <v>100</v>
      </c>
      <c r="F44" s="335">
        <v>0.66080000000000005</v>
      </c>
      <c r="G44" s="334"/>
      <c r="H44" s="335"/>
      <c r="I44" s="334">
        <v>400</v>
      </c>
      <c r="J44" s="335">
        <v>0.58240000000000003</v>
      </c>
      <c r="K44" s="334">
        <v>10</v>
      </c>
      <c r="L44" s="335">
        <v>3.7509999999999999</v>
      </c>
      <c r="M44" s="334">
        <v>10</v>
      </c>
      <c r="N44" s="335">
        <v>7.3330000000000002</v>
      </c>
      <c r="O44" s="334"/>
      <c r="P44" s="335"/>
      <c r="Q44" s="334"/>
      <c r="R44" s="335"/>
      <c r="S44" s="334">
        <v>7</v>
      </c>
      <c r="T44" s="335">
        <v>6.6550000000000002</v>
      </c>
      <c r="U44" s="334"/>
      <c r="V44" s="335"/>
      <c r="W44" s="334"/>
      <c r="X44" s="335"/>
      <c r="Y44" s="334"/>
      <c r="Z44" s="335"/>
      <c r="AA44" s="334"/>
      <c r="AB44" s="335"/>
      <c r="AC44" s="334"/>
      <c r="AD44" s="335"/>
      <c r="AE44" s="334"/>
      <c r="AF44" s="335"/>
      <c r="AG44" s="334">
        <v>10</v>
      </c>
      <c r="AH44" s="335">
        <v>4.2770000000000001</v>
      </c>
      <c r="AI44" s="334">
        <v>8</v>
      </c>
      <c r="AJ44" s="335">
        <v>6.1830499999999997</v>
      </c>
      <c r="AK44" s="334"/>
      <c r="AL44" s="336"/>
      <c r="AM44" s="334"/>
      <c r="AN44" s="336"/>
      <c r="AO44" s="334"/>
      <c r="AP44" s="336"/>
      <c r="AQ44" s="334"/>
      <c r="AR44" s="336"/>
      <c r="AS44" s="334"/>
      <c r="AT44" s="336"/>
      <c r="AU44" s="334"/>
      <c r="AV44" s="336"/>
      <c r="AW44" s="334"/>
      <c r="AX44" s="336"/>
      <c r="AY44" s="334"/>
      <c r="AZ44" s="336"/>
      <c r="BA44" s="334"/>
      <c r="BB44" s="336"/>
      <c r="BC44" s="334"/>
      <c r="BD44" s="336"/>
      <c r="BE44" s="334"/>
      <c r="BF44" s="336"/>
      <c r="BG44" s="334"/>
      <c r="BH44" s="336"/>
      <c r="BI44" s="334"/>
      <c r="BJ44" s="336"/>
      <c r="BK44" s="334"/>
      <c r="BL44" s="336"/>
      <c r="BM44" s="334"/>
      <c r="BN44" s="336"/>
      <c r="BO44" s="334"/>
      <c r="BP44" s="336"/>
      <c r="BQ44" s="334"/>
      <c r="BR44" s="336"/>
      <c r="BS44" s="334"/>
      <c r="BT44" s="337"/>
      <c r="BU44" s="334"/>
      <c r="BV44" s="337"/>
      <c r="BW44" s="334"/>
      <c r="BX44" s="337"/>
      <c r="BY44" s="334"/>
      <c r="BZ44" s="337"/>
      <c r="CA44" s="334"/>
      <c r="CB44" s="337"/>
      <c r="CC44" s="239"/>
    </row>
    <row r="45" spans="2:81" ht="15.75" thickBot="1" x14ac:dyDescent="0.3">
      <c r="B45" s="338" t="s">
        <v>252</v>
      </c>
      <c r="C45" s="339" t="s">
        <v>253</v>
      </c>
      <c r="D45" s="327">
        <f t="shared" si="0"/>
        <v>593.60495049504959</v>
      </c>
      <c r="E45" s="340"/>
      <c r="F45" s="341"/>
      <c r="G45" s="340"/>
      <c r="H45" s="341"/>
      <c r="I45" s="340"/>
      <c r="J45" s="341"/>
      <c r="K45" s="340"/>
      <c r="L45" s="341"/>
      <c r="M45" s="340"/>
      <c r="N45" s="341"/>
      <c r="O45" s="340">
        <v>8100</v>
      </c>
      <c r="P45" s="341">
        <v>4.5247524752475253E-2</v>
      </c>
      <c r="Q45" s="340"/>
      <c r="R45" s="341"/>
      <c r="S45" s="340"/>
      <c r="T45" s="341"/>
      <c r="U45" s="340"/>
      <c r="V45" s="341"/>
      <c r="W45" s="340"/>
      <c r="X45" s="341"/>
      <c r="Y45" s="340"/>
      <c r="Z45" s="341"/>
      <c r="AA45" s="340"/>
      <c r="AB45" s="341"/>
      <c r="AC45" s="340"/>
      <c r="AD45" s="341"/>
      <c r="AE45" s="340"/>
      <c r="AF45" s="341"/>
      <c r="AG45" s="340">
        <v>4</v>
      </c>
      <c r="AH45" s="341">
        <v>38.1</v>
      </c>
      <c r="AI45" s="340">
        <v>10</v>
      </c>
      <c r="AJ45" s="341">
        <v>7.47</v>
      </c>
      <c r="AK45" s="340"/>
      <c r="AL45" s="342"/>
      <c r="AM45" s="340"/>
      <c r="AN45" s="342"/>
      <c r="AO45" s="340"/>
      <c r="AP45" s="342"/>
      <c r="AQ45" s="340"/>
      <c r="AR45" s="342"/>
      <c r="AS45" s="340"/>
      <c r="AT45" s="342"/>
      <c r="AU45" s="340"/>
      <c r="AV45" s="342"/>
      <c r="AW45" s="340"/>
      <c r="AX45" s="342"/>
      <c r="AY45" s="340"/>
      <c r="AZ45" s="342"/>
      <c r="BA45" s="340"/>
      <c r="BB45" s="342"/>
      <c r="BC45" s="340"/>
      <c r="BD45" s="342"/>
      <c r="BE45" s="340"/>
      <c r="BF45" s="342"/>
      <c r="BG45" s="340"/>
      <c r="BH45" s="342"/>
      <c r="BI45" s="340"/>
      <c r="BJ45" s="342"/>
      <c r="BK45" s="340"/>
      <c r="BL45" s="342"/>
      <c r="BM45" s="340"/>
      <c r="BN45" s="342"/>
      <c r="BO45" s="340"/>
      <c r="BP45" s="342"/>
      <c r="BQ45" s="340"/>
      <c r="BR45" s="342"/>
      <c r="BS45" s="340"/>
      <c r="BT45" s="343"/>
      <c r="BU45" s="340"/>
      <c r="BV45" s="343"/>
      <c r="BW45" s="340"/>
      <c r="BX45" s="343"/>
      <c r="BY45" s="340"/>
      <c r="BZ45" s="343"/>
      <c r="CA45" s="340"/>
      <c r="CB45" s="343"/>
      <c r="CC45" s="239"/>
    </row>
    <row r="46" spans="2:81" ht="15.75" thickBot="1" x14ac:dyDescent="0.3">
      <c r="B46" s="332" t="s">
        <v>252</v>
      </c>
      <c r="C46" s="354" t="s">
        <v>254</v>
      </c>
      <c r="D46" s="327">
        <f t="shared" si="0"/>
        <v>61.144788315380019</v>
      </c>
      <c r="E46" s="311"/>
      <c r="F46" s="312"/>
      <c r="G46" s="311"/>
      <c r="H46" s="312"/>
      <c r="I46" s="311"/>
      <c r="J46" s="312"/>
      <c r="K46" s="311"/>
      <c r="L46" s="312"/>
      <c r="M46" s="311"/>
      <c r="N46" s="312"/>
      <c r="O46" s="311">
        <v>350</v>
      </c>
      <c r="P46" s="312">
        <v>5.8040266666666659E-2</v>
      </c>
      <c r="Q46" s="311"/>
      <c r="R46" s="312"/>
      <c r="S46" s="311"/>
      <c r="T46" s="312"/>
      <c r="U46" s="311"/>
      <c r="V46" s="312"/>
      <c r="W46" s="311"/>
      <c r="X46" s="312"/>
      <c r="Y46" s="311"/>
      <c r="Z46" s="312"/>
      <c r="AA46" s="311"/>
      <c r="AB46" s="312"/>
      <c r="AC46" s="311"/>
      <c r="AD46" s="312"/>
      <c r="AE46" s="311"/>
      <c r="AF46" s="312"/>
      <c r="AG46" s="311">
        <v>4.3500000000000014</v>
      </c>
      <c r="AH46" s="312">
        <v>6.0672114901256737</v>
      </c>
      <c r="AI46" s="311">
        <v>1.75</v>
      </c>
      <c r="AJ46" s="312">
        <v>8.2504714285714282</v>
      </c>
      <c r="AK46" s="311"/>
      <c r="AL46" s="349"/>
      <c r="AM46" s="311"/>
      <c r="AN46" s="349"/>
      <c r="AO46" s="311"/>
      <c r="AP46" s="349"/>
      <c r="AQ46" s="311"/>
      <c r="AR46" s="349"/>
      <c r="AS46" s="311"/>
      <c r="AT46" s="349"/>
      <c r="AU46" s="311"/>
      <c r="AV46" s="349"/>
      <c r="AW46" s="311"/>
      <c r="AX46" s="349"/>
      <c r="AY46" s="311"/>
      <c r="AZ46" s="349"/>
      <c r="BA46" s="311"/>
      <c r="BB46" s="349"/>
      <c r="BC46" s="311"/>
      <c r="BD46" s="349"/>
      <c r="BE46" s="311"/>
      <c r="BF46" s="349"/>
      <c r="BG46" s="311"/>
      <c r="BH46" s="349"/>
      <c r="BI46" s="311"/>
      <c r="BJ46" s="349"/>
      <c r="BK46" s="311"/>
      <c r="BL46" s="349"/>
      <c r="BM46" s="311"/>
      <c r="BN46" s="349"/>
      <c r="BO46" s="311"/>
      <c r="BP46" s="349"/>
      <c r="BQ46" s="311"/>
      <c r="BR46" s="349"/>
      <c r="BS46" s="311"/>
      <c r="BT46" s="350"/>
      <c r="BU46" s="311"/>
      <c r="BV46" s="350"/>
      <c r="BW46" s="311"/>
      <c r="BX46" s="350"/>
      <c r="BY46" s="311"/>
      <c r="BZ46" s="350"/>
      <c r="CA46" s="311"/>
      <c r="CB46" s="350"/>
      <c r="CC46" s="239"/>
    </row>
    <row r="47" spans="2:81" ht="15.75" thickBot="1" x14ac:dyDescent="0.3">
      <c r="B47" s="313"/>
      <c r="C47" s="314" t="s">
        <v>204</v>
      </c>
      <c r="D47" s="355">
        <f>SUM(D7:D46)</f>
        <v>140393.60860084917</v>
      </c>
      <c r="E47" s="315">
        <f>SUM(E7:E46)</f>
        <v>2125</v>
      </c>
      <c r="F47" s="316">
        <f>AVERAGE(F7:F46)</f>
        <v>0.54594285714285706</v>
      </c>
      <c r="G47" s="315">
        <f t="shared" ref="G47" si="1">SUM(G7:G46)</f>
        <v>94409</v>
      </c>
      <c r="H47" s="316">
        <f t="shared" ref="H47" si="2">AVERAGE(H7:H46)</f>
        <v>0.35715814959372405</v>
      </c>
      <c r="I47" s="315">
        <f t="shared" ref="I47" si="3">SUM(I7:I46)</f>
        <v>32776</v>
      </c>
      <c r="J47" s="316">
        <f t="shared" ref="J47" si="4">AVERAGE(J7:J46)</f>
        <v>0.38449772708069285</v>
      </c>
      <c r="K47" s="315">
        <f t="shared" ref="K47" si="5">SUM(K7:K46)</f>
        <v>951</v>
      </c>
      <c r="L47" s="316">
        <f t="shared" ref="L47" si="6">AVERAGE(L7:L46)</f>
        <v>2.7198491147036186</v>
      </c>
      <c r="M47" s="315">
        <f t="shared" ref="M47" si="7">SUM(M7:M46)</f>
        <v>2112</v>
      </c>
      <c r="N47" s="316">
        <f t="shared" ref="N47" si="8">AVERAGE(N7:N46)</f>
        <v>7.5025412537313425</v>
      </c>
      <c r="O47" s="315">
        <f t="shared" ref="O47" si="9">SUM(O7:O46)</f>
        <v>421187.65000000014</v>
      </c>
      <c r="P47" s="316">
        <f t="shared" ref="P47" si="10">AVERAGE(P7:P46)</f>
        <v>5.8975917001092754E-2</v>
      </c>
      <c r="Q47" s="315">
        <f t="shared" ref="Q47" si="11">SUM(Q7:Q46)</f>
        <v>870</v>
      </c>
      <c r="R47" s="316">
        <f t="shared" ref="R47" si="12">AVERAGE(R7:R46)</f>
        <v>0.4593412382712434</v>
      </c>
      <c r="S47" s="315">
        <f t="shared" ref="S47" si="13">SUM(S7:S46)</f>
        <v>427</v>
      </c>
      <c r="T47" s="316">
        <f t="shared" ref="T47" si="14">AVERAGE(T7:T46)</f>
        <v>10.216410411622276</v>
      </c>
      <c r="U47" s="315">
        <f t="shared" ref="U47" si="15">SUM(U7:U46)</f>
        <v>2716</v>
      </c>
      <c r="V47" s="316">
        <f t="shared" ref="V47" si="16">AVERAGE(V7:V46)</f>
        <v>2.0845540390941188</v>
      </c>
      <c r="W47" s="315">
        <f t="shared" ref="W47" si="17">SUM(W7:W46)</f>
        <v>8068</v>
      </c>
      <c r="X47" s="316">
        <f t="shared" ref="X47" si="18">AVERAGE(X7:X46)</f>
        <v>6.6544967862959645E-2</v>
      </c>
      <c r="Y47" s="315">
        <f t="shared" ref="Y47" si="19">SUM(Y7:Y46)</f>
        <v>300</v>
      </c>
      <c r="Z47" s="316">
        <f t="shared" ref="Z47" si="20">AVERAGE(Z7:Z46)</f>
        <v>0.32167000000000001</v>
      </c>
      <c r="AA47" s="315">
        <f t="shared" ref="AA47" si="21">SUM(AA7:AA46)</f>
        <v>10163</v>
      </c>
      <c r="AB47" s="316">
        <f t="shared" ref="AB47" si="22">AVERAGE(AB7:AB46)</f>
        <v>6.1004872625376939E-2</v>
      </c>
      <c r="AC47" s="315">
        <f t="shared" ref="AC47" si="23">SUM(AC7:AC46)</f>
        <v>49</v>
      </c>
      <c r="AD47" s="316">
        <f t="shared" ref="AD47" si="24">AVERAGE(AD7:AD46)</f>
        <v>5.3769999999999998</v>
      </c>
      <c r="AE47" s="315">
        <f t="shared" ref="AE47" si="25">SUM(AE7:AE46)</f>
        <v>135</v>
      </c>
      <c r="AF47" s="316">
        <f t="shared" ref="AF47" si="26">AVERAGE(AF7:AF46)</f>
        <v>1.8874237704918033</v>
      </c>
      <c r="AG47" s="315">
        <f t="shared" ref="AG47" si="27">SUM(AG7:AG46)</f>
        <v>1280.72</v>
      </c>
      <c r="AH47" s="316">
        <f t="shared" ref="AH47" si="28">AVERAGE(AH7:AH46)</f>
        <v>7.4650782434216465</v>
      </c>
      <c r="AI47" s="315">
        <f t="shared" ref="AI47" si="29">SUM(AI7:AI46)</f>
        <v>8062.9499999999989</v>
      </c>
      <c r="AJ47" s="316">
        <f t="shared" ref="AJ47" si="30">AVERAGE(AJ7:AJ46)</f>
        <v>7.4327733720356415</v>
      </c>
      <c r="AK47" s="315">
        <f t="shared" ref="AK47:CA47" si="31">SUM(AK7:AK46)</f>
        <v>282720</v>
      </c>
      <c r="AL47" s="356">
        <f>AVERAGE(AL7:AL46)</f>
        <v>4.1715732328687735E-2</v>
      </c>
      <c r="AM47" s="315">
        <f t="shared" si="31"/>
        <v>1205</v>
      </c>
      <c r="AN47" s="356">
        <f t="shared" ref="AN47" si="32">AVERAGE(AN7:AN46)</f>
        <v>2.5231258324821249</v>
      </c>
      <c r="AO47" s="315">
        <f t="shared" si="31"/>
        <v>101.375</v>
      </c>
      <c r="AP47" s="356">
        <f t="shared" ref="AP47" si="33">AVERAGE(AP7:AP46)</f>
        <v>3.149412331406551</v>
      </c>
      <c r="AQ47" s="315">
        <f t="shared" si="31"/>
        <v>272</v>
      </c>
      <c r="AR47" s="356">
        <f t="shared" ref="AR47" si="34">AVERAGE(AR7:AR46)</f>
        <v>2.4941712105614977</v>
      </c>
      <c r="AS47" s="315">
        <f t="shared" si="31"/>
        <v>37</v>
      </c>
      <c r="AT47" s="356">
        <f t="shared" ref="AT47" si="35">AVERAGE(AT7:AT46)</f>
        <v>4.1520590405904061</v>
      </c>
      <c r="AU47" s="315">
        <f t="shared" si="31"/>
        <v>985</v>
      </c>
      <c r="AV47" s="356">
        <f t="shared" ref="AV47" si="36">AVERAGE(AV7:AV46)</f>
        <v>3.6299999999999999E-2</v>
      </c>
      <c r="AW47" s="315">
        <f t="shared" si="31"/>
        <v>7135</v>
      </c>
      <c r="AX47" s="356">
        <f t="shared" ref="AX47" si="37">AVERAGE(AX7:AX46)</f>
        <v>0.69379999999999997</v>
      </c>
      <c r="AY47" s="315">
        <f t="shared" si="31"/>
        <v>1</v>
      </c>
      <c r="AZ47" s="356">
        <f t="shared" ref="AZ47" si="38">AVERAGE(AZ7:AZ46)</f>
        <v>35.71</v>
      </c>
      <c r="BA47" s="315">
        <f t="shared" si="31"/>
        <v>112</v>
      </c>
      <c r="BB47" s="356">
        <f t="shared" ref="BB47" si="39">AVERAGE(BB7:BB46)</f>
        <v>1.62</v>
      </c>
      <c r="BC47" s="315">
        <f t="shared" si="31"/>
        <v>960</v>
      </c>
      <c r="BD47" s="356">
        <f t="shared" ref="BD47" si="40">AVERAGE(BD7:BD46)</f>
        <v>8.8484999999999994E-2</v>
      </c>
      <c r="BE47" s="315">
        <f t="shared" si="31"/>
        <v>2</v>
      </c>
      <c r="BF47" s="356">
        <f t="shared" ref="BF47" si="41">AVERAGE(BF7:BF46)</f>
        <v>8.9488000000000003</v>
      </c>
      <c r="BG47" s="315">
        <f t="shared" si="31"/>
        <v>300</v>
      </c>
      <c r="BH47" s="356">
        <f t="shared" ref="BH47" si="42">AVERAGE(BH7:BH46)</f>
        <v>2.3519999999999999E-2</v>
      </c>
      <c r="BI47" s="315">
        <f t="shared" si="31"/>
        <v>75</v>
      </c>
      <c r="BJ47" s="356">
        <f t="shared" ref="BJ47" si="43">AVERAGE(BJ7:BJ46)</f>
        <v>0.78400000000000003</v>
      </c>
      <c r="BK47" s="315">
        <f t="shared" si="31"/>
        <v>8</v>
      </c>
      <c r="BL47" s="356">
        <f t="shared" ref="BL47" si="44">AVERAGE(BL7:BL46)</f>
        <v>55.457500000000003</v>
      </c>
      <c r="BM47" s="315">
        <f t="shared" si="31"/>
        <v>77</v>
      </c>
      <c r="BN47" s="356">
        <f t="shared" ref="BN47" si="45">AVERAGE(BN7:BN46)</f>
        <v>5.8012941176470587</v>
      </c>
      <c r="BO47" s="315">
        <f t="shared" si="31"/>
        <v>13</v>
      </c>
      <c r="BP47" s="356">
        <f t="shared" ref="BP47" si="46">AVERAGE(BP7:BP46)</f>
        <v>8.51</v>
      </c>
      <c r="BQ47" s="315">
        <f t="shared" si="31"/>
        <v>1</v>
      </c>
      <c r="BR47" s="356">
        <f t="shared" ref="BR47" si="47">AVERAGE(BR7:BR46)</f>
        <v>18.100000000000001</v>
      </c>
      <c r="BS47" s="315">
        <f t="shared" si="31"/>
        <v>10</v>
      </c>
      <c r="BT47" s="357">
        <f t="shared" ref="BT47" si="48">AVERAGE(BT7:BT46)</f>
        <v>0.53759999999999997</v>
      </c>
      <c r="BU47" s="315">
        <f t="shared" si="31"/>
        <v>104</v>
      </c>
      <c r="BV47" s="357">
        <f t="shared" ref="BV47" si="49">AVERAGE(BV7:BV46)</f>
        <v>1.9325283018867925</v>
      </c>
      <c r="BW47" s="315">
        <f t="shared" si="31"/>
        <v>61</v>
      </c>
      <c r="BX47" s="357">
        <f t="shared" ref="BX47" si="50">AVERAGE(BX7:BX46)</f>
        <v>4.4687999999999999</v>
      </c>
      <c r="BY47" s="315">
        <f t="shared" si="31"/>
        <v>760</v>
      </c>
      <c r="BZ47" s="357">
        <f t="shared" ref="BZ47" si="51">AVERAGE(BZ7:BZ46)</f>
        <v>2.2809966777408638E-2</v>
      </c>
      <c r="CA47" s="315">
        <f t="shared" si="31"/>
        <v>676.25</v>
      </c>
      <c r="CB47" s="357">
        <f t="shared" ref="CB47" si="52">AVERAGE(CB7:CB46)</f>
        <v>0.46081909929462833</v>
      </c>
      <c r="CC47" s="239"/>
    </row>
    <row r="48" spans="2:81" ht="15.75" thickBot="1" x14ac:dyDescent="0.3">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row>
    <row r="49" spans="1:109" ht="51" x14ac:dyDescent="0.25">
      <c r="A49" t="s">
        <v>371</v>
      </c>
      <c r="B49" s="79"/>
      <c r="C49" s="79"/>
      <c r="D49" s="80" t="s">
        <v>256</v>
      </c>
      <c r="E49" s="80" t="s">
        <v>257</v>
      </c>
      <c r="F49" s="80" t="s">
        <v>258</v>
      </c>
      <c r="G49" s="80" t="s">
        <v>256</v>
      </c>
      <c r="H49" s="80" t="s">
        <v>257</v>
      </c>
      <c r="I49" s="81" t="s">
        <v>258</v>
      </c>
      <c r="J49" s="369"/>
      <c r="K49" s="369"/>
      <c r="L49" s="369"/>
      <c r="M49" s="369"/>
      <c r="N49" s="369"/>
      <c r="O49" s="36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row>
    <row r="50" spans="1:109" ht="15.75" thickBot="1" x14ac:dyDescent="0.3">
      <c r="B50" s="79"/>
      <c r="C50" s="82" t="s">
        <v>259</v>
      </c>
      <c r="D50" s="83" t="s">
        <v>260</v>
      </c>
      <c r="E50" s="83" t="s">
        <v>260</v>
      </c>
      <c r="F50" s="83" t="s">
        <v>260</v>
      </c>
      <c r="G50" s="83" t="s">
        <v>261</v>
      </c>
      <c r="H50" s="83" t="s">
        <v>261</v>
      </c>
      <c r="I50" s="84" t="s">
        <v>261</v>
      </c>
      <c r="J50" s="370"/>
      <c r="K50" s="370"/>
      <c r="L50" s="370"/>
      <c r="M50" s="370"/>
      <c r="N50" s="370"/>
      <c r="O50" s="370"/>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row>
    <row r="51" spans="1:109" ht="15.75" thickBot="1" x14ac:dyDescent="0.3">
      <c r="B51" s="85" t="s">
        <v>147</v>
      </c>
      <c r="C51" s="86" t="s">
        <v>35</v>
      </c>
      <c r="D51" s="87">
        <v>199205.70940250909</v>
      </c>
      <c r="E51" s="87"/>
      <c r="F51" s="87"/>
      <c r="G51" s="87"/>
      <c r="H51" s="87"/>
      <c r="I51" s="88"/>
      <c r="J51" s="371"/>
      <c r="K51" s="371"/>
      <c r="L51" s="371"/>
      <c r="M51" s="371"/>
      <c r="N51" s="371"/>
      <c r="O51" s="371"/>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row>
    <row r="52" spans="1:109" ht="15.75" thickBot="1" x14ac:dyDescent="0.3">
      <c r="B52" s="89">
        <v>5</v>
      </c>
      <c r="C52" s="90" t="s">
        <v>633</v>
      </c>
      <c r="D52" s="91">
        <v>26115.38392193479</v>
      </c>
      <c r="E52" s="92">
        <v>40283.966644883942</v>
      </c>
      <c r="F52" s="615">
        <f>E52-D52</f>
        <v>14168.582722949152</v>
      </c>
      <c r="G52" s="91"/>
      <c r="H52" s="91"/>
      <c r="I52" s="91"/>
      <c r="J52" s="372"/>
      <c r="K52" s="372"/>
      <c r="L52" s="372"/>
      <c r="M52" s="372"/>
      <c r="N52" s="372"/>
      <c r="O52" s="372"/>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row>
    <row r="53" spans="1:109" x14ac:dyDescent="0.25">
      <c r="B53" s="166" t="s">
        <v>242</v>
      </c>
      <c r="C53" s="373" t="s">
        <v>634</v>
      </c>
      <c r="D53" s="374">
        <v>66.612000000000009</v>
      </c>
      <c r="E53" s="375">
        <v>2748.79</v>
      </c>
      <c r="F53" s="616">
        <f>E53-D53</f>
        <v>2682.1779999999999</v>
      </c>
      <c r="G53" s="376">
        <v>2223.8737499999997</v>
      </c>
      <c r="H53" s="375">
        <v>4244.49</v>
      </c>
      <c r="I53" s="616">
        <f>H53-G53</f>
        <v>2020.61625</v>
      </c>
      <c r="J53" s="372"/>
      <c r="K53" s="372"/>
      <c r="L53" s="372"/>
      <c r="M53" s="372"/>
      <c r="N53" s="372"/>
      <c r="O53" s="372"/>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row>
    <row r="54" spans="1:109" ht="51" x14ac:dyDescent="0.25">
      <c r="B54" s="79"/>
      <c r="C54" s="79"/>
      <c r="D54" s="93"/>
      <c r="E54" s="96" t="s">
        <v>268</v>
      </c>
      <c r="F54" s="94">
        <f>F52+F53</f>
        <v>16850.760722949151</v>
      </c>
      <c r="G54" s="95"/>
      <c r="H54" s="95"/>
      <c r="I54" s="94">
        <f>I53</f>
        <v>2020.61625</v>
      </c>
      <c r="J54" s="93"/>
      <c r="K54" s="93"/>
      <c r="L54" s="93"/>
      <c r="M54" s="93"/>
      <c r="N54" s="93"/>
      <c r="O54" s="93"/>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row>
    <row r="55" spans="1:109" ht="51" x14ac:dyDescent="0.25">
      <c r="B55" s="79"/>
      <c r="C55" s="79"/>
      <c r="D55" s="93"/>
      <c r="E55" s="96" t="s">
        <v>269</v>
      </c>
      <c r="F55" s="783">
        <f>ROUNDUP(F54+I54,0)</f>
        <v>18872</v>
      </c>
      <c r="G55" s="783"/>
      <c r="H55" s="783"/>
      <c r="I55" s="783"/>
      <c r="J55" s="93"/>
      <c r="K55" s="93"/>
      <c r="L55" s="93"/>
      <c r="M55" s="93"/>
      <c r="N55" s="93"/>
      <c r="O55" s="93"/>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row>
    <row r="56" spans="1:109" x14ac:dyDescent="0.25">
      <c r="B56" s="79"/>
      <c r="C56" s="79"/>
      <c r="D56" s="93"/>
      <c r="E56" s="93"/>
      <c r="F56" s="97"/>
      <c r="G56" s="93"/>
      <c r="H56" s="93"/>
      <c r="I56" s="97"/>
      <c r="J56" s="93"/>
      <c r="K56" s="93"/>
      <c r="L56" s="93"/>
      <c r="M56" s="93"/>
      <c r="N56" s="93"/>
      <c r="O56" s="93"/>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row>
    <row r="57" spans="1:109" ht="63" customHeight="1" x14ac:dyDescent="0.25">
      <c r="B57" s="656" t="s">
        <v>635</v>
      </c>
      <c r="C57" s="656"/>
      <c r="D57" s="656"/>
      <c r="E57" s="656"/>
      <c r="F57" s="656"/>
      <c r="G57" s="656"/>
      <c r="H57" s="656"/>
      <c r="I57" s="656"/>
      <c r="J57" s="93"/>
      <c r="K57" s="93"/>
      <c r="L57" s="93"/>
      <c r="M57" s="93"/>
      <c r="N57" s="93"/>
      <c r="O57" s="93"/>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row>
    <row r="58" spans="1:109" ht="78.75" customHeight="1" x14ac:dyDescent="0.25">
      <c r="B58" s="656" t="s">
        <v>636</v>
      </c>
      <c r="C58" s="656"/>
      <c r="D58" s="656"/>
      <c r="E58" s="656"/>
      <c r="F58" s="656"/>
      <c r="G58" s="656"/>
      <c r="H58" s="656"/>
      <c r="I58" s="656"/>
      <c r="J58" s="93"/>
      <c r="K58" s="93"/>
      <c r="L58" s="93"/>
      <c r="M58" s="93"/>
      <c r="N58" s="93"/>
      <c r="O58" s="93"/>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row>
    <row r="59" spans="1:109" x14ac:dyDescent="0.25">
      <c r="B59" s="98"/>
      <c r="C59" s="98"/>
      <c r="D59" s="98"/>
      <c r="E59" s="98"/>
      <c r="F59" s="98"/>
      <c r="G59" s="98"/>
      <c r="H59" s="98"/>
      <c r="I59" s="98"/>
      <c r="J59" s="93"/>
      <c r="K59" s="93"/>
      <c r="L59" s="93"/>
      <c r="M59" s="93"/>
      <c r="N59" s="93"/>
      <c r="O59" s="93"/>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row>
    <row r="60" spans="1:109" ht="15.75" x14ac:dyDescent="0.25">
      <c r="B60" s="69" t="s">
        <v>271</v>
      </c>
      <c r="C60" s="70"/>
      <c r="D60" s="70"/>
      <c r="E60" s="119"/>
      <c r="F60" s="120"/>
      <c r="G60" s="119"/>
      <c r="H60" s="120"/>
      <c r="I60" s="119"/>
      <c r="J60" s="120"/>
      <c r="K60" s="119"/>
      <c r="L60" s="120"/>
      <c r="M60" s="119"/>
      <c r="N60" s="120"/>
      <c r="O60" s="119"/>
      <c r="P60" s="120"/>
      <c r="Q60" s="119"/>
      <c r="R60" s="120"/>
      <c r="S60" s="119"/>
      <c r="T60" s="120"/>
      <c r="U60" s="119"/>
      <c r="V60" s="120"/>
      <c r="W60" s="119"/>
      <c r="X60" s="120"/>
      <c r="Y60" s="119"/>
      <c r="Z60" s="120"/>
      <c r="AA60" s="119"/>
      <c r="AB60" s="120"/>
      <c r="AC60" s="119"/>
      <c r="AD60" s="120"/>
      <c r="AE60" s="119"/>
      <c r="AF60" s="120"/>
      <c r="AG60" s="119"/>
      <c r="AH60" s="120"/>
      <c r="AI60" s="119"/>
      <c r="AJ60" s="120"/>
      <c r="AK60" s="11"/>
      <c r="AL60" s="11"/>
      <c r="AM60" s="119"/>
      <c r="AN60" s="11"/>
      <c r="AO60" s="119"/>
      <c r="AP60" s="11"/>
      <c r="AQ60" s="119"/>
      <c r="AR60" s="11"/>
      <c r="AS60" s="119"/>
      <c r="AT60" s="11"/>
      <c r="AU60" s="119"/>
      <c r="AV60" s="11"/>
      <c r="AW60" s="119"/>
      <c r="AX60" s="11"/>
      <c r="AY60" s="119"/>
      <c r="AZ60" s="11"/>
      <c r="BA60" s="119"/>
      <c r="BB60" s="11"/>
      <c r="BC60" s="119"/>
      <c r="BD60" s="11"/>
      <c r="BE60" s="119"/>
      <c r="BF60" s="11"/>
      <c r="BG60" s="121"/>
      <c r="BH60" s="11"/>
      <c r="BI60" s="11"/>
      <c r="BJ60" s="11"/>
      <c r="BK60" s="119"/>
      <c r="BL60" s="11"/>
      <c r="BM60" s="119"/>
      <c r="BN60" s="11"/>
      <c r="BO60" s="119"/>
      <c r="BP60" s="11"/>
      <c r="BQ60" s="119"/>
      <c r="BR60" s="11"/>
      <c r="BS60" s="119"/>
      <c r="BT60" s="11"/>
      <c r="BU60" s="119"/>
      <c r="BV60" s="11"/>
      <c r="BW60" s="119"/>
      <c r="BX60" s="11"/>
      <c r="BY60" s="119"/>
      <c r="BZ60" s="11"/>
      <c r="CA60" s="119"/>
      <c r="CB60" s="11"/>
      <c r="CC60" s="119"/>
      <c r="CD60" s="11"/>
      <c r="CE60" s="119"/>
      <c r="CF60" s="11"/>
      <c r="CG60" s="119"/>
      <c r="CH60" s="11"/>
      <c r="CI60" s="119"/>
      <c r="CJ60" s="11"/>
      <c r="CK60" s="119"/>
      <c r="CL60" s="11"/>
      <c r="CM60" s="119"/>
      <c r="CN60" s="11"/>
      <c r="CO60" s="119"/>
      <c r="CP60" s="11"/>
      <c r="CQ60" s="119"/>
      <c r="CR60" s="11"/>
      <c r="CS60" s="119"/>
      <c r="CT60" s="11"/>
      <c r="CU60" s="119"/>
      <c r="CV60" s="11"/>
      <c r="CW60" s="11"/>
      <c r="CX60" s="11"/>
      <c r="CY60" s="11"/>
      <c r="CZ60" s="11"/>
      <c r="DA60" s="11"/>
      <c r="DB60" s="11"/>
      <c r="DC60" s="11"/>
      <c r="DD60" s="11"/>
      <c r="DE60" s="11"/>
    </row>
    <row r="61" spans="1:109" ht="15.75" thickBot="1" x14ac:dyDescent="0.3">
      <c r="B61" s="74" t="s">
        <v>272</v>
      </c>
      <c r="C61" s="75"/>
      <c r="D61" s="75"/>
      <c r="E61" s="119"/>
      <c r="F61" s="120"/>
      <c r="G61" s="119"/>
      <c r="H61" s="120"/>
      <c r="I61" s="119"/>
      <c r="J61" s="120"/>
      <c r="K61" s="119"/>
      <c r="L61" s="120"/>
      <c r="M61" s="119"/>
      <c r="N61" s="120"/>
      <c r="O61" s="119"/>
      <c r="P61" s="120"/>
      <c r="Q61" s="119"/>
      <c r="R61" s="120"/>
      <c r="S61" s="119"/>
      <c r="T61" s="120"/>
      <c r="U61" s="119"/>
      <c r="V61" s="120"/>
      <c r="W61" s="119"/>
      <c r="X61" s="120"/>
      <c r="Y61" s="119"/>
      <c r="Z61" s="120"/>
      <c r="AA61" s="119"/>
      <c r="AB61" s="120"/>
      <c r="AC61" s="119"/>
      <c r="AD61" s="120"/>
      <c r="AE61" s="119"/>
      <c r="AF61" s="120"/>
      <c r="AG61" s="119"/>
      <c r="AH61" s="120"/>
      <c r="AI61" s="119"/>
      <c r="AJ61" s="120"/>
      <c r="AK61" s="784"/>
      <c r="AL61" s="784"/>
      <c r="AM61" s="784"/>
      <c r="AN61" s="784"/>
      <c r="AO61" s="784"/>
      <c r="AP61" s="784"/>
      <c r="AQ61" s="784"/>
      <c r="AR61" s="784"/>
      <c r="AS61" s="784"/>
      <c r="AT61" s="122"/>
      <c r="AU61" s="119"/>
      <c r="AV61" s="11"/>
      <c r="AW61" s="119"/>
      <c r="AX61" s="11"/>
      <c r="AY61" s="119"/>
      <c r="AZ61" s="11"/>
      <c r="BA61" s="119"/>
      <c r="BB61" s="11"/>
      <c r="BC61" s="119"/>
      <c r="BD61" s="11"/>
      <c r="BE61" s="119"/>
      <c r="BF61" s="11"/>
      <c r="BG61" s="121"/>
      <c r="BH61" s="11"/>
      <c r="BI61" s="11"/>
      <c r="BJ61" s="11"/>
      <c r="BK61" s="119"/>
      <c r="BL61" s="11"/>
      <c r="BM61" s="119"/>
      <c r="BN61" s="11"/>
      <c r="BO61" s="119"/>
      <c r="BP61" s="11"/>
      <c r="BQ61" s="119"/>
      <c r="BR61" s="11"/>
      <c r="BS61" s="119"/>
      <c r="BT61" s="11"/>
      <c r="BU61" s="119"/>
      <c r="BV61" s="11"/>
      <c r="BW61" s="119"/>
      <c r="BX61" s="11"/>
      <c r="BY61" s="119"/>
      <c r="BZ61" s="11"/>
      <c r="CA61" s="119"/>
      <c r="CB61" s="11"/>
      <c r="CC61" s="119"/>
      <c r="CD61" s="11"/>
      <c r="CE61" s="119"/>
      <c r="CF61" s="11"/>
      <c r="CG61" s="119"/>
      <c r="CH61" s="11"/>
      <c r="CI61" s="119"/>
      <c r="CJ61" s="11"/>
      <c r="CK61" s="119"/>
      <c r="CL61" s="11"/>
      <c r="CM61" s="119"/>
      <c r="CN61" s="11"/>
      <c r="CO61" s="119"/>
      <c r="CP61" s="11"/>
      <c r="CQ61" s="119"/>
      <c r="CR61" s="11"/>
      <c r="CS61" s="119"/>
      <c r="CT61" s="11"/>
      <c r="CU61" s="119"/>
      <c r="CV61" s="11"/>
      <c r="CW61" s="11"/>
      <c r="CX61" s="11"/>
      <c r="CY61" s="11"/>
      <c r="CZ61" s="11"/>
      <c r="DA61" s="11"/>
      <c r="DB61" s="11"/>
      <c r="DC61" s="11"/>
      <c r="DD61" s="11"/>
      <c r="DE61" s="11"/>
    </row>
    <row r="62" spans="1:109" ht="22.5" customHeight="1" x14ac:dyDescent="0.25">
      <c r="B62" s="739" t="s">
        <v>147</v>
      </c>
      <c r="C62" s="793" t="s">
        <v>148</v>
      </c>
      <c r="D62" s="795" t="s">
        <v>273</v>
      </c>
      <c r="E62" s="750" t="s">
        <v>274</v>
      </c>
      <c r="F62" s="751"/>
      <c r="G62" s="750" t="s">
        <v>151</v>
      </c>
      <c r="H62" s="751"/>
      <c r="I62" s="750" t="s">
        <v>152</v>
      </c>
      <c r="J62" s="751"/>
      <c r="K62" s="750" t="s">
        <v>153</v>
      </c>
      <c r="L62" s="751"/>
      <c r="M62" s="750" t="s">
        <v>154</v>
      </c>
      <c r="N62" s="751"/>
      <c r="O62" s="750" t="s">
        <v>155</v>
      </c>
      <c r="P62" s="751"/>
      <c r="Q62" s="750" t="s">
        <v>156</v>
      </c>
      <c r="R62" s="751"/>
      <c r="S62" s="750" t="s">
        <v>157</v>
      </c>
      <c r="T62" s="751"/>
      <c r="U62" s="750" t="s">
        <v>158</v>
      </c>
      <c r="V62" s="751"/>
      <c r="W62" s="750" t="s">
        <v>159</v>
      </c>
      <c r="X62" s="751"/>
      <c r="Y62" s="750" t="s">
        <v>160</v>
      </c>
      <c r="Z62" s="751"/>
      <c r="AA62" s="750" t="s">
        <v>161</v>
      </c>
      <c r="AB62" s="751"/>
      <c r="AC62" s="750" t="s">
        <v>162</v>
      </c>
      <c r="AD62" s="751"/>
      <c r="AE62" s="750" t="s">
        <v>163</v>
      </c>
      <c r="AF62" s="751"/>
      <c r="AG62" s="750" t="s">
        <v>164</v>
      </c>
      <c r="AH62" s="751"/>
      <c r="AI62" s="750" t="s">
        <v>165</v>
      </c>
      <c r="AJ62" s="751"/>
      <c r="AK62" s="750" t="s">
        <v>166</v>
      </c>
      <c r="AL62" s="751"/>
      <c r="AM62" s="750" t="s">
        <v>478</v>
      </c>
      <c r="AN62" s="751"/>
      <c r="AO62" s="763" t="s">
        <v>479</v>
      </c>
      <c r="AP62" s="763"/>
      <c r="AQ62" s="750" t="s">
        <v>480</v>
      </c>
      <c r="AR62" s="751"/>
      <c r="AS62" s="797" t="s">
        <v>481</v>
      </c>
      <c r="AT62" s="798"/>
      <c r="AU62" s="750" t="s">
        <v>482</v>
      </c>
      <c r="AV62" s="751"/>
      <c r="AW62" s="763" t="s">
        <v>176</v>
      </c>
      <c r="AX62" s="763"/>
      <c r="AY62" s="750" t="s">
        <v>483</v>
      </c>
      <c r="AZ62" s="751"/>
      <c r="BA62" s="763" t="s">
        <v>85</v>
      </c>
      <c r="BB62" s="763"/>
      <c r="BC62" s="750" t="s">
        <v>484</v>
      </c>
      <c r="BD62" s="751"/>
      <c r="BE62" s="763" t="s">
        <v>485</v>
      </c>
      <c r="BF62" s="763"/>
      <c r="BG62" s="803" t="s">
        <v>486</v>
      </c>
      <c r="BH62" s="804"/>
      <c r="BI62" s="803" t="s">
        <v>487</v>
      </c>
      <c r="BJ62" s="804"/>
      <c r="BK62" s="799" t="s">
        <v>488</v>
      </c>
      <c r="BL62" s="800"/>
      <c r="BM62" s="801" t="s">
        <v>489</v>
      </c>
      <c r="BN62" s="802"/>
      <c r="BO62" s="798" t="s">
        <v>490</v>
      </c>
      <c r="BP62" s="763"/>
      <c r="BQ62" s="750" t="s">
        <v>491</v>
      </c>
      <c r="BR62" s="751"/>
      <c r="BS62" s="763" t="s">
        <v>492</v>
      </c>
      <c r="BT62" s="763"/>
      <c r="BU62" s="750" t="s">
        <v>493</v>
      </c>
      <c r="BV62" s="751"/>
      <c r="BW62" s="750" t="s">
        <v>494</v>
      </c>
      <c r="BX62" s="751"/>
      <c r="BY62" s="750" t="s">
        <v>495</v>
      </c>
      <c r="BZ62" s="751"/>
      <c r="CA62" s="750" t="s">
        <v>496</v>
      </c>
      <c r="CB62" s="751"/>
      <c r="CC62" s="750" t="s">
        <v>185</v>
      </c>
      <c r="CD62" s="751"/>
      <c r="CE62" s="750" t="s">
        <v>497</v>
      </c>
      <c r="CF62" s="751"/>
      <c r="CG62" s="750" t="s">
        <v>498</v>
      </c>
      <c r="CH62" s="751"/>
      <c r="CI62" s="750" t="s">
        <v>499</v>
      </c>
      <c r="CJ62" s="751"/>
      <c r="CK62" s="750" t="s">
        <v>500</v>
      </c>
      <c r="CL62" s="751"/>
      <c r="CM62" s="750" t="s">
        <v>501</v>
      </c>
      <c r="CN62" s="751"/>
      <c r="CO62" s="750" t="s">
        <v>502</v>
      </c>
      <c r="CP62" s="751"/>
      <c r="CQ62" s="798" t="s">
        <v>503</v>
      </c>
      <c r="CR62" s="763"/>
      <c r="CS62" s="750" t="s">
        <v>504</v>
      </c>
      <c r="CT62" s="751"/>
      <c r="CU62" s="763" t="s">
        <v>505</v>
      </c>
      <c r="CV62" s="797"/>
      <c r="CW62" s="11"/>
      <c r="CX62" s="99"/>
      <c r="CY62" s="99"/>
      <c r="CZ62" s="99"/>
      <c r="DA62" s="99"/>
      <c r="DB62" s="99"/>
      <c r="DC62" s="99"/>
      <c r="DD62" s="99"/>
      <c r="DE62" s="99"/>
    </row>
    <row r="63" spans="1:109" ht="26.25" thickBot="1" x14ac:dyDescent="0.3">
      <c r="B63" s="792"/>
      <c r="C63" s="794"/>
      <c r="D63" s="796"/>
      <c r="E63" s="617" t="s">
        <v>187</v>
      </c>
      <c r="F63" s="618" t="s">
        <v>188</v>
      </c>
      <c r="G63" s="617" t="s">
        <v>187</v>
      </c>
      <c r="H63" s="618" t="s">
        <v>188</v>
      </c>
      <c r="I63" s="617" t="s">
        <v>187</v>
      </c>
      <c r="J63" s="618" t="s">
        <v>188</v>
      </c>
      <c r="K63" s="617" t="s">
        <v>187</v>
      </c>
      <c r="L63" s="618" t="s">
        <v>188</v>
      </c>
      <c r="M63" s="617" t="s">
        <v>187</v>
      </c>
      <c r="N63" s="618" t="s">
        <v>188</v>
      </c>
      <c r="O63" s="617" t="s">
        <v>187</v>
      </c>
      <c r="P63" s="618" t="s">
        <v>188</v>
      </c>
      <c r="Q63" s="617" t="s">
        <v>189</v>
      </c>
      <c r="R63" s="618" t="s">
        <v>190</v>
      </c>
      <c r="S63" s="617" t="s">
        <v>187</v>
      </c>
      <c r="T63" s="618" t="s">
        <v>188</v>
      </c>
      <c r="U63" s="617" t="s">
        <v>187</v>
      </c>
      <c r="V63" s="618" t="s">
        <v>188</v>
      </c>
      <c r="W63" s="617" t="s">
        <v>187</v>
      </c>
      <c r="X63" s="618" t="s">
        <v>188</v>
      </c>
      <c r="Y63" s="617" t="s">
        <v>187</v>
      </c>
      <c r="Z63" s="618" t="s">
        <v>188</v>
      </c>
      <c r="AA63" s="617" t="s">
        <v>187</v>
      </c>
      <c r="AB63" s="618" t="s">
        <v>188</v>
      </c>
      <c r="AC63" s="617" t="s">
        <v>187</v>
      </c>
      <c r="AD63" s="618" t="s">
        <v>188</v>
      </c>
      <c r="AE63" s="617" t="s">
        <v>187</v>
      </c>
      <c r="AF63" s="618" t="s">
        <v>188</v>
      </c>
      <c r="AG63" s="617" t="s">
        <v>191</v>
      </c>
      <c r="AH63" s="618" t="s">
        <v>192</v>
      </c>
      <c r="AI63" s="617" t="s">
        <v>191</v>
      </c>
      <c r="AJ63" s="618" t="s">
        <v>192</v>
      </c>
      <c r="AK63" s="358" t="s">
        <v>187</v>
      </c>
      <c r="AL63" s="359" t="s">
        <v>188</v>
      </c>
      <c r="AM63" s="617" t="s">
        <v>187</v>
      </c>
      <c r="AN63" s="359" t="s">
        <v>188</v>
      </c>
      <c r="AO63" s="619" t="s">
        <v>187</v>
      </c>
      <c r="AP63" s="365" t="s">
        <v>188</v>
      </c>
      <c r="AQ63" s="617" t="s">
        <v>187</v>
      </c>
      <c r="AR63" s="359" t="s">
        <v>188</v>
      </c>
      <c r="AS63" s="619" t="s">
        <v>187</v>
      </c>
      <c r="AT63" s="365" t="s">
        <v>188</v>
      </c>
      <c r="AU63" s="617" t="s">
        <v>189</v>
      </c>
      <c r="AV63" s="359" t="s">
        <v>190</v>
      </c>
      <c r="AW63" s="619" t="s">
        <v>187</v>
      </c>
      <c r="AX63" s="365" t="s">
        <v>188</v>
      </c>
      <c r="AY63" s="617" t="s">
        <v>187</v>
      </c>
      <c r="AZ63" s="359" t="s">
        <v>188</v>
      </c>
      <c r="BA63" s="619" t="s">
        <v>187</v>
      </c>
      <c r="BB63" s="365" t="s">
        <v>188</v>
      </c>
      <c r="BC63" s="617" t="s">
        <v>187</v>
      </c>
      <c r="BD63" s="359" t="s">
        <v>188</v>
      </c>
      <c r="BE63" s="619" t="s">
        <v>187</v>
      </c>
      <c r="BF63" s="365" t="s">
        <v>188</v>
      </c>
      <c r="BG63" s="617" t="s">
        <v>187</v>
      </c>
      <c r="BH63" s="359" t="s">
        <v>188</v>
      </c>
      <c r="BI63" s="358" t="s">
        <v>191</v>
      </c>
      <c r="BJ63" s="359" t="s">
        <v>192</v>
      </c>
      <c r="BK63" s="617" t="s">
        <v>187</v>
      </c>
      <c r="BL63" s="359" t="s">
        <v>188</v>
      </c>
      <c r="BM63" s="617" t="s">
        <v>187</v>
      </c>
      <c r="BN63" s="359" t="s">
        <v>188</v>
      </c>
      <c r="BO63" s="617" t="s">
        <v>187</v>
      </c>
      <c r="BP63" s="365" t="s">
        <v>188</v>
      </c>
      <c r="BQ63" s="617" t="s">
        <v>191</v>
      </c>
      <c r="BR63" s="359" t="s">
        <v>192</v>
      </c>
      <c r="BS63" s="619" t="s">
        <v>187</v>
      </c>
      <c r="BT63" s="365" t="s">
        <v>188</v>
      </c>
      <c r="BU63" s="617" t="s">
        <v>187</v>
      </c>
      <c r="BV63" s="359" t="s">
        <v>188</v>
      </c>
      <c r="BW63" s="617" t="s">
        <v>506</v>
      </c>
      <c r="BX63" s="359" t="s">
        <v>507</v>
      </c>
      <c r="BY63" s="617" t="s">
        <v>506</v>
      </c>
      <c r="BZ63" s="359" t="s">
        <v>507</v>
      </c>
      <c r="CA63" s="617" t="s">
        <v>506</v>
      </c>
      <c r="CB63" s="359" t="s">
        <v>507</v>
      </c>
      <c r="CC63" s="617" t="s">
        <v>202</v>
      </c>
      <c r="CD63" s="359" t="s">
        <v>203</v>
      </c>
      <c r="CE63" s="617" t="s">
        <v>187</v>
      </c>
      <c r="CF63" s="359" t="s">
        <v>188</v>
      </c>
      <c r="CG63" s="617" t="s">
        <v>191</v>
      </c>
      <c r="CH63" s="359" t="s">
        <v>192</v>
      </c>
      <c r="CI63" s="617" t="s">
        <v>508</v>
      </c>
      <c r="CJ63" s="359" t="s">
        <v>188</v>
      </c>
      <c r="CK63" s="617" t="s">
        <v>509</v>
      </c>
      <c r="CL63" s="359" t="s">
        <v>188</v>
      </c>
      <c r="CM63" s="617" t="s">
        <v>510</v>
      </c>
      <c r="CN63" s="359" t="s">
        <v>190</v>
      </c>
      <c r="CO63" s="617" t="s">
        <v>187</v>
      </c>
      <c r="CP63" s="359" t="s">
        <v>188</v>
      </c>
      <c r="CQ63" s="617" t="s">
        <v>187</v>
      </c>
      <c r="CR63" s="365" t="s">
        <v>188</v>
      </c>
      <c r="CS63" s="617" t="s">
        <v>187</v>
      </c>
      <c r="CT63" s="359" t="s">
        <v>188</v>
      </c>
      <c r="CU63" s="619" t="s">
        <v>187</v>
      </c>
      <c r="CV63" s="359" t="s">
        <v>188</v>
      </c>
      <c r="CW63" s="11"/>
      <c r="CX63" s="11"/>
      <c r="CY63" s="11"/>
      <c r="CZ63" s="11"/>
      <c r="DA63" s="11"/>
      <c r="DB63" s="11"/>
      <c r="DC63" s="11"/>
      <c r="DD63" s="11"/>
      <c r="DE63" s="11"/>
    </row>
    <row r="64" spans="1:109" x14ac:dyDescent="0.25">
      <c r="B64" s="100">
        <v>1</v>
      </c>
      <c r="C64" s="101">
        <v>2</v>
      </c>
      <c r="D64" s="101"/>
      <c r="E64" s="123">
        <v>6</v>
      </c>
      <c r="F64" s="124">
        <v>7</v>
      </c>
      <c r="G64" s="123">
        <v>8</v>
      </c>
      <c r="H64" s="124">
        <v>9</v>
      </c>
      <c r="I64" s="123">
        <v>10</v>
      </c>
      <c r="J64" s="124">
        <v>11</v>
      </c>
      <c r="K64" s="123">
        <v>12</v>
      </c>
      <c r="L64" s="124">
        <v>13</v>
      </c>
      <c r="M64" s="123">
        <v>14</v>
      </c>
      <c r="N64" s="124">
        <v>15</v>
      </c>
      <c r="O64" s="123">
        <v>16</v>
      </c>
      <c r="P64" s="124">
        <v>17</v>
      </c>
      <c r="Q64" s="123">
        <v>18</v>
      </c>
      <c r="R64" s="124">
        <v>19</v>
      </c>
      <c r="S64" s="123">
        <v>20</v>
      </c>
      <c r="T64" s="124">
        <v>21</v>
      </c>
      <c r="U64" s="123">
        <v>22</v>
      </c>
      <c r="V64" s="124">
        <v>23</v>
      </c>
      <c r="W64" s="123">
        <v>24</v>
      </c>
      <c r="X64" s="124">
        <v>25</v>
      </c>
      <c r="Y64" s="123">
        <v>26</v>
      </c>
      <c r="Z64" s="124">
        <v>27</v>
      </c>
      <c r="AA64" s="123">
        <v>28</v>
      </c>
      <c r="AB64" s="124">
        <v>29</v>
      </c>
      <c r="AC64" s="123">
        <v>30</v>
      </c>
      <c r="AD64" s="124">
        <v>31</v>
      </c>
      <c r="AE64" s="123">
        <v>32</v>
      </c>
      <c r="AF64" s="124">
        <v>33</v>
      </c>
      <c r="AG64" s="123">
        <v>34</v>
      </c>
      <c r="AH64" s="124">
        <v>35</v>
      </c>
      <c r="AI64" s="123">
        <v>36</v>
      </c>
      <c r="AJ64" s="124">
        <v>37</v>
      </c>
      <c r="AK64" s="125">
        <v>39</v>
      </c>
      <c r="AL64" s="124">
        <v>40</v>
      </c>
      <c r="AM64" s="123">
        <v>41</v>
      </c>
      <c r="AN64" s="124">
        <v>42</v>
      </c>
      <c r="AO64" s="126">
        <v>43</v>
      </c>
      <c r="AP64" s="127">
        <v>44</v>
      </c>
      <c r="AQ64" s="123">
        <v>45</v>
      </c>
      <c r="AR64" s="128">
        <v>46</v>
      </c>
      <c r="AS64" s="129">
        <v>47</v>
      </c>
      <c r="AT64" s="127">
        <v>48</v>
      </c>
      <c r="AU64" s="125">
        <v>49</v>
      </c>
      <c r="AV64" s="124">
        <v>50</v>
      </c>
      <c r="AW64" s="129">
        <v>51</v>
      </c>
      <c r="AX64" s="130">
        <v>52</v>
      </c>
      <c r="AY64" s="123">
        <v>53</v>
      </c>
      <c r="AZ64" s="124">
        <v>54</v>
      </c>
      <c r="BA64" s="126">
        <v>55</v>
      </c>
      <c r="BB64" s="127">
        <v>56</v>
      </c>
      <c r="BC64" s="123">
        <v>57</v>
      </c>
      <c r="BD64" s="128">
        <v>58</v>
      </c>
      <c r="BE64" s="129">
        <v>59</v>
      </c>
      <c r="BF64" s="127">
        <v>60</v>
      </c>
      <c r="BG64" s="125">
        <v>61</v>
      </c>
      <c r="BH64" s="124">
        <v>62</v>
      </c>
      <c r="BI64" s="123">
        <v>63</v>
      </c>
      <c r="BJ64" s="124">
        <v>64</v>
      </c>
      <c r="BK64" s="126">
        <v>65</v>
      </c>
      <c r="BL64" s="127">
        <v>66</v>
      </c>
      <c r="BM64" s="123">
        <v>67</v>
      </c>
      <c r="BN64" s="124">
        <v>68</v>
      </c>
      <c r="BO64" s="129">
        <v>69</v>
      </c>
      <c r="BP64" s="127">
        <v>70</v>
      </c>
      <c r="BQ64" s="123">
        <v>71</v>
      </c>
      <c r="BR64" s="124">
        <v>72</v>
      </c>
      <c r="BS64" s="129">
        <v>73</v>
      </c>
      <c r="BT64" s="127">
        <v>74</v>
      </c>
      <c r="BU64" s="123">
        <v>75</v>
      </c>
      <c r="BV64" s="124">
        <v>76</v>
      </c>
      <c r="BW64" s="123">
        <v>77</v>
      </c>
      <c r="BX64" s="124">
        <v>78</v>
      </c>
      <c r="BY64" s="123">
        <v>79</v>
      </c>
      <c r="BZ64" s="124">
        <v>80</v>
      </c>
      <c r="CA64" s="123">
        <v>81</v>
      </c>
      <c r="CB64" s="124">
        <v>82</v>
      </c>
      <c r="CC64" s="123">
        <v>83</v>
      </c>
      <c r="CD64" s="124">
        <v>84</v>
      </c>
      <c r="CE64" s="123">
        <v>85</v>
      </c>
      <c r="CF64" s="124">
        <v>86</v>
      </c>
      <c r="CG64" s="123">
        <v>87</v>
      </c>
      <c r="CH64" s="124">
        <v>88</v>
      </c>
      <c r="CI64" s="123">
        <v>89</v>
      </c>
      <c r="CJ64" s="124">
        <v>90</v>
      </c>
      <c r="CK64" s="123">
        <v>91</v>
      </c>
      <c r="CL64" s="124">
        <v>92</v>
      </c>
      <c r="CM64" s="123">
        <v>93</v>
      </c>
      <c r="CN64" s="124">
        <v>94</v>
      </c>
      <c r="CO64" s="123">
        <v>95</v>
      </c>
      <c r="CP64" s="124">
        <v>96</v>
      </c>
      <c r="CQ64" s="123">
        <v>97</v>
      </c>
      <c r="CR64" s="127">
        <v>98</v>
      </c>
      <c r="CS64" s="123">
        <v>99</v>
      </c>
      <c r="CT64" s="124">
        <v>100</v>
      </c>
      <c r="CU64" s="129">
        <v>101</v>
      </c>
      <c r="CV64" s="124">
        <v>102</v>
      </c>
      <c r="CW64" s="377"/>
      <c r="CX64" s="102"/>
      <c r="CY64" s="102"/>
      <c r="CZ64" s="102"/>
      <c r="DA64" s="102"/>
      <c r="DB64" s="102"/>
      <c r="DC64" s="102"/>
      <c r="DD64" s="102"/>
      <c r="DE64" s="102"/>
    </row>
    <row r="65" spans="2:109" ht="16.5" thickBot="1" x14ac:dyDescent="0.3">
      <c r="B65" s="263">
        <v>5</v>
      </c>
      <c r="C65" s="264" t="s">
        <v>207</v>
      </c>
      <c r="D65" s="620">
        <f>E65*F65+G65*H65+I65*J65+K65*L65+M65*N65+O65*P65+Q65*R65+S65*T65+U65*V65+W65*X65+Y65*Z65+AA65*AB65+AC65*AD65+AE65*AF65+AG65*AH65+AI65*AJ65+AK65*AL65+AM65*AN65+AO65*AP65+AQ65*AR65+AS65*AT65+AU65*AV65+AW65*AX65+AY65*AZ65+BA65*BB65+BC65*BD65+BE65*BF65+BG65*BH65+BI65*BJ65+BK65*BL65+BM65*BN65+BO65*BP65+BQ65*BR65+BS65*BT65+BU65*BV65+BW65*BX65+BY65*BZ65+CA65*CB65+CC65*CD65+CE65*CF65+CG65*CH65+CI65*CJ65+CK65*CL65+CM65*CN65+CO65*CP65+CQ65*CR65+CS65*CT65+CU65*CV65</f>
        <v>40283.967377094123</v>
      </c>
      <c r="E65" s="621"/>
      <c r="F65" s="622"/>
      <c r="G65" s="621"/>
      <c r="H65" s="622"/>
      <c r="I65" s="621">
        <v>2568</v>
      </c>
      <c r="J65" s="622">
        <v>0.83457899999999996</v>
      </c>
      <c r="K65" s="621"/>
      <c r="L65" s="622"/>
      <c r="M65" s="621">
        <v>27</v>
      </c>
      <c r="N65" s="622">
        <v>6.5085404444444448</v>
      </c>
      <c r="O65" s="621">
        <v>313540.10000000009</v>
      </c>
      <c r="P65" s="622">
        <v>2.5701616417720438E-2</v>
      </c>
      <c r="Q65" s="621">
        <v>870</v>
      </c>
      <c r="R65" s="622">
        <v>0.45776326106035531</v>
      </c>
      <c r="S65" s="621">
        <v>334</v>
      </c>
      <c r="T65" s="622">
        <v>9.0279009470752101</v>
      </c>
      <c r="U65" s="621">
        <v>125</v>
      </c>
      <c r="V65" s="622">
        <v>1.7951854986326341</v>
      </c>
      <c r="W65" s="621"/>
      <c r="X65" s="622"/>
      <c r="Y65" s="621">
        <v>1533</v>
      </c>
      <c r="Z65" s="622">
        <v>9.9735003261578609E-2</v>
      </c>
      <c r="AA65" s="621">
        <v>2395</v>
      </c>
      <c r="AB65" s="622">
        <v>7.9854661873090038E-2</v>
      </c>
      <c r="AC65" s="621"/>
      <c r="AD65" s="622"/>
      <c r="AE65" s="621">
        <v>4</v>
      </c>
      <c r="AF65" s="622">
        <v>6.6892892499999999</v>
      </c>
      <c r="AG65" s="621">
        <v>509.3</v>
      </c>
      <c r="AH65" s="622">
        <v>19.837791626279884</v>
      </c>
      <c r="AI65" s="621">
        <v>2080.6</v>
      </c>
      <c r="AJ65" s="622">
        <v>5.5516168402793067</v>
      </c>
      <c r="AK65" s="621">
        <v>6589</v>
      </c>
      <c r="AL65" s="623">
        <v>0.60341722181787494</v>
      </c>
      <c r="AM65" s="621"/>
      <c r="AN65" s="623"/>
      <c r="AO65" s="624"/>
      <c r="AP65" s="625"/>
      <c r="AQ65" s="621"/>
      <c r="AR65" s="623"/>
      <c r="AS65" s="624"/>
      <c r="AT65" s="625"/>
      <c r="AU65" s="621"/>
      <c r="AV65" s="623"/>
      <c r="AW65" s="624"/>
      <c r="AX65" s="625"/>
      <c r="AY65" s="621"/>
      <c r="AZ65" s="623"/>
      <c r="BA65" s="624"/>
      <c r="BB65" s="625"/>
      <c r="BC65" s="621"/>
      <c r="BD65" s="623"/>
      <c r="BE65" s="624"/>
      <c r="BF65" s="625"/>
      <c r="BG65" s="626"/>
      <c r="BH65" s="623"/>
      <c r="BI65" s="627"/>
      <c r="BJ65" s="623"/>
      <c r="BK65" s="624"/>
      <c r="BL65" s="625"/>
      <c r="BM65" s="621"/>
      <c r="BN65" s="623"/>
      <c r="BO65" s="624"/>
      <c r="BP65" s="625"/>
      <c r="BQ65" s="621"/>
      <c r="BR65" s="623"/>
      <c r="BS65" s="624"/>
      <c r="BT65" s="625"/>
      <c r="BU65" s="621"/>
      <c r="BV65" s="623"/>
      <c r="BW65" s="621"/>
      <c r="BX65" s="623"/>
      <c r="BY65" s="621"/>
      <c r="BZ65" s="623"/>
      <c r="CA65" s="621"/>
      <c r="CB65" s="623"/>
      <c r="CC65" s="621">
        <v>1566.3</v>
      </c>
      <c r="CD65" s="623">
        <v>0.17089906828334395</v>
      </c>
      <c r="CE65" s="621"/>
      <c r="CF65" s="623"/>
      <c r="CG65" s="621"/>
      <c r="CH65" s="623"/>
      <c r="CI65" s="621"/>
      <c r="CJ65" s="623"/>
      <c r="CK65" s="621"/>
      <c r="CL65" s="623"/>
      <c r="CM65" s="621"/>
      <c r="CN65" s="623"/>
      <c r="CO65" s="621"/>
      <c r="CP65" s="623"/>
      <c r="CQ65" s="621"/>
      <c r="CR65" s="623"/>
      <c r="CS65" s="621"/>
      <c r="CT65" s="623"/>
      <c r="CU65" s="621"/>
      <c r="CV65" s="623"/>
      <c r="CW65" s="103"/>
      <c r="CX65" s="103"/>
      <c r="CY65" s="103"/>
      <c r="CZ65" s="103"/>
      <c r="DA65" s="103"/>
      <c r="DB65" s="103"/>
      <c r="DC65" s="103"/>
      <c r="DD65" s="103"/>
      <c r="DE65" s="103"/>
    </row>
    <row r="66" spans="2:109" ht="16.5" thickBot="1" x14ac:dyDescent="0.3">
      <c r="B66" s="256" t="s">
        <v>242</v>
      </c>
      <c r="C66" s="257" t="s">
        <v>247</v>
      </c>
      <c r="D66" s="628">
        <f>E66*F66+G66*H66+I66*J66+K66*L66+M66*N66+O66*P66+Q66*R66+S66*T66+U66*V66+W66*X66+Y66*Z66+AA66*AB66+AC66*AD66+AE66*AF66+AG66*AH66+AI66*AJ66+AK66*AL66+AM66*AN66+AO66*AP66+AQ66*AR66+AS66*AT66+AU66*AV66+AW66*AX66+AY66*AZ66+BA66*BB66+BC66*BD66+BE66*BF66+BG66*BH66+BI66*BJ66+BK66*BL66+BM66*BN66+BO66*BP66+BQ66*BR66+BS66*BT66+BU66*BV66+BW66*BX66+BY66*BZ66+CA66*CB66+CC66*CD66+CE66*CF66+CG66*CH66+CI66*CJ66+CK66*CL66+CM66*CN66+CO66*CP66+CQ66*CR66+CS66*CT66+CU66*CV66</f>
        <v>2748.7855758877672</v>
      </c>
      <c r="E66" s="629">
        <v>25</v>
      </c>
      <c r="F66" s="630">
        <v>1.165</v>
      </c>
      <c r="G66" s="629"/>
      <c r="H66" s="630"/>
      <c r="I66" s="629">
        <v>600</v>
      </c>
      <c r="J66" s="630">
        <v>6.2330000000000003E-2</v>
      </c>
      <c r="K66" s="629"/>
      <c r="L66" s="630"/>
      <c r="M66" s="629"/>
      <c r="N66" s="630"/>
      <c r="O66" s="629">
        <v>3870</v>
      </c>
      <c r="P66" s="630">
        <v>3.7948135593220349E-2</v>
      </c>
      <c r="Q66" s="629">
        <v>1800</v>
      </c>
      <c r="R66" s="630">
        <v>0.58342031250000004</v>
      </c>
      <c r="S66" s="629"/>
      <c r="T66" s="630"/>
      <c r="U66" s="629">
        <v>244</v>
      </c>
      <c r="V66" s="630">
        <v>1.5242636363636364</v>
      </c>
      <c r="W66" s="629"/>
      <c r="X66" s="630"/>
      <c r="Y66" s="629"/>
      <c r="Z66" s="630"/>
      <c r="AA66" s="629">
        <v>1000</v>
      </c>
      <c r="AB66" s="630">
        <v>2.8399999999999998E-2</v>
      </c>
      <c r="AC66" s="629"/>
      <c r="AD66" s="630"/>
      <c r="AE66" s="629"/>
      <c r="AF66" s="630"/>
      <c r="AG66" s="629">
        <v>74</v>
      </c>
      <c r="AH66" s="630">
        <v>9.411368421052634</v>
      </c>
      <c r="AI66" s="629">
        <v>98</v>
      </c>
      <c r="AJ66" s="630">
        <v>3.9211544715447157</v>
      </c>
      <c r="AK66" s="629">
        <v>90</v>
      </c>
      <c r="AL66" s="630">
        <v>4.6799999999999994E-2</v>
      </c>
      <c r="AM66" s="629"/>
      <c r="AN66" s="630"/>
      <c r="AO66" s="631"/>
      <c r="AP66" s="632"/>
      <c r="AQ66" s="629"/>
      <c r="AR66" s="630"/>
      <c r="AS66" s="631"/>
      <c r="AT66" s="632"/>
      <c r="AU66" s="629"/>
      <c r="AV66" s="630"/>
      <c r="AW66" s="631"/>
      <c r="AX66" s="632"/>
      <c r="AY66" s="629"/>
      <c r="AZ66" s="630"/>
      <c r="BA66" s="631"/>
      <c r="BB66" s="632"/>
      <c r="BC66" s="629"/>
      <c r="BD66" s="630"/>
      <c r="BE66" s="631"/>
      <c r="BF66" s="632"/>
      <c r="BG66" s="633"/>
      <c r="BH66" s="630"/>
      <c r="BI66" s="634"/>
      <c r="BJ66" s="630"/>
      <c r="BK66" s="631"/>
      <c r="BL66" s="632"/>
      <c r="BM66" s="629"/>
      <c r="BN66" s="630"/>
      <c r="BO66" s="631"/>
      <c r="BP66" s="632"/>
      <c r="BQ66" s="629"/>
      <c r="BR66" s="630"/>
      <c r="BS66" s="631"/>
      <c r="BT66" s="632"/>
      <c r="BU66" s="629"/>
      <c r="BV66" s="630"/>
      <c r="BW66" s="629"/>
      <c r="BX66" s="630"/>
      <c r="BY66" s="629"/>
      <c r="BZ66" s="630"/>
      <c r="CA66" s="629"/>
      <c r="CB66" s="630"/>
      <c r="CC66" s="629"/>
      <c r="CD66" s="630"/>
      <c r="CE66" s="629"/>
      <c r="CF66" s="630"/>
      <c r="CG66" s="629"/>
      <c r="CH66" s="630"/>
      <c r="CI66" s="629"/>
      <c r="CJ66" s="630"/>
      <c r="CK66" s="629"/>
      <c r="CL66" s="630"/>
      <c r="CM66" s="629"/>
      <c r="CN66" s="630"/>
      <c r="CO66" s="629"/>
      <c r="CP66" s="630"/>
      <c r="CQ66" s="629"/>
      <c r="CR66" s="630"/>
      <c r="CS66" s="629"/>
      <c r="CT66" s="630"/>
      <c r="CU66" s="629"/>
      <c r="CV66" s="630"/>
      <c r="CW66" s="103"/>
      <c r="CX66" s="103"/>
      <c r="CY66" s="103"/>
      <c r="CZ66" s="103"/>
      <c r="DA66" s="103"/>
      <c r="DB66" s="103"/>
      <c r="DC66" s="103"/>
      <c r="DD66" s="103"/>
      <c r="DE66" s="103"/>
    </row>
    <row r="67" spans="2:109" ht="16.5" thickBot="1" x14ac:dyDescent="0.3">
      <c r="B67" s="104"/>
      <c r="C67" s="105" t="s">
        <v>275</v>
      </c>
      <c r="D67" s="106">
        <f>SUM(D65:D66)</f>
        <v>43032.752952981893</v>
      </c>
      <c r="E67" s="131">
        <f>SUM(E65:E66)</f>
        <v>25</v>
      </c>
      <c r="F67" s="132">
        <f>AVERAGE(F65:F66)</f>
        <v>1.165</v>
      </c>
      <c r="G67" s="131"/>
      <c r="H67" s="132"/>
      <c r="I67" s="131">
        <v>17077.440000000002</v>
      </c>
      <c r="J67" s="132">
        <v>0.31752258114604182</v>
      </c>
      <c r="K67" s="131">
        <v>2137</v>
      </c>
      <c r="L67" s="132">
        <v>3.6125816500000001</v>
      </c>
      <c r="M67" s="131">
        <v>2100</v>
      </c>
      <c r="N67" s="132">
        <v>4.9885879288657904</v>
      </c>
      <c r="O67" s="131">
        <v>1121545</v>
      </c>
      <c r="P67" s="132">
        <v>3.4539563551190401E-2</v>
      </c>
      <c r="Q67" s="131">
        <v>19645</v>
      </c>
      <c r="R67" s="132">
        <v>0.40322809583333341</v>
      </c>
      <c r="S67" s="131">
        <v>1184</v>
      </c>
      <c r="T67" s="132">
        <v>12.531409475428536</v>
      </c>
      <c r="U67" s="131">
        <v>10703</v>
      </c>
      <c r="V67" s="132">
        <v>1.9806222195577479</v>
      </c>
      <c r="W67" s="131">
        <v>17386</v>
      </c>
      <c r="X67" s="132">
        <v>6.9795215277777767E-2</v>
      </c>
      <c r="Y67" s="131">
        <v>4432</v>
      </c>
      <c r="Z67" s="132">
        <v>0.36128213649222068</v>
      </c>
      <c r="AA67" s="131">
        <v>33915</v>
      </c>
      <c r="AB67" s="132">
        <v>6.2098273475872517E-2</v>
      </c>
      <c r="AC67" s="131">
        <v>533</v>
      </c>
      <c r="AD67" s="132">
        <v>8.9601085066495045</v>
      </c>
      <c r="AE67" s="131">
        <v>1060</v>
      </c>
      <c r="AF67" s="132">
        <v>4.3451933044871787</v>
      </c>
      <c r="AG67" s="131">
        <v>4052.22</v>
      </c>
      <c r="AH67" s="132">
        <v>6.843053232249404</v>
      </c>
      <c r="AI67" s="131">
        <v>7957.0500000000011</v>
      </c>
      <c r="AJ67" s="132">
        <v>9.0491605324245921</v>
      </c>
      <c r="AK67" s="131">
        <f>SUM(AK65:AK66)</f>
        <v>6679</v>
      </c>
      <c r="AL67" s="132">
        <f>AVERAGE(AL65:AL66)</f>
        <v>0.32510861090893745</v>
      </c>
      <c r="AM67" s="131"/>
      <c r="AN67" s="132"/>
      <c r="AO67" s="133"/>
      <c r="AP67" s="134"/>
      <c r="AQ67" s="131"/>
      <c r="AR67" s="132"/>
      <c r="AS67" s="133"/>
      <c r="AT67" s="134"/>
      <c r="AU67" s="131"/>
      <c r="AV67" s="132"/>
      <c r="AW67" s="133"/>
      <c r="AX67" s="134"/>
      <c r="AY67" s="131"/>
      <c r="AZ67" s="132"/>
      <c r="BA67" s="133"/>
      <c r="BB67" s="134"/>
      <c r="BC67" s="131"/>
      <c r="BD67" s="132"/>
      <c r="BE67" s="133"/>
      <c r="BF67" s="134"/>
      <c r="BG67" s="135"/>
      <c r="BH67" s="132"/>
      <c r="BI67" s="136"/>
      <c r="BJ67" s="132"/>
      <c r="BK67" s="133"/>
      <c r="BL67" s="134"/>
      <c r="BM67" s="131"/>
      <c r="BN67" s="132"/>
      <c r="BO67" s="133"/>
      <c r="BP67" s="134"/>
      <c r="BQ67" s="131"/>
      <c r="BR67" s="132"/>
      <c r="BS67" s="133"/>
      <c r="BT67" s="134"/>
      <c r="BU67" s="131"/>
      <c r="BV67" s="132"/>
      <c r="BW67" s="131"/>
      <c r="BX67" s="132"/>
      <c r="BY67" s="131"/>
      <c r="BZ67" s="132"/>
      <c r="CA67" s="131"/>
      <c r="CB67" s="132"/>
      <c r="CC67" s="131">
        <f>SUM(CC65:CC66)</f>
        <v>1566.3</v>
      </c>
      <c r="CD67" s="132">
        <f>AVERAGE(CD65:CD66)</f>
        <v>0.17089906828334395</v>
      </c>
      <c r="CE67" s="131"/>
      <c r="CF67" s="132"/>
      <c r="CG67" s="131"/>
      <c r="CH67" s="132"/>
      <c r="CI67" s="131"/>
      <c r="CJ67" s="132"/>
      <c r="CK67" s="131"/>
      <c r="CL67" s="132"/>
      <c r="CM67" s="131"/>
      <c r="CN67" s="132"/>
      <c r="CO67" s="131"/>
      <c r="CP67" s="132"/>
      <c r="CQ67" s="131"/>
      <c r="CR67" s="132"/>
      <c r="CS67" s="131"/>
      <c r="CT67" s="132"/>
      <c r="CU67" s="131"/>
      <c r="CV67" s="132"/>
      <c r="CW67" s="70"/>
      <c r="CX67" s="70"/>
      <c r="CY67" s="70"/>
      <c r="CZ67" s="70"/>
      <c r="DA67" s="70"/>
      <c r="DB67" s="70"/>
      <c r="DC67" s="70"/>
      <c r="DD67" s="70"/>
      <c r="DE67" s="70"/>
    </row>
    <row r="68" spans="2:109" x14ac:dyDescent="0.25">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row>
    <row r="69" spans="2:109" x14ac:dyDescent="0.25">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row>
    <row r="70" spans="2:109" ht="15.75" x14ac:dyDescent="0.25">
      <c r="B70" s="69" t="s">
        <v>276</v>
      </c>
      <c r="C70" s="70"/>
      <c r="D70" s="70"/>
    </row>
    <row r="71" spans="2:109" ht="15.75" thickBot="1" x14ac:dyDescent="0.3">
      <c r="B71" s="74" t="s">
        <v>277</v>
      </c>
      <c r="C71" s="75"/>
      <c r="D71" s="75"/>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38"/>
      <c r="AL71" s="738"/>
      <c r="AM71" s="738"/>
      <c r="AN71" s="738"/>
      <c r="AO71" s="738"/>
      <c r="AP71" s="738"/>
      <c r="AQ71" s="738"/>
      <c r="AR71" s="738"/>
      <c r="AS71" s="738"/>
      <c r="AT71" s="76"/>
    </row>
    <row r="72" spans="2:109" ht="37.5" customHeight="1" x14ac:dyDescent="0.25">
      <c r="B72" s="739" t="s">
        <v>147</v>
      </c>
      <c r="C72" s="741" t="s">
        <v>148</v>
      </c>
      <c r="D72" s="795" t="s">
        <v>273</v>
      </c>
      <c r="E72" s="745" t="s">
        <v>150</v>
      </c>
      <c r="F72" s="746"/>
      <c r="G72" s="745" t="s">
        <v>151</v>
      </c>
      <c r="H72" s="746"/>
      <c r="I72" s="745" t="s">
        <v>152</v>
      </c>
      <c r="J72" s="746"/>
      <c r="K72" s="745" t="s">
        <v>153</v>
      </c>
      <c r="L72" s="746"/>
      <c r="M72" s="745" t="s">
        <v>154</v>
      </c>
      <c r="N72" s="746"/>
      <c r="O72" s="745" t="s">
        <v>155</v>
      </c>
      <c r="P72" s="746"/>
      <c r="Q72" s="745" t="s">
        <v>156</v>
      </c>
      <c r="R72" s="746"/>
      <c r="S72" s="745" t="s">
        <v>157</v>
      </c>
      <c r="T72" s="746"/>
      <c r="U72" s="745" t="s">
        <v>158</v>
      </c>
      <c r="V72" s="746"/>
      <c r="W72" s="745" t="s">
        <v>159</v>
      </c>
      <c r="X72" s="746"/>
      <c r="Y72" s="745" t="s">
        <v>160</v>
      </c>
      <c r="Z72" s="746"/>
      <c r="AA72" s="745" t="s">
        <v>161</v>
      </c>
      <c r="AB72" s="746"/>
      <c r="AC72" s="745" t="s">
        <v>162</v>
      </c>
      <c r="AD72" s="746"/>
      <c r="AE72" s="745" t="s">
        <v>163</v>
      </c>
      <c r="AF72" s="746"/>
      <c r="AG72" s="745" t="s">
        <v>164</v>
      </c>
      <c r="AH72" s="746"/>
      <c r="AI72" s="745" t="s">
        <v>165</v>
      </c>
      <c r="AJ72" s="746"/>
      <c r="AK72" s="745" t="s">
        <v>166</v>
      </c>
      <c r="AL72" s="746"/>
      <c r="AM72" s="745" t="s">
        <v>518</v>
      </c>
      <c r="AN72" s="746"/>
      <c r="AO72" s="747" t="s">
        <v>519</v>
      </c>
      <c r="AP72" s="747"/>
      <c r="AQ72" s="750" t="s">
        <v>480</v>
      </c>
      <c r="AR72" s="751"/>
      <c r="AS72" s="752" t="s">
        <v>481</v>
      </c>
      <c r="AT72" s="753"/>
      <c r="AU72" s="754" t="s">
        <v>520</v>
      </c>
      <c r="AV72" s="755"/>
      <c r="AW72" s="747" t="s">
        <v>521</v>
      </c>
      <c r="AX72" s="747"/>
      <c r="AY72" s="745" t="s">
        <v>176</v>
      </c>
      <c r="AZ72" s="746"/>
      <c r="BA72" s="747" t="s">
        <v>483</v>
      </c>
      <c r="BB72" s="747"/>
      <c r="BC72" s="745" t="s">
        <v>85</v>
      </c>
      <c r="BD72" s="746"/>
      <c r="BE72" s="747" t="s">
        <v>484</v>
      </c>
      <c r="BF72" s="747"/>
      <c r="BG72" s="745" t="s">
        <v>485</v>
      </c>
      <c r="BH72" s="746"/>
      <c r="BI72" s="747" t="s">
        <v>522</v>
      </c>
      <c r="BJ72" s="747"/>
      <c r="BK72" s="748" t="s">
        <v>486</v>
      </c>
      <c r="BL72" s="749"/>
      <c r="BM72" s="759" t="s">
        <v>523</v>
      </c>
      <c r="BN72" s="760"/>
      <c r="BO72" s="750" t="s">
        <v>524</v>
      </c>
      <c r="BP72" s="751"/>
      <c r="BQ72" s="761" t="s">
        <v>525</v>
      </c>
      <c r="BR72" s="762"/>
      <c r="BS72" s="763" t="s">
        <v>490</v>
      </c>
      <c r="BT72" s="763"/>
      <c r="BU72" s="750" t="s">
        <v>491</v>
      </c>
      <c r="BV72" s="751"/>
      <c r="BW72" s="745" t="s">
        <v>493</v>
      </c>
      <c r="BX72" s="746"/>
      <c r="BY72" s="747" t="s">
        <v>526</v>
      </c>
      <c r="BZ72" s="747"/>
      <c r="CA72" s="745" t="s">
        <v>527</v>
      </c>
      <c r="CB72" s="746"/>
      <c r="CC72" s="745" t="s">
        <v>494</v>
      </c>
      <c r="CD72" s="746"/>
      <c r="CE72" s="745" t="s">
        <v>496</v>
      </c>
      <c r="CF72" s="746"/>
      <c r="CG72" s="745" t="s">
        <v>185</v>
      </c>
      <c r="CH72" s="746"/>
      <c r="CI72" s="745" t="s">
        <v>498</v>
      </c>
      <c r="CJ72" s="746"/>
      <c r="CK72" s="745" t="s">
        <v>528</v>
      </c>
      <c r="CL72" s="746"/>
      <c r="CM72" s="745" t="s">
        <v>529</v>
      </c>
      <c r="CN72" s="746"/>
      <c r="CO72" s="745" t="s">
        <v>530</v>
      </c>
      <c r="CP72" s="746"/>
      <c r="CQ72" s="745" t="s">
        <v>531</v>
      </c>
      <c r="CR72" s="746"/>
      <c r="CS72" s="745" t="s">
        <v>532</v>
      </c>
      <c r="CT72" s="746"/>
      <c r="CU72" s="745" t="s">
        <v>533</v>
      </c>
      <c r="CV72" s="746"/>
      <c r="CW72" s="747" t="s">
        <v>534</v>
      </c>
      <c r="CX72" s="747"/>
      <c r="CY72" s="745" t="s">
        <v>535</v>
      </c>
      <c r="CZ72" s="746"/>
      <c r="DA72" s="756" t="s">
        <v>503</v>
      </c>
      <c r="DB72" s="756"/>
      <c r="DC72" s="745" t="s">
        <v>536</v>
      </c>
      <c r="DD72" s="746"/>
      <c r="DE72" s="99"/>
    </row>
    <row r="73" spans="2:109" ht="39" thickBot="1" x14ac:dyDescent="0.3">
      <c r="B73" s="740"/>
      <c r="C73" s="742"/>
      <c r="D73" s="796"/>
      <c r="E73" s="358" t="s">
        <v>187</v>
      </c>
      <c r="F73" s="359" t="s">
        <v>188</v>
      </c>
      <c r="G73" s="358" t="s">
        <v>187</v>
      </c>
      <c r="H73" s="359" t="s">
        <v>188</v>
      </c>
      <c r="I73" s="358" t="s">
        <v>187</v>
      </c>
      <c r="J73" s="359" t="s">
        <v>188</v>
      </c>
      <c r="K73" s="358" t="s">
        <v>187</v>
      </c>
      <c r="L73" s="359" t="s">
        <v>188</v>
      </c>
      <c r="M73" s="358" t="s">
        <v>187</v>
      </c>
      <c r="N73" s="359" t="s">
        <v>188</v>
      </c>
      <c r="O73" s="358" t="s">
        <v>187</v>
      </c>
      <c r="P73" s="359" t="s">
        <v>188</v>
      </c>
      <c r="Q73" s="358" t="s">
        <v>189</v>
      </c>
      <c r="R73" s="359" t="s">
        <v>190</v>
      </c>
      <c r="S73" s="358" t="s">
        <v>187</v>
      </c>
      <c r="T73" s="359" t="s">
        <v>188</v>
      </c>
      <c r="U73" s="358" t="s">
        <v>187</v>
      </c>
      <c r="V73" s="359" t="s">
        <v>188</v>
      </c>
      <c r="W73" s="358" t="s">
        <v>187</v>
      </c>
      <c r="X73" s="359" t="s">
        <v>188</v>
      </c>
      <c r="Y73" s="358" t="s">
        <v>187</v>
      </c>
      <c r="Z73" s="359" t="s">
        <v>188</v>
      </c>
      <c r="AA73" s="358" t="s">
        <v>187</v>
      </c>
      <c r="AB73" s="359" t="s">
        <v>188</v>
      </c>
      <c r="AC73" s="358" t="s">
        <v>187</v>
      </c>
      <c r="AD73" s="359" t="s">
        <v>188</v>
      </c>
      <c r="AE73" s="358" t="s">
        <v>187</v>
      </c>
      <c r="AF73" s="359" t="s">
        <v>188</v>
      </c>
      <c r="AG73" s="358" t="s">
        <v>191</v>
      </c>
      <c r="AH73" s="359" t="s">
        <v>192</v>
      </c>
      <c r="AI73" s="358" t="s">
        <v>191</v>
      </c>
      <c r="AJ73" s="359" t="s">
        <v>192</v>
      </c>
      <c r="AK73" s="358" t="s">
        <v>187</v>
      </c>
      <c r="AL73" s="360" t="s">
        <v>188</v>
      </c>
      <c r="AM73" s="358" t="s">
        <v>187</v>
      </c>
      <c r="AN73" s="360" t="s">
        <v>188</v>
      </c>
      <c r="AO73" s="366" t="s">
        <v>191</v>
      </c>
      <c r="AP73" s="363" t="s">
        <v>195</v>
      </c>
      <c r="AQ73" s="358" t="s">
        <v>187</v>
      </c>
      <c r="AR73" s="360" t="s">
        <v>188</v>
      </c>
      <c r="AS73" s="366" t="s">
        <v>187</v>
      </c>
      <c r="AT73" s="360" t="s">
        <v>188</v>
      </c>
      <c r="AU73" s="358" t="s">
        <v>187</v>
      </c>
      <c r="AV73" s="360" t="s">
        <v>188</v>
      </c>
      <c r="AW73" s="358" t="s">
        <v>537</v>
      </c>
      <c r="AX73" s="360" t="s">
        <v>538</v>
      </c>
      <c r="AY73" s="358" t="s">
        <v>187</v>
      </c>
      <c r="AZ73" s="360" t="s">
        <v>188</v>
      </c>
      <c r="BA73" s="358" t="s">
        <v>187</v>
      </c>
      <c r="BB73" s="360" t="s">
        <v>188</v>
      </c>
      <c r="BC73" s="358" t="s">
        <v>187</v>
      </c>
      <c r="BD73" s="360" t="s">
        <v>188</v>
      </c>
      <c r="BE73" s="358" t="s">
        <v>187</v>
      </c>
      <c r="BF73" s="360" t="s">
        <v>188</v>
      </c>
      <c r="BG73" s="358" t="s">
        <v>187</v>
      </c>
      <c r="BH73" s="360" t="s">
        <v>188</v>
      </c>
      <c r="BI73" s="358" t="s">
        <v>187</v>
      </c>
      <c r="BJ73" s="360" t="s">
        <v>188</v>
      </c>
      <c r="BK73" s="358" t="s">
        <v>187</v>
      </c>
      <c r="BL73" s="360" t="s">
        <v>188</v>
      </c>
      <c r="BM73" s="358" t="s">
        <v>187</v>
      </c>
      <c r="BN73" s="360" t="s">
        <v>188</v>
      </c>
      <c r="BO73" s="358" t="s">
        <v>187</v>
      </c>
      <c r="BP73" s="360" t="s">
        <v>188</v>
      </c>
      <c r="BQ73" s="358" t="s">
        <v>187</v>
      </c>
      <c r="BR73" s="360" t="s">
        <v>188</v>
      </c>
      <c r="BS73" s="366" t="s">
        <v>187</v>
      </c>
      <c r="BT73" s="363" t="s">
        <v>188</v>
      </c>
      <c r="BU73" s="358" t="s">
        <v>191</v>
      </c>
      <c r="BV73" s="360" t="s">
        <v>192</v>
      </c>
      <c r="BW73" s="358" t="s">
        <v>187</v>
      </c>
      <c r="BX73" s="360" t="s">
        <v>188</v>
      </c>
      <c r="BY73" s="358" t="s">
        <v>187</v>
      </c>
      <c r="BZ73" s="363" t="s">
        <v>188</v>
      </c>
      <c r="CA73" s="358" t="s">
        <v>187</v>
      </c>
      <c r="CB73" s="360" t="s">
        <v>188</v>
      </c>
      <c r="CC73" s="358" t="s">
        <v>506</v>
      </c>
      <c r="CD73" s="360" t="s">
        <v>507</v>
      </c>
      <c r="CE73" s="358" t="s">
        <v>506</v>
      </c>
      <c r="CF73" s="360" t="s">
        <v>507</v>
      </c>
      <c r="CG73" s="358" t="s">
        <v>202</v>
      </c>
      <c r="CH73" s="360" t="s">
        <v>203</v>
      </c>
      <c r="CI73" s="358" t="s">
        <v>191</v>
      </c>
      <c r="CJ73" s="360" t="s">
        <v>192</v>
      </c>
      <c r="CK73" s="358" t="s">
        <v>187</v>
      </c>
      <c r="CL73" s="360" t="s">
        <v>188</v>
      </c>
      <c r="CM73" s="358" t="s">
        <v>187</v>
      </c>
      <c r="CN73" s="360" t="s">
        <v>188</v>
      </c>
      <c r="CO73" s="358" t="s">
        <v>187</v>
      </c>
      <c r="CP73" s="360" t="s">
        <v>188</v>
      </c>
      <c r="CQ73" s="358" t="s">
        <v>187</v>
      </c>
      <c r="CR73" s="360" t="s">
        <v>188</v>
      </c>
      <c r="CS73" s="358" t="s">
        <v>187</v>
      </c>
      <c r="CT73" s="360" t="s">
        <v>188</v>
      </c>
      <c r="CU73" s="358" t="s">
        <v>187</v>
      </c>
      <c r="CV73" s="360" t="s">
        <v>188</v>
      </c>
      <c r="CW73" s="366" t="s">
        <v>187</v>
      </c>
      <c r="CX73" s="363" t="s">
        <v>188</v>
      </c>
      <c r="CY73" s="358" t="s">
        <v>187</v>
      </c>
      <c r="CZ73" s="360" t="s">
        <v>188</v>
      </c>
      <c r="DA73" s="366" t="s">
        <v>187</v>
      </c>
      <c r="DB73" s="363" t="s">
        <v>188</v>
      </c>
      <c r="DC73" s="358" t="s">
        <v>187</v>
      </c>
      <c r="DD73" s="360" t="s">
        <v>188</v>
      </c>
      <c r="DE73" s="77"/>
    </row>
    <row r="74" spans="2:109" x14ac:dyDescent="0.25">
      <c r="B74" s="240">
        <v>1</v>
      </c>
      <c r="C74" s="241">
        <v>2</v>
      </c>
      <c r="D74" s="101"/>
      <c r="E74" s="243">
        <v>6</v>
      </c>
      <c r="F74" s="241">
        <v>7</v>
      </c>
      <c r="G74" s="243">
        <v>8</v>
      </c>
      <c r="H74" s="241">
        <v>9</v>
      </c>
      <c r="I74" s="243">
        <v>10</v>
      </c>
      <c r="J74" s="241">
        <v>11</v>
      </c>
      <c r="K74" s="243">
        <v>12</v>
      </c>
      <c r="L74" s="241">
        <v>13</v>
      </c>
      <c r="M74" s="243">
        <v>14</v>
      </c>
      <c r="N74" s="241">
        <v>15</v>
      </c>
      <c r="O74" s="243">
        <v>16</v>
      </c>
      <c r="P74" s="241">
        <v>17</v>
      </c>
      <c r="Q74" s="243">
        <v>18</v>
      </c>
      <c r="R74" s="241">
        <v>19</v>
      </c>
      <c r="S74" s="243">
        <v>20</v>
      </c>
      <c r="T74" s="241">
        <v>21</v>
      </c>
      <c r="U74" s="243">
        <v>22</v>
      </c>
      <c r="V74" s="241">
        <v>23</v>
      </c>
      <c r="W74" s="243">
        <v>24</v>
      </c>
      <c r="X74" s="241">
        <v>25</v>
      </c>
      <c r="Y74" s="243">
        <v>26</v>
      </c>
      <c r="Z74" s="241">
        <v>27</v>
      </c>
      <c r="AA74" s="243">
        <v>28</v>
      </c>
      <c r="AB74" s="241">
        <v>29</v>
      </c>
      <c r="AC74" s="243">
        <v>30</v>
      </c>
      <c r="AD74" s="241">
        <v>31</v>
      </c>
      <c r="AE74" s="243">
        <v>32</v>
      </c>
      <c r="AF74" s="241">
        <v>33</v>
      </c>
      <c r="AG74" s="243">
        <v>34</v>
      </c>
      <c r="AH74" s="241">
        <v>35</v>
      </c>
      <c r="AI74" s="243">
        <v>36</v>
      </c>
      <c r="AJ74" s="241">
        <v>37</v>
      </c>
      <c r="AK74" s="243">
        <v>39</v>
      </c>
      <c r="AL74" s="241">
        <v>40</v>
      </c>
      <c r="AM74" s="243">
        <v>41</v>
      </c>
      <c r="AN74" s="241">
        <v>42</v>
      </c>
      <c r="AO74" s="244">
        <v>43</v>
      </c>
      <c r="AP74" s="245">
        <v>44</v>
      </c>
      <c r="AQ74" s="243">
        <v>45</v>
      </c>
      <c r="AR74" s="241">
        <v>46</v>
      </c>
      <c r="AS74" s="244">
        <v>47</v>
      </c>
      <c r="AT74" s="241">
        <v>48</v>
      </c>
      <c r="AU74" s="243">
        <v>49</v>
      </c>
      <c r="AV74" s="241">
        <v>50</v>
      </c>
      <c r="AW74" s="243">
        <v>51</v>
      </c>
      <c r="AX74" s="241">
        <v>52</v>
      </c>
      <c r="AY74" s="243">
        <v>53</v>
      </c>
      <c r="AZ74" s="241">
        <v>54</v>
      </c>
      <c r="BA74" s="243">
        <v>55</v>
      </c>
      <c r="BB74" s="241">
        <v>56</v>
      </c>
      <c r="BC74" s="243">
        <v>57</v>
      </c>
      <c r="BD74" s="241">
        <v>58</v>
      </c>
      <c r="BE74" s="243">
        <v>59</v>
      </c>
      <c r="BF74" s="241">
        <v>60</v>
      </c>
      <c r="BG74" s="243">
        <v>61</v>
      </c>
      <c r="BH74" s="241">
        <v>62</v>
      </c>
      <c r="BI74" s="243">
        <v>63</v>
      </c>
      <c r="BJ74" s="241">
        <v>64</v>
      </c>
      <c r="BK74" s="243">
        <v>65</v>
      </c>
      <c r="BL74" s="241">
        <v>66</v>
      </c>
      <c r="BM74" s="243">
        <v>67</v>
      </c>
      <c r="BN74" s="241">
        <v>68</v>
      </c>
      <c r="BO74" s="243">
        <v>69</v>
      </c>
      <c r="BP74" s="241">
        <v>70</v>
      </c>
      <c r="BQ74" s="243">
        <v>71</v>
      </c>
      <c r="BR74" s="241">
        <v>72</v>
      </c>
      <c r="BS74" s="244">
        <v>73</v>
      </c>
      <c r="BT74" s="246">
        <v>74</v>
      </c>
      <c r="BU74" s="243">
        <v>75</v>
      </c>
      <c r="BV74" s="247">
        <v>76</v>
      </c>
      <c r="BW74" s="243">
        <v>77</v>
      </c>
      <c r="BX74" s="247">
        <v>78</v>
      </c>
      <c r="BY74" s="243">
        <v>79</v>
      </c>
      <c r="BZ74" s="246">
        <v>80</v>
      </c>
      <c r="CA74" s="243">
        <v>81</v>
      </c>
      <c r="CB74" s="247">
        <v>82</v>
      </c>
      <c r="CC74" s="243">
        <v>83</v>
      </c>
      <c r="CD74" s="247">
        <v>84</v>
      </c>
      <c r="CE74" s="243">
        <v>85</v>
      </c>
      <c r="CF74" s="247">
        <v>86</v>
      </c>
      <c r="CG74" s="243">
        <v>87</v>
      </c>
      <c r="CH74" s="247">
        <v>88</v>
      </c>
      <c r="CI74" s="243">
        <v>89</v>
      </c>
      <c r="CJ74" s="247">
        <v>90</v>
      </c>
      <c r="CK74" s="243">
        <v>91</v>
      </c>
      <c r="CL74" s="247">
        <v>92</v>
      </c>
      <c r="CM74" s="243">
        <v>93</v>
      </c>
      <c r="CN74" s="247">
        <v>94</v>
      </c>
      <c r="CO74" s="243">
        <v>95</v>
      </c>
      <c r="CP74" s="241">
        <v>96</v>
      </c>
      <c r="CQ74" s="243">
        <v>97</v>
      </c>
      <c r="CR74" s="241">
        <v>98</v>
      </c>
      <c r="CS74" s="243">
        <v>99</v>
      </c>
      <c r="CT74" s="241">
        <v>100</v>
      </c>
      <c r="CU74" s="243">
        <v>101</v>
      </c>
      <c r="CV74" s="241">
        <v>102</v>
      </c>
      <c r="CW74" s="243">
        <v>103</v>
      </c>
      <c r="CX74" s="241">
        <v>104</v>
      </c>
      <c r="CY74" s="243">
        <v>105</v>
      </c>
      <c r="CZ74" s="241">
        <v>106</v>
      </c>
      <c r="DA74" s="243">
        <v>107</v>
      </c>
      <c r="DB74" s="241">
        <v>108</v>
      </c>
      <c r="DC74" s="243">
        <v>109</v>
      </c>
      <c r="DD74" s="241">
        <v>110</v>
      </c>
      <c r="DE74" s="378"/>
    </row>
    <row r="75" spans="2:109" ht="16.5" thickBot="1" x14ac:dyDescent="0.3">
      <c r="B75" s="256" t="s">
        <v>242</v>
      </c>
      <c r="C75" s="257" t="s">
        <v>247</v>
      </c>
      <c r="D75" s="628">
        <f>E75*F75+G75*H75+I75*J75+K75*L75+M75*N75+O75*P75+Q75*R75+S75*T75+U75*V75+W75*X75+Y75*Z75+AA75*AB75+AC75*AD75+AE75*AF75+AG75*AH75+AI75*AJ75+AK75*AL75+AM75*AN75+AO75*AP75+AQ75*AR75+AS75*AT75+AU75*AV75+AW75*AX75+AY75*AZ75+BA75*BB75+BC75*BD75+BE75*BF75+BG75*BH75+BI75*BJ75+BK75*BL75+BM75*BN75+BO75*BP75+BQ75*BR75+BS75*BT75+BU75*BV75+BW75*BX75+BY75*BZ75+CA75*CB75+CC75*CD75+CE75*CF75+CG75*CH75+CI75*CJ75+CK75*CL75+CM75*CN75+CO75*CP75+CQ75*CR75+CS75*CT75+CU75*CV75+CW75*CX75+CY75*CZ75+DA75*DB75+DC75*DD75</f>
        <v>4244.4878016615967</v>
      </c>
      <c r="E75" s="258"/>
      <c r="F75" s="259"/>
      <c r="G75" s="258"/>
      <c r="H75" s="259"/>
      <c r="I75" s="258"/>
      <c r="J75" s="259"/>
      <c r="K75" s="258">
        <v>30</v>
      </c>
      <c r="L75" s="259">
        <v>7.0179999999999989</v>
      </c>
      <c r="M75" s="258"/>
      <c r="N75" s="259"/>
      <c r="O75" s="258">
        <v>7860</v>
      </c>
      <c r="P75" s="259">
        <v>3.7419000000000001E-2</v>
      </c>
      <c r="Q75" s="258"/>
      <c r="R75" s="259"/>
      <c r="S75" s="258"/>
      <c r="T75" s="259"/>
      <c r="U75" s="258">
        <v>338</v>
      </c>
      <c r="V75" s="259">
        <v>2.5656436781609195</v>
      </c>
      <c r="W75" s="258">
        <v>600</v>
      </c>
      <c r="X75" s="259">
        <v>8.2333333333333328E-2</v>
      </c>
      <c r="Y75" s="258"/>
      <c r="Z75" s="259"/>
      <c r="AA75" s="258">
        <v>1620</v>
      </c>
      <c r="AB75" s="259">
        <v>4.3058139534883723E-2</v>
      </c>
      <c r="AC75" s="258"/>
      <c r="AD75" s="259"/>
      <c r="AE75" s="258"/>
      <c r="AF75" s="259"/>
      <c r="AG75" s="258">
        <v>93</v>
      </c>
      <c r="AH75" s="259">
        <v>7.7570000000000006</v>
      </c>
      <c r="AI75" s="258">
        <v>141</v>
      </c>
      <c r="AJ75" s="259">
        <v>12.943313475177302</v>
      </c>
      <c r="AK75" s="258">
        <v>1970</v>
      </c>
      <c r="AL75" s="260">
        <v>5.240330578512397E-2</v>
      </c>
      <c r="AM75" s="258"/>
      <c r="AN75" s="260"/>
      <c r="AO75" s="258"/>
      <c r="AP75" s="260"/>
      <c r="AQ75" s="258"/>
      <c r="AR75" s="260"/>
      <c r="AS75" s="258"/>
      <c r="AT75" s="260"/>
      <c r="AU75" s="258"/>
      <c r="AV75" s="260"/>
      <c r="AW75" s="258"/>
      <c r="AX75" s="260"/>
      <c r="AY75" s="258"/>
      <c r="AZ75" s="260"/>
      <c r="BA75" s="258"/>
      <c r="BB75" s="260"/>
      <c r="BC75" s="258"/>
      <c r="BD75" s="260"/>
      <c r="BE75" s="258"/>
      <c r="BF75" s="260"/>
      <c r="BG75" s="258"/>
      <c r="BH75" s="260"/>
      <c r="BI75" s="258"/>
      <c r="BJ75" s="260"/>
      <c r="BK75" s="258"/>
      <c r="BL75" s="260"/>
      <c r="BM75" s="258">
        <v>2</v>
      </c>
      <c r="BN75" s="260">
        <v>47.04</v>
      </c>
      <c r="BO75" s="258"/>
      <c r="BP75" s="260"/>
      <c r="BQ75" s="258"/>
      <c r="BR75" s="260"/>
      <c r="BS75" s="258"/>
      <c r="BT75" s="261"/>
      <c r="BU75" s="258">
        <v>1</v>
      </c>
      <c r="BV75" s="261">
        <v>9.77</v>
      </c>
      <c r="BW75" s="258"/>
      <c r="BX75" s="261"/>
      <c r="BY75" s="258"/>
      <c r="BZ75" s="261"/>
      <c r="CA75" s="258"/>
      <c r="CB75" s="261"/>
      <c r="CC75" s="258"/>
      <c r="CD75" s="261"/>
      <c r="CE75" s="258"/>
      <c r="CF75" s="261"/>
      <c r="CG75" s="258"/>
      <c r="CH75" s="261"/>
      <c r="CI75" s="262"/>
      <c r="CJ75" s="261"/>
      <c r="CK75" s="258"/>
      <c r="CL75" s="261"/>
      <c r="CM75" s="258"/>
      <c r="CN75" s="261"/>
      <c r="CO75" s="258"/>
      <c r="CP75" s="260"/>
      <c r="CQ75" s="258"/>
      <c r="CR75" s="260"/>
      <c r="CS75" s="258"/>
      <c r="CT75" s="260"/>
      <c r="CU75" s="258"/>
      <c r="CV75" s="260"/>
      <c r="CW75" s="258"/>
      <c r="CX75" s="260"/>
      <c r="CY75" s="258"/>
      <c r="CZ75" s="260"/>
      <c r="DA75" s="258"/>
      <c r="DB75" s="260"/>
      <c r="DC75" s="258"/>
      <c r="DD75" s="260"/>
      <c r="DE75" s="77"/>
    </row>
    <row r="76" spans="2:109" ht="16.5" thickBot="1" x14ac:dyDescent="0.3">
      <c r="B76" s="107"/>
      <c r="C76" s="108" t="s">
        <v>278</v>
      </c>
      <c r="D76" s="109">
        <f>SUM(D75:D75)</f>
        <v>4244.4878016615967</v>
      </c>
      <c r="E76" s="291"/>
      <c r="F76" s="292"/>
      <c r="G76" s="291"/>
      <c r="H76" s="292"/>
      <c r="I76" s="291"/>
      <c r="J76" s="292"/>
      <c r="K76" s="291">
        <f>SUM(K75:K75)</f>
        <v>30</v>
      </c>
      <c r="L76" s="292">
        <f>AVERAGE(L75:L75)</f>
        <v>7.0179999999999989</v>
      </c>
      <c r="M76" s="291"/>
      <c r="N76" s="292"/>
      <c r="O76" s="291">
        <f>SUM(O75:O75)</f>
        <v>7860</v>
      </c>
      <c r="P76" s="292">
        <f>AVERAGE(P75:P75)</f>
        <v>3.7419000000000001E-2</v>
      </c>
      <c r="Q76" s="291"/>
      <c r="R76" s="292"/>
      <c r="S76" s="291"/>
      <c r="T76" s="292"/>
      <c r="U76" s="291">
        <f>SUM(U75:U75)</f>
        <v>338</v>
      </c>
      <c r="V76" s="292">
        <f>AVERAGE(V75:V75)</f>
        <v>2.5656436781609195</v>
      </c>
      <c r="W76" s="291">
        <f>SUM(W75:W75)</f>
        <v>600</v>
      </c>
      <c r="X76" s="292">
        <f>AVERAGE(X75:X75)</f>
        <v>8.2333333333333328E-2</v>
      </c>
      <c r="Y76" s="291"/>
      <c r="Z76" s="292"/>
      <c r="AA76" s="291">
        <f>SUM(AA75:AA75)</f>
        <v>1620</v>
      </c>
      <c r="AB76" s="292">
        <f>AVERAGE(AB75:AB75)</f>
        <v>4.3058139534883723E-2</v>
      </c>
      <c r="AC76" s="291"/>
      <c r="AD76" s="292"/>
      <c r="AE76" s="291"/>
      <c r="AF76" s="292"/>
      <c r="AG76" s="291">
        <f>SUM(AG75:AG75)</f>
        <v>93</v>
      </c>
      <c r="AH76" s="292">
        <f>AVERAGE(AH75:AH75)</f>
        <v>7.7570000000000006</v>
      </c>
      <c r="AI76" s="291">
        <f>SUM(AI75:AI75)</f>
        <v>141</v>
      </c>
      <c r="AJ76" s="292">
        <f>AVERAGE(AJ75:AJ75)</f>
        <v>12.943313475177302</v>
      </c>
      <c r="AK76" s="291">
        <f>SUM(AK75:AK75)</f>
        <v>1970</v>
      </c>
      <c r="AL76" s="293">
        <f>AVERAGE(AL75:AL75)</f>
        <v>5.240330578512397E-2</v>
      </c>
      <c r="AM76" s="291"/>
      <c r="AN76" s="293"/>
      <c r="AO76" s="291"/>
      <c r="AP76" s="293"/>
      <c r="AQ76" s="291"/>
      <c r="AR76" s="293"/>
      <c r="AS76" s="291"/>
      <c r="AT76" s="293"/>
      <c r="AU76" s="291"/>
      <c r="AV76" s="293"/>
      <c r="AW76" s="291"/>
      <c r="AX76" s="293"/>
      <c r="AY76" s="291"/>
      <c r="AZ76" s="293"/>
      <c r="BA76" s="291"/>
      <c r="BB76" s="293"/>
      <c r="BC76" s="291"/>
      <c r="BD76" s="293"/>
      <c r="BE76" s="291"/>
      <c r="BF76" s="293"/>
      <c r="BG76" s="291"/>
      <c r="BH76" s="293"/>
      <c r="BI76" s="291"/>
      <c r="BJ76" s="293"/>
      <c r="BK76" s="291"/>
      <c r="BL76" s="293"/>
      <c r="BM76" s="291">
        <f>SUM(BM75:BM75)</f>
        <v>2</v>
      </c>
      <c r="BN76" s="293">
        <f>AVERAGE(BN75:BN75)</f>
        <v>47.04</v>
      </c>
      <c r="BO76" s="291"/>
      <c r="BP76" s="293"/>
      <c r="BQ76" s="291"/>
      <c r="BR76" s="293"/>
      <c r="BS76" s="291"/>
      <c r="BT76" s="294"/>
      <c r="BU76" s="291">
        <f>SUM(BU75:BU75)</f>
        <v>1</v>
      </c>
      <c r="BV76" s="294">
        <f>AVERAGE(BV75:BV75)</f>
        <v>9.77</v>
      </c>
      <c r="BW76" s="291"/>
      <c r="BX76" s="294"/>
      <c r="BY76" s="291"/>
      <c r="BZ76" s="294"/>
      <c r="CA76" s="291"/>
      <c r="CB76" s="294"/>
      <c r="CC76" s="291"/>
      <c r="CD76" s="294"/>
      <c r="CE76" s="291"/>
      <c r="CF76" s="294"/>
      <c r="CG76" s="291"/>
      <c r="CH76" s="294"/>
      <c r="CI76" s="295"/>
      <c r="CJ76" s="294"/>
      <c r="CK76" s="291"/>
      <c r="CL76" s="294"/>
      <c r="CM76" s="291"/>
      <c r="CN76" s="294"/>
      <c r="CO76" s="291"/>
      <c r="CP76" s="293"/>
      <c r="CQ76" s="291"/>
      <c r="CR76" s="293"/>
      <c r="CS76" s="291"/>
      <c r="CT76" s="293"/>
      <c r="CU76" s="291"/>
      <c r="CV76" s="293"/>
      <c r="CW76" s="291"/>
      <c r="CX76" s="293"/>
      <c r="CY76" s="291"/>
      <c r="CZ76" s="293"/>
      <c r="DA76" s="291"/>
      <c r="DB76" s="293"/>
      <c r="DC76" s="291"/>
      <c r="DD76" s="293"/>
      <c r="DE76" s="11"/>
    </row>
    <row r="77" spans="2:109" x14ac:dyDescent="0.25">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row>
    <row r="78" spans="2:109" x14ac:dyDescent="0.25">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row>
    <row r="79" spans="2:109" ht="28.5" customHeight="1" x14ac:dyDescent="0.3">
      <c r="D79" s="610" t="s">
        <v>416</v>
      </c>
      <c r="E79" s="635">
        <f>D47+F55</f>
        <v>159265.60860084917</v>
      </c>
    </row>
    <row r="83" spans="7:7" x14ac:dyDescent="0.25">
      <c r="G83" s="1256"/>
    </row>
  </sheetData>
  <mergeCells count="154">
    <mergeCell ref="DC72:DD72"/>
    <mergeCell ref="CQ72:CR72"/>
    <mergeCell ref="CS72:CT72"/>
    <mergeCell ref="CU72:CV72"/>
    <mergeCell ref="CW72:CX72"/>
    <mergeCell ref="CY72:CZ72"/>
    <mergeCell ref="DA72:DB72"/>
    <mergeCell ref="CE72:CF72"/>
    <mergeCell ref="CG72:CH72"/>
    <mergeCell ref="CI72:CJ72"/>
    <mergeCell ref="CK72:CL72"/>
    <mergeCell ref="CM72:CN72"/>
    <mergeCell ref="CO72:CP72"/>
    <mergeCell ref="BS72:BT72"/>
    <mergeCell ref="BU72:BV72"/>
    <mergeCell ref="BW72:BX72"/>
    <mergeCell ref="BY72:BZ72"/>
    <mergeCell ref="CA72:CB72"/>
    <mergeCell ref="CC72:CD72"/>
    <mergeCell ref="BG72:BH72"/>
    <mergeCell ref="BI72:BJ72"/>
    <mergeCell ref="BK72:BL72"/>
    <mergeCell ref="BM72:BN72"/>
    <mergeCell ref="BO72:BP72"/>
    <mergeCell ref="BQ72:BR72"/>
    <mergeCell ref="AU72:AV72"/>
    <mergeCell ref="AW72:AX72"/>
    <mergeCell ref="AY72:AZ72"/>
    <mergeCell ref="BA72:BB72"/>
    <mergeCell ref="BC72:BD72"/>
    <mergeCell ref="BE72:BF72"/>
    <mergeCell ref="AI72:AJ72"/>
    <mergeCell ref="AK72:AL72"/>
    <mergeCell ref="AM72:AN72"/>
    <mergeCell ref="AO72:AP72"/>
    <mergeCell ref="AQ72:AR72"/>
    <mergeCell ref="AS72:AT72"/>
    <mergeCell ref="W72:X72"/>
    <mergeCell ref="Y72:Z72"/>
    <mergeCell ref="AA72:AB72"/>
    <mergeCell ref="AC72:AD72"/>
    <mergeCell ref="AE72:AF72"/>
    <mergeCell ref="AG72:AH72"/>
    <mergeCell ref="K72:L72"/>
    <mergeCell ref="M72:N72"/>
    <mergeCell ref="O72:P72"/>
    <mergeCell ref="Q72:R72"/>
    <mergeCell ref="S72:T72"/>
    <mergeCell ref="U72:V72"/>
    <mergeCell ref="CQ62:CR62"/>
    <mergeCell ref="CS62:CT62"/>
    <mergeCell ref="CU62:CV62"/>
    <mergeCell ref="AK71:AS71"/>
    <mergeCell ref="B72:B73"/>
    <mergeCell ref="C72:C73"/>
    <mergeCell ref="D72:D73"/>
    <mergeCell ref="E72:F72"/>
    <mergeCell ref="G72:H72"/>
    <mergeCell ref="I72:J72"/>
    <mergeCell ref="CE62:CF62"/>
    <mergeCell ref="CG62:CH62"/>
    <mergeCell ref="CI62:CJ62"/>
    <mergeCell ref="CK62:CL62"/>
    <mergeCell ref="CM62:CN62"/>
    <mergeCell ref="CO62:CP62"/>
    <mergeCell ref="BS62:BT62"/>
    <mergeCell ref="BU62:BV62"/>
    <mergeCell ref="BW62:BX62"/>
    <mergeCell ref="BY62:BZ62"/>
    <mergeCell ref="CA62:CB62"/>
    <mergeCell ref="CC62:CD62"/>
    <mergeCell ref="BG62:BH62"/>
    <mergeCell ref="BI62:BJ62"/>
    <mergeCell ref="BK62:BL62"/>
    <mergeCell ref="BM62:BN62"/>
    <mergeCell ref="BO62:BP62"/>
    <mergeCell ref="BQ62:BR62"/>
    <mergeCell ref="AU62:AV62"/>
    <mergeCell ref="AW62:AX62"/>
    <mergeCell ref="AY62:AZ62"/>
    <mergeCell ref="BA62:BB62"/>
    <mergeCell ref="BC62:BD62"/>
    <mergeCell ref="BE62:BF62"/>
    <mergeCell ref="AI62:AJ62"/>
    <mergeCell ref="AK62:AL62"/>
    <mergeCell ref="AM62:AN62"/>
    <mergeCell ref="AO62:AP62"/>
    <mergeCell ref="AQ62:AR62"/>
    <mergeCell ref="AS62:AT62"/>
    <mergeCell ref="W62:X62"/>
    <mergeCell ref="Y62:Z62"/>
    <mergeCell ref="AA62:AB62"/>
    <mergeCell ref="AC62:AD62"/>
    <mergeCell ref="AE62:AF62"/>
    <mergeCell ref="AG62:AH62"/>
    <mergeCell ref="K62:L62"/>
    <mergeCell ref="M62:N62"/>
    <mergeCell ref="O62:P62"/>
    <mergeCell ref="Q62:R62"/>
    <mergeCell ref="S62:T62"/>
    <mergeCell ref="U62:V62"/>
    <mergeCell ref="B62:B63"/>
    <mergeCell ref="C62:C63"/>
    <mergeCell ref="D62:D63"/>
    <mergeCell ref="E62:F62"/>
    <mergeCell ref="G62:H62"/>
    <mergeCell ref="I62:J62"/>
    <mergeCell ref="BY4:BZ4"/>
    <mergeCell ref="CA4:CB4"/>
    <mergeCell ref="F55:I55"/>
    <mergeCell ref="B57:I57"/>
    <mergeCell ref="B58:I58"/>
    <mergeCell ref="AK61:AS61"/>
    <mergeCell ref="BM4:BN4"/>
    <mergeCell ref="BO4:BP4"/>
    <mergeCell ref="BQ4:BR4"/>
    <mergeCell ref="BS4:BT4"/>
    <mergeCell ref="BU4:BV4"/>
    <mergeCell ref="BW4:BX4"/>
    <mergeCell ref="BA4:BB4"/>
    <mergeCell ref="BC4:BD4"/>
    <mergeCell ref="BE4:BF4"/>
    <mergeCell ref="BG4:BH4"/>
    <mergeCell ref="BI4:BJ4"/>
    <mergeCell ref="BK4:BL4"/>
    <mergeCell ref="AO4:AP4"/>
    <mergeCell ref="AQ4:AR4"/>
    <mergeCell ref="AS4:AT4"/>
    <mergeCell ref="AU4:AV4"/>
    <mergeCell ref="AW4:AX4"/>
    <mergeCell ref="AY4:AZ4"/>
    <mergeCell ref="H1:K1"/>
    <mergeCell ref="AK3:AS3"/>
    <mergeCell ref="B4:B5"/>
    <mergeCell ref="C4:C5"/>
    <mergeCell ref="D4:D5"/>
    <mergeCell ref="E4:F4"/>
    <mergeCell ref="G4:H4"/>
    <mergeCell ref="I4:J4"/>
    <mergeCell ref="K4:L4"/>
    <mergeCell ref="M4:N4"/>
    <mergeCell ref="O4:P4"/>
    <mergeCell ref="AC4:AD4"/>
    <mergeCell ref="AE4:AF4"/>
    <mergeCell ref="AG4:AH4"/>
    <mergeCell ref="AI4:AJ4"/>
    <mergeCell ref="AK4:AL4"/>
    <mergeCell ref="AM4:AN4"/>
    <mergeCell ref="Q4:R4"/>
    <mergeCell ref="S4:T4"/>
    <mergeCell ref="U4:V4"/>
    <mergeCell ref="W4:X4"/>
    <mergeCell ref="Y4:Z4"/>
    <mergeCell ref="AA4:AB4"/>
  </mergeCells>
  <pageMargins left="3.937007874015748E-2" right="3.937007874015748E-2" top="3.937007874015748E-2" bottom="3.937007874015748E-2" header="3.937007874015748E-2" footer="3.937007874015748E-2"/>
  <pageSetup paperSize="9" scale="7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57E96-350E-422B-BBAE-E29A5719672A}">
  <dimension ref="A1:CG100"/>
  <sheetViews>
    <sheetView zoomScale="68" zoomScaleNormal="68" workbookViewId="0">
      <selection activeCell="B100" sqref="B100"/>
    </sheetView>
  </sheetViews>
  <sheetFormatPr defaultRowHeight="15" x14ac:dyDescent="0.25"/>
  <cols>
    <col min="2" max="2" width="34" customWidth="1"/>
    <col min="3" max="3" width="15.5703125" customWidth="1"/>
    <col min="4" max="4" width="14.42578125" customWidth="1"/>
    <col min="5" max="5" width="13.7109375" customWidth="1"/>
    <col min="6" max="6" width="12.42578125" customWidth="1"/>
    <col min="7" max="7" width="11.85546875" customWidth="1"/>
    <col min="8" max="8" width="9.28515625" bestFit="1" customWidth="1"/>
    <col min="9" max="9" width="13.85546875" customWidth="1"/>
    <col min="10" max="14" width="9.28515625" bestFit="1" customWidth="1"/>
    <col min="15" max="15" width="12.5703125" customWidth="1"/>
    <col min="16" max="36" width="9.28515625" bestFit="1" customWidth="1"/>
    <col min="37" max="37" width="12.7109375" customWidth="1"/>
    <col min="38" max="48" width="9.28515625" bestFit="1" customWidth="1"/>
    <col min="49" max="49" width="10.7109375" customWidth="1"/>
    <col min="50" max="70" width="9.28515625" bestFit="1" customWidth="1"/>
    <col min="71" max="71" width="11.85546875" customWidth="1"/>
    <col min="72" max="76" width="9.28515625" bestFit="1" customWidth="1"/>
  </cols>
  <sheetData>
    <row r="1" spans="2:77" ht="42.75" customHeight="1" x14ac:dyDescent="0.25">
      <c r="D1" s="656" t="s">
        <v>710</v>
      </c>
      <c r="E1" s="656"/>
      <c r="F1" s="656"/>
      <c r="G1" s="656"/>
    </row>
    <row r="2" spans="2:77" x14ac:dyDescent="0.25">
      <c r="B2" s="301" t="s">
        <v>637</v>
      </c>
      <c r="C2" s="302"/>
      <c r="D2" s="303"/>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304"/>
      <c r="AM2" s="1"/>
      <c r="AN2" s="304"/>
      <c r="AO2" s="1"/>
      <c r="AP2" s="304"/>
      <c r="AQ2" s="1"/>
      <c r="AR2" s="304"/>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239"/>
    </row>
    <row r="3" spans="2:77" x14ac:dyDescent="0.25">
      <c r="B3" s="306" t="s">
        <v>286</v>
      </c>
      <c r="C3" s="307"/>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79"/>
      <c r="AL3" s="379"/>
      <c r="AM3" s="379"/>
      <c r="AN3" s="379"/>
      <c r="AO3" s="379"/>
      <c r="AP3" s="379"/>
      <c r="AQ3" s="379"/>
      <c r="AR3" s="379"/>
      <c r="AS3" s="303"/>
      <c r="AT3" s="303"/>
      <c r="AU3" s="303"/>
      <c r="AV3" s="303"/>
      <c r="AW3" s="303"/>
      <c r="AX3" s="303"/>
      <c r="AY3" s="303"/>
      <c r="AZ3" s="303"/>
      <c r="BA3" s="303"/>
      <c r="BB3" s="303"/>
      <c r="BC3" s="303"/>
      <c r="BD3" s="303"/>
      <c r="BE3" s="303"/>
      <c r="BF3" s="303"/>
      <c r="BG3" s="303"/>
      <c r="BH3" s="303"/>
      <c r="BI3" s="303"/>
      <c r="BJ3" s="303"/>
      <c r="BK3" s="303"/>
      <c r="BL3" s="303"/>
      <c r="BM3" s="303"/>
      <c r="BN3" s="303"/>
      <c r="BO3" s="303"/>
      <c r="BP3" s="303"/>
      <c r="BQ3" s="303"/>
      <c r="BR3" s="303"/>
      <c r="BS3" s="303"/>
      <c r="BT3" s="303"/>
      <c r="BU3" s="303"/>
      <c r="BV3" s="303"/>
      <c r="BW3" s="303"/>
      <c r="BX3" s="303"/>
      <c r="BY3" s="239"/>
    </row>
    <row r="4" spans="2:77" ht="15.75" thickBot="1" x14ac:dyDescent="0.3">
      <c r="B4" s="306"/>
      <c r="C4" s="307"/>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6"/>
      <c r="AL4" s="6"/>
      <c r="AM4" s="6"/>
      <c r="AN4" s="6"/>
      <c r="AO4" s="6"/>
      <c r="AP4" s="6"/>
      <c r="AQ4" s="6"/>
      <c r="AR4" s="6"/>
      <c r="AS4" s="303"/>
      <c r="AT4" s="303"/>
      <c r="AU4" s="303"/>
      <c r="AV4" s="303"/>
      <c r="AW4" s="303"/>
      <c r="AX4" s="303"/>
      <c r="AY4" s="303"/>
      <c r="AZ4" s="303"/>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239"/>
    </row>
    <row r="5" spans="2:77" ht="61.5" customHeight="1" x14ac:dyDescent="0.25">
      <c r="B5" s="777" t="s">
        <v>147</v>
      </c>
      <c r="C5" s="805" t="s">
        <v>148</v>
      </c>
      <c r="D5" s="743" t="s">
        <v>638</v>
      </c>
      <c r="E5" s="774" t="s">
        <v>150</v>
      </c>
      <c r="F5" s="775"/>
      <c r="G5" s="774" t="s">
        <v>151</v>
      </c>
      <c r="H5" s="775"/>
      <c r="I5" s="774" t="s">
        <v>152</v>
      </c>
      <c r="J5" s="775"/>
      <c r="K5" s="774" t="s">
        <v>153</v>
      </c>
      <c r="L5" s="775"/>
      <c r="M5" s="774" t="s">
        <v>154</v>
      </c>
      <c r="N5" s="775"/>
      <c r="O5" s="774" t="s">
        <v>155</v>
      </c>
      <c r="P5" s="775"/>
      <c r="Q5" s="774" t="s">
        <v>156</v>
      </c>
      <c r="R5" s="775"/>
      <c r="S5" s="774" t="s">
        <v>157</v>
      </c>
      <c r="T5" s="775"/>
      <c r="U5" s="774" t="s">
        <v>158</v>
      </c>
      <c r="V5" s="775"/>
      <c r="W5" s="774" t="s">
        <v>159</v>
      </c>
      <c r="X5" s="775"/>
      <c r="Y5" s="774" t="s">
        <v>160</v>
      </c>
      <c r="Z5" s="775"/>
      <c r="AA5" s="774" t="s">
        <v>161</v>
      </c>
      <c r="AB5" s="775"/>
      <c r="AC5" s="774" t="s">
        <v>162</v>
      </c>
      <c r="AD5" s="775"/>
      <c r="AE5" s="774" t="s">
        <v>163</v>
      </c>
      <c r="AF5" s="775"/>
      <c r="AG5" s="774" t="s">
        <v>164</v>
      </c>
      <c r="AH5" s="775"/>
      <c r="AI5" s="774" t="s">
        <v>165</v>
      </c>
      <c r="AJ5" s="775"/>
      <c r="AK5" s="774" t="s">
        <v>166</v>
      </c>
      <c r="AL5" s="775"/>
      <c r="AM5" s="774" t="s">
        <v>167</v>
      </c>
      <c r="AN5" s="775"/>
      <c r="AO5" s="774" t="s">
        <v>613</v>
      </c>
      <c r="AP5" s="775"/>
      <c r="AQ5" s="774" t="s">
        <v>614</v>
      </c>
      <c r="AR5" s="775"/>
      <c r="AS5" s="774" t="s">
        <v>630</v>
      </c>
      <c r="AT5" s="775"/>
      <c r="AU5" s="774" t="s">
        <v>186</v>
      </c>
      <c r="AV5" s="775"/>
      <c r="AW5" s="774" t="s">
        <v>172</v>
      </c>
      <c r="AX5" s="775"/>
      <c r="AY5" s="774" t="s">
        <v>624</v>
      </c>
      <c r="AZ5" s="775"/>
      <c r="BA5" s="774" t="s">
        <v>643</v>
      </c>
      <c r="BB5" s="775"/>
      <c r="BC5" s="774" t="s">
        <v>582</v>
      </c>
      <c r="BD5" s="775"/>
      <c r="BE5" s="774" t="s">
        <v>181</v>
      </c>
      <c r="BF5" s="775"/>
      <c r="BG5" s="774" t="s">
        <v>503</v>
      </c>
      <c r="BH5" s="775"/>
      <c r="BI5" s="774" t="s">
        <v>178</v>
      </c>
      <c r="BJ5" s="775"/>
      <c r="BK5" s="774" t="s">
        <v>179</v>
      </c>
      <c r="BL5" s="775"/>
      <c r="BM5" s="774" t="s">
        <v>639</v>
      </c>
      <c r="BN5" s="775"/>
      <c r="BO5" s="774" t="s">
        <v>177</v>
      </c>
      <c r="BP5" s="775"/>
      <c r="BQ5" s="774" t="s">
        <v>611</v>
      </c>
      <c r="BR5" s="775"/>
      <c r="BS5" s="774" t="s">
        <v>618</v>
      </c>
      <c r="BT5" s="775"/>
      <c r="BU5" s="774" t="s">
        <v>644</v>
      </c>
      <c r="BV5" s="775"/>
      <c r="BW5" s="774" t="s">
        <v>185</v>
      </c>
      <c r="BX5" s="775"/>
      <c r="BY5" s="239"/>
    </row>
    <row r="6" spans="2:77" ht="25.5" x14ac:dyDescent="0.25">
      <c r="B6" s="778"/>
      <c r="C6" s="806"/>
      <c r="D6" s="744"/>
      <c r="E6" s="358" t="s">
        <v>187</v>
      </c>
      <c r="F6" s="359" t="s">
        <v>188</v>
      </c>
      <c r="G6" s="358" t="s">
        <v>187</v>
      </c>
      <c r="H6" s="359" t="s">
        <v>188</v>
      </c>
      <c r="I6" s="358" t="s">
        <v>187</v>
      </c>
      <c r="J6" s="359" t="s">
        <v>188</v>
      </c>
      <c r="K6" s="358" t="s">
        <v>187</v>
      </c>
      <c r="L6" s="359" t="s">
        <v>188</v>
      </c>
      <c r="M6" s="358" t="s">
        <v>187</v>
      </c>
      <c r="N6" s="359" t="s">
        <v>188</v>
      </c>
      <c r="O6" s="358" t="s">
        <v>187</v>
      </c>
      <c r="P6" s="359" t="s">
        <v>188</v>
      </c>
      <c r="Q6" s="358" t="s">
        <v>189</v>
      </c>
      <c r="R6" s="359" t="s">
        <v>190</v>
      </c>
      <c r="S6" s="358" t="s">
        <v>187</v>
      </c>
      <c r="T6" s="359" t="s">
        <v>188</v>
      </c>
      <c r="U6" s="358" t="s">
        <v>187</v>
      </c>
      <c r="V6" s="359" t="s">
        <v>188</v>
      </c>
      <c r="W6" s="358" t="s">
        <v>187</v>
      </c>
      <c r="X6" s="359" t="s">
        <v>188</v>
      </c>
      <c r="Y6" s="358" t="s">
        <v>187</v>
      </c>
      <c r="Z6" s="359" t="s">
        <v>188</v>
      </c>
      <c r="AA6" s="358" t="s">
        <v>187</v>
      </c>
      <c r="AB6" s="359" t="s">
        <v>188</v>
      </c>
      <c r="AC6" s="358" t="s">
        <v>187</v>
      </c>
      <c r="AD6" s="359" t="s">
        <v>188</v>
      </c>
      <c r="AE6" s="358" t="s">
        <v>187</v>
      </c>
      <c r="AF6" s="359" t="s">
        <v>188</v>
      </c>
      <c r="AG6" s="358" t="s">
        <v>191</v>
      </c>
      <c r="AH6" s="359" t="s">
        <v>192</v>
      </c>
      <c r="AI6" s="358" t="s">
        <v>191</v>
      </c>
      <c r="AJ6" s="359" t="s">
        <v>192</v>
      </c>
      <c r="AK6" s="358" t="s">
        <v>187</v>
      </c>
      <c r="AL6" s="360" t="s">
        <v>188</v>
      </c>
      <c r="AM6" s="358" t="s">
        <v>193</v>
      </c>
      <c r="AN6" s="360" t="s">
        <v>194</v>
      </c>
      <c r="AO6" s="358" t="s">
        <v>191</v>
      </c>
      <c r="AP6" s="360" t="s">
        <v>195</v>
      </c>
      <c r="AQ6" s="358" t="s">
        <v>187</v>
      </c>
      <c r="AR6" s="360" t="s">
        <v>188</v>
      </c>
      <c r="AS6" s="358" t="s">
        <v>187</v>
      </c>
      <c r="AT6" s="359" t="s">
        <v>188</v>
      </c>
      <c r="AU6" s="358" t="s">
        <v>187</v>
      </c>
      <c r="AV6" s="359" t="s">
        <v>188</v>
      </c>
      <c r="AW6" s="358" t="s">
        <v>187</v>
      </c>
      <c r="AX6" s="359" t="s">
        <v>188</v>
      </c>
      <c r="AY6" s="358" t="s">
        <v>577</v>
      </c>
      <c r="AZ6" s="359" t="s">
        <v>188</v>
      </c>
      <c r="BA6" s="358" t="s">
        <v>187</v>
      </c>
      <c r="BB6" s="359" t="s">
        <v>188</v>
      </c>
      <c r="BC6" s="358" t="s">
        <v>187</v>
      </c>
      <c r="BD6" s="359" t="s">
        <v>188</v>
      </c>
      <c r="BE6" s="358" t="s">
        <v>191</v>
      </c>
      <c r="BF6" s="359" t="s">
        <v>192</v>
      </c>
      <c r="BG6" s="358" t="s">
        <v>187</v>
      </c>
      <c r="BH6" s="359" t="s">
        <v>188</v>
      </c>
      <c r="BI6" s="358" t="s">
        <v>187</v>
      </c>
      <c r="BJ6" s="359" t="s">
        <v>188</v>
      </c>
      <c r="BK6" s="358" t="s">
        <v>187</v>
      </c>
      <c r="BL6" s="359" t="s">
        <v>188</v>
      </c>
      <c r="BM6" s="358" t="s">
        <v>640</v>
      </c>
      <c r="BN6" s="359" t="s">
        <v>641</v>
      </c>
      <c r="BO6" s="358" t="s">
        <v>187</v>
      </c>
      <c r="BP6" s="359" t="s">
        <v>188</v>
      </c>
      <c r="BQ6" s="358" t="s">
        <v>187</v>
      </c>
      <c r="BR6" s="359" t="s">
        <v>188</v>
      </c>
      <c r="BS6" s="358" t="s">
        <v>187</v>
      </c>
      <c r="BT6" s="359" t="s">
        <v>188</v>
      </c>
      <c r="BU6" s="358" t="s">
        <v>187</v>
      </c>
      <c r="BV6" s="359" t="s">
        <v>188</v>
      </c>
      <c r="BW6" s="358" t="s">
        <v>202</v>
      </c>
      <c r="BX6" s="359" t="s">
        <v>203</v>
      </c>
      <c r="BY6" s="239"/>
    </row>
    <row r="7" spans="2:77" ht="15.75" thickBot="1" x14ac:dyDescent="0.3">
      <c r="B7" s="320">
        <v>1</v>
      </c>
      <c r="C7" s="310">
        <v>2</v>
      </c>
      <c r="D7" s="319">
        <v>3</v>
      </c>
      <c r="E7" s="309">
        <v>4</v>
      </c>
      <c r="F7" s="310">
        <v>5</v>
      </c>
      <c r="G7" s="309">
        <v>6</v>
      </c>
      <c r="H7" s="310">
        <v>7</v>
      </c>
      <c r="I7" s="309">
        <v>8</v>
      </c>
      <c r="J7" s="310">
        <v>9</v>
      </c>
      <c r="K7" s="309">
        <v>10</v>
      </c>
      <c r="L7" s="310">
        <v>11</v>
      </c>
      <c r="M7" s="309">
        <v>12</v>
      </c>
      <c r="N7" s="310">
        <v>13</v>
      </c>
      <c r="O7" s="309">
        <v>14</v>
      </c>
      <c r="P7" s="310">
        <v>15</v>
      </c>
      <c r="Q7" s="309">
        <v>16</v>
      </c>
      <c r="R7" s="310">
        <v>17</v>
      </c>
      <c r="S7" s="309">
        <v>18</v>
      </c>
      <c r="T7" s="310">
        <v>19</v>
      </c>
      <c r="U7" s="309">
        <v>20</v>
      </c>
      <c r="V7" s="310">
        <v>21</v>
      </c>
      <c r="W7" s="309">
        <v>22</v>
      </c>
      <c r="X7" s="310">
        <v>23</v>
      </c>
      <c r="Y7" s="309">
        <v>24</v>
      </c>
      <c r="Z7" s="310">
        <v>25</v>
      </c>
      <c r="AA7" s="309">
        <v>26</v>
      </c>
      <c r="AB7" s="310">
        <v>27</v>
      </c>
      <c r="AC7" s="309">
        <v>28</v>
      </c>
      <c r="AD7" s="310">
        <v>29</v>
      </c>
      <c r="AE7" s="309">
        <v>30</v>
      </c>
      <c r="AF7" s="310">
        <v>31</v>
      </c>
      <c r="AG7" s="309">
        <v>32</v>
      </c>
      <c r="AH7" s="310">
        <v>33</v>
      </c>
      <c r="AI7" s="309">
        <v>34</v>
      </c>
      <c r="AJ7" s="310">
        <v>35</v>
      </c>
      <c r="AK7" s="309">
        <v>36</v>
      </c>
      <c r="AL7" s="310">
        <v>37</v>
      </c>
      <c r="AM7" s="309">
        <v>38</v>
      </c>
      <c r="AN7" s="310">
        <v>39</v>
      </c>
      <c r="AO7" s="309">
        <v>40</v>
      </c>
      <c r="AP7" s="310">
        <v>41</v>
      </c>
      <c r="AQ7" s="309">
        <v>42</v>
      </c>
      <c r="AR7" s="310">
        <v>43</v>
      </c>
      <c r="AS7" s="309">
        <v>44</v>
      </c>
      <c r="AT7" s="310">
        <v>45</v>
      </c>
      <c r="AU7" s="309">
        <v>46</v>
      </c>
      <c r="AV7" s="310">
        <v>47</v>
      </c>
      <c r="AW7" s="309">
        <v>48</v>
      </c>
      <c r="AX7" s="310">
        <v>49</v>
      </c>
      <c r="AY7" s="309">
        <v>50</v>
      </c>
      <c r="AZ7" s="310">
        <v>51</v>
      </c>
      <c r="BA7" s="309">
        <v>52</v>
      </c>
      <c r="BB7" s="310">
        <v>53</v>
      </c>
      <c r="BC7" s="309">
        <v>54</v>
      </c>
      <c r="BD7" s="310">
        <v>55</v>
      </c>
      <c r="BE7" s="309">
        <v>56</v>
      </c>
      <c r="BF7" s="310">
        <v>57</v>
      </c>
      <c r="BG7" s="309">
        <v>58</v>
      </c>
      <c r="BH7" s="310">
        <v>59</v>
      </c>
      <c r="BI7" s="309">
        <v>60</v>
      </c>
      <c r="BJ7" s="310">
        <v>61</v>
      </c>
      <c r="BK7" s="309">
        <v>62</v>
      </c>
      <c r="BL7" s="310">
        <v>63</v>
      </c>
      <c r="BM7" s="309">
        <v>64</v>
      </c>
      <c r="BN7" s="310">
        <v>65</v>
      </c>
      <c r="BO7" s="309">
        <v>66</v>
      </c>
      <c r="BP7" s="310">
        <v>67</v>
      </c>
      <c r="BQ7" s="309">
        <v>68</v>
      </c>
      <c r="BR7" s="310">
        <v>69</v>
      </c>
      <c r="BS7" s="309">
        <v>70</v>
      </c>
      <c r="BT7" s="310">
        <v>71</v>
      </c>
      <c r="BU7" s="309">
        <v>72</v>
      </c>
      <c r="BV7" s="310">
        <v>73</v>
      </c>
      <c r="BW7" s="309">
        <v>74</v>
      </c>
      <c r="BX7" s="310">
        <v>75</v>
      </c>
      <c r="BY7" s="239"/>
    </row>
    <row r="8" spans="2:77" ht="15.75" thickBot="1" x14ac:dyDescent="0.3">
      <c r="B8" s="367">
        <v>5</v>
      </c>
      <c r="C8" s="368" t="s">
        <v>205</v>
      </c>
      <c r="D8" s="327">
        <f>E8*F8+G8*H8+I8*J8+K8*L8+M8*N8+O8*P8+Q8*R8+S8*T8+U8*V8+W8*X8+Y8*Z8+AA8*AB8+AC8*AD8+AE8*AF8+AG8*AH8+AI8*AJ8+AK8*AL8+AM8*AN8+AO8*AP8+AQ8*AR8+AS8*AT8+AU8*AV8+AW8*AX8+AY8*AZ8+BA8*BB8+BC8*BD8+BE8*BF8+BG8*BH8+BI8*BJ8+BK8*BL8+BM8*BN8+BO8*BP8+BQ8*BR8+BS8*BT8+BU8*BV8+BW8*BX8</f>
        <v>499.72222352771405</v>
      </c>
      <c r="E8" s="321">
        <v>68</v>
      </c>
      <c r="F8" s="322">
        <v>0.56000000000000005</v>
      </c>
      <c r="G8" s="321"/>
      <c r="H8" s="322"/>
      <c r="I8" s="321"/>
      <c r="J8" s="322"/>
      <c r="K8" s="321"/>
      <c r="L8" s="322"/>
      <c r="M8" s="321"/>
      <c r="N8" s="322"/>
      <c r="O8" s="321"/>
      <c r="P8" s="322"/>
      <c r="Q8" s="321"/>
      <c r="R8" s="322"/>
      <c r="S8" s="321"/>
      <c r="T8" s="322"/>
      <c r="U8" s="321"/>
      <c r="V8" s="322"/>
      <c r="W8" s="321">
        <v>106</v>
      </c>
      <c r="X8" s="322">
        <v>6.6987676548191849E-2</v>
      </c>
      <c r="Y8" s="321">
        <v>28</v>
      </c>
      <c r="Z8" s="322">
        <v>0.70284057971014491</v>
      </c>
      <c r="AA8" s="321"/>
      <c r="AB8" s="322"/>
      <c r="AC8" s="321"/>
      <c r="AD8" s="322"/>
      <c r="AE8" s="321">
        <v>29</v>
      </c>
      <c r="AF8" s="322">
        <v>2.2430896551724135</v>
      </c>
      <c r="AG8" s="321">
        <v>90</v>
      </c>
      <c r="AH8" s="322">
        <v>3.2281569965870309</v>
      </c>
      <c r="AI8" s="321">
        <v>21.5</v>
      </c>
      <c r="AJ8" s="322">
        <v>3.6873611111111111</v>
      </c>
      <c r="AK8" s="321"/>
      <c r="AL8" s="323"/>
      <c r="AM8" s="321"/>
      <c r="AN8" s="323"/>
      <c r="AO8" s="321"/>
      <c r="AP8" s="323"/>
      <c r="AQ8" s="321"/>
      <c r="AR8" s="323"/>
      <c r="AS8" s="321"/>
      <c r="AT8" s="322"/>
      <c r="AU8" s="321"/>
      <c r="AV8" s="322"/>
      <c r="AW8" s="321"/>
      <c r="AX8" s="322"/>
      <c r="AY8" s="321"/>
      <c r="AZ8" s="322"/>
      <c r="BA8" s="321"/>
      <c r="BB8" s="322"/>
      <c r="BC8" s="321"/>
      <c r="BD8" s="322"/>
      <c r="BE8" s="321"/>
      <c r="BF8" s="322"/>
      <c r="BG8" s="321"/>
      <c r="BH8" s="322"/>
      <c r="BI8" s="321"/>
      <c r="BJ8" s="322"/>
      <c r="BK8" s="321"/>
      <c r="BL8" s="322"/>
      <c r="BM8" s="321"/>
      <c r="BN8" s="322"/>
      <c r="BO8" s="321"/>
      <c r="BP8" s="322"/>
      <c r="BQ8" s="321"/>
      <c r="BR8" s="322"/>
      <c r="BS8" s="321"/>
      <c r="BT8" s="322"/>
      <c r="BU8" s="321"/>
      <c r="BV8" s="322"/>
      <c r="BW8" s="321"/>
      <c r="BX8" s="322"/>
      <c r="BY8" s="239"/>
    </row>
    <row r="9" spans="2:77" ht="15.75" thickBot="1" x14ac:dyDescent="0.3">
      <c r="B9" s="325">
        <v>5</v>
      </c>
      <c r="C9" s="326" t="s">
        <v>206</v>
      </c>
      <c r="D9" s="327">
        <f t="shared" ref="D9:D47" si="0">E9*F9+G9*H9+I9*J9+K9*L9+M9*N9+O9*P9+Q9*R9+S9*T9+U9*V9+W9*X9+Y9*Z9+AA9*AB9+AC9*AD9+AE9*AF9+AG9*AH9+AI9*AJ9+AK9*AL9+AM9*AN9+AO9*AP9+AQ9*AR9+AS9*AT9+AU9*AV9+AW9*AX9+AY9*AZ9+BA9*BB9+BC9*BD9+BE9*BF9+BG9*BH9+BI9*BJ9+BK9*BL9+BM9*BN9+BO9*BP9+BQ9*BR9+BS9*BT9+BU9*BV9+BW9*BX9</f>
        <v>15232.713331621344</v>
      </c>
      <c r="E9" s="328"/>
      <c r="F9" s="329"/>
      <c r="G9" s="328"/>
      <c r="H9" s="329"/>
      <c r="I9" s="328"/>
      <c r="J9" s="329"/>
      <c r="K9" s="328">
        <v>290</v>
      </c>
      <c r="L9" s="329">
        <v>0.11641034482758621</v>
      </c>
      <c r="M9" s="328">
        <v>187</v>
      </c>
      <c r="N9" s="329">
        <v>6.9177428571428567</v>
      </c>
      <c r="O9" s="328">
        <v>103624</v>
      </c>
      <c r="P9" s="329">
        <v>5.3105409746177751E-2</v>
      </c>
      <c r="Q9" s="328"/>
      <c r="R9" s="329"/>
      <c r="S9" s="328">
        <v>3</v>
      </c>
      <c r="T9" s="329">
        <v>1.8150000000000002</v>
      </c>
      <c r="U9" s="328"/>
      <c r="V9" s="329"/>
      <c r="W9" s="328">
        <v>3605</v>
      </c>
      <c r="X9" s="329">
        <v>6.0733390874106646E-2</v>
      </c>
      <c r="Y9" s="328"/>
      <c r="Z9" s="329"/>
      <c r="AA9" s="328">
        <v>91</v>
      </c>
      <c r="AB9" s="329">
        <v>6.4195591867022866E-2</v>
      </c>
      <c r="AC9" s="328"/>
      <c r="AD9" s="329"/>
      <c r="AE9" s="328">
        <v>77</v>
      </c>
      <c r="AF9" s="329">
        <v>1.1374545454545455</v>
      </c>
      <c r="AG9" s="328">
        <v>60164.5</v>
      </c>
      <c r="AH9" s="329">
        <v>4.6121445813500341E-2</v>
      </c>
      <c r="AI9" s="328">
        <v>162.02499999999998</v>
      </c>
      <c r="AJ9" s="329">
        <v>2.7441412836629957</v>
      </c>
      <c r="AK9" s="328"/>
      <c r="AL9" s="330"/>
      <c r="AM9" s="328"/>
      <c r="AN9" s="330"/>
      <c r="AO9" s="328">
        <v>574</v>
      </c>
      <c r="AP9" s="330">
        <v>3.0125699178538952</v>
      </c>
      <c r="AQ9" s="328">
        <v>769</v>
      </c>
      <c r="AR9" s="330">
        <v>2.8653687850287919</v>
      </c>
      <c r="AS9" s="328"/>
      <c r="AT9" s="329"/>
      <c r="AU9" s="328"/>
      <c r="AV9" s="329"/>
      <c r="AW9" s="328">
        <v>43698</v>
      </c>
      <c r="AX9" s="329">
        <v>1.3797827754453647E-2</v>
      </c>
      <c r="AY9" s="328"/>
      <c r="AZ9" s="329"/>
      <c r="BA9" s="328"/>
      <c r="BB9" s="329"/>
      <c r="BC9" s="328"/>
      <c r="BD9" s="329"/>
      <c r="BE9" s="328">
        <v>4</v>
      </c>
      <c r="BF9" s="329">
        <v>5.7561428571428568</v>
      </c>
      <c r="BG9" s="328"/>
      <c r="BH9" s="329"/>
      <c r="BI9" s="328"/>
      <c r="BJ9" s="329"/>
      <c r="BK9" s="328">
        <v>53.25</v>
      </c>
      <c r="BL9" s="329">
        <v>3.3171780116959062</v>
      </c>
      <c r="BM9" s="328"/>
      <c r="BN9" s="329"/>
      <c r="BO9" s="328">
        <v>2800</v>
      </c>
      <c r="BP9" s="329">
        <v>4.6338585858585864E-2</v>
      </c>
      <c r="BQ9" s="328"/>
      <c r="BR9" s="329"/>
      <c r="BS9" s="328"/>
      <c r="BT9" s="329"/>
      <c r="BU9" s="328"/>
      <c r="BV9" s="329"/>
      <c r="BW9" s="328"/>
      <c r="BX9" s="329"/>
      <c r="BY9" s="239"/>
    </row>
    <row r="10" spans="2:77" ht="15.75" thickBot="1" x14ac:dyDescent="0.3">
      <c r="B10" s="332">
        <v>5</v>
      </c>
      <c r="C10" s="333" t="s">
        <v>207</v>
      </c>
      <c r="D10" s="327">
        <f t="shared" si="0"/>
        <v>50388.218064502966</v>
      </c>
      <c r="E10" s="334"/>
      <c r="F10" s="335"/>
      <c r="G10" s="334"/>
      <c r="H10" s="335"/>
      <c r="I10" s="334">
        <v>50236</v>
      </c>
      <c r="J10" s="335">
        <v>0.62935485537479352</v>
      </c>
      <c r="K10" s="334"/>
      <c r="L10" s="335"/>
      <c r="M10" s="334">
        <v>1780</v>
      </c>
      <c r="N10" s="335">
        <v>8.0095615107913662</v>
      </c>
      <c r="O10" s="334"/>
      <c r="P10" s="335"/>
      <c r="Q10" s="334">
        <v>2904</v>
      </c>
      <c r="R10" s="335">
        <v>0.50541957977675633</v>
      </c>
      <c r="S10" s="334"/>
      <c r="T10" s="335"/>
      <c r="U10" s="334"/>
      <c r="V10" s="335"/>
      <c r="W10" s="334"/>
      <c r="X10" s="335"/>
      <c r="Y10" s="334"/>
      <c r="Z10" s="335"/>
      <c r="AA10" s="334"/>
      <c r="AB10" s="335"/>
      <c r="AC10" s="334"/>
      <c r="AD10" s="335"/>
      <c r="AE10" s="334"/>
      <c r="AF10" s="335"/>
      <c r="AG10" s="334"/>
      <c r="AH10" s="335"/>
      <c r="AI10" s="334"/>
      <c r="AJ10" s="335"/>
      <c r="AK10" s="334">
        <v>331548.5</v>
      </c>
      <c r="AL10" s="336">
        <v>5.6233279369599584E-3</v>
      </c>
      <c r="AM10" s="334"/>
      <c r="AN10" s="336"/>
      <c r="AO10" s="334"/>
      <c r="AP10" s="336"/>
      <c r="AQ10" s="334"/>
      <c r="AR10" s="336"/>
      <c r="AS10" s="334"/>
      <c r="AT10" s="335"/>
      <c r="AU10" s="334"/>
      <c r="AV10" s="335"/>
      <c r="AW10" s="334"/>
      <c r="AX10" s="335"/>
      <c r="AY10" s="334"/>
      <c r="AZ10" s="335"/>
      <c r="BA10" s="334"/>
      <c r="BB10" s="335"/>
      <c r="BC10" s="334"/>
      <c r="BD10" s="335"/>
      <c r="BE10" s="334"/>
      <c r="BF10" s="335"/>
      <c r="BG10" s="334"/>
      <c r="BH10" s="335"/>
      <c r="BI10" s="334"/>
      <c r="BJ10" s="335"/>
      <c r="BK10" s="334"/>
      <c r="BL10" s="335"/>
      <c r="BM10" s="334"/>
      <c r="BN10" s="335"/>
      <c r="BO10" s="334"/>
      <c r="BP10" s="335"/>
      <c r="BQ10" s="334"/>
      <c r="BR10" s="335"/>
      <c r="BS10" s="334">
        <v>12544</v>
      </c>
      <c r="BT10" s="335">
        <v>9.2362546170893858E-2</v>
      </c>
      <c r="BU10" s="334"/>
      <c r="BV10" s="335"/>
      <c r="BW10" s="334">
        <v>1.056</v>
      </c>
      <c r="BX10" s="335">
        <v>22.905188768606223</v>
      </c>
      <c r="BY10" s="239"/>
    </row>
    <row r="11" spans="2:77" ht="15.75" thickBot="1" x14ac:dyDescent="0.3">
      <c r="B11" s="338">
        <v>4</v>
      </c>
      <c r="C11" s="339" t="s">
        <v>208</v>
      </c>
      <c r="D11" s="327">
        <f t="shared" si="0"/>
        <v>4004.2107077082405</v>
      </c>
      <c r="E11" s="340"/>
      <c r="F11" s="341"/>
      <c r="G11" s="340"/>
      <c r="H11" s="341"/>
      <c r="I11" s="340"/>
      <c r="J11" s="341"/>
      <c r="K11" s="340">
        <v>3</v>
      </c>
      <c r="L11" s="341">
        <v>2.9039999999999999</v>
      </c>
      <c r="M11" s="340"/>
      <c r="N11" s="341"/>
      <c r="O11" s="340">
        <v>5925</v>
      </c>
      <c r="P11" s="341">
        <v>0.15419547803617573</v>
      </c>
      <c r="Q11" s="340">
        <v>650</v>
      </c>
      <c r="R11" s="341">
        <v>0.33150469565217389</v>
      </c>
      <c r="S11" s="340">
        <v>120</v>
      </c>
      <c r="T11" s="341">
        <v>7.8922249999999998</v>
      </c>
      <c r="U11" s="340">
        <v>755</v>
      </c>
      <c r="V11" s="341">
        <v>2.0373482071713145</v>
      </c>
      <c r="W11" s="340">
        <v>100</v>
      </c>
      <c r="X11" s="341">
        <v>3.3300000000000003E-2</v>
      </c>
      <c r="Y11" s="340">
        <v>100</v>
      </c>
      <c r="Z11" s="341">
        <v>1.5609999999999999</v>
      </c>
      <c r="AA11" s="340">
        <v>1235</v>
      </c>
      <c r="AB11" s="341">
        <v>4.3820293637846647E-2</v>
      </c>
      <c r="AC11" s="340"/>
      <c r="AD11" s="341"/>
      <c r="AE11" s="340"/>
      <c r="AF11" s="341"/>
      <c r="AG11" s="340"/>
      <c r="AH11" s="341"/>
      <c r="AI11" s="340">
        <v>33.850000000000023</v>
      </c>
      <c r="AJ11" s="341">
        <v>3.5639435483870963</v>
      </c>
      <c r="AK11" s="340"/>
      <c r="AL11" s="342"/>
      <c r="AM11" s="340"/>
      <c r="AN11" s="342"/>
      <c r="AO11" s="340"/>
      <c r="AP11" s="342"/>
      <c r="AQ11" s="340"/>
      <c r="AR11" s="342"/>
      <c r="AS11" s="340"/>
      <c r="AT11" s="341"/>
      <c r="AU11" s="340"/>
      <c r="AV11" s="341"/>
      <c r="AW11" s="340"/>
      <c r="AX11" s="341"/>
      <c r="AY11" s="340"/>
      <c r="AZ11" s="341"/>
      <c r="BA11" s="340">
        <v>8</v>
      </c>
      <c r="BB11" s="341">
        <v>5.87</v>
      </c>
      <c r="BC11" s="340"/>
      <c r="BD11" s="341"/>
      <c r="BE11" s="340"/>
      <c r="BF11" s="341"/>
      <c r="BG11" s="340"/>
      <c r="BH11" s="341"/>
      <c r="BI11" s="340"/>
      <c r="BJ11" s="341"/>
      <c r="BK11" s="340"/>
      <c r="BL11" s="341"/>
      <c r="BM11" s="340"/>
      <c r="BN11" s="341"/>
      <c r="BO11" s="340"/>
      <c r="BP11" s="341"/>
      <c r="BQ11" s="340"/>
      <c r="BR11" s="341"/>
      <c r="BS11" s="340"/>
      <c r="BT11" s="341"/>
      <c r="BU11" s="340"/>
      <c r="BV11" s="341"/>
      <c r="BW11" s="340"/>
      <c r="BX11" s="341"/>
      <c r="BY11" s="239"/>
    </row>
    <row r="12" spans="2:77" ht="15.75" thickBot="1" x14ac:dyDescent="0.3">
      <c r="B12" s="325">
        <v>4</v>
      </c>
      <c r="C12" s="326" t="s">
        <v>209</v>
      </c>
      <c r="D12" s="327">
        <f t="shared" si="0"/>
        <v>934.64731039058825</v>
      </c>
      <c r="E12" s="328"/>
      <c r="F12" s="329"/>
      <c r="G12" s="328"/>
      <c r="H12" s="329"/>
      <c r="I12" s="328"/>
      <c r="J12" s="329"/>
      <c r="K12" s="328"/>
      <c r="L12" s="329"/>
      <c r="M12" s="328"/>
      <c r="N12" s="329"/>
      <c r="O12" s="328">
        <v>4500</v>
      </c>
      <c r="P12" s="329">
        <v>7.1325879999999994E-2</v>
      </c>
      <c r="Q12" s="328">
        <v>180</v>
      </c>
      <c r="R12" s="329">
        <v>0.49894915254237276</v>
      </c>
      <c r="S12" s="328"/>
      <c r="T12" s="329"/>
      <c r="U12" s="328">
        <v>40</v>
      </c>
      <c r="V12" s="329">
        <v>4.1383999999999999</v>
      </c>
      <c r="W12" s="328">
        <v>100</v>
      </c>
      <c r="X12" s="329">
        <v>9.1445749999999992E-2</v>
      </c>
      <c r="Y12" s="328"/>
      <c r="Z12" s="329"/>
      <c r="AA12" s="328">
        <v>200</v>
      </c>
      <c r="AB12" s="329">
        <v>2.1055999999999998E-2</v>
      </c>
      <c r="AC12" s="328">
        <v>2</v>
      </c>
      <c r="AD12" s="329">
        <v>9.9220000000000006</v>
      </c>
      <c r="AE12" s="328"/>
      <c r="AF12" s="329"/>
      <c r="AG12" s="328">
        <v>16</v>
      </c>
      <c r="AH12" s="329">
        <v>7.84</v>
      </c>
      <c r="AI12" s="328"/>
      <c r="AJ12" s="329"/>
      <c r="AK12" s="328"/>
      <c r="AL12" s="330"/>
      <c r="AM12" s="328"/>
      <c r="AN12" s="330"/>
      <c r="AO12" s="328"/>
      <c r="AP12" s="330"/>
      <c r="AQ12" s="328"/>
      <c r="AR12" s="330"/>
      <c r="AS12" s="328"/>
      <c r="AT12" s="329"/>
      <c r="AU12" s="328"/>
      <c r="AV12" s="329"/>
      <c r="AW12" s="328"/>
      <c r="AX12" s="329"/>
      <c r="AY12" s="328">
        <v>2</v>
      </c>
      <c r="AZ12" s="329">
        <v>43.178350000000002</v>
      </c>
      <c r="BA12" s="328"/>
      <c r="BB12" s="329"/>
      <c r="BC12" s="328"/>
      <c r="BD12" s="329"/>
      <c r="BE12" s="328"/>
      <c r="BF12" s="329"/>
      <c r="BG12" s="328"/>
      <c r="BH12" s="329"/>
      <c r="BI12" s="328"/>
      <c r="BJ12" s="329"/>
      <c r="BK12" s="328"/>
      <c r="BL12" s="329"/>
      <c r="BM12" s="328"/>
      <c r="BN12" s="329"/>
      <c r="BO12" s="328"/>
      <c r="BP12" s="329"/>
      <c r="BQ12" s="328"/>
      <c r="BR12" s="329"/>
      <c r="BS12" s="328"/>
      <c r="BT12" s="329"/>
      <c r="BU12" s="328">
        <v>425</v>
      </c>
      <c r="BV12" s="329">
        <v>0.26667653631284916</v>
      </c>
      <c r="BW12" s="328"/>
      <c r="BX12" s="329"/>
      <c r="BY12" s="239"/>
    </row>
    <row r="13" spans="2:77" ht="15.75" thickBot="1" x14ac:dyDescent="0.3">
      <c r="B13" s="325">
        <v>4</v>
      </c>
      <c r="C13" s="326" t="s">
        <v>210</v>
      </c>
      <c r="D13" s="327">
        <f t="shared" si="0"/>
        <v>795.70460606060612</v>
      </c>
      <c r="E13" s="328"/>
      <c r="F13" s="329"/>
      <c r="G13" s="328"/>
      <c r="H13" s="329"/>
      <c r="I13" s="328"/>
      <c r="J13" s="329"/>
      <c r="K13" s="328"/>
      <c r="L13" s="329"/>
      <c r="M13" s="328"/>
      <c r="N13" s="329"/>
      <c r="O13" s="328"/>
      <c r="P13" s="329"/>
      <c r="Q13" s="328">
        <v>250</v>
      </c>
      <c r="R13" s="329">
        <v>0.57853333333333334</v>
      </c>
      <c r="S13" s="328"/>
      <c r="T13" s="329"/>
      <c r="U13" s="328">
        <v>190</v>
      </c>
      <c r="V13" s="329">
        <v>3.4266909090909095</v>
      </c>
      <c r="W13" s="328"/>
      <c r="X13" s="329"/>
      <c r="Y13" s="328"/>
      <c r="Z13" s="329"/>
      <c r="AA13" s="328"/>
      <c r="AB13" s="329"/>
      <c r="AC13" s="328"/>
      <c r="AD13" s="329"/>
      <c r="AE13" s="328"/>
      <c r="AF13" s="329"/>
      <c r="AG13" s="328"/>
      <c r="AH13" s="329"/>
      <c r="AI13" s="328"/>
      <c r="AJ13" s="329"/>
      <c r="AK13" s="328"/>
      <c r="AL13" s="330"/>
      <c r="AM13" s="328"/>
      <c r="AN13" s="330"/>
      <c r="AO13" s="328"/>
      <c r="AP13" s="330"/>
      <c r="AQ13" s="328"/>
      <c r="AR13" s="330"/>
      <c r="AS13" s="328"/>
      <c r="AT13" s="329"/>
      <c r="AU13" s="328"/>
      <c r="AV13" s="329"/>
      <c r="AW13" s="328"/>
      <c r="AX13" s="329"/>
      <c r="AY13" s="328"/>
      <c r="AZ13" s="329"/>
      <c r="BA13" s="328"/>
      <c r="BB13" s="329"/>
      <c r="BC13" s="328"/>
      <c r="BD13" s="329"/>
      <c r="BE13" s="328"/>
      <c r="BF13" s="329"/>
      <c r="BG13" s="328"/>
      <c r="BH13" s="329"/>
      <c r="BI13" s="328"/>
      <c r="BJ13" s="329"/>
      <c r="BK13" s="328"/>
      <c r="BL13" s="329"/>
      <c r="BM13" s="328"/>
      <c r="BN13" s="329"/>
      <c r="BO13" s="328"/>
      <c r="BP13" s="329"/>
      <c r="BQ13" s="328"/>
      <c r="BR13" s="329"/>
      <c r="BS13" s="328"/>
      <c r="BT13" s="329"/>
      <c r="BU13" s="328"/>
      <c r="BV13" s="329"/>
      <c r="BW13" s="328"/>
      <c r="BX13" s="329"/>
      <c r="BY13" s="239"/>
    </row>
    <row r="14" spans="2:77" ht="15.75" thickBot="1" x14ac:dyDescent="0.3">
      <c r="B14" s="325">
        <v>4</v>
      </c>
      <c r="C14" s="326" t="s">
        <v>211</v>
      </c>
      <c r="D14" s="327">
        <f t="shared" si="0"/>
        <v>2533.4131506809508</v>
      </c>
      <c r="E14" s="328">
        <v>300</v>
      </c>
      <c r="F14" s="329">
        <v>0.16800000000000001</v>
      </c>
      <c r="G14" s="328"/>
      <c r="H14" s="329"/>
      <c r="I14" s="328"/>
      <c r="J14" s="329"/>
      <c r="K14" s="239"/>
      <c r="L14" s="239"/>
      <c r="M14" s="328">
        <v>10</v>
      </c>
      <c r="N14" s="329">
        <v>7.0785</v>
      </c>
      <c r="O14" s="328">
        <v>500</v>
      </c>
      <c r="P14" s="329">
        <v>4.3782609406952964E-2</v>
      </c>
      <c r="Q14" s="328"/>
      <c r="R14" s="329"/>
      <c r="S14" s="328">
        <v>40</v>
      </c>
      <c r="T14" s="329">
        <v>5.0214999999999996</v>
      </c>
      <c r="U14" s="328">
        <v>192</v>
      </c>
      <c r="V14" s="329">
        <v>2.5572109289617488</v>
      </c>
      <c r="W14" s="328"/>
      <c r="X14" s="329"/>
      <c r="Y14" s="328">
        <v>800</v>
      </c>
      <c r="Z14" s="329">
        <v>1.46E-2</v>
      </c>
      <c r="AA14" s="328">
        <v>270</v>
      </c>
      <c r="AB14" s="329">
        <v>3.6661904761904764E-2</v>
      </c>
      <c r="AC14" s="328"/>
      <c r="AD14" s="329"/>
      <c r="AE14" s="328"/>
      <c r="AF14" s="329"/>
      <c r="AG14" s="328"/>
      <c r="AH14" s="329"/>
      <c r="AI14" s="328">
        <v>76.600000000000009</v>
      </c>
      <c r="AJ14" s="329">
        <v>6.199212198221093</v>
      </c>
      <c r="AK14" s="328">
        <v>122</v>
      </c>
      <c r="AL14" s="330">
        <v>2.0720000000000001</v>
      </c>
      <c r="AM14" s="328"/>
      <c r="AN14" s="330"/>
      <c r="AO14" s="328"/>
      <c r="AP14" s="330"/>
      <c r="AQ14" s="328"/>
      <c r="AR14" s="330"/>
      <c r="AS14" s="328">
        <v>168</v>
      </c>
      <c r="AT14" s="329">
        <v>4.4687999999999999</v>
      </c>
      <c r="AU14" s="328">
        <v>1280</v>
      </c>
      <c r="AV14" s="329">
        <v>0.10851875</v>
      </c>
      <c r="AW14" s="328"/>
      <c r="AX14" s="329"/>
      <c r="AY14" s="328"/>
      <c r="AZ14" s="329"/>
      <c r="BA14" s="328"/>
      <c r="BB14" s="329"/>
      <c r="BC14" s="328"/>
      <c r="BD14" s="329"/>
      <c r="BE14" s="328"/>
      <c r="BF14" s="329"/>
      <c r="BG14" s="328"/>
      <c r="BH14" s="329"/>
      <c r="BI14" s="328"/>
      <c r="BJ14" s="329"/>
      <c r="BK14" s="328"/>
      <c r="BL14" s="329"/>
      <c r="BM14" s="328"/>
      <c r="BN14" s="329"/>
      <c r="BO14" s="328"/>
      <c r="BP14" s="329"/>
      <c r="BQ14" s="328">
        <v>80</v>
      </c>
      <c r="BR14" s="329">
        <v>0.74509473684210514</v>
      </c>
      <c r="BS14" s="328"/>
      <c r="BT14" s="329"/>
      <c r="BU14" s="328"/>
      <c r="BV14" s="329"/>
      <c r="BW14" s="328"/>
      <c r="BX14" s="329"/>
      <c r="BY14" s="239"/>
    </row>
    <row r="15" spans="2:77" ht="15.75" thickBot="1" x14ac:dyDescent="0.3">
      <c r="B15" s="325">
        <v>4</v>
      </c>
      <c r="C15" s="326" t="s">
        <v>212</v>
      </c>
      <c r="D15" s="327">
        <f t="shared" si="0"/>
        <v>5946.2395381447623</v>
      </c>
      <c r="E15" s="328"/>
      <c r="F15" s="329"/>
      <c r="G15" s="328"/>
      <c r="H15" s="329"/>
      <c r="I15" s="328"/>
      <c r="J15" s="329"/>
      <c r="K15" s="328"/>
      <c r="L15" s="329"/>
      <c r="M15" s="328"/>
      <c r="N15" s="329"/>
      <c r="O15" s="328">
        <v>131300</v>
      </c>
      <c r="P15" s="329">
        <v>4.0419113573407203E-2</v>
      </c>
      <c r="Q15" s="328"/>
      <c r="R15" s="329"/>
      <c r="S15" s="328"/>
      <c r="T15" s="329"/>
      <c r="U15" s="328"/>
      <c r="V15" s="329"/>
      <c r="W15" s="328">
        <v>64</v>
      </c>
      <c r="X15" s="329">
        <v>3.0249999999999999</v>
      </c>
      <c r="Y15" s="328"/>
      <c r="Z15" s="329"/>
      <c r="AA15" s="328">
        <v>3000</v>
      </c>
      <c r="AB15" s="329">
        <v>2.7900000000000001E-2</v>
      </c>
      <c r="AC15" s="328"/>
      <c r="AD15" s="329"/>
      <c r="AE15" s="328"/>
      <c r="AF15" s="329"/>
      <c r="AG15" s="328"/>
      <c r="AH15" s="329"/>
      <c r="AI15" s="328">
        <v>65</v>
      </c>
      <c r="AJ15" s="329">
        <v>5.27764705882353</v>
      </c>
      <c r="AK15" s="328">
        <v>900</v>
      </c>
      <c r="AL15" s="330">
        <v>2.0958741258741257E-2</v>
      </c>
      <c r="AM15" s="328"/>
      <c r="AN15" s="330"/>
      <c r="AO15" s="328"/>
      <c r="AP15" s="330"/>
      <c r="AQ15" s="328"/>
      <c r="AR15" s="330"/>
      <c r="AS15" s="328"/>
      <c r="AT15" s="329"/>
      <c r="AU15" s="328"/>
      <c r="AV15" s="329"/>
      <c r="AW15" s="328"/>
      <c r="AX15" s="329"/>
      <c r="AY15" s="328"/>
      <c r="AZ15" s="329"/>
      <c r="BA15" s="328"/>
      <c r="BB15" s="329"/>
      <c r="BC15" s="328"/>
      <c r="BD15" s="329"/>
      <c r="BE15" s="328"/>
      <c r="BF15" s="329"/>
      <c r="BG15" s="328"/>
      <c r="BH15" s="329"/>
      <c r="BI15" s="328"/>
      <c r="BJ15" s="329"/>
      <c r="BK15" s="328"/>
      <c r="BL15" s="329"/>
      <c r="BM15" s="328"/>
      <c r="BN15" s="329"/>
      <c r="BO15" s="328"/>
      <c r="BP15" s="329"/>
      <c r="BQ15" s="328"/>
      <c r="BR15" s="329"/>
      <c r="BS15" s="328"/>
      <c r="BT15" s="329"/>
      <c r="BU15" s="328"/>
      <c r="BV15" s="329"/>
      <c r="BW15" s="328"/>
      <c r="BX15" s="329"/>
      <c r="BY15" s="239"/>
    </row>
    <row r="16" spans="2:77" ht="15.75" thickBot="1" x14ac:dyDescent="0.3">
      <c r="B16" s="325">
        <v>4</v>
      </c>
      <c r="C16" s="326" t="s">
        <v>213</v>
      </c>
      <c r="D16" s="327">
        <f t="shared" si="0"/>
        <v>15472.994183225808</v>
      </c>
      <c r="E16" s="328"/>
      <c r="F16" s="329"/>
      <c r="G16" s="328">
        <v>10700</v>
      </c>
      <c r="H16" s="329">
        <v>0.38373440000000003</v>
      </c>
      <c r="I16" s="328"/>
      <c r="J16" s="329"/>
      <c r="K16" s="328">
        <v>50</v>
      </c>
      <c r="L16" s="329">
        <v>4.2350000000000003</v>
      </c>
      <c r="M16" s="328">
        <v>20</v>
      </c>
      <c r="N16" s="329">
        <v>9.0749999999999993</v>
      </c>
      <c r="O16" s="328">
        <v>91500</v>
      </c>
      <c r="P16" s="329">
        <v>9.4017049180327883E-2</v>
      </c>
      <c r="Q16" s="328"/>
      <c r="R16" s="329"/>
      <c r="S16" s="328">
        <v>50</v>
      </c>
      <c r="T16" s="329">
        <v>16.358232000000001</v>
      </c>
      <c r="U16" s="328">
        <v>420</v>
      </c>
      <c r="V16" s="329">
        <v>3.0384154838709674</v>
      </c>
      <c r="W16" s="328">
        <v>2000</v>
      </c>
      <c r="X16" s="329">
        <v>7.1389999999999995E-2</v>
      </c>
      <c r="Y16" s="328">
        <v>150</v>
      </c>
      <c r="Z16" s="329">
        <v>0.89600000000000002</v>
      </c>
      <c r="AA16" s="328"/>
      <c r="AB16" s="329"/>
      <c r="AC16" s="328"/>
      <c r="AD16" s="329"/>
      <c r="AE16" s="328"/>
      <c r="AF16" s="329"/>
      <c r="AG16" s="328"/>
      <c r="AH16" s="329"/>
      <c r="AI16" s="328"/>
      <c r="AJ16" s="329"/>
      <c r="AK16" s="328"/>
      <c r="AL16" s="330"/>
      <c r="AM16" s="328"/>
      <c r="AN16" s="330"/>
      <c r="AO16" s="328"/>
      <c r="AP16" s="330"/>
      <c r="AQ16" s="328"/>
      <c r="AR16" s="330"/>
      <c r="AS16" s="328"/>
      <c r="AT16" s="329"/>
      <c r="AU16" s="328"/>
      <c r="AV16" s="329"/>
      <c r="AW16" s="328"/>
      <c r="AX16" s="329"/>
      <c r="AY16" s="328"/>
      <c r="AZ16" s="329"/>
      <c r="BA16" s="328"/>
      <c r="BB16" s="329"/>
      <c r="BC16" s="328"/>
      <c r="BD16" s="329"/>
      <c r="BE16" s="328"/>
      <c r="BF16" s="329"/>
      <c r="BG16" s="328"/>
      <c r="BH16" s="329"/>
      <c r="BI16" s="328"/>
      <c r="BJ16" s="329"/>
      <c r="BK16" s="328"/>
      <c r="BL16" s="329"/>
      <c r="BM16" s="328"/>
      <c r="BN16" s="329"/>
      <c r="BO16" s="328"/>
      <c r="BP16" s="329"/>
      <c r="BQ16" s="328"/>
      <c r="BR16" s="329"/>
      <c r="BS16" s="328"/>
      <c r="BT16" s="329"/>
      <c r="BU16" s="328"/>
      <c r="BV16" s="329"/>
      <c r="BW16" s="328"/>
      <c r="BX16" s="329"/>
      <c r="BY16" s="239"/>
    </row>
    <row r="17" spans="2:77" ht="15.75" thickBot="1" x14ac:dyDescent="0.3">
      <c r="B17" s="332">
        <v>4</v>
      </c>
      <c r="C17" s="333" t="s">
        <v>214</v>
      </c>
      <c r="D17" s="327">
        <f t="shared" si="0"/>
        <v>3506.0036619705834</v>
      </c>
      <c r="E17" s="334"/>
      <c r="F17" s="335"/>
      <c r="G17" s="334"/>
      <c r="H17" s="335"/>
      <c r="I17" s="334"/>
      <c r="J17" s="335"/>
      <c r="K17" s="334"/>
      <c r="L17" s="335"/>
      <c r="M17" s="334"/>
      <c r="N17" s="335"/>
      <c r="O17" s="334">
        <v>38250</v>
      </c>
      <c r="P17" s="335">
        <v>4.4673175064047832E-2</v>
      </c>
      <c r="Q17" s="334">
        <v>3</v>
      </c>
      <c r="R17" s="335">
        <v>0.28112069608452456</v>
      </c>
      <c r="S17" s="334"/>
      <c r="T17" s="335"/>
      <c r="U17" s="334">
        <v>394</v>
      </c>
      <c r="V17" s="335">
        <v>1.8382278768233387</v>
      </c>
      <c r="W17" s="334">
        <v>400</v>
      </c>
      <c r="X17" s="335">
        <v>6.3212000000000004E-2</v>
      </c>
      <c r="Y17" s="334">
        <v>100</v>
      </c>
      <c r="Z17" s="335">
        <v>0.16159999999999999</v>
      </c>
      <c r="AA17" s="334"/>
      <c r="AB17" s="335"/>
      <c r="AC17" s="334"/>
      <c r="AD17" s="335"/>
      <c r="AE17" s="334">
        <v>2</v>
      </c>
      <c r="AF17" s="335">
        <v>2.0691000000000002</v>
      </c>
      <c r="AG17" s="334">
        <v>16</v>
      </c>
      <c r="AH17" s="335">
        <v>8.6611934426229507</v>
      </c>
      <c r="AI17" s="334">
        <v>67.100000000000009</v>
      </c>
      <c r="AJ17" s="335">
        <v>6.4173458890925765</v>
      </c>
      <c r="AK17" s="334">
        <v>5025</v>
      </c>
      <c r="AL17" s="336">
        <v>7.8021298701298689E-2</v>
      </c>
      <c r="AM17" s="334"/>
      <c r="AN17" s="336"/>
      <c r="AO17" s="334"/>
      <c r="AP17" s="336"/>
      <c r="AQ17" s="334"/>
      <c r="AR17" s="336"/>
      <c r="AS17" s="334"/>
      <c r="AT17" s="335"/>
      <c r="AU17" s="334"/>
      <c r="AV17" s="335"/>
      <c r="AW17" s="334"/>
      <c r="AX17" s="335"/>
      <c r="AY17" s="334"/>
      <c r="AZ17" s="335"/>
      <c r="BA17" s="334"/>
      <c r="BB17" s="335"/>
      <c r="BC17" s="334"/>
      <c r="BD17" s="335"/>
      <c r="BE17" s="334"/>
      <c r="BF17" s="335"/>
      <c r="BG17" s="334">
        <v>105</v>
      </c>
      <c r="BH17" s="335">
        <v>0.57866666666666666</v>
      </c>
      <c r="BI17" s="334">
        <v>170</v>
      </c>
      <c r="BJ17" s="335">
        <v>2.6862E-2</v>
      </c>
      <c r="BK17" s="334"/>
      <c r="BL17" s="335"/>
      <c r="BM17" s="334"/>
      <c r="BN17" s="335"/>
      <c r="BO17" s="334"/>
      <c r="BP17" s="335"/>
      <c r="BQ17" s="334"/>
      <c r="BR17" s="335"/>
      <c r="BS17" s="334"/>
      <c r="BT17" s="335"/>
      <c r="BU17" s="334"/>
      <c r="BV17" s="335"/>
      <c r="BW17" s="334"/>
      <c r="BX17" s="335"/>
      <c r="BY17" s="239"/>
    </row>
    <row r="18" spans="2:77" ht="15.75" thickBot="1" x14ac:dyDescent="0.3">
      <c r="B18" s="338">
        <v>3</v>
      </c>
      <c r="C18" s="339" t="s">
        <v>215</v>
      </c>
      <c r="D18" s="327">
        <f t="shared" si="0"/>
        <v>2950.8902967032959</v>
      </c>
      <c r="E18" s="344"/>
      <c r="F18" s="345"/>
      <c r="G18" s="344"/>
      <c r="H18" s="345"/>
      <c r="I18" s="344"/>
      <c r="J18" s="345"/>
      <c r="K18" s="344">
        <v>190</v>
      </c>
      <c r="L18" s="345">
        <v>3.7509999999999999</v>
      </c>
      <c r="M18" s="344"/>
      <c r="N18" s="345"/>
      <c r="O18" s="344">
        <v>11000</v>
      </c>
      <c r="P18" s="345">
        <v>7.0081923076923069E-2</v>
      </c>
      <c r="Q18" s="344">
        <v>100</v>
      </c>
      <c r="R18" s="345">
        <v>0.53997142857142855</v>
      </c>
      <c r="S18" s="344"/>
      <c r="T18" s="345"/>
      <c r="U18" s="344">
        <v>540</v>
      </c>
      <c r="V18" s="345">
        <v>1.827125925925926</v>
      </c>
      <c r="W18" s="344"/>
      <c r="X18" s="345"/>
      <c r="Y18" s="344"/>
      <c r="Z18" s="345"/>
      <c r="AA18" s="344">
        <v>250</v>
      </c>
      <c r="AB18" s="345">
        <v>2.9159999999999998E-2</v>
      </c>
      <c r="AC18" s="344"/>
      <c r="AD18" s="345"/>
      <c r="AE18" s="344"/>
      <c r="AF18" s="345"/>
      <c r="AG18" s="344">
        <v>12</v>
      </c>
      <c r="AH18" s="345">
        <v>9.6469000000000005</v>
      </c>
      <c r="AI18" s="344">
        <v>20.399999999999999</v>
      </c>
      <c r="AJ18" s="345">
        <v>12.214176470588237</v>
      </c>
      <c r="AK18" s="344">
        <v>12</v>
      </c>
      <c r="AL18" s="346">
        <v>4.5360000000000005</v>
      </c>
      <c r="AM18" s="344"/>
      <c r="AN18" s="346"/>
      <c r="AO18" s="344"/>
      <c r="AP18" s="346"/>
      <c r="AQ18" s="344"/>
      <c r="AR18" s="346"/>
      <c r="AS18" s="344"/>
      <c r="AT18" s="345"/>
      <c r="AU18" s="344"/>
      <c r="AV18" s="345"/>
      <c r="AW18" s="344"/>
      <c r="AX18" s="345"/>
      <c r="AY18" s="344"/>
      <c r="AZ18" s="345"/>
      <c r="BA18" s="344"/>
      <c r="BB18" s="345"/>
      <c r="BC18" s="344"/>
      <c r="BD18" s="345"/>
      <c r="BE18" s="344"/>
      <c r="BF18" s="345"/>
      <c r="BG18" s="344"/>
      <c r="BH18" s="345"/>
      <c r="BI18" s="344"/>
      <c r="BJ18" s="345"/>
      <c r="BK18" s="344"/>
      <c r="BL18" s="345"/>
      <c r="BM18" s="344"/>
      <c r="BN18" s="345"/>
      <c r="BO18" s="344"/>
      <c r="BP18" s="345"/>
      <c r="BQ18" s="344"/>
      <c r="BR18" s="345"/>
      <c r="BS18" s="344"/>
      <c r="BT18" s="345"/>
      <c r="BU18" s="344"/>
      <c r="BV18" s="345"/>
      <c r="BW18" s="344"/>
      <c r="BX18" s="345"/>
      <c r="BY18" s="239"/>
    </row>
    <row r="19" spans="2:77" ht="15.75" thickBot="1" x14ac:dyDescent="0.3">
      <c r="B19" s="325">
        <v>3</v>
      </c>
      <c r="C19" s="326" t="s">
        <v>216</v>
      </c>
      <c r="D19" s="327">
        <f t="shared" si="0"/>
        <v>2030.8379411764706</v>
      </c>
      <c r="E19" s="328"/>
      <c r="F19" s="329"/>
      <c r="G19" s="328">
        <v>3500</v>
      </c>
      <c r="H19" s="329">
        <v>0.26400000000000001</v>
      </c>
      <c r="I19" s="328"/>
      <c r="J19" s="329"/>
      <c r="K19" s="328"/>
      <c r="L19" s="329"/>
      <c r="M19" s="328"/>
      <c r="N19" s="329"/>
      <c r="O19" s="328"/>
      <c r="P19" s="329"/>
      <c r="Q19" s="328">
        <v>713</v>
      </c>
      <c r="R19" s="329">
        <v>0.56000000000000005</v>
      </c>
      <c r="S19" s="328"/>
      <c r="T19" s="329"/>
      <c r="U19" s="328"/>
      <c r="V19" s="329"/>
      <c r="W19" s="328"/>
      <c r="X19" s="329"/>
      <c r="Y19" s="328"/>
      <c r="Z19" s="329"/>
      <c r="AA19" s="328">
        <v>450</v>
      </c>
      <c r="AB19" s="329">
        <v>0.10100000000000001</v>
      </c>
      <c r="AC19" s="328"/>
      <c r="AD19" s="329"/>
      <c r="AE19" s="328"/>
      <c r="AF19" s="329"/>
      <c r="AG19" s="328"/>
      <c r="AH19" s="329"/>
      <c r="AI19" s="328"/>
      <c r="AJ19" s="329"/>
      <c r="AK19" s="328">
        <v>10825</v>
      </c>
      <c r="AL19" s="330">
        <v>6.116470588235294E-2</v>
      </c>
      <c r="AM19" s="328"/>
      <c r="AN19" s="330"/>
      <c r="AO19" s="328"/>
      <c r="AP19" s="330"/>
      <c r="AQ19" s="328"/>
      <c r="AR19" s="330"/>
      <c r="AS19" s="328"/>
      <c r="AT19" s="329"/>
      <c r="AU19" s="328"/>
      <c r="AV19" s="329"/>
      <c r="AW19" s="328"/>
      <c r="AX19" s="329"/>
      <c r="AY19" s="328"/>
      <c r="AZ19" s="329"/>
      <c r="BA19" s="328"/>
      <c r="BB19" s="329"/>
      <c r="BC19" s="328"/>
      <c r="BD19" s="329"/>
      <c r="BE19" s="328"/>
      <c r="BF19" s="329"/>
      <c r="BG19" s="328"/>
      <c r="BH19" s="329"/>
      <c r="BI19" s="328"/>
      <c r="BJ19" s="329"/>
      <c r="BK19" s="328"/>
      <c r="BL19" s="329"/>
      <c r="BM19" s="328"/>
      <c r="BN19" s="329"/>
      <c r="BO19" s="328"/>
      <c r="BP19" s="329"/>
      <c r="BQ19" s="328"/>
      <c r="BR19" s="329"/>
      <c r="BS19" s="328"/>
      <c r="BT19" s="329"/>
      <c r="BU19" s="328"/>
      <c r="BV19" s="329"/>
      <c r="BW19" s="328"/>
      <c r="BX19" s="329"/>
      <c r="BY19" s="239"/>
    </row>
    <row r="20" spans="2:77" ht="15.75" thickBot="1" x14ac:dyDescent="0.3">
      <c r="B20" s="325">
        <v>3</v>
      </c>
      <c r="C20" s="326" t="s">
        <v>217</v>
      </c>
      <c r="D20" s="327">
        <f t="shared" si="0"/>
        <v>3062.6657218864898</v>
      </c>
      <c r="E20" s="328"/>
      <c r="F20" s="329"/>
      <c r="G20" s="328"/>
      <c r="H20" s="329"/>
      <c r="I20" s="328"/>
      <c r="J20" s="329"/>
      <c r="K20" s="328"/>
      <c r="L20" s="329"/>
      <c r="M20" s="328"/>
      <c r="N20" s="329"/>
      <c r="O20" s="328">
        <v>18400</v>
      </c>
      <c r="P20" s="329">
        <v>0.13539822955376296</v>
      </c>
      <c r="Q20" s="328">
        <v>170</v>
      </c>
      <c r="R20" s="329">
        <v>0.53759999999999997</v>
      </c>
      <c r="S20" s="328"/>
      <c r="T20" s="329"/>
      <c r="U20" s="328">
        <v>153</v>
      </c>
      <c r="V20" s="329">
        <v>0.74807265541875667</v>
      </c>
      <c r="W20" s="328"/>
      <c r="X20" s="329"/>
      <c r="Y20" s="328"/>
      <c r="Z20" s="329"/>
      <c r="AA20" s="328">
        <v>600</v>
      </c>
      <c r="AB20" s="329">
        <v>5.3013333333333336E-2</v>
      </c>
      <c r="AC20" s="328"/>
      <c r="AD20" s="329"/>
      <c r="AE20" s="328"/>
      <c r="AF20" s="329"/>
      <c r="AG20" s="328">
        <v>54</v>
      </c>
      <c r="AH20" s="329">
        <v>6.1793181818181822</v>
      </c>
      <c r="AI20" s="328"/>
      <c r="AJ20" s="329"/>
      <c r="AK20" s="328"/>
      <c r="AL20" s="330"/>
      <c r="AM20" s="328"/>
      <c r="AN20" s="330"/>
      <c r="AO20" s="328"/>
      <c r="AP20" s="330"/>
      <c r="AQ20" s="328"/>
      <c r="AR20" s="330"/>
      <c r="AS20" s="328"/>
      <c r="AT20" s="329"/>
      <c r="AU20" s="328"/>
      <c r="AV20" s="329"/>
      <c r="AW20" s="328"/>
      <c r="AX20" s="329"/>
      <c r="AY20" s="328"/>
      <c r="AZ20" s="329"/>
      <c r="BA20" s="328"/>
      <c r="BB20" s="329"/>
      <c r="BC20" s="328"/>
      <c r="BD20" s="329"/>
      <c r="BE20" s="328"/>
      <c r="BF20" s="329"/>
      <c r="BG20" s="328"/>
      <c r="BH20" s="329"/>
      <c r="BI20" s="328"/>
      <c r="BJ20" s="329"/>
      <c r="BK20" s="328"/>
      <c r="BL20" s="329"/>
      <c r="BM20" s="328"/>
      <c r="BN20" s="329"/>
      <c r="BO20" s="328"/>
      <c r="BP20" s="329"/>
      <c r="BQ20" s="328"/>
      <c r="BR20" s="329"/>
      <c r="BS20" s="328"/>
      <c r="BT20" s="329"/>
      <c r="BU20" s="328"/>
      <c r="BV20" s="329"/>
      <c r="BW20" s="328"/>
      <c r="BX20" s="329"/>
      <c r="BY20" s="239"/>
    </row>
    <row r="21" spans="2:77" ht="15.75" thickBot="1" x14ac:dyDescent="0.3">
      <c r="B21" s="325">
        <v>3</v>
      </c>
      <c r="C21" s="326" t="s">
        <v>218</v>
      </c>
      <c r="D21" s="327">
        <f t="shared" si="0"/>
        <v>1436.0368351648349</v>
      </c>
      <c r="E21" s="328"/>
      <c r="F21" s="329"/>
      <c r="G21" s="328"/>
      <c r="H21" s="329"/>
      <c r="I21" s="328"/>
      <c r="J21" s="329"/>
      <c r="K21" s="328">
        <v>280</v>
      </c>
      <c r="L21" s="329">
        <v>3.8719999999999999</v>
      </c>
      <c r="M21" s="328"/>
      <c r="N21" s="329"/>
      <c r="O21" s="328"/>
      <c r="P21" s="329"/>
      <c r="Q21" s="328">
        <v>280</v>
      </c>
      <c r="R21" s="329">
        <v>0.56699999999999995</v>
      </c>
      <c r="S21" s="328"/>
      <c r="T21" s="329"/>
      <c r="U21" s="328">
        <v>100</v>
      </c>
      <c r="V21" s="329">
        <v>0.8751000000000001</v>
      </c>
      <c r="W21" s="328"/>
      <c r="X21" s="329"/>
      <c r="Y21" s="328"/>
      <c r="Z21" s="329"/>
      <c r="AA21" s="328"/>
      <c r="AB21" s="329"/>
      <c r="AC21" s="328">
        <v>6</v>
      </c>
      <c r="AD21" s="329">
        <v>3.8719999999999999</v>
      </c>
      <c r="AE21" s="328"/>
      <c r="AF21" s="329"/>
      <c r="AG21" s="328"/>
      <c r="AH21" s="329"/>
      <c r="AI21" s="328">
        <v>31</v>
      </c>
      <c r="AJ21" s="329">
        <v>2.6572527472527474</v>
      </c>
      <c r="AK21" s="328"/>
      <c r="AL21" s="330"/>
      <c r="AM21" s="328"/>
      <c r="AN21" s="330"/>
      <c r="AO21" s="328"/>
      <c r="AP21" s="330"/>
      <c r="AQ21" s="328"/>
      <c r="AR21" s="330"/>
      <c r="AS21" s="328"/>
      <c r="AT21" s="329"/>
      <c r="AU21" s="328"/>
      <c r="AV21" s="329"/>
      <c r="AW21" s="328"/>
      <c r="AX21" s="329"/>
      <c r="AY21" s="328"/>
      <c r="AZ21" s="329"/>
      <c r="BA21" s="328"/>
      <c r="BB21" s="329"/>
      <c r="BC21" s="328"/>
      <c r="BD21" s="329"/>
      <c r="BE21" s="328"/>
      <c r="BF21" s="329"/>
      <c r="BG21" s="328"/>
      <c r="BH21" s="329"/>
      <c r="BI21" s="328"/>
      <c r="BJ21" s="329"/>
      <c r="BK21" s="328"/>
      <c r="BL21" s="329"/>
      <c r="BM21" s="328"/>
      <c r="BN21" s="329"/>
      <c r="BO21" s="328"/>
      <c r="BP21" s="329"/>
      <c r="BQ21" s="328"/>
      <c r="BR21" s="329"/>
      <c r="BS21" s="328"/>
      <c r="BT21" s="329"/>
      <c r="BU21" s="328"/>
      <c r="BV21" s="329"/>
      <c r="BW21" s="328"/>
      <c r="BX21" s="329"/>
      <c r="BY21" s="239"/>
    </row>
    <row r="22" spans="2:77" ht="15.75" thickBot="1" x14ac:dyDescent="0.3">
      <c r="B22" s="325">
        <v>3</v>
      </c>
      <c r="C22" s="326" t="s">
        <v>219</v>
      </c>
      <c r="D22" s="327">
        <f t="shared" si="0"/>
        <v>170.97919999999999</v>
      </c>
      <c r="E22" s="328"/>
      <c r="F22" s="329"/>
      <c r="G22" s="328">
        <v>240</v>
      </c>
      <c r="H22" s="329">
        <v>0.19</v>
      </c>
      <c r="I22" s="328"/>
      <c r="J22" s="329"/>
      <c r="K22" s="328"/>
      <c r="L22" s="329"/>
      <c r="M22" s="328"/>
      <c r="N22" s="329"/>
      <c r="O22" s="328"/>
      <c r="P22" s="329"/>
      <c r="Q22" s="328">
        <v>121</v>
      </c>
      <c r="R22" s="329">
        <v>0.34</v>
      </c>
      <c r="S22" s="328"/>
      <c r="T22" s="329"/>
      <c r="U22" s="328"/>
      <c r="V22" s="329"/>
      <c r="W22" s="328"/>
      <c r="X22" s="329"/>
      <c r="Y22" s="328"/>
      <c r="Z22" s="329"/>
      <c r="AA22" s="328">
        <v>400</v>
      </c>
      <c r="AB22" s="329">
        <v>4.7500000000000001E-2</v>
      </c>
      <c r="AC22" s="328"/>
      <c r="AD22" s="329"/>
      <c r="AE22" s="328"/>
      <c r="AF22" s="329"/>
      <c r="AG22" s="328"/>
      <c r="AH22" s="329"/>
      <c r="AI22" s="328">
        <v>9</v>
      </c>
      <c r="AJ22" s="329">
        <v>7.2488000000000001</v>
      </c>
      <c r="AK22" s="328"/>
      <c r="AL22" s="330"/>
      <c r="AM22" s="328"/>
      <c r="AN22" s="330"/>
      <c r="AO22" s="328"/>
      <c r="AP22" s="330"/>
      <c r="AQ22" s="328"/>
      <c r="AR22" s="330"/>
      <c r="AS22" s="328"/>
      <c r="AT22" s="329"/>
      <c r="AU22" s="328"/>
      <c r="AV22" s="329"/>
      <c r="AW22" s="328"/>
      <c r="AX22" s="329"/>
      <c r="AY22" s="328"/>
      <c r="AZ22" s="329"/>
      <c r="BA22" s="328"/>
      <c r="BB22" s="329"/>
      <c r="BC22" s="328"/>
      <c r="BD22" s="329"/>
      <c r="BE22" s="328"/>
      <c r="BF22" s="329"/>
      <c r="BG22" s="328"/>
      <c r="BH22" s="329"/>
      <c r="BI22" s="328"/>
      <c r="BJ22" s="329"/>
      <c r="BK22" s="328"/>
      <c r="BL22" s="329"/>
      <c r="BM22" s="328"/>
      <c r="BN22" s="329"/>
      <c r="BO22" s="328"/>
      <c r="BP22" s="329"/>
      <c r="BQ22" s="328"/>
      <c r="BR22" s="329"/>
      <c r="BS22" s="328"/>
      <c r="BT22" s="329"/>
      <c r="BU22" s="328"/>
      <c r="BV22" s="329"/>
      <c r="BW22" s="328"/>
      <c r="BX22" s="329"/>
      <c r="BY22" s="239"/>
    </row>
    <row r="23" spans="2:77" ht="15.75" thickBot="1" x14ac:dyDescent="0.3">
      <c r="B23" s="325">
        <v>3</v>
      </c>
      <c r="C23" s="326" t="s">
        <v>220</v>
      </c>
      <c r="D23" s="327">
        <f t="shared" si="0"/>
        <v>175.5934275846833</v>
      </c>
      <c r="E23" s="328"/>
      <c r="F23" s="329"/>
      <c r="G23" s="328"/>
      <c r="H23" s="329"/>
      <c r="I23" s="328"/>
      <c r="J23" s="329"/>
      <c r="K23" s="328"/>
      <c r="L23" s="329"/>
      <c r="M23" s="328"/>
      <c r="N23" s="329"/>
      <c r="O23" s="328"/>
      <c r="P23" s="329"/>
      <c r="Q23" s="328"/>
      <c r="R23" s="329"/>
      <c r="S23" s="328"/>
      <c r="T23" s="329"/>
      <c r="U23" s="328"/>
      <c r="V23" s="329"/>
      <c r="W23" s="328">
        <v>200</v>
      </c>
      <c r="X23" s="329">
        <v>8.5679999999999992E-2</v>
      </c>
      <c r="Y23" s="328"/>
      <c r="Z23" s="329"/>
      <c r="AA23" s="328"/>
      <c r="AB23" s="329"/>
      <c r="AC23" s="328"/>
      <c r="AD23" s="329"/>
      <c r="AE23" s="328"/>
      <c r="AF23" s="329"/>
      <c r="AG23" s="328">
        <v>6.0099999999999909</v>
      </c>
      <c r="AH23" s="329">
        <v>5.3340324005891029</v>
      </c>
      <c r="AI23" s="328">
        <v>11.174999999999999</v>
      </c>
      <c r="AJ23" s="329">
        <v>11.310952380952381</v>
      </c>
      <c r="AK23" s="328"/>
      <c r="AL23" s="330"/>
      <c r="AM23" s="328"/>
      <c r="AN23" s="330"/>
      <c r="AO23" s="328"/>
      <c r="AP23" s="330"/>
      <c r="AQ23" s="328"/>
      <c r="AR23" s="330"/>
      <c r="AS23" s="328"/>
      <c r="AT23" s="329"/>
      <c r="AU23" s="328"/>
      <c r="AV23" s="329"/>
      <c r="AW23" s="328"/>
      <c r="AX23" s="329"/>
      <c r="AY23" s="328"/>
      <c r="AZ23" s="329"/>
      <c r="BA23" s="328"/>
      <c r="BB23" s="329"/>
      <c r="BC23" s="328"/>
      <c r="BD23" s="329"/>
      <c r="BE23" s="328"/>
      <c r="BF23" s="329"/>
      <c r="BG23" s="328"/>
      <c r="BH23" s="329"/>
      <c r="BI23" s="328"/>
      <c r="BJ23" s="329"/>
      <c r="BK23" s="328"/>
      <c r="BL23" s="329"/>
      <c r="BM23" s="328"/>
      <c r="BN23" s="329"/>
      <c r="BO23" s="328"/>
      <c r="BP23" s="329"/>
      <c r="BQ23" s="328"/>
      <c r="BR23" s="329"/>
      <c r="BS23" s="328"/>
      <c r="BT23" s="329"/>
      <c r="BU23" s="328"/>
      <c r="BV23" s="329"/>
      <c r="BW23" s="328"/>
      <c r="BX23" s="329"/>
      <c r="BY23" s="239"/>
    </row>
    <row r="24" spans="2:77" ht="15.75" thickBot="1" x14ac:dyDescent="0.3">
      <c r="B24" s="332">
        <v>3</v>
      </c>
      <c r="C24" s="333" t="s">
        <v>221</v>
      </c>
      <c r="D24" s="327">
        <f t="shared" si="0"/>
        <v>0</v>
      </c>
      <c r="E24" s="334"/>
      <c r="F24" s="335"/>
      <c r="G24" s="334"/>
      <c r="H24" s="335"/>
      <c r="I24" s="334"/>
      <c r="J24" s="335"/>
      <c r="K24" s="334"/>
      <c r="L24" s="335"/>
      <c r="M24" s="334"/>
      <c r="N24" s="335"/>
      <c r="O24" s="334"/>
      <c r="P24" s="335"/>
      <c r="Q24" s="334"/>
      <c r="R24" s="335"/>
      <c r="S24" s="334"/>
      <c r="T24" s="335"/>
      <c r="U24" s="334"/>
      <c r="V24" s="335"/>
      <c r="W24" s="334"/>
      <c r="X24" s="335"/>
      <c r="Y24" s="334"/>
      <c r="Z24" s="335"/>
      <c r="AA24" s="334"/>
      <c r="AB24" s="335"/>
      <c r="AC24" s="334"/>
      <c r="AD24" s="335"/>
      <c r="AE24" s="334"/>
      <c r="AF24" s="335"/>
      <c r="AG24" s="334"/>
      <c r="AH24" s="335"/>
      <c r="AI24" s="334"/>
      <c r="AJ24" s="335"/>
      <c r="AK24" s="334"/>
      <c r="AL24" s="336"/>
      <c r="AM24" s="334"/>
      <c r="AN24" s="336"/>
      <c r="AO24" s="334"/>
      <c r="AP24" s="336"/>
      <c r="AQ24" s="334"/>
      <c r="AR24" s="336"/>
      <c r="AS24" s="334"/>
      <c r="AT24" s="335"/>
      <c r="AU24" s="334"/>
      <c r="AV24" s="335"/>
      <c r="AW24" s="334"/>
      <c r="AX24" s="335"/>
      <c r="AY24" s="334"/>
      <c r="AZ24" s="335"/>
      <c r="BA24" s="334"/>
      <c r="BB24" s="335"/>
      <c r="BC24" s="334"/>
      <c r="BD24" s="335"/>
      <c r="BE24" s="334"/>
      <c r="BF24" s="335"/>
      <c r="BG24" s="334"/>
      <c r="BH24" s="335"/>
      <c r="BI24" s="334"/>
      <c r="BJ24" s="335"/>
      <c r="BK24" s="334"/>
      <c r="BL24" s="335"/>
      <c r="BM24" s="334"/>
      <c r="BN24" s="335"/>
      <c r="BO24" s="334"/>
      <c r="BP24" s="335"/>
      <c r="BQ24" s="334"/>
      <c r="BR24" s="335"/>
      <c r="BS24" s="334"/>
      <c r="BT24" s="335"/>
      <c r="BU24" s="334"/>
      <c r="BV24" s="335"/>
      <c r="BW24" s="334"/>
      <c r="BX24" s="335"/>
      <c r="BY24" s="239"/>
    </row>
    <row r="25" spans="2:77" ht="15.75" thickBot="1" x14ac:dyDescent="0.3">
      <c r="B25" s="338">
        <v>2</v>
      </c>
      <c r="C25" s="339" t="s">
        <v>222</v>
      </c>
      <c r="D25" s="327">
        <f t="shared" si="0"/>
        <v>168.34891304347826</v>
      </c>
      <c r="E25" s="340"/>
      <c r="F25" s="341"/>
      <c r="G25" s="340"/>
      <c r="H25" s="341"/>
      <c r="I25" s="340"/>
      <c r="J25" s="341"/>
      <c r="K25" s="340"/>
      <c r="L25" s="341"/>
      <c r="M25" s="340"/>
      <c r="N25" s="341"/>
      <c r="O25" s="340">
        <v>2750</v>
      </c>
      <c r="P25" s="341">
        <v>5.1308695652173913E-2</v>
      </c>
      <c r="Q25" s="340"/>
      <c r="R25" s="341"/>
      <c r="S25" s="340"/>
      <c r="T25" s="341"/>
      <c r="U25" s="340"/>
      <c r="V25" s="341"/>
      <c r="W25" s="340">
        <v>50</v>
      </c>
      <c r="X25" s="341">
        <v>8.0600000000000005E-2</v>
      </c>
      <c r="Y25" s="340"/>
      <c r="Z25" s="341"/>
      <c r="AA25" s="340">
        <v>600</v>
      </c>
      <c r="AB25" s="341">
        <v>3.8699999999999998E-2</v>
      </c>
      <c r="AC25" s="340"/>
      <c r="AD25" s="341"/>
      <c r="AE25" s="340"/>
      <c r="AF25" s="341"/>
      <c r="AG25" s="340"/>
      <c r="AH25" s="341"/>
      <c r="AI25" s="340"/>
      <c r="AJ25" s="341"/>
      <c r="AK25" s="340"/>
      <c r="AL25" s="342"/>
      <c r="AM25" s="340"/>
      <c r="AN25" s="342"/>
      <c r="AO25" s="340"/>
      <c r="AP25" s="342"/>
      <c r="AQ25" s="340"/>
      <c r="AR25" s="342"/>
      <c r="AS25" s="340"/>
      <c r="AT25" s="341"/>
      <c r="AU25" s="340"/>
      <c r="AV25" s="341"/>
      <c r="AW25" s="340"/>
      <c r="AX25" s="341"/>
      <c r="AY25" s="340"/>
      <c r="AZ25" s="341"/>
      <c r="BA25" s="340"/>
      <c r="BB25" s="341"/>
      <c r="BC25" s="340"/>
      <c r="BD25" s="341"/>
      <c r="BE25" s="340"/>
      <c r="BF25" s="341"/>
      <c r="BG25" s="340"/>
      <c r="BH25" s="341"/>
      <c r="BI25" s="340"/>
      <c r="BJ25" s="341"/>
      <c r="BK25" s="340"/>
      <c r="BL25" s="341"/>
      <c r="BM25" s="340"/>
      <c r="BN25" s="341"/>
      <c r="BO25" s="340"/>
      <c r="BP25" s="341"/>
      <c r="BQ25" s="340"/>
      <c r="BR25" s="341"/>
      <c r="BS25" s="340"/>
      <c r="BT25" s="341"/>
      <c r="BU25" s="340"/>
      <c r="BV25" s="341"/>
      <c r="BW25" s="340"/>
      <c r="BX25" s="341"/>
      <c r="BY25" s="239"/>
    </row>
    <row r="26" spans="2:77" ht="15.75" thickBot="1" x14ac:dyDescent="0.3">
      <c r="B26" s="325">
        <v>2</v>
      </c>
      <c r="C26" s="326" t="s">
        <v>223</v>
      </c>
      <c r="D26" s="327">
        <f t="shared" si="0"/>
        <v>327.39931019219568</v>
      </c>
      <c r="E26" s="328">
        <v>250</v>
      </c>
      <c r="F26" s="329">
        <v>0.7</v>
      </c>
      <c r="G26" s="328"/>
      <c r="H26" s="329"/>
      <c r="I26" s="328"/>
      <c r="J26" s="329"/>
      <c r="K26" s="328"/>
      <c r="L26" s="329"/>
      <c r="M26" s="328"/>
      <c r="N26" s="329"/>
      <c r="O26" s="328">
        <v>1300</v>
      </c>
      <c r="P26" s="329">
        <v>4.5227722772277226E-2</v>
      </c>
      <c r="Q26" s="328">
        <v>100</v>
      </c>
      <c r="R26" s="329">
        <v>0.49633333333333324</v>
      </c>
      <c r="S26" s="328"/>
      <c r="T26" s="329"/>
      <c r="U26" s="328">
        <v>20</v>
      </c>
      <c r="V26" s="329">
        <v>1.1375</v>
      </c>
      <c r="W26" s="328">
        <v>80</v>
      </c>
      <c r="X26" s="329">
        <v>0.04</v>
      </c>
      <c r="Y26" s="328"/>
      <c r="Z26" s="329"/>
      <c r="AA26" s="328"/>
      <c r="AB26" s="329"/>
      <c r="AC26" s="328"/>
      <c r="AD26" s="329"/>
      <c r="AE26" s="328"/>
      <c r="AF26" s="329"/>
      <c r="AG26" s="328"/>
      <c r="AH26" s="329"/>
      <c r="AI26" s="328">
        <v>0.19999999999999929</v>
      </c>
      <c r="AJ26" s="329">
        <v>8.2896862745098048</v>
      </c>
      <c r="AK26" s="328"/>
      <c r="AL26" s="330"/>
      <c r="AM26" s="328"/>
      <c r="AN26" s="330"/>
      <c r="AO26" s="328"/>
      <c r="AP26" s="330"/>
      <c r="AQ26" s="328"/>
      <c r="AR26" s="330"/>
      <c r="AS26" s="328"/>
      <c r="AT26" s="329"/>
      <c r="AU26" s="328"/>
      <c r="AV26" s="329"/>
      <c r="AW26" s="328"/>
      <c r="AX26" s="329"/>
      <c r="AY26" s="328"/>
      <c r="AZ26" s="329"/>
      <c r="BA26" s="328"/>
      <c r="BB26" s="329"/>
      <c r="BC26" s="328">
        <v>180</v>
      </c>
      <c r="BD26" s="329">
        <v>9.0899999999999995E-2</v>
      </c>
      <c r="BE26" s="328"/>
      <c r="BF26" s="329"/>
      <c r="BG26" s="328"/>
      <c r="BH26" s="329"/>
      <c r="BI26" s="328"/>
      <c r="BJ26" s="329"/>
      <c r="BK26" s="328"/>
      <c r="BL26" s="329"/>
      <c r="BM26" s="328"/>
      <c r="BN26" s="329"/>
      <c r="BO26" s="328"/>
      <c r="BP26" s="329"/>
      <c r="BQ26" s="328"/>
      <c r="BR26" s="329"/>
      <c r="BS26" s="328"/>
      <c r="BT26" s="329"/>
      <c r="BU26" s="328"/>
      <c r="BV26" s="329"/>
      <c r="BW26" s="328"/>
      <c r="BX26" s="329"/>
      <c r="BY26" s="239"/>
    </row>
    <row r="27" spans="2:77" ht="15.75" thickBot="1" x14ac:dyDescent="0.3">
      <c r="B27" s="325">
        <v>2</v>
      </c>
      <c r="C27" s="326" t="s">
        <v>224</v>
      </c>
      <c r="D27" s="327">
        <f t="shared" si="0"/>
        <v>757.36350000000016</v>
      </c>
      <c r="E27" s="328"/>
      <c r="F27" s="329"/>
      <c r="G27" s="328">
        <v>950</v>
      </c>
      <c r="H27" s="329">
        <v>0.40130000000000005</v>
      </c>
      <c r="I27" s="328"/>
      <c r="J27" s="329"/>
      <c r="K27" s="328"/>
      <c r="L27" s="329"/>
      <c r="M27" s="328"/>
      <c r="N27" s="329"/>
      <c r="O27" s="328"/>
      <c r="P27" s="329"/>
      <c r="Q27" s="328"/>
      <c r="R27" s="329"/>
      <c r="S27" s="328"/>
      <c r="T27" s="329"/>
      <c r="U27" s="328">
        <v>55</v>
      </c>
      <c r="V27" s="329">
        <v>1.7786999999999999</v>
      </c>
      <c r="W27" s="328"/>
      <c r="X27" s="329"/>
      <c r="Y27" s="328"/>
      <c r="Z27" s="329"/>
      <c r="AA27" s="328"/>
      <c r="AB27" s="329"/>
      <c r="AC27" s="328">
        <v>46</v>
      </c>
      <c r="AD27" s="329">
        <v>6.05</v>
      </c>
      <c r="AE27" s="328"/>
      <c r="AF27" s="329"/>
      <c r="AG27" s="328"/>
      <c r="AH27" s="329"/>
      <c r="AI27" s="328"/>
      <c r="AJ27" s="329"/>
      <c r="AK27" s="328"/>
      <c r="AL27" s="330"/>
      <c r="AM27" s="328"/>
      <c r="AN27" s="330"/>
      <c r="AO27" s="328"/>
      <c r="AP27" s="330"/>
      <c r="AQ27" s="328"/>
      <c r="AR27" s="330"/>
      <c r="AS27" s="328"/>
      <c r="AT27" s="329"/>
      <c r="AU27" s="328"/>
      <c r="AV27" s="329"/>
      <c r="AW27" s="328"/>
      <c r="AX27" s="329"/>
      <c r="AY27" s="328"/>
      <c r="AZ27" s="329"/>
      <c r="BA27" s="328"/>
      <c r="BB27" s="329"/>
      <c r="BC27" s="328"/>
      <c r="BD27" s="329"/>
      <c r="BE27" s="328"/>
      <c r="BF27" s="329"/>
      <c r="BG27" s="328"/>
      <c r="BH27" s="329"/>
      <c r="BI27" s="328"/>
      <c r="BJ27" s="329"/>
      <c r="BK27" s="328"/>
      <c r="BL27" s="329"/>
      <c r="BM27" s="328"/>
      <c r="BN27" s="329"/>
      <c r="BO27" s="328"/>
      <c r="BP27" s="329"/>
      <c r="BQ27" s="328"/>
      <c r="BR27" s="329"/>
      <c r="BS27" s="328"/>
      <c r="BT27" s="329"/>
      <c r="BU27" s="328"/>
      <c r="BV27" s="329"/>
      <c r="BW27" s="328"/>
      <c r="BX27" s="329"/>
      <c r="BY27" s="239"/>
    </row>
    <row r="28" spans="2:77" ht="15.75" thickBot="1" x14ac:dyDescent="0.3">
      <c r="B28" s="332">
        <v>2</v>
      </c>
      <c r="C28" s="333" t="s">
        <v>225</v>
      </c>
      <c r="D28" s="327">
        <f t="shared" si="0"/>
        <v>195.32235798934511</v>
      </c>
      <c r="E28" s="311">
        <v>201</v>
      </c>
      <c r="F28" s="312">
        <v>0.19</v>
      </c>
      <c r="G28" s="311">
        <v>111</v>
      </c>
      <c r="H28" s="312">
        <v>0.14000000000000001</v>
      </c>
      <c r="I28" s="311"/>
      <c r="J28" s="312"/>
      <c r="K28" s="311"/>
      <c r="L28" s="312"/>
      <c r="M28" s="311">
        <v>14</v>
      </c>
      <c r="N28" s="312">
        <v>6.6420000000000003</v>
      </c>
      <c r="O28" s="311"/>
      <c r="P28" s="312"/>
      <c r="Q28" s="311">
        <v>151</v>
      </c>
      <c r="R28" s="312">
        <v>0.22887072808320952</v>
      </c>
      <c r="S28" s="311"/>
      <c r="T28" s="312"/>
      <c r="U28" s="311"/>
      <c r="V28" s="312"/>
      <c r="W28" s="311">
        <v>93</v>
      </c>
      <c r="X28" s="312">
        <v>9.6000000000000002E-2</v>
      </c>
      <c r="Y28" s="311"/>
      <c r="Z28" s="312"/>
      <c r="AA28" s="311"/>
      <c r="AB28" s="312"/>
      <c r="AC28" s="311"/>
      <c r="AD28" s="312"/>
      <c r="AE28" s="311"/>
      <c r="AF28" s="312"/>
      <c r="AG28" s="348"/>
      <c r="AH28" s="312"/>
      <c r="AI28" s="348">
        <v>1</v>
      </c>
      <c r="AJ28" s="312">
        <v>5.1168780487804879</v>
      </c>
      <c r="AK28" s="311"/>
      <c r="AL28" s="349"/>
      <c r="AM28" s="311"/>
      <c r="AN28" s="349"/>
      <c r="AO28" s="311"/>
      <c r="AP28" s="349"/>
      <c r="AQ28" s="311"/>
      <c r="AR28" s="349"/>
      <c r="AS28" s="348"/>
      <c r="AT28" s="312"/>
      <c r="AU28" s="348"/>
      <c r="AV28" s="312"/>
      <c r="AW28" s="348"/>
      <c r="AX28" s="312"/>
      <c r="AY28" s="348"/>
      <c r="AZ28" s="312"/>
      <c r="BA28" s="348"/>
      <c r="BB28" s="312"/>
      <c r="BC28" s="348"/>
      <c r="BD28" s="312"/>
      <c r="BE28" s="348"/>
      <c r="BF28" s="312"/>
      <c r="BG28" s="348"/>
      <c r="BH28" s="312"/>
      <c r="BI28" s="348"/>
      <c r="BJ28" s="312"/>
      <c r="BK28" s="348"/>
      <c r="BL28" s="312"/>
      <c r="BM28" s="348"/>
      <c r="BN28" s="312"/>
      <c r="BO28" s="348"/>
      <c r="BP28" s="312"/>
      <c r="BQ28" s="348"/>
      <c r="BR28" s="312"/>
      <c r="BS28" s="348"/>
      <c r="BT28" s="312"/>
      <c r="BU28" s="348"/>
      <c r="BV28" s="312"/>
      <c r="BW28" s="348"/>
      <c r="BX28" s="312"/>
      <c r="BY28" s="239"/>
    </row>
    <row r="29" spans="2:77" ht="15.75" thickBot="1" x14ac:dyDescent="0.3">
      <c r="B29" s="338">
        <v>1</v>
      </c>
      <c r="C29" s="339" t="s">
        <v>226</v>
      </c>
      <c r="D29" s="327">
        <f t="shared" si="0"/>
        <v>1578.3799999999999</v>
      </c>
      <c r="E29" s="344"/>
      <c r="F29" s="345"/>
      <c r="G29" s="344">
        <v>800</v>
      </c>
      <c r="H29" s="345">
        <v>0.45</v>
      </c>
      <c r="I29" s="344"/>
      <c r="J29" s="345"/>
      <c r="K29" s="344">
        <v>43</v>
      </c>
      <c r="L29" s="345">
        <v>3.87</v>
      </c>
      <c r="M29" s="344"/>
      <c r="N29" s="345"/>
      <c r="O29" s="344">
        <v>5500</v>
      </c>
      <c r="P29" s="345">
        <v>0.08</v>
      </c>
      <c r="Q29" s="344"/>
      <c r="R29" s="345"/>
      <c r="S29" s="344"/>
      <c r="T29" s="345"/>
      <c r="U29" s="344"/>
      <c r="V29" s="345"/>
      <c r="W29" s="344"/>
      <c r="X29" s="345"/>
      <c r="Y29" s="344"/>
      <c r="Z29" s="345"/>
      <c r="AA29" s="344">
        <v>209</v>
      </c>
      <c r="AB29" s="345">
        <v>0.02</v>
      </c>
      <c r="AC29" s="344"/>
      <c r="AD29" s="345"/>
      <c r="AE29" s="344"/>
      <c r="AF29" s="345"/>
      <c r="AG29" s="344">
        <v>85</v>
      </c>
      <c r="AH29" s="345">
        <v>4.33</v>
      </c>
      <c r="AI29" s="344">
        <v>29</v>
      </c>
      <c r="AJ29" s="345">
        <v>7.06</v>
      </c>
      <c r="AK29" s="344">
        <v>700</v>
      </c>
      <c r="AL29" s="346">
        <v>0.05</v>
      </c>
      <c r="AM29" s="344"/>
      <c r="AN29" s="346"/>
      <c r="AO29" s="344"/>
      <c r="AP29" s="346"/>
      <c r="AQ29" s="344"/>
      <c r="AR29" s="346"/>
      <c r="AS29" s="344"/>
      <c r="AT29" s="345"/>
      <c r="AU29" s="344"/>
      <c r="AV29" s="345"/>
      <c r="AW29" s="344"/>
      <c r="AX29" s="345"/>
      <c r="AY29" s="344"/>
      <c r="AZ29" s="345"/>
      <c r="BA29" s="344"/>
      <c r="BB29" s="345"/>
      <c r="BC29" s="344"/>
      <c r="BD29" s="345"/>
      <c r="BE29" s="344"/>
      <c r="BF29" s="345"/>
      <c r="BG29" s="344"/>
      <c r="BH29" s="345"/>
      <c r="BI29" s="344"/>
      <c r="BJ29" s="345"/>
      <c r="BK29" s="344"/>
      <c r="BL29" s="345"/>
      <c r="BM29" s="344"/>
      <c r="BN29" s="345"/>
      <c r="BO29" s="344"/>
      <c r="BP29" s="345"/>
      <c r="BQ29" s="344"/>
      <c r="BR29" s="345"/>
      <c r="BS29" s="344"/>
      <c r="BT29" s="345"/>
      <c r="BU29" s="344"/>
      <c r="BV29" s="345"/>
      <c r="BW29" s="344"/>
      <c r="BX29" s="345"/>
      <c r="BY29" s="239"/>
    </row>
    <row r="30" spans="2:77" ht="15.75" thickBot="1" x14ac:dyDescent="0.3">
      <c r="B30" s="325">
        <v>1</v>
      </c>
      <c r="C30" s="326" t="s">
        <v>227</v>
      </c>
      <c r="D30" s="327">
        <f t="shared" si="0"/>
        <v>154.76</v>
      </c>
      <c r="E30" s="340"/>
      <c r="F30" s="341"/>
      <c r="G30" s="340">
        <v>250</v>
      </c>
      <c r="H30" s="341" t="s">
        <v>642</v>
      </c>
      <c r="I30" s="340"/>
      <c r="J30" s="341"/>
      <c r="K30" s="340"/>
      <c r="L30" s="341"/>
      <c r="M30" s="340"/>
      <c r="N30" s="341"/>
      <c r="O30" s="340"/>
      <c r="P30" s="341"/>
      <c r="Q30" s="340"/>
      <c r="R30" s="341"/>
      <c r="S30" s="340"/>
      <c r="T30" s="341"/>
      <c r="U30" s="340"/>
      <c r="V30" s="341"/>
      <c r="W30" s="340"/>
      <c r="X30" s="341"/>
      <c r="Y30" s="340"/>
      <c r="Z30" s="341"/>
      <c r="AA30" s="340"/>
      <c r="AB30" s="341"/>
      <c r="AC30" s="340"/>
      <c r="AD30" s="341"/>
      <c r="AE30" s="340"/>
      <c r="AF30" s="341"/>
      <c r="AG30" s="340"/>
      <c r="AH30" s="341"/>
      <c r="AI30" s="340">
        <v>8</v>
      </c>
      <c r="AJ30" s="341" t="s">
        <v>581</v>
      </c>
      <c r="AK30" s="340"/>
      <c r="AL30" s="342"/>
      <c r="AM30" s="340"/>
      <c r="AN30" s="342"/>
      <c r="AO30" s="340"/>
      <c r="AP30" s="342"/>
      <c r="AQ30" s="340"/>
      <c r="AR30" s="342"/>
      <c r="AS30" s="340"/>
      <c r="AT30" s="341"/>
      <c r="AU30" s="340"/>
      <c r="AV30" s="341"/>
      <c r="AW30" s="340"/>
      <c r="AX30" s="341"/>
      <c r="AY30" s="340"/>
      <c r="AZ30" s="341"/>
      <c r="BA30" s="340"/>
      <c r="BB30" s="341"/>
      <c r="BC30" s="340"/>
      <c r="BD30" s="341"/>
      <c r="BE30" s="340"/>
      <c r="BF30" s="341"/>
      <c r="BG30" s="340"/>
      <c r="BH30" s="341"/>
      <c r="BI30" s="340"/>
      <c r="BJ30" s="341"/>
      <c r="BK30" s="340"/>
      <c r="BL30" s="341"/>
      <c r="BM30" s="340"/>
      <c r="BN30" s="341"/>
      <c r="BO30" s="340"/>
      <c r="BP30" s="341"/>
      <c r="BQ30" s="340"/>
      <c r="BR30" s="341"/>
      <c r="BS30" s="340"/>
      <c r="BT30" s="341"/>
      <c r="BU30" s="340"/>
      <c r="BV30" s="341"/>
      <c r="BW30" s="340"/>
      <c r="BX30" s="341"/>
      <c r="BY30" s="239"/>
    </row>
    <row r="31" spans="2:77" ht="15.75" thickBot="1" x14ac:dyDescent="0.3">
      <c r="B31" s="325">
        <v>1</v>
      </c>
      <c r="C31" s="326" t="s">
        <v>235</v>
      </c>
      <c r="D31" s="327">
        <f t="shared" si="0"/>
        <v>2646.4982777559567</v>
      </c>
      <c r="E31" s="340"/>
      <c r="F31" s="341"/>
      <c r="G31" s="340"/>
      <c r="H31" s="341"/>
      <c r="I31" s="340">
        <v>3500</v>
      </c>
      <c r="J31" s="341">
        <v>0.31359999999999999</v>
      </c>
      <c r="K31" s="340"/>
      <c r="L31" s="341"/>
      <c r="M31" s="340"/>
      <c r="N31" s="341"/>
      <c r="O31" s="340">
        <v>10900</v>
      </c>
      <c r="P31" s="341">
        <v>6.3264676616915427E-2</v>
      </c>
      <c r="Q31" s="340"/>
      <c r="R31" s="341"/>
      <c r="S31" s="340"/>
      <c r="T31" s="341"/>
      <c r="U31" s="340">
        <v>44</v>
      </c>
      <c r="V31" s="341">
        <v>3.0768421052631574</v>
      </c>
      <c r="W31" s="340"/>
      <c r="X31" s="341"/>
      <c r="Y31" s="340"/>
      <c r="Z31" s="341"/>
      <c r="AA31" s="340"/>
      <c r="AB31" s="341"/>
      <c r="AC31" s="340"/>
      <c r="AD31" s="341"/>
      <c r="AE31" s="340"/>
      <c r="AF31" s="341"/>
      <c r="AG31" s="340">
        <v>5</v>
      </c>
      <c r="AH31" s="341">
        <v>3.2839999999999998</v>
      </c>
      <c r="AI31" s="340">
        <v>29</v>
      </c>
      <c r="AJ31" s="341">
        <v>7.6452499999999999</v>
      </c>
      <c r="AK31" s="340">
        <v>1200</v>
      </c>
      <c r="AL31" s="342">
        <v>9.799999999999999E-2</v>
      </c>
      <c r="AM31" s="340">
        <v>200</v>
      </c>
      <c r="AN31" s="342">
        <v>1.841</v>
      </c>
      <c r="AO31" s="340"/>
      <c r="AP31" s="342"/>
      <c r="AQ31" s="340"/>
      <c r="AR31" s="342"/>
      <c r="AS31" s="340"/>
      <c r="AT31" s="341"/>
      <c r="AU31" s="340"/>
      <c r="AV31" s="341"/>
      <c r="AW31" s="340"/>
      <c r="AX31" s="341"/>
      <c r="AY31" s="340"/>
      <c r="AZ31" s="341"/>
      <c r="BA31" s="340"/>
      <c r="BB31" s="341"/>
      <c r="BC31" s="340"/>
      <c r="BD31" s="341"/>
      <c r="BE31" s="340"/>
      <c r="BF31" s="341"/>
      <c r="BG31" s="340"/>
      <c r="BH31" s="341"/>
      <c r="BI31" s="340"/>
      <c r="BJ31" s="341"/>
      <c r="BK31" s="340"/>
      <c r="BL31" s="341"/>
      <c r="BM31" s="340"/>
      <c r="BN31" s="341"/>
      <c r="BO31" s="340"/>
      <c r="BP31" s="341"/>
      <c r="BQ31" s="340"/>
      <c r="BR31" s="341"/>
      <c r="BS31" s="340"/>
      <c r="BT31" s="341"/>
      <c r="BU31" s="340"/>
      <c r="BV31" s="341"/>
      <c r="BW31" s="340"/>
      <c r="BX31" s="341"/>
      <c r="BY31" s="239"/>
    </row>
    <row r="32" spans="2:77" ht="15.75" thickBot="1" x14ac:dyDescent="0.3">
      <c r="B32" s="325">
        <v>1</v>
      </c>
      <c r="C32" s="326" t="s">
        <v>236</v>
      </c>
      <c r="D32" s="327">
        <f t="shared" si="0"/>
        <v>4120.1949999999997</v>
      </c>
      <c r="E32" s="340"/>
      <c r="F32" s="341"/>
      <c r="G32" s="340"/>
      <c r="H32" s="341"/>
      <c r="I32" s="340"/>
      <c r="J32" s="341"/>
      <c r="K32" s="340"/>
      <c r="L32" s="341"/>
      <c r="M32" s="340"/>
      <c r="N32" s="341"/>
      <c r="O32" s="340"/>
      <c r="P32" s="341"/>
      <c r="Q32" s="340"/>
      <c r="R32" s="341"/>
      <c r="S32" s="340"/>
      <c r="T32" s="341"/>
      <c r="U32" s="340"/>
      <c r="V32" s="341"/>
      <c r="W32" s="340"/>
      <c r="X32" s="341"/>
      <c r="Y32" s="340"/>
      <c r="Z32" s="341"/>
      <c r="AA32" s="340"/>
      <c r="AB32" s="341"/>
      <c r="AC32" s="340"/>
      <c r="AD32" s="341"/>
      <c r="AE32" s="340"/>
      <c r="AF32" s="341"/>
      <c r="AG32" s="340">
        <v>6.5</v>
      </c>
      <c r="AH32" s="341">
        <v>148.83000000000001</v>
      </c>
      <c r="AI32" s="340">
        <v>20</v>
      </c>
      <c r="AJ32" s="341">
        <v>157.63999999999999</v>
      </c>
      <c r="AK32" s="340"/>
      <c r="AL32" s="342"/>
      <c r="AM32" s="340"/>
      <c r="AN32" s="342"/>
      <c r="AO32" s="340"/>
      <c r="AP32" s="342"/>
      <c r="AQ32" s="340"/>
      <c r="AR32" s="342"/>
      <c r="AS32" s="340"/>
      <c r="AT32" s="341"/>
      <c r="AU32" s="340"/>
      <c r="AV32" s="341"/>
      <c r="AW32" s="340"/>
      <c r="AX32" s="341"/>
      <c r="AY32" s="340"/>
      <c r="AZ32" s="341"/>
      <c r="BA32" s="340"/>
      <c r="BB32" s="341"/>
      <c r="BC32" s="340"/>
      <c r="BD32" s="341"/>
      <c r="BE32" s="340"/>
      <c r="BF32" s="341"/>
      <c r="BG32" s="340"/>
      <c r="BH32" s="341"/>
      <c r="BI32" s="340"/>
      <c r="BJ32" s="341"/>
      <c r="BK32" s="340"/>
      <c r="BL32" s="341"/>
      <c r="BM32" s="340"/>
      <c r="BN32" s="341"/>
      <c r="BO32" s="340"/>
      <c r="BP32" s="341"/>
      <c r="BQ32" s="340"/>
      <c r="BR32" s="341"/>
      <c r="BS32" s="340"/>
      <c r="BT32" s="341"/>
      <c r="BU32" s="340"/>
      <c r="BV32" s="341"/>
      <c r="BW32" s="340"/>
      <c r="BX32" s="341"/>
      <c r="BY32" s="239"/>
    </row>
    <row r="33" spans="2:77" ht="15.75" thickBot="1" x14ac:dyDescent="0.3">
      <c r="B33" s="325">
        <v>1</v>
      </c>
      <c r="C33" s="326" t="s">
        <v>237</v>
      </c>
      <c r="D33" s="327">
        <f t="shared" si="0"/>
        <v>0</v>
      </c>
      <c r="E33" s="334"/>
      <c r="F33" s="335"/>
      <c r="G33" s="334"/>
      <c r="H33" s="335"/>
      <c r="I33" s="334"/>
      <c r="J33" s="335"/>
      <c r="K33" s="334"/>
      <c r="L33" s="335"/>
      <c r="M33" s="334"/>
      <c r="N33" s="335"/>
      <c r="O33" s="334"/>
      <c r="P33" s="335"/>
      <c r="Q33" s="334"/>
      <c r="R33" s="335"/>
      <c r="S33" s="334"/>
      <c r="T33" s="335"/>
      <c r="U33" s="334"/>
      <c r="V33" s="335"/>
      <c r="W33" s="334"/>
      <c r="X33" s="335"/>
      <c r="Y33" s="334"/>
      <c r="Z33" s="335"/>
      <c r="AA33" s="334"/>
      <c r="AB33" s="335"/>
      <c r="AC33" s="334"/>
      <c r="AD33" s="335"/>
      <c r="AE33" s="334"/>
      <c r="AF33" s="335"/>
      <c r="AG33" s="334"/>
      <c r="AH33" s="335"/>
      <c r="AI33" s="334"/>
      <c r="AJ33" s="335"/>
      <c r="AK33" s="334"/>
      <c r="AL33" s="336"/>
      <c r="AM33" s="334"/>
      <c r="AN33" s="336"/>
      <c r="AO33" s="334"/>
      <c r="AP33" s="336"/>
      <c r="AQ33" s="334"/>
      <c r="AR33" s="336"/>
      <c r="AS33" s="334"/>
      <c r="AT33" s="335"/>
      <c r="AU33" s="334"/>
      <c r="AV33" s="335"/>
      <c r="AW33" s="334"/>
      <c r="AX33" s="335"/>
      <c r="AY33" s="334"/>
      <c r="AZ33" s="335"/>
      <c r="BA33" s="334"/>
      <c r="BB33" s="335"/>
      <c r="BC33" s="334"/>
      <c r="BD33" s="335"/>
      <c r="BE33" s="334"/>
      <c r="BF33" s="335"/>
      <c r="BG33" s="334"/>
      <c r="BH33" s="335"/>
      <c r="BI33" s="334"/>
      <c r="BJ33" s="335"/>
      <c r="BK33" s="334"/>
      <c r="BL33" s="335"/>
      <c r="BM33" s="334"/>
      <c r="BN33" s="335"/>
      <c r="BO33" s="334"/>
      <c r="BP33" s="335"/>
      <c r="BQ33" s="334"/>
      <c r="BR33" s="335"/>
      <c r="BS33" s="334"/>
      <c r="BT33" s="335"/>
      <c r="BU33" s="334"/>
      <c r="BV33" s="335"/>
      <c r="BW33" s="334"/>
      <c r="BX33" s="335"/>
      <c r="BY33" s="239"/>
    </row>
    <row r="34" spans="2:77" ht="15.75" thickBot="1" x14ac:dyDescent="0.3">
      <c r="B34" s="351" t="s">
        <v>238</v>
      </c>
      <c r="C34" s="339" t="s">
        <v>239</v>
      </c>
      <c r="D34" s="327">
        <f t="shared" si="0"/>
        <v>2879.419142857143</v>
      </c>
      <c r="E34" s="340"/>
      <c r="F34" s="341"/>
      <c r="G34" s="340"/>
      <c r="H34" s="341"/>
      <c r="I34" s="340"/>
      <c r="J34" s="341"/>
      <c r="K34" s="340"/>
      <c r="L34" s="341"/>
      <c r="M34" s="340"/>
      <c r="N34" s="341"/>
      <c r="O34" s="340">
        <v>26000</v>
      </c>
      <c r="P34" s="341">
        <v>0.10257142857142858</v>
      </c>
      <c r="Q34" s="340"/>
      <c r="R34" s="341"/>
      <c r="S34" s="340"/>
      <c r="T34" s="341"/>
      <c r="U34" s="340"/>
      <c r="V34" s="341"/>
      <c r="W34" s="340"/>
      <c r="X34" s="341"/>
      <c r="Y34" s="340"/>
      <c r="Z34" s="341"/>
      <c r="AA34" s="340"/>
      <c r="AB34" s="341"/>
      <c r="AC34" s="340"/>
      <c r="AD34" s="341"/>
      <c r="AE34" s="340"/>
      <c r="AF34" s="341"/>
      <c r="AG34" s="340">
        <v>21</v>
      </c>
      <c r="AH34" s="341">
        <v>4.2699999999999996</v>
      </c>
      <c r="AI34" s="340">
        <v>14</v>
      </c>
      <c r="AJ34" s="341">
        <v>8.7780000000000005</v>
      </c>
      <c r="AK34" s="340"/>
      <c r="AL34" s="342"/>
      <c r="AM34" s="340"/>
      <c r="AN34" s="342"/>
      <c r="AO34" s="340"/>
      <c r="AP34" s="342"/>
      <c r="AQ34" s="340"/>
      <c r="AR34" s="342"/>
      <c r="AS34" s="340"/>
      <c r="AT34" s="341"/>
      <c r="AU34" s="340"/>
      <c r="AV34" s="341"/>
      <c r="AW34" s="340"/>
      <c r="AX34" s="341"/>
      <c r="AY34" s="340"/>
      <c r="AZ34" s="341"/>
      <c r="BA34" s="340"/>
      <c r="BB34" s="341"/>
      <c r="BC34" s="340"/>
      <c r="BD34" s="341"/>
      <c r="BE34" s="340"/>
      <c r="BF34" s="341"/>
      <c r="BG34" s="340"/>
      <c r="BH34" s="341"/>
      <c r="BI34" s="340"/>
      <c r="BJ34" s="341"/>
      <c r="BK34" s="340"/>
      <c r="BL34" s="341"/>
      <c r="BM34" s="340"/>
      <c r="BN34" s="341"/>
      <c r="BO34" s="340"/>
      <c r="BP34" s="341"/>
      <c r="BQ34" s="340"/>
      <c r="BR34" s="341"/>
      <c r="BS34" s="340"/>
      <c r="BT34" s="341"/>
      <c r="BU34" s="340"/>
      <c r="BV34" s="341"/>
      <c r="BW34" s="340"/>
      <c r="BX34" s="341"/>
      <c r="BY34" s="239"/>
    </row>
    <row r="35" spans="2:77" ht="15.75" thickBot="1" x14ac:dyDescent="0.3">
      <c r="B35" s="352" t="s">
        <v>238</v>
      </c>
      <c r="C35" s="326" t="s">
        <v>240</v>
      </c>
      <c r="D35" s="327">
        <f t="shared" si="0"/>
        <v>838.24905731153581</v>
      </c>
      <c r="E35" s="328"/>
      <c r="F35" s="329"/>
      <c r="G35" s="328">
        <v>850</v>
      </c>
      <c r="H35" s="329">
        <v>0.41594871794461535</v>
      </c>
      <c r="I35" s="328"/>
      <c r="J35" s="329"/>
      <c r="K35" s="328"/>
      <c r="L35" s="329"/>
      <c r="M35" s="328"/>
      <c r="N35" s="329"/>
      <c r="O35" s="328"/>
      <c r="P35" s="329"/>
      <c r="Q35" s="328">
        <v>1075</v>
      </c>
      <c r="R35" s="329">
        <v>0.4144117647056863</v>
      </c>
      <c r="S35" s="328"/>
      <c r="T35" s="329"/>
      <c r="U35" s="328"/>
      <c r="V35" s="329"/>
      <c r="W35" s="328"/>
      <c r="X35" s="329"/>
      <c r="Y35" s="328">
        <v>50</v>
      </c>
      <c r="Z35" s="329">
        <v>0.78400000000000003</v>
      </c>
      <c r="AA35" s="328"/>
      <c r="AB35" s="329"/>
      <c r="AC35" s="328"/>
      <c r="AD35" s="329"/>
      <c r="AE35" s="328"/>
      <c r="AF35" s="329"/>
      <c r="AG35" s="328"/>
      <c r="AH35" s="329"/>
      <c r="AI35" s="328"/>
      <c r="AJ35" s="329"/>
      <c r="AK35" s="328"/>
      <c r="AL35" s="330"/>
      <c r="AM35" s="328"/>
      <c r="AN35" s="330"/>
      <c r="AO35" s="328"/>
      <c r="AP35" s="330"/>
      <c r="AQ35" s="328"/>
      <c r="AR35" s="330"/>
      <c r="AS35" s="328"/>
      <c r="AT35" s="329"/>
      <c r="AU35" s="328"/>
      <c r="AV35" s="329"/>
      <c r="AW35" s="328"/>
      <c r="AX35" s="329"/>
      <c r="AY35" s="328"/>
      <c r="AZ35" s="329"/>
      <c r="BA35" s="328"/>
      <c r="BB35" s="329"/>
      <c r="BC35" s="328"/>
      <c r="BD35" s="329"/>
      <c r="BE35" s="328"/>
      <c r="BF35" s="329"/>
      <c r="BG35" s="328"/>
      <c r="BH35" s="329"/>
      <c r="BI35" s="328"/>
      <c r="BJ35" s="329"/>
      <c r="BK35" s="328"/>
      <c r="BL35" s="329"/>
      <c r="BM35" s="328"/>
      <c r="BN35" s="329"/>
      <c r="BO35" s="328"/>
      <c r="BP35" s="329"/>
      <c r="BQ35" s="328"/>
      <c r="BR35" s="329"/>
      <c r="BS35" s="328"/>
      <c r="BT35" s="329"/>
      <c r="BU35" s="328"/>
      <c r="BV35" s="329"/>
      <c r="BW35" s="328"/>
      <c r="BX35" s="329"/>
      <c r="BY35" s="239"/>
    </row>
    <row r="36" spans="2:77" ht="15.75" thickBot="1" x14ac:dyDescent="0.3">
      <c r="B36" s="353" t="s">
        <v>238</v>
      </c>
      <c r="C36" s="333" t="s">
        <v>241</v>
      </c>
      <c r="D36" s="327">
        <f t="shared" si="0"/>
        <v>1778.6639450656917</v>
      </c>
      <c r="E36" s="311">
        <v>5814</v>
      </c>
      <c r="F36" s="312">
        <v>0.17808348909657321</v>
      </c>
      <c r="G36" s="311">
        <v>3830</v>
      </c>
      <c r="H36" s="312">
        <v>6.1203076923076923E-2</v>
      </c>
      <c r="I36" s="311"/>
      <c r="J36" s="312"/>
      <c r="K36" s="311"/>
      <c r="L36" s="312"/>
      <c r="M36" s="311"/>
      <c r="N36" s="312"/>
      <c r="O36" s="311">
        <v>10600</v>
      </c>
      <c r="P36" s="312">
        <v>3.8871447212336888E-2</v>
      </c>
      <c r="Q36" s="311"/>
      <c r="R36" s="312"/>
      <c r="S36" s="311"/>
      <c r="T36" s="312"/>
      <c r="U36" s="311"/>
      <c r="V36" s="312"/>
      <c r="W36" s="311"/>
      <c r="X36" s="312"/>
      <c r="Y36" s="311"/>
      <c r="Z36" s="312"/>
      <c r="AA36" s="311">
        <v>400</v>
      </c>
      <c r="AB36" s="312">
        <v>0.18867692307692308</v>
      </c>
      <c r="AC36" s="311"/>
      <c r="AD36" s="312"/>
      <c r="AE36" s="311"/>
      <c r="AF36" s="312"/>
      <c r="AG36" s="311">
        <v>3</v>
      </c>
      <c r="AH36" s="312">
        <v>7.1235483870967746</v>
      </c>
      <c r="AI36" s="311"/>
      <c r="AJ36" s="312"/>
      <c r="AK36" s="311"/>
      <c r="AL36" s="349"/>
      <c r="AM36" s="311"/>
      <c r="AN36" s="349"/>
      <c r="AO36" s="311"/>
      <c r="AP36" s="349"/>
      <c r="AQ36" s="311"/>
      <c r="AR36" s="349"/>
      <c r="AS36" s="311"/>
      <c r="AT36" s="312"/>
      <c r="AU36" s="311"/>
      <c r="AV36" s="312"/>
      <c r="AW36" s="311"/>
      <c r="AX36" s="312"/>
      <c r="AY36" s="311"/>
      <c r="AZ36" s="312"/>
      <c r="BA36" s="311"/>
      <c r="BB36" s="312"/>
      <c r="BC36" s="311"/>
      <c r="BD36" s="312"/>
      <c r="BE36" s="311"/>
      <c r="BF36" s="312"/>
      <c r="BG36" s="311"/>
      <c r="BH36" s="312"/>
      <c r="BI36" s="311"/>
      <c r="BJ36" s="312"/>
      <c r="BK36" s="311"/>
      <c r="BL36" s="312"/>
      <c r="BM36" s="311"/>
      <c r="BN36" s="312"/>
      <c r="BO36" s="311"/>
      <c r="BP36" s="312"/>
      <c r="BQ36" s="311"/>
      <c r="BR36" s="312"/>
      <c r="BS36" s="311"/>
      <c r="BT36" s="312"/>
      <c r="BU36" s="311"/>
      <c r="BV36" s="312"/>
      <c r="BW36" s="311"/>
      <c r="BX36" s="312"/>
      <c r="BY36" s="239"/>
    </row>
    <row r="37" spans="2:77" ht="15.75" thickBot="1" x14ac:dyDescent="0.3">
      <c r="B37" s="338" t="s">
        <v>242</v>
      </c>
      <c r="C37" s="339" t="s">
        <v>243</v>
      </c>
      <c r="D37" s="327">
        <f t="shared" si="0"/>
        <v>2327.4103953647054</v>
      </c>
      <c r="E37" s="344"/>
      <c r="F37" s="345"/>
      <c r="G37" s="344"/>
      <c r="H37" s="345"/>
      <c r="I37" s="344"/>
      <c r="J37" s="345"/>
      <c r="K37" s="344"/>
      <c r="L37" s="345"/>
      <c r="M37" s="344"/>
      <c r="N37" s="345"/>
      <c r="O37" s="344">
        <v>4836</v>
      </c>
      <c r="P37" s="345">
        <v>2.4591999999999999E-2</v>
      </c>
      <c r="Q37" s="344"/>
      <c r="R37" s="345"/>
      <c r="S37" s="344"/>
      <c r="T37" s="345"/>
      <c r="U37" s="344">
        <v>4</v>
      </c>
      <c r="V37" s="345">
        <v>0.96799999999999997</v>
      </c>
      <c r="W37" s="344">
        <v>268</v>
      </c>
      <c r="X37" s="345">
        <v>4.9673258823529409E-2</v>
      </c>
      <c r="Y37" s="344"/>
      <c r="Z37" s="345"/>
      <c r="AA37" s="344">
        <v>35</v>
      </c>
      <c r="AB37" s="345">
        <v>2.383E-2</v>
      </c>
      <c r="AC37" s="344"/>
      <c r="AD37" s="345"/>
      <c r="AE37" s="344"/>
      <c r="AF37" s="345"/>
      <c r="AG37" s="344"/>
      <c r="AH37" s="345"/>
      <c r="AI37" s="344">
        <v>1.5</v>
      </c>
      <c r="AJ37" s="345">
        <v>10.582000000000001</v>
      </c>
      <c r="AK37" s="344"/>
      <c r="AL37" s="346"/>
      <c r="AM37" s="344"/>
      <c r="AN37" s="346"/>
      <c r="AO37" s="344"/>
      <c r="AP37" s="346"/>
      <c r="AQ37" s="344"/>
      <c r="AR37" s="346"/>
      <c r="AS37" s="344"/>
      <c r="AT37" s="345"/>
      <c r="AU37" s="344"/>
      <c r="AV37" s="345"/>
      <c r="AW37" s="344">
        <v>4045</v>
      </c>
      <c r="AX37" s="345">
        <v>0.53759999999999997</v>
      </c>
      <c r="AY37" s="344"/>
      <c r="AZ37" s="345"/>
      <c r="BA37" s="344"/>
      <c r="BB37" s="345"/>
      <c r="BC37" s="344"/>
      <c r="BD37" s="345"/>
      <c r="BE37" s="344"/>
      <c r="BF37" s="345"/>
      <c r="BG37" s="344"/>
      <c r="BH37" s="345"/>
      <c r="BI37" s="344"/>
      <c r="BJ37" s="345"/>
      <c r="BK37" s="344"/>
      <c r="BL37" s="345"/>
      <c r="BM37" s="344"/>
      <c r="BN37" s="345"/>
      <c r="BO37" s="344"/>
      <c r="BP37" s="345"/>
      <c r="BQ37" s="344"/>
      <c r="BR37" s="345"/>
      <c r="BS37" s="344"/>
      <c r="BT37" s="345"/>
      <c r="BU37" s="344"/>
      <c r="BV37" s="345"/>
      <c r="BW37" s="344"/>
      <c r="BX37" s="345"/>
      <c r="BY37" s="239"/>
    </row>
    <row r="38" spans="2:77" ht="15.75" thickBot="1" x14ac:dyDescent="0.3">
      <c r="B38" s="325" t="s">
        <v>242</v>
      </c>
      <c r="C38" s="326" t="s">
        <v>244</v>
      </c>
      <c r="D38" s="327">
        <f t="shared" si="0"/>
        <v>88.5</v>
      </c>
      <c r="E38" s="328"/>
      <c r="F38" s="329"/>
      <c r="G38" s="328"/>
      <c r="H38" s="329"/>
      <c r="I38" s="328"/>
      <c r="J38" s="329"/>
      <c r="K38" s="328"/>
      <c r="L38" s="329"/>
      <c r="M38" s="328"/>
      <c r="N38" s="329"/>
      <c r="O38" s="328"/>
      <c r="P38" s="329"/>
      <c r="Q38" s="328"/>
      <c r="R38" s="329"/>
      <c r="S38" s="328"/>
      <c r="T38" s="329"/>
      <c r="U38" s="328"/>
      <c r="V38" s="329"/>
      <c r="W38" s="328"/>
      <c r="X38" s="329"/>
      <c r="Y38" s="328"/>
      <c r="Z38" s="329"/>
      <c r="AA38" s="328"/>
      <c r="AB38" s="329"/>
      <c r="AC38" s="328"/>
      <c r="AD38" s="329"/>
      <c r="AE38" s="328"/>
      <c r="AF38" s="329"/>
      <c r="AG38" s="328">
        <v>15</v>
      </c>
      <c r="AH38" s="329">
        <v>5.9</v>
      </c>
      <c r="AI38" s="328"/>
      <c r="AJ38" s="329"/>
      <c r="AK38" s="328"/>
      <c r="AL38" s="330"/>
      <c r="AM38" s="328"/>
      <c r="AN38" s="330"/>
      <c r="AO38" s="328"/>
      <c r="AP38" s="330"/>
      <c r="AQ38" s="328"/>
      <c r="AR38" s="330"/>
      <c r="AS38" s="328"/>
      <c r="AT38" s="329"/>
      <c r="AU38" s="328"/>
      <c r="AV38" s="329"/>
      <c r="AW38" s="328"/>
      <c r="AX38" s="329"/>
      <c r="AY38" s="328"/>
      <c r="AZ38" s="329"/>
      <c r="BA38" s="328"/>
      <c r="BB38" s="329"/>
      <c r="BC38" s="328"/>
      <c r="BD38" s="329"/>
      <c r="BE38" s="328"/>
      <c r="BF38" s="329"/>
      <c r="BG38" s="328"/>
      <c r="BH38" s="329"/>
      <c r="BI38" s="328"/>
      <c r="BJ38" s="329"/>
      <c r="BK38" s="328"/>
      <c r="BL38" s="329"/>
      <c r="BM38" s="328"/>
      <c r="BN38" s="329"/>
      <c r="BO38" s="328"/>
      <c r="BP38" s="329"/>
      <c r="BQ38" s="328"/>
      <c r="BR38" s="329"/>
      <c r="BS38" s="328"/>
      <c r="BT38" s="329"/>
      <c r="BU38" s="328"/>
      <c r="BV38" s="329"/>
      <c r="BW38" s="328"/>
      <c r="BX38" s="329"/>
      <c r="BY38" s="239"/>
    </row>
    <row r="39" spans="2:77" ht="15.75" thickBot="1" x14ac:dyDescent="0.3">
      <c r="B39" s="325" t="s">
        <v>242</v>
      </c>
      <c r="C39" s="326" t="s">
        <v>245</v>
      </c>
      <c r="D39" s="327">
        <f t="shared" si="0"/>
        <v>608.38839764705881</v>
      </c>
      <c r="E39" s="328">
        <v>776</v>
      </c>
      <c r="F39" s="329">
        <v>0.48159999999999997</v>
      </c>
      <c r="G39" s="328"/>
      <c r="H39" s="329"/>
      <c r="I39" s="328"/>
      <c r="J39" s="329"/>
      <c r="K39" s="328"/>
      <c r="L39" s="329"/>
      <c r="M39" s="328"/>
      <c r="N39" s="329"/>
      <c r="O39" s="328">
        <v>6030</v>
      </c>
      <c r="P39" s="329">
        <v>3.8877359477124188E-2</v>
      </c>
      <c r="Q39" s="328"/>
      <c r="R39" s="329"/>
      <c r="S39" s="328"/>
      <c r="T39" s="329"/>
      <c r="U39" s="328"/>
      <c r="V39" s="329"/>
      <c r="W39" s="328"/>
      <c r="X39" s="329"/>
      <c r="Y39" s="328"/>
      <c r="Z39" s="329"/>
      <c r="AA39" s="328">
        <v>10</v>
      </c>
      <c r="AB39" s="329">
        <v>2.3632E-2</v>
      </c>
      <c r="AC39" s="328"/>
      <c r="AD39" s="329"/>
      <c r="AE39" s="328"/>
      <c r="AF39" s="329"/>
      <c r="AG39" s="328"/>
      <c r="AH39" s="329"/>
      <c r="AI39" s="328"/>
      <c r="AJ39" s="329"/>
      <c r="AK39" s="328"/>
      <c r="AL39" s="330"/>
      <c r="AM39" s="328"/>
      <c r="AN39" s="330"/>
      <c r="AO39" s="328"/>
      <c r="AP39" s="330"/>
      <c r="AQ39" s="328"/>
      <c r="AR39" s="330"/>
      <c r="AS39" s="328"/>
      <c r="AT39" s="329"/>
      <c r="AU39" s="328"/>
      <c r="AV39" s="329"/>
      <c r="AW39" s="328"/>
      <c r="AX39" s="329"/>
      <c r="AY39" s="328"/>
      <c r="AZ39" s="329"/>
      <c r="BA39" s="328"/>
      <c r="BB39" s="329"/>
      <c r="BC39" s="328"/>
      <c r="BD39" s="329"/>
      <c r="BE39" s="328"/>
      <c r="BF39" s="329"/>
      <c r="BG39" s="328"/>
      <c r="BH39" s="329"/>
      <c r="BI39" s="328"/>
      <c r="BJ39" s="329"/>
      <c r="BK39" s="328"/>
      <c r="BL39" s="329"/>
      <c r="BM39" s="328"/>
      <c r="BN39" s="329"/>
      <c r="BO39" s="328"/>
      <c r="BP39" s="329"/>
      <c r="BQ39" s="328"/>
      <c r="BR39" s="329"/>
      <c r="BS39" s="328"/>
      <c r="BT39" s="329"/>
      <c r="BU39" s="328"/>
      <c r="BV39" s="329"/>
      <c r="BW39" s="328"/>
      <c r="BX39" s="329"/>
      <c r="BY39" s="239"/>
    </row>
    <row r="40" spans="2:77" ht="15.75" thickBot="1" x14ac:dyDescent="0.3">
      <c r="B40" s="325" t="s">
        <v>242</v>
      </c>
      <c r="C40" s="326" t="s">
        <v>246</v>
      </c>
      <c r="D40" s="327">
        <f t="shared" si="0"/>
        <v>302.40000000000003</v>
      </c>
      <c r="E40" s="328"/>
      <c r="F40" s="329"/>
      <c r="G40" s="328"/>
      <c r="H40" s="329"/>
      <c r="I40" s="328">
        <v>450</v>
      </c>
      <c r="J40" s="329">
        <v>0.67200000000000004</v>
      </c>
      <c r="K40" s="328"/>
      <c r="L40" s="329"/>
      <c r="M40" s="328"/>
      <c r="N40" s="329"/>
      <c r="O40" s="328"/>
      <c r="P40" s="329"/>
      <c r="Q40" s="328"/>
      <c r="R40" s="329"/>
      <c r="S40" s="328"/>
      <c r="T40" s="329"/>
      <c r="U40" s="328"/>
      <c r="V40" s="329"/>
      <c r="W40" s="328"/>
      <c r="X40" s="329"/>
      <c r="Y40" s="328"/>
      <c r="Z40" s="329"/>
      <c r="AA40" s="328"/>
      <c r="AB40" s="329"/>
      <c r="AC40" s="328"/>
      <c r="AD40" s="329"/>
      <c r="AE40" s="328"/>
      <c r="AF40" s="329"/>
      <c r="AG40" s="328"/>
      <c r="AH40" s="329"/>
      <c r="AI40" s="328"/>
      <c r="AJ40" s="329"/>
      <c r="AK40" s="328"/>
      <c r="AL40" s="330"/>
      <c r="AM40" s="328"/>
      <c r="AN40" s="330"/>
      <c r="AO40" s="328"/>
      <c r="AP40" s="330"/>
      <c r="AQ40" s="328"/>
      <c r="AR40" s="330"/>
      <c r="AS40" s="328"/>
      <c r="AT40" s="329"/>
      <c r="AU40" s="328"/>
      <c r="AV40" s="329"/>
      <c r="AW40" s="328"/>
      <c r="AX40" s="329"/>
      <c r="AY40" s="328"/>
      <c r="AZ40" s="329"/>
      <c r="BA40" s="328"/>
      <c r="BB40" s="329"/>
      <c r="BC40" s="328"/>
      <c r="BD40" s="329"/>
      <c r="BE40" s="328"/>
      <c r="BF40" s="329"/>
      <c r="BG40" s="328"/>
      <c r="BH40" s="329"/>
      <c r="BI40" s="328"/>
      <c r="BJ40" s="329"/>
      <c r="BK40" s="328"/>
      <c r="BL40" s="329"/>
      <c r="BM40" s="328"/>
      <c r="BN40" s="329"/>
      <c r="BO40" s="328"/>
      <c r="BP40" s="329"/>
      <c r="BQ40" s="328"/>
      <c r="BR40" s="329"/>
      <c r="BS40" s="328"/>
      <c r="BT40" s="329"/>
      <c r="BU40" s="328"/>
      <c r="BV40" s="329"/>
      <c r="BW40" s="328"/>
      <c r="BX40" s="329"/>
      <c r="BY40" s="239"/>
    </row>
    <row r="41" spans="2:77" ht="15.75" thickBot="1" x14ac:dyDescent="0.3">
      <c r="B41" s="325" t="s">
        <v>242</v>
      </c>
      <c r="C41" s="326" t="s">
        <v>247</v>
      </c>
      <c r="D41" s="327">
        <f t="shared" si="0"/>
        <v>396.96674984502391</v>
      </c>
      <c r="E41" s="328">
        <v>200</v>
      </c>
      <c r="F41" s="329">
        <v>0.14615999999999998</v>
      </c>
      <c r="G41" s="328"/>
      <c r="H41" s="329"/>
      <c r="I41" s="328">
        <v>50</v>
      </c>
      <c r="J41" s="329">
        <v>0.40300000000000002</v>
      </c>
      <c r="K41" s="328"/>
      <c r="L41" s="329"/>
      <c r="M41" s="328"/>
      <c r="N41" s="329"/>
      <c r="O41" s="328">
        <v>1002</v>
      </c>
      <c r="P41" s="329">
        <v>5.0891376397715384E-2</v>
      </c>
      <c r="Q41" s="328">
        <v>195</v>
      </c>
      <c r="R41" s="329">
        <v>0.62772716763005776</v>
      </c>
      <c r="S41" s="328"/>
      <c r="T41" s="329"/>
      <c r="U41" s="328">
        <v>39</v>
      </c>
      <c r="V41" s="329">
        <v>2.3059872611464964</v>
      </c>
      <c r="W41" s="328">
        <v>437</v>
      </c>
      <c r="X41" s="329">
        <v>4.8625588697017268E-2</v>
      </c>
      <c r="Y41" s="328"/>
      <c r="Z41" s="329"/>
      <c r="AA41" s="328">
        <v>717</v>
      </c>
      <c r="AB41" s="329">
        <v>4.9918978467701547E-2</v>
      </c>
      <c r="AC41" s="328"/>
      <c r="AD41" s="329"/>
      <c r="AE41" s="328"/>
      <c r="AF41" s="329"/>
      <c r="AG41" s="328"/>
      <c r="AH41" s="329"/>
      <c r="AI41" s="328"/>
      <c r="AJ41" s="329"/>
      <c r="AK41" s="328"/>
      <c r="AL41" s="330"/>
      <c r="AM41" s="328"/>
      <c r="AN41" s="330"/>
      <c r="AO41" s="328"/>
      <c r="AP41" s="330"/>
      <c r="AQ41" s="328"/>
      <c r="AR41" s="330"/>
      <c r="AS41" s="328"/>
      <c r="AT41" s="329"/>
      <c r="AU41" s="328"/>
      <c r="AV41" s="329"/>
      <c r="AW41" s="328"/>
      <c r="AX41" s="329"/>
      <c r="AY41" s="328"/>
      <c r="AZ41" s="329"/>
      <c r="BA41" s="328"/>
      <c r="BB41" s="329"/>
      <c r="BC41" s="328"/>
      <c r="BD41" s="329"/>
      <c r="BE41" s="328"/>
      <c r="BF41" s="329"/>
      <c r="BG41" s="328"/>
      <c r="BH41" s="329"/>
      <c r="BI41" s="328"/>
      <c r="BJ41" s="329"/>
      <c r="BK41" s="328"/>
      <c r="BL41" s="329"/>
      <c r="BM41" s="328">
        <v>6</v>
      </c>
      <c r="BN41" s="329">
        <v>4.5350000000000001</v>
      </c>
      <c r="BO41" s="328"/>
      <c r="BP41" s="329"/>
      <c r="BQ41" s="328"/>
      <c r="BR41" s="329"/>
      <c r="BS41" s="328"/>
      <c r="BT41" s="329"/>
      <c r="BU41" s="328"/>
      <c r="BV41" s="329"/>
      <c r="BW41" s="328"/>
      <c r="BX41" s="329"/>
      <c r="BY41" s="239"/>
    </row>
    <row r="42" spans="2:77" ht="15.75" thickBot="1" x14ac:dyDescent="0.3">
      <c r="B42" s="325" t="s">
        <v>242</v>
      </c>
      <c r="C42" s="326" t="s">
        <v>248</v>
      </c>
      <c r="D42" s="327">
        <f t="shared" si="0"/>
        <v>1034.8899999999999</v>
      </c>
      <c r="E42" s="328"/>
      <c r="F42" s="329"/>
      <c r="G42" s="328">
        <v>900</v>
      </c>
      <c r="H42" s="329">
        <v>0.36</v>
      </c>
      <c r="I42" s="328"/>
      <c r="J42" s="329"/>
      <c r="K42" s="328"/>
      <c r="L42" s="329"/>
      <c r="M42" s="328"/>
      <c r="N42" s="329"/>
      <c r="O42" s="328">
        <v>11450</v>
      </c>
      <c r="P42" s="329">
        <v>0.04</v>
      </c>
      <c r="Q42" s="328"/>
      <c r="R42" s="329"/>
      <c r="S42" s="328"/>
      <c r="T42" s="329"/>
      <c r="U42" s="328">
        <v>5</v>
      </c>
      <c r="V42" s="329">
        <v>2.06</v>
      </c>
      <c r="W42" s="328">
        <v>40</v>
      </c>
      <c r="X42" s="329">
        <v>0.1</v>
      </c>
      <c r="Y42" s="328"/>
      <c r="Z42" s="329"/>
      <c r="AA42" s="328">
        <v>30</v>
      </c>
      <c r="AB42" s="329">
        <v>0.03</v>
      </c>
      <c r="AC42" s="328"/>
      <c r="AD42" s="329"/>
      <c r="AE42" s="328"/>
      <c r="AF42" s="329"/>
      <c r="AG42" s="328">
        <v>23.5</v>
      </c>
      <c r="AH42" s="329">
        <v>4.1399999999999997</v>
      </c>
      <c r="AI42" s="328">
        <v>27</v>
      </c>
      <c r="AJ42" s="329">
        <v>5.2</v>
      </c>
      <c r="AK42" s="328"/>
      <c r="AL42" s="330"/>
      <c r="AM42" s="328"/>
      <c r="AN42" s="330"/>
      <c r="AO42" s="328"/>
      <c r="AP42" s="330"/>
      <c r="AQ42" s="328"/>
      <c r="AR42" s="330"/>
      <c r="AS42" s="328"/>
      <c r="AT42" s="329"/>
      <c r="AU42" s="328"/>
      <c r="AV42" s="329"/>
      <c r="AW42" s="328"/>
      <c r="AX42" s="329"/>
      <c r="AY42" s="328"/>
      <c r="AZ42" s="329"/>
      <c r="BA42" s="328"/>
      <c r="BB42" s="329"/>
      <c r="BC42" s="328"/>
      <c r="BD42" s="329"/>
      <c r="BE42" s="328"/>
      <c r="BF42" s="329"/>
      <c r="BG42" s="328"/>
      <c r="BH42" s="329"/>
      <c r="BI42" s="328"/>
      <c r="BJ42" s="329"/>
      <c r="BK42" s="328"/>
      <c r="BL42" s="329"/>
      <c r="BM42" s="328"/>
      <c r="BN42" s="329"/>
      <c r="BO42" s="328"/>
      <c r="BP42" s="329"/>
      <c r="BQ42" s="328"/>
      <c r="BR42" s="329"/>
      <c r="BS42" s="328"/>
      <c r="BT42" s="329"/>
      <c r="BU42" s="328"/>
      <c r="BV42" s="329"/>
      <c r="BW42" s="328"/>
      <c r="BX42" s="329"/>
      <c r="BY42" s="239"/>
    </row>
    <row r="43" spans="2:77" ht="15.75" thickBot="1" x14ac:dyDescent="0.3">
      <c r="B43" s="325" t="s">
        <v>242</v>
      </c>
      <c r="C43" s="326" t="s">
        <v>249</v>
      </c>
      <c r="D43" s="327">
        <f t="shared" si="0"/>
        <v>0</v>
      </c>
      <c r="E43" s="328"/>
      <c r="F43" s="329"/>
      <c r="G43" s="328"/>
      <c r="H43" s="329"/>
      <c r="I43" s="328"/>
      <c r="J43" s="329"/>
      <c r="K43" s="328"/>
      <c r="L43" s="329"/>
      <c r="M43" s="328"/>
      <c r="N43" s="329"/>
      <c r="O43" s="328"/>
      <c r="P43" s="329"/>
      <c r="Q43" s="328"/>
      <c r="R43" s="329"/>
      <c r="S43" s="328"/>
      <c r="T43" s="329"/>
      <c r="U43" s="328"/>
      <c r="V43" s="329"/>
      <c r="W43" s="328"/>
      <c r="X43" s="329"/>
      <c r="Y43" s="328"/>
      <c r="Z43" s="329"/>
      <c r="AA43" s="328"/>
      <c r="AB43" s="329"/>
      <c r="AC43" s="328"/>
      <c r="AD43" s="329"/>
      <c r="AE43" s="328"/>
      <c r="AF43" s="329"/>
      <c r="AG43" s="328"/>
      <c r="AH43" s="329"/>
      <c r="AI43" s="328"/>
      <c r="AJ43" s="329"/>
      <c r="AK43" s="328"/>
      <c r="AL43" s="330"/>
      <c r="AM43" s="328"/>
      <c r="AN43" s="330"/>
      <c r="AO43" s="328"/>
      <c r="AP43" s="330"/>
      <c r="AQ43" s="328"/>
      <c r="AR43" s="330"/>
      <c r="AS43" s="328"/>
      <c r="AT43" s="329"/>
      <c r="AU43" s="328"/>
      <c r="AV43" s="329"/>
      <c r="AW43" s="328"/>
      <c r="AX43" s="329"/>
      <c r="AY43" s="328"/>
      <c r="AZ43" s="329"/>
      <c r="BA43" s="328"/>
      <c r="BB43" s="329"/>
      <c r="BC43" s="328"/>
      <c r="BD43" s="329"/>
      <c r="BE43" s="328"/>
      <c r="BF43" s="329"/>
      <c r="BG43" s="328"/>
      <c r="BH43" s="329"/>
      <c r="BI43" s="328"/>
      <c r="BJ43" s="329"/>
      <c r="BK43" s="328"/>
      <c r="BL43" s="329"/>
      <c r="BM43" s="328"/>
      <c r="BN43" s="329"/>
      <c r="BO43" s="328"/>
      <c r="BP43" s="329"/>
      <c r="BQ43" s="328"/>
      <c r="BR43" s="329"/>
      <c r="BS43" s="328"/>
      <c r="BT43" s="329"/>
      <c r="BU43" s="328"/>
      <c r="BV43" s="329"/>
      <c r="BW43" s="328"/>
      <c r="BX43" s="329"/>
      <c r="BY43" s="239"/>
    </row>
    <row r="44" spans="2:77" ht="15.75" thickBot="1" x14ac:dyDescent="0.3">
      <c r="B44" s="325" t="s">
        <v>242</v>
      </c>
      <c r="C44" s="326" t="s">
        <v>250</v>
      </c>
      <c r="D44" s="327">
        <f t="shared" si="0"/>
        <v>139.50436123348018</v>
      </c>
      <c r="E44" s="328"/>
      <c r="F44" s="329"/>
      <c r="G44" s="328"/>
      <c r="H44" s="329"/>
      <c r="I44" s="328"/>
      <c r="J44" s="329"/>
      <c r="K44" s="328"/>
      <c r="L44" s="329"/>
      <c r="M44" s="328"/>
      <c r="N44" s="329"/>
      <c r="O44" s="328">
        <v>1900</v>
      </c>
      <c r="P44" s="329">
        <v>7.3423348017621154E-2</v>
      </c>
      <c r="Q44" s="328"/>
      <c r="R44" s="329"/>
      <c r="S44" s="328"/>
      <c r="T44" s="329"/>
      <c r="U44" s="328"/>
      <c r="V44" s="329"/>
      <c r="W44" s="328"/>
      <c r="X44" s="329"/>
      <c r="Y44" s="328"/>
      <c r="Z44" s="329"/>
      <c r="AA44" s="328"/>
      <c r="AB44" s="329"/>
      <c r="AC44" s="328"/>
      <c r="AD44" s="329"/>
      <c r="AE44" s="328"/>
      <c r="AF44" s="329"/>
      <c r="AG44" s="328"/>
      <c r="AH44" s="329"/>
      <c r="AI44" s="328"/>
      <c r="AJ44" s="329"/>
      <c r="AK44" s="328"/>
      <c r="AL44" s="330"/>
      <c r="AM44" s="328"/>
      <c r="AN44" s="330"/>
      <c r="AO44" s="328"/>
      <c r="AP44" s="330"/>
      <c r="AQ44" s="328"/>
      <c r="AR44" s="330"/>
      <c r="AS44" s="328"/>
      <c r="AT44" s="329"/>
      <c r="AU44" s="328"/>
      <c r="AV44" s="329"/>
      <c r="AW44" s="328"/>
      <c r="AX44" s="329"/>
      <c r="AY44" s="328"/>
      <c r="AZ44" s="329"/>
      <c r="BA44" s="328"/>
      <c r="BB44" s="329"/>
      <c r="BC44" s="328"/>
      <c r="BD44" s="329"/>
      <c r="BE44" s="328"/>
      <c r="BF44" s="329"/>
      <c r="BG44" s="328"/>
      <c r="BH44" s="329"/>
      <c r="BI44" s="328"/>
      <c r="BJ44" s="329"/>
      <c r="BK44" s="328"/>
      <c r="BL44" s="329"/>
      <c r="BM44" s="328"/>
      <c r="BN44" s="329"/>
      <c r="BO44" s="328"/>
      <c r="BP44" s="329"/>
      <c r="BQ44" s="328"/>
      <c r="BR44" s="329"/>
      <c r="BS44" s="328"/>
      <c r="BT44" s="329"/>
      <c r="BU44" s="328"/>
      <c r="BV44" s="329"/>
      <c r="BW44" s="328"/>
      <c r="BX44" s="329"/>
      <c r="BY44" s="239"/>
    </row>
    <row r="45" spans="2:77" ht="15.75" thickBot="1" x14ac:dyDescent="0.3">
      <c r="B45" s="332" t="s">
        <v>242</v>
      </c>
      <c r="C45" s="333" t="s">
        <v>251</v>
      </c>
      <c r="D45" s="327">
        <f t="shared" si="0"/>
        <v>574.70292626920718</v>
      </c>
      <c r="E45" s="334">
        <v>350</v>
      </c>
      <c r="F45" s="335">
        <v>0.66080000000000005</v>
      </c>
      <c r="G45" s="334">
        <v>300</v>
      </c>
      <c r="H45" s="335">
        <v>0.40050000000000002</v>
      </c>
      <c r="I45" s="334"/>
      <c r="J45" s="335"/>
      <c r="K45" s="334">
        <v>20</v>
      </c>
      <c r="L45" s="335">
        <v>3.7509999999999999</v>
      </c>
      <c r="M45" s="334"/>
      <c r="N45" s="335"/>
      <c r="O45" s="334">
        <v>3040</v>
      </c>
      <c r="P45" s="335">
        <v>4.8767409956976024E-2</v>
      </c>
      <c r="Q45" s="334"/>
      <c r="R45" s="335"/>
      <c r="S45" s="334"/>
      <c r="T45" s="335"/>
      <c r="U45" s="334"/>
      <c r="V45" s="335"/>
      <c r="W45" s="334"/>
      <c r="X45" s="335"/>
      <c r="Y45" s="334"/>
      <c r="Z45" s="335"/>
      <c r="AA45" s="334"/>
      <c r="AB45" s="335"/>
      <c r="AC45" s="334"/>
      <c r="AD45" s="335"/>
      <c r="AE45" s="334"/>
      <c r="AF45" s="335"/>
      <c r="AG45" s="334"/>
      <c r="AH45" s="335"/>
      <c r="AI45" s="334"/>
      <c r="AJ45" s="335"/>
      <c r="AK45" s="334"/>
      <c r="AL45" s="336"/>
      <c r="AM45" s="334"/>
      <c r="AN45" s="336"/>
      <c r="AO45" s="334"/>
      <c r="AP45" s="336"/>
      <c r="AQ45" s="334"/>
      <c r="AR45" s="336"/>
      <c r="AS45" s="334"/>
      <c r="AT45" s="335"/>
      <c r="AU45" s="334"/>
      <c r="AV45" s="335"/>
      <c r="AW45" s="334"/>
      <c r="AX45" s="335"/>
      <c r="AY45" s="334"/>
      <c r="AZ45" s="335"/>
      <c r="BA45" s="334"/>
      <c r="BB45" s="335"/>
      <c r="BC45" s="334"/>
      <c r="BD45" s="335"/>
      <c r="BE45" s="334"/>
      <c r="BF45" s="335"/>
      <c r="BG45" s="334"/>
      <c r="BH45" s="335"/>
      <c r="BI45" s="334"/>
      <c r="BJ45" s="335"/>
      <c r="BK45" s="334"/>
      <c r="BL45" s="335"/>
      <c r="BM45" s="334"/>
      <c r="BN45" s="335"/>
      <c r="BO45" s="334"/>
      <c r="BP45" s="335"/>
      <c r="BQ45" s="334"/>
      <c r="BR45" s="335"/>
      <c r="BS45" s="334"/>
      <c r="BT45" s="335"/>
      <c r="BU45" s="334"/>
      <c r="BV45" s="335"/>
      <c r="BW45" s="334"/>
      <c r="BX45" s="335"/>
      <c r="BY45" s="239"/>
    </row>
    <row r="46" spans="2:77" ht="15.75" thickBot="1" x14ac:dyDescent="0.3">
      <c r="B46" s="338" t="s">
        <v>252</v>
      </c>
      <c r="C46" s="339" t="s">
        <v>253</v>
      </c>
      <c r="D46" s="327">
        <f t="shared" si="0"/>
        <v>1051</v>
      </c>
      <c r="E46" s="340"/>
      <c r="F46" s="341"/>
      <c r="G46" s="340"/>
      <c r="H46" s="341"/>
      <c r="I46" s="340"/>
      <c r="J46" s="341"/>
      <c r="K46" s="340"/>
      <c r="L46" s="341"/>
      <c r="M46" s="340"/>
      <c r="N46" s="341"/>
      <c r="O46" s="340">
        <v>17800</v>
      </c>
      <c r="P46" s="341">
        <v>0.05</v>
      </c>
      <c r="Q46" s="340">
        <v>200</v>
      </c>
      <c r="R46" s="341">
        <v>0.435</v>
      </c>
      <c r="S46" s="340"/>
      <c r="T46" s="341"/>
      <c r="U46" s="340"/>
      <c r="V46" s="341"/>
      <c r="W46" s="340"/>
      <c r="X46" s="341"/>
      <c r="Y46" s="340"/>
      <c r="Z46" s="341"/>
      <c r="AA46" s="340">
        <v>150</v>
      </c>
      <c r="AB46" s="341">
        <v>0.05</v>
      </c>
      <c r="AC46" s="340"/>
      <c r="AD46" s="341"/>
      <c r="AE46" s="340"/>
      <c r="AF46" s="341"/>
      <c r="AG46" s="340"/>
      <c r="AH46" s="341"/>
      <c r="AI46" s="340">
        <v>10</v>
      </c>
      <c r="AJ46" s="341">
        <v>6.65</v>
      </c>
      <c r="AK46" s="340"/>
      <c r="AL46" s="342"/>
      <c r="AM46" s="340"/>
      <c r="AN46" s="342"/>
      <c r="AO46" s="340"/>
      <c r="AP46" s="342"/>
      <c r="AQ46" s="340"/>
      <c r="AR46" s="342"/>
      <c r="AS46" s="340"/>
      <c r="AT46" s="341"/>
      <c r="AU46" s="340"/>
      <c r="AV46" s="341"/>
      <c r="AW46" s="340"/>
      <c r="AX46" s="341"/>
      <c r="AY46" s="340"/>
      <c r="AZ46" s="341"/>
      <c r="BA46" s="340"/>
      <c r="BB46" s="341"/>
      <c r="BC46" s="340"/>
      <c r="BD46" s="341"/>
      <c r="BE46" s="340"/>
      <c r="BF46" s="341"/>
      <c r="BG46" s="340"/>
      <c r="BH46" s="341"/>
      <c r="BI46" s="340"/>
      <c r="BJ46" s="341"/>
      <c r="BK46" s="340"/>
      <c r="BL46" s="341"/>
      <c r="BM46" s="340"/>
      <c r="BN46" s="341"/>
      <c r="BO46" s="340"/>
      <c r="BP46" s="341"/>
      <c r="BQ46" s="340"/>
      <c r="BR46" s="341"/>
      <c r="BS46" s="340"/>
      <c r="BT46" s="341"/>
      <c r="BU46" s="340"/>
      <c r="BV46" s="341"/>
      <c r="BW46" s="340"/>
      <c r="BX46" s="341"/>
      <c r="BY46" s="239"/>
    </row>
    <row r="47" spans="2:77" ht="15.75" thickBot="1" x14ac:dyDescent="0.3">
      <c r="B47" s="332" t="s">
        <v>252</v>
      </c>
      <c r="C47" s="354" t="s">
        <v>254</v>
      </c>
      <c r="D47" s="327">
        <f t="shared" si="0"/>
        <v>50.277997208398133</v>
      </c>
      <c r="E47" s="311"/>
      <c r="F47" s="312"/>
      <c r="G47" s="311"/>
      <c r="H47" s="312"/>
      <c r="I47" s="311"/>
      <c r="J47" s="312"/>
      <c r="K47" s="311"/>
      <c r="L47" s="312"/>
      <c r="M47" s="311"/>
      <c r="N47" s="312"/>
      <c r="O47" s="311"/>
      <c r="P47" s="312"/>
      <c r="Q47" s="311"/>
      <c r="R47" s="312"/>
      <c r="S47" s="311"/>
      <c r="T47" s="312"/>
      <c r="U47" s="311"/>
      <c r="V47" s="312"/>
      <c r="W47" s="311"/>
      <c r="X47" s="312"/>
      <c r="Y47" s="311"/>
      <c r="Z47" s="312"/>
      <c r="AA47" s="311">
        <v>100</v>
      </c>
      <c r="AB47" s="312">
        <v>2.3632E-2</v>
      </c>
      <c r="AC47" s="311"/>
      <c r="AD47" s="312"/>
      <c r="AE47" s="311"/>
      <c r="AF47" s="312"/>
      <c r="AG47" s="311">
        <v>2.6499999999999986</v>
      </c>
      <c r="AH47" s="312">
        <v>5.680838569206843</v>
      </c>
      <c r="AI47" s="311">
        <v>4.25</v>
      </c>
      <c r="AJ47" s="312">
        <v>7.7319000000000004</v>
      </c>
      <c r="AK47" s="311"/>
      <c r="AL47" s="349"/>
      <c r="AM47" s="311"/>
      <c r="AN47" s="349"/>
      <c r="AO47" s="311"/>
      <c r="AP47" s="349"/>
      <c r="AQ47" s="311"/>
      <c r="AR47" s="349"/>
      <c r="AS47" s="311"/>
      <c r="AT47" s="312"/>
      <c r="AU47" s="311"/>
      <c r="AV47" s="312"/>
      <c r="AW47" s="311"/>
      <c r="AX47" s="312"/>
      <c r="AY47" s="311"/>
      <c r="AZ47" s="312"/>
      <c r="BA47" s="311"/>
      <c r="BB47" s="312"/>
      <c r="BC47" s="311"/>
      <c r="BD47" s="312"/>
      <c r="BE47" s="311"/>
      <c r="BF47" s="312"/>
      <c r="BG47" s="311"/>
      <c r="BH47" s="312"/>
      <c r="BI47" s="311"/>
      <c r="BJ47" s="312"/>
      <c r="BK47" s="311"/>
      <c r="BL47" s="312"/>
      <c r="BM47" s="311"/>
      <c r="BN47" s="312"/>
      <c r="BO47" s="311"/>
      <c r="BP47" s="312"/>
      <c r="BQ47" s="311"/>
      <c r="BR47" s="312"/>
      <c r="BS47" s="311"/>
      <c r="BT47" s="312"/>
      <c r="BU47" s="311"/>
      <c r="BV47" s="312"/>
      <c r="BW47" s="311"/>
      <c r="BX47" s="312"/>
      <c r="BY47" s="239"/>
    </row>
    <row r="48" spans="2:77" ht="15.75" thickBot="1" x14ac:dyDescent="0.3">
      <c r="B48" s="313"/>
      <c r="C48" s="314" t="s">
        <v>204</v>
      </c>
      <c r="D48" s="601">
        <f>ROUNDUP(SUM(D8:D47),0)</f>
        <v>131160</v>
      </c>
      <c r="E48" s="315">
        <f>SUM(E8:E47)</f>
        <v>7959</v>
      </c>
      <c r="F48" s="316">
        <f>AVERAGE(F8:F47)</f>
        <v>0.38558043613707166</v>
      </c>
      <c r="G48" s="315">
        <f t="shared" ref="G48" si="1">SUM(G8:G47)</f>
        <v>22431</v>
      </c>
      <c r="H48" s="316">
        <f t="shared" ref="H48" si="2">AVERAGE(H8:H47)</f>
        <v>0.30666861948676927</v>
      </c>
      <c r="I48" s="315">
        <f t="shared" ref="I48" si="3">SUM(I8:I47)</f>
        <v>54236</v>
      </c>
      <c r="J48" s="316">
        <f t="shared" ref="J48" si="4">AVERAGE(J8:J47)</f>
        <v>0.50448871384369842</v>
      </c>
      <c r="K48" s="315">
        <f t="shared" ref="K48" si="5">SUM(K8:K47)</f>
        <v>876</v>
      </c>
      <c r="L48" s="316">
        <f t="shared" ref="L48" si="6">AVERAGE(L8:L47)</f>
        <v>3.2142014778325128</v>
      </c>
      <c r="M48" s="315">
        <f t="shared" ref="M48" si="7">SUM(M8:M47)</f>
        <v>2011</v>
      </c>
      <c r="N48" s="316">
        <f t="shared" ref="N48" si="8">AVERAGE(N8:N47)</f>
        <v>7.5445608735868444</v>
      </c>
      <c r="O48" s="315">
        <f t="shared" ref="O48" si="9">SUM(O8:O47)</f>
        <v>508107</v>
      </c>
      <c r="P48" s="316">
        <f t="shared" ref="P48" si="10">AVERAGE(P8:P47)</f>
        <v>6.430883328692473E-2</v>
      </c>
      <c r="Q48" s="315">
        <f t="shared" ref="Q48" si="11">SUM(Q8:Q47)</f>
        <v>7092</v>
      </c>
      <c r="R48" s="316">
        <f t="shared" ref="R48" si="12">AVERAGE(R8:R47)</f>
        <v>0.46282945864752506</v>
      </c>
      <c r="S48" s="315">
        <f t="shared" ref="S48" si="13">SUM(S8:S47)</f>
        <v>213</v>
      </c>
      <c r="T48" s="316">
        <f t="shared" ref="T48" si="14">AVERAGE(T8:T47)</f>
        <v>7.7717392499999995</v>
      </c>
      <c r="U48" s="315">
        <f t="shared" ref="U48" si="15">SUM(U8:U47)</f>
        <v>2951</v>
      </c>
      <c r="V48" s="316">
        <f t="shared" ref="V48" si="16">AVERAGE(V8:V47)</f>
        <v>2.1209080902448409</v>
      </c>
      <c r="W48" s="315">
        <f t="shared" ref="W48" si="17">SUM(W8:W47)</f>
        <v>7543</v>
      </c>
      <c r="X48" s="316">
        <f t="shared" ref="X48" si="18">AVERAGE(X8:X47)</f>
        <v>0.27947483321020322</v>
      </c>
      <c r="Y48" s="315">
        <f t="shared" ref="Y48" si="19">SUM(Y8:Y47)</f>
        <v>1228</v>
      </c>
      <c r="Z48" s="316">
        <f t="shared" ref="Z48" si="20">AVERAGE(Z8:Z47)</f>
        <v>0.68667342995169089</v>
      </c>
      <c r="AA48" s="315">
        <f t="shared" ref="AA48" si="21">SUM(AA8:AA47)</f>
        <v>8747</v>
      </c>
      <c r="AB48" s="316">
        <f t="shared" ref="AB48" si="22">AVERAGE(AB8:AB47)</f>
        <v>4.8483168063596233E-2</v>
      </c>
      <c r="AC48" s="315">
        <f t="shared" ref="AC48" si="23">SUM(AC8:AC47)</f>
        <v>54</v>
      </c>
      <c r="AD48" s="316">
        <f t="shared" ref="AD48" si="24">AVERAGE(AD8:AD47)</f>
        <v>6.6146666666666674</v>
      </c>
      <c r="AE48" s="315">
        <f t="shared" ref="AE48" si="25">SUM(AE8:AE47)</f>
        <v>108</v>
      </c>
      <c r="AF48" s="316">
        <f t="shared" ref="AF48" si="26">AVERAGE(AF8:AF47)</f>
        <v>1.8165480668756533</v>
      </c>
      <c r="AG48" s="315">
        <f t="shared" ref="AG48" si="27">SUM(AG8:AG47)</f>
        <v>60520.160000000003</v>
      </c>
      <c r="AH48" s="316">
        <f t="shared" ref="AH48" si="28">AVERAGE(AH8:AH47)</f>
        <v>14.966273961582294</v>
      </c>
      <c r="AI48" s="315">
        <f t="shared" ref="AI48" si="29">SUM(AI8:AI47)</f>
        <v>641.6</v>
      </c>
      <c r="AJ48" s="316">
        <f t="shared" ref="AJ48" si="30">AVERAGE(AJ8:AJ47)</f>
        <v>14.300727350569101</v>
      </c>
      <c r="AK48" s="315">
        <f t="shared" ref="AK48:BW48" si="31">SUM(AK8:AK47)</f>
        <v>350332.5</v>
      </c>
      <c r="AL48" s="356">
        <f>AVERAGE(AL8:AL47)</f>
        <v>0.86522100922241907</v>
      </c>
      <c r="AM48" s="315">
        <f t="shared" si="31"/>
        <v>200</v>
      </c>
      <c r="AN48" s="356">
        <f t="shared" ref="AN48" si="32">AVERAGE(AN8:AN47)</f>
        <v>1.841</v>
      </c>
      <c r="AO48" s="315">
        <f t="shared" si="31"/>
        <v>574</v>
      </c>
      <c r="AP48" s="356">
        <f t="shared" ref="AP48" si="33">AVERAGE(AP8:AP47)</f>
        <v>3.0125699178538952</v>
      </c>
      <c r="AQ48" s="315">
        <f t="shared" si="31"/>
        <v>769</v>
      </c>
      <c r="AR48" s="356">
        <f t="shared" ref="AR48" si="34">AVERAGE(AR8:AR47)</f>
        <v>2.8653687850287919</v>
      </c>
      <c r="AS48" s="315">
        <f t="shared" si="31"/>
        <v>168</v>
      </c>
      <c r="AT48" s="316">
        <f t="shared" ref="AT48" si="35">AVERAGE(AT8:AT47)</f>
        <v>4.4687999999999999</v>
      </c>
      <c r="AU48" s="315">
        <f t="shared" si="31"/>
        <v>1280</v>
      </c>
      <c r="AV48" s="316">
        <f t="shared" ref="AV48" si="36">AVERAGE(AV8:AV47)</f>
        <v>0.10851875</v>
      </c>
      <c r="AW48" s="315">
        <f t="shared" si="31"/>
        <v>47743</v>
      </c>
      <c r="AX48" s="316">
        <f t="shared" ref="AX48" si="37">AVERAGE(AX8:AX47)</f>
        <v>0.27569891387722678</v>
      </c>
      <c r="AY48" s="315">
        <f t="shared" si="31"/>
        <v>2</v>
      </c>
      <c r="AZ48" s="316">
        <f t="shared" ref="AZ48" si="38">AVERAGE(AZ8:AZ47)</f>
        <v>43.178350000000002</v>
      </c>
      <c r="BA48" s="315">
        <f t="shared" si="31"/>
        <v>8</v>
      </c>
      <c r="BB48" s="316">
        <f t="shared" ref="BB48" si="39">AVERAGE(BB8:BB47)</f>
        <v>5.87</v>
      </c>
      <c r="BC48" s="315">
        <f t="shared" si="31"/>
        <v>180</v>
      </c>
      <c r="BD48" s="316">
        <f t="shared" ref="BD48" si="40">AVERAGE(BD8:BD47)</f>
        <v>9.0899999999999995E-2</v>
      </c>
      <c r="BE48" s="315">
        <f t="shared" si="31"/>
        <v>4</v>
      </c>
      <c r="BF48" s="316">
        <f t="shared" ref="BF48" si="41">AVERAGE(BF8:BF47)</f>
        <v>5.7561428571428568</v>
      </c>
      <c r="BG48" s="315">
        <f t="shared" si="31"/>
        <v>105</v>
      </c>
      <c r="BH48" s="316">
        <f t="shared" ref="BH48" si="42">AVERAGE(BH8:BH47)</f>
        <v>0.57866666666666666</v>
      </c>
      <c r="BI48" s="315">
        <f t="shared" si="31"/>
        <v>170</v>
      </c>
      <c r="BJ48" s="316">
        <f t="shared" ref="BJ48" si="43">AVERAGE(BJ8:BJ47)</f>
        <v>2.6862E-2</v>
      </c>
      <c r="BK48" s="315">
        <f t="shared" si="31"/>
        <v>53.25</v>
      </c>
      <c r="BL48" s="316">
        <f t="shared" ref="BL48" si="44">AVERAGE(BL8:BL47)</f>
        <v>3.3171780116959062</v>
      </c>
      <c r="BM48" s="315">
        <f t="shared" si="31"/>
        <v>6</v>
      </c>
      <c r="BN48" s="316">
        <f t="shared" ref="BN48" si="45">AVERAGE(BN8:BN47)</f>
        <v>4.5350000000000001</v>
      </c>
      <c r="BO48" s="315">
        <f t="shared" si="31"/>
        <v>2800</v>
      </c>
      <c r="BP48" s="316">
        <f t="shared" ref="BP48" si="46">AVERAGE(BP8:BP47)</f>
        <v>4.6338585858585864E-2</v>
      </c>
      <c r="BQ48" s="315">
        <f t="shared" si="31"/>
        <v>80</v>
      </c>
      <c r="BR48" s="316">
        <f t="shared" ref="BR48" si="47">AVERAGE(BR8:BR47)</f>
        <v>0.74509473684210514</v>
      </c>
      <c r="BS48" s="315">
        <f t="shared" si="31"/>
        <v>12544</v>
      </c>
      <c r="BT48" s="316">
        <f t="shared" ref="BT48" si="48">AVERAGE(BT8:BT47)</f>
        <v>9.2362546170893858E-2</v>
      </c>
      <c r="BU48" s="315">
        <f t="shared" si="31"/>
        <v>425</v>
      </c>
      <c r="BV48" s="316">
        <f t="shared" ref="BV48" si="49">AVERAGE(BV8:BV47)</f>
        <v>0.26667653631284916</v>
      </c>
      <c r="BW48" s="315">
        <f t="shared" si="31"/>
        <v>1.056</v>
      </c>
      <c r="BX48" s="316">
        <f t="shared" ref="BX48" si="50">AVERAGE(BX8:BX47)</f>
        <v>22.905188768606223</v>
      </c>
      <c r="BY48" s="239"/>
    </row>
    <row r="49" spans="1:85" x14ac:dyDescent="0.25">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39"/>
      <c r="BR49" s="239"/>
      <c r="BS49" s="239"/>
      <c r="BT49" s="239"/>
      <c r="BU49" s="239"/>
      <c r="BV49" s="239"/>
      <c r="BW49" s="239"/>
      <c r="BX49" s="239"/>
      <c r="BY49" s="239"/>
    </row>
    <row r="50" spans="1:85" x14ac:dyDescent="0.25">
      <c r="B50" s="415" t="s">
        <v>645</v>
      </c>
      <c r="C50" s="415"/>
      <c r="D50" s="415"/>
      <c r="E50" s="415"/>
      <c r="F50" s="415"/>
      <c r="G50" s="415"/>
      <c r="H50" s="415"/>
      <c r="I50" s="98"/>
      <c r="J50" s="98"/>
      <c r="K50" s="98"/>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row>
    <row r="51" spans="1:85" ht="38.25" x14ac:dyDescent="0.25">
      <c r="A51" t="s">
        <v>600</v>
      </c>
      <c r="B51" s="7"/>
      <c r="C51" s="7"/>
      <c r="D51" s="380" t="s">
        <v>256</v>
      </c>
      <c r="E51" s="380" t="s">
        <v>257</v>
      </c>
      <c r="F51" s="381" t="s">
        <v>258</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row>
    <row r="52" spans="1:85" x14ac:dyDescent="0.25">
      <c r="B52" s="7"/>
      <c r="C52" s="382" t="s">
        <v>259</v>
      </c>
      <c r="D52" s="383" t="s">
        <v>264</v>
      </c>
      <c r="E52" s="383" t="s">
        <v>264</v>
      </c>
      <c r="F52" s="383" t="s">
        <v>264</v>
      </c>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row>
    <row r="53" spans="1:85" x14ac:dyDescent="0.25">
      <c r="B53" s="384" t="s">
        <v>147</v>
      </c>
      <c r="C53" s="385" t="s">
        <v>35</v>
      </c>
      <c r="D53" s="386">
        <f>D54</f>
        <v>0</v>
      </c>
      <c r="E53" s="547">
        <v>2082</v>
      </c>
      <c r="F53" s="547">
        <f t="shared" ref="F53" si="51">F54</f>
        <v>2082</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row>
    <row r="54" spans="1:85" ht="45" x14ac:dyDescent="0.25">
      <c r="B54" s="118">
        <v>4</v>
      </c>
      <c r="C54" s="387" t="s">
        <v>646</v>
      </c>
      <c r="D54" s="388">
        <v>0</v>
      </c>
      <c r="E54" s="389">
        <v>2082</v>
      </c>
      <c r="F54" s="389">
        <f>E54-D54</f>
        <v>2082</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row>
    <row r="55" spans="1:85" ht="63.75" x14ac:dyDescent="0.25">
      <c r="B55" s="7"/>
      <c r="C55" s="7"/>
      <c r="D55" s="7"/>
      <c r="E55" s="390" t="s">
        <v>268</v>
      </c>
      <c r="F55" s="389">
        <f>F54</f>
        <v>2082</v>
      </c>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row>
    <row r="56" spans="1:85" x14ac:dyDescent="0.25">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row>
    <row r="57" spans="1:85" ht="34.5" customHeight="1" x14ac:dyDescent="0.25">
      <c r="B57" s="656" t="s">
        <v>647</v>
      </c>
      <c r="C57" s="656"/>
      <c r="D57" s="656"/>
      <c r="E57" s="656"/>
      <c r="F57" s="656"/>
      <c r="G57" s="656"/>
      <c r="H57" s="656"/>
      <c r="I57" s="656"/>
      <c r="J57" s="93"/>
      <c r="K57" s="93"/>
      <c r="L57" s="93"/>
      <c r="M57" s="93"/>
      <c r="N57" s="93"/>
      <c r="O57" s="93"/>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row>
    <row r="58" spans="1:85" x14ac:dyDescent="0.25">
      <c r="B58" s="98"/>
      <c r="C58" s="98"/>
      <c r="D58" s="98"/>
      <c r="E58" s="98"/>
      <c r="F58" s="98"/>
      <c r="G58" s="98"/>
      <c r="H58" s="98"/>
      <c r="I58" s="98"/>
      <c r="J58" s="93"/>
      <c r="K58" s="93"/>
      <c r="L58" s="93"/>
      <c r="M58" s="93"/>
      <c r="N58" s="93"/>
      <c r="O58" s="93"/>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row>
    <row r="59" spans="1:85" x14ac:dyDescent="0.25">
      <c r="B59" s="98"/>
      <c r="C59" s="98"/>
      <c r="D59" s="98"/>
      <c r="E59" s="98"/>
      <c r="F59" s="98"/>
      <c r="G59" s="98"/>
      <c r="H59" s="98"/>
      <c r="I59" s="98"/>
      <c r="J59" s="93"/>
      <c r="K59" s="93"/>
      <c r="L59" s="93"/>
      <c r="M59" s="93"/>
      <c r="N59" s="93"/>
      <c r="O59" s="93"/>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row>
    <row r="60" spans="1:85" x14ac:dyDescent="0.25">
      <c r="B60" s="391" t="s">
        <v>284</v>
      </c>
      <c r="C60" s="392"/>
      <c r="D60" s="392"/>
      <c r="E60" s="393"/>
      <c r="F60" s="394"/>
      <c r="G60" s="393"/>
      <c r="H60" s="394"/>
      <c r="I60" s="393"/>
      <c r="J60" s="394"/>
      <c r="K60" s="393"/>
      <c r="L60" s="394"/>
      <c r="M60" s="393"/>
      <c r="N60" s="394"/>
      <c r="O60" s="393"/>
      <c r="P60" s="394"/>
      <c r="Q60" s="393"/>
      <c r="R60" s="394"/>
      <c r="S60" s="393"/>
      <c r="T60" s="394"/>
      <c r="U60" s="393"/>
      <c r="V60" s="394"/>
      <c r="W60" s="393"/>
      <c r="X60" s="394"/>
      <c r="Y60" s="393"/>
      <c r="Z60" s="394"/>
      <c r="AA60" s="393"/>
      <c r="AB60" s="394"/>
      <c r="AC60" s="393"/>
      <c r="AD60" s="394"/>
      <c r="AE60" s="393"/>
      <c r="AF60" s="394"/>
      <c r="AG60" s="393"/>
      <c r="AH60" s="394"/>
      <c r="AI60" s="393"/>
      <c r="AJ60" s="394"/>
      <c r="AK60" s="808"/>
      <c r="AL60" s="808"/>
      <c r="AM60" s="808"/>
      <c r="AN60" s="808"/>
      <c r="AO60" s="808"/>
      <c r="AP60" s="808"/>
      <c r="AQ60" s="808"/>
      <c r="AR60" s="808"/>
      <c r="AS60" s="808"/>
      <c r="AT60" s="395"/>
      <c r="AU60" s="393"/>
      <c r="AV60" s="7"/>
      <c r="AW60" s="393"/>
      <c r="AX60" s="7"/>
      <c r="AY60" s="393"/>
      <c r="AZ60" s="7"/>
      <c r="BA60" s="393"/>
      <c r="BB60" s="7"/>
      <c r="BC60" s="393"/>
      <c r="BD60" s="7"/>
      <c r="BE60" s="393"/>
      <c r="BF60" s="7"/>
      <c r="BG60" s="396"/>
      <c r="BH60" s="7"/>
      <c r="BI60" s="7"/>
      <c r="BJ60" s="7"/>
      <c r="BK60" s="393"/>
      <c r="BL60" s="7"/>
      <c r="BM60" s="393"/>
      <c r="BN60" s="7"/>
      <c r="BO60" s="393"/>
      <c r="BP60" s="7"/>
      <c r="BQ60" s="393"/>
      <c r="BR60" s="7"/>
      <c r="BS60" s="393"/>
      <c r="BT60" s="7"/>
      <c r="BU60" s="393"/>
      <c r="BV60" s="7"/>
      <c r="BW60" s="393"/>
      <c r="BX60" s="7"/>
      <c r="BY60" s="393"/>
      <c r="BZ60" s="7"/>
      <c r="CA60" s="393"/>
      <c r="CB60" s="7"/>
      <c r="CC60" s="393"/>
      <c r="CD60" s="7"/>
      <c r="CE60" s="393"/>
      <c r="CF60" s="7"/>
      <c r="CG60" s="7"/>
    </row>
    <row r="61" spans="1:85" ht="68.25" customHeight="1" x14ac:dyDescent="0.25">
      <c r="B61" s="809" t="s">
        <v>147</v>
      </c>
      <c r="C61" s="810" t="s">
        <v>148</v>
      </c>
      <c r="D61" s="811" t="s">
        <v>648</v>
      </c>
      <c r="E61" s="807" t="s">
        <v>150</v>
      </c>
      <c r="F61" s="807"/>
      <c r="G61" s="807" t="s">
        <v>151</v>
      </c>
      <c r="H61" s="807"/>
      <c r="I61" s="807" t="s">
        <v>152</v>
      </c>
      <c r="J61" s="807"/>
      <c r="K61" s="807" t="s">
        <v>153</v>
      </c>
      <c r="L61" s="807"/>
      <c r="M61" s="807" t="s">
        <v>154</v>
      </c>
      <c r="N61" s="807"/>
      <c r="O61" s="807" t="s">
        <v>155</v>
      </c>
      <c r="P61" s="807"/>
      <c r="Q61" s="807" t="s">
        <v>156</v>
      </c>
      <c r="R61" s="807"/>
      <c r="S61" s="807" t="s">
        <v>157</v>
      </c>
      <c r="T61" s="807"/>
      <c r="U61" s="807" t="s">
        <v>158</v>
      </c>
      <c r="V61" s="807"/>
      <c r="W61" s="807" t="s">
        <v>159</v>
      </c>
      <c r="X61" s="807"/>
      <c r="Y61" s="807" t="s">
        <v>160</v>
      </c>
      <c r="Z61" s="807"/>
      <c r="AA61" s="807" t="s">
        <v>161</v>
      </c>
      <c r="AB61" s="807"/>
      <c r="AC61" s="807" t="s">
        <v>162</v>
      </c>
      <c r="AD61" s="807"/>
      <c r="AE61" s="807" t="s">
        <v>163</v>
      </c>
      <c r="AF61" s="807"/>
      <c r="AG61" s="807" t="s">
        <v>164</v>
      </c>
      <c r="AH61" s="807"/>
      <c r="AI61" s="807" t="s">
        <v>165</v>
      </c>
      <c r="AJ61" s="807"/>
      <c r="AK61" s="807" t="s">
        <v>166</v>
      </c>
      <c r="AL61" s="807"/>
      <c r="AM61" s="807" t="s">
        <v>167</v>
      </c>
      <c r="AN61" s="807"/>
      <c r="AO61" s="807" t="s">
        <v>183</v>
      </c>
      <c r="AP61" s="807"/>
      <c r="AQ61" s="807" t="s">
        <v>614</v>
      </c>
      <c r="AR61" s="807"/>
      <c r="AS61" s="807" t="s">
        <v>179</v>
      </c>
      <c r="AT61" s="807"/>
      <c r="AU61" s="713" t="s">
        <v>186</v>
      </c>
      <c r="AV61" s="713"/>
      <c r="AW61" s="807" t="s">
        <v>172</v>
      </c>
      <c r="AX61" s="807"/>
      <c r="AY61" s="807" t="s">
        <v>624</v>
      </c>
      <c r="AZ61" s="807"/>
      <c r="BA61" s="807" t="s">
        <v>625</v>
      </c>
      <c r="BB61" s="807"/>
      <c r="BC61" s="813" t="s">
        <v>649</v>
      </c>
      <c r="BD61" s="813"/>
      <c r="BE61" s="812" t="s">
        <v>170</v>
      </c>
      <c r="BF61" s="812"/>
      <c r="BG61" s="819" t="s">
        <v>650</v>
      </c>
      <c r="BH61" s="819"/>
      <c r="BI61" s="812" t="s">
        <v>651</v>
      </c>
      <c r="BJ61" s="812"/>
      <c r="BK61" s="812" t="s">
        <v>626</v>
      </c>
      <c r="BL61" s="812"/>
      <c r="BM61" s="807" t="s">
        <v>627</v>
      </c>
      <c r="BN61" s="807"/>
      <c r="BO61" s="807" t="s">
        <v>628</v>
      </c>
      <c r="BP61" s="807"/>
      <c r="BQ61" s="807" t="s">
        <v>629</v>
      </c>
      <c r="BR61" s="807"/>
      <c r="BS61" s="713" t="s">
        <v>611</v>
      </c>
      <c r="BT61" s="713"/>
      <c r="BU61" s="713" t="s">
        <v>563</v>
      </c>
      <c r="BV61" s="713"/>
      <c r="BW61" s="713" t="s">
        <v>630</v>
      </c>
      <c r="BX61" s="713"/>
      <c r="BY61" s="713" t="s">
        <v>652</v>
      </c>
      <c r="BZ61" s="713"/>
      <c r="CA61" s="807" t="s">
        <v>185</v>
      </c>
      <c r="CB61" s="807"/>
      <c r="CC61" s="807" t="s">
        <v>178</v>
      </c>
      <c r="CD61" s="807"/>
      <c r="CE61" s="807" t="s">
        <v>503</v>
      </c>
      <c r="CF61" s="807"/>
      <c r="CG61" s="7"/>
    </row>
    <row r="62" spans="1:85" ht="40.5" x14ac:dyDescent="0.25">
      <c r="B62" s="809"/>
      <c r="C62" s="810"/>
      <c r="D62" s="811"/>
      <c r="E62" s="398" t="s">
        <v>187</v>
      </c>
      <c r="F62" s="398" t="s">
        <v>188</v>
      </c>
      <c r="G62" s="398" t="s">
        <v>187</v>
      </c>
      <c r="H62" s="398" t="s">
        <v>188</v>
      </c>
      <c r="I62" s="398" t="s">
        <v>187</v>
      </c>
      <c r="J62" s="398" t="s">
        <v>188</v>
      </c>
      <c r="K62" s="398" t="s">
        <v>187</v>
      </c>
      <c r="L62" s="398" t="s">
        <v>188</v>
      </c>
      <c r="M62" s="398" t="s">
        <v>187</v>
      </c>
      <c r="N62" s="398" t="s">
        <v>188</v>
      </c>
      <c r="O62" s="398" t="s">
        <v>187</v>
      </c>
      <c r="P62" s="398" t="s">
        <v>188</v>
      </c>
      <c r="Q62" s="398" t="s">
        <v>189</v>
      </c>
      <c r="R62" s="398" t="s">
        <v>190</v>
      </c>
      <c r="S62" s="398" t="s">
        <v>187</v>
      </c>
      <c r="T62" s="398" t="s">
        <v>188</v>
      </c>
      <c r="U62" s="398" t="s">
        <v>187</v>
      </c>
      <c r="V62" s="398" t="s">
        <v>188</v>
      </c>
      <c r="W62" s="398" t="s">
        <v>187</v>
      </c>
      <c r="X62" s="398" t="s">
        <v>188</v>
      </c>
      <c r="Y62" s="398" t="s">
        <v>187</v>
      </c>
      <c r="Z62" s="398" t="s">
        <v>188</v>
      </c>
      <c r="AA62" s="398" t="s">
        <v>187</v>
      </c>
      <c r="AB62" s="398" t="s">
        <v>188</v>
      </c>
      <c r="AC62" s="398" t="s">
        <v>187</v>
      </c>
      <c r="AD62" s="398" t="s">
        <v>188</v>
      </c>
      <c r="AE62" s="398" t="s">
        <v>187</v>
      </c>
      <c r="AF62" s="398" t="s">
        <v>188</v>
      </c>
      <c r="AG62" s="398" t="s">
        <v>191</v>
      </c>
      <c r="AH62" s="398" t="s">
        <v>192</v>
      </c>
      <c r="AI62" s="398" t="s">
        <v>191</v>
      </c>
      <c r="AJ62" s="398" t="s">
        <v>192</v>
      </c>
      <c r="AK62" s="398" t="s">
        <v>187</v>
      </c>
      <c r="AL62" s="399" t="s">
        <v>188</v>
      </c>
      <c r="AM62" s="400" t="s">
        <v>193</v>
      </c>
      <c r="AN62" s="400" t="s">
        <v>194</v>
      </c>
      <c r="AO62" s="398" t="s">
        <v>191</v>
      </c>
      <c r="AP62" s="399" t="s">
        <v>195</v>
      </c>
      <c r="AQ62" s="398" t="s">
        <v>187</v>
      </c>
      <c r="AR62" s="399" t="s">
        <v>188</v>
      </c>
      <c r="AS62" s="398" t="s">
        <v>187</v>
      </c>
      <c r="AT62" s="399" t="s">
        <v>188</v>
      </c>
      <c r="AU62" s="398" t="s">
        <v>187</v>
      </c>
      <c r="AV62" s="399" t="s">
        <v>188</v>
      </c>
      <c r="AW62" s="398" t="s">
        <v>187</v>
      </c>
      <c r="AX62" s="398" t="s">
        <v>188</v>
      </c>
      <c r="AY62" s="398" t="s">
        <v>577</v>
      </c>
      <c r="AZ62" s="398" t="s">
        <v>188</v>
      </c>
      <c r="BA62" s="398" t="s">
        <v>187</v>
      </c>
      <c r="BB62" s="399" t="s">
        <v>188</v>
      </c>
      <c r="BC62" s="398" t="s">
        <v>187</v>
      </c>
      <c r="BD62" s="399" t="s">
        <v>188</v>
      </c>
      <c r="BE62" s="398" t="s">
        <v>191</v>
      </c>
      <c r="BF62" s="399" t="s">
        <v>192</v>
      </c>
      <c r="BG62" s="398" t="s">
        <v>187</v>
      </c>
      <c r="BH62" s="399" t="s">
        <v>188</v>
      </c>
      <c r="BI62" s="398" t="s">
        <v>187</v>
      </c>
      <c r="BJ62" s="399" t="s">
        <v>188</v>
      </c>
      <c r="BK62" s="398" t="s">
        <v>187</v>
      </c>
      <c r="BL62" s="399" t="s">
        <v>188</v>
      </c>
      <c r="BM62" s="398" t="s">
        <v>187</v>
      </c>
      <c r="BN62" s="399" t="s">
        <v>188</v>
      </c>
      <c r="BO62" s="398" t="s">
        <v>187</v>
      </c>
      <c r="BP62" s="399" t="s">
        <v>188</v>
      </c>
      <c r="BQ62" s="398" t="s">
        <v>187</v>
      </c>
      <c r="BR62" s="399" t="s">
        <v>188</v>
      </c>
      <c r="BS62" s="398" t="s">
        <v>187</v>
      </c>
      <c r="BT62" s="399" t="s">
        <v>188</v>
      </c>
      <c r="BU62" s="398" t="s">
        <v>200</v>
      </c>
      <c r="BV62" s="399" t="s">
        <v>201</v>
      </c>
      <c r="BW62" s="398" t="s">
        <v>187</v>
      </c>
      <c r="BX62" s="399" t="s">
        <v>188</v>
      </c>
      <c r="BY62" s="400" t="s">
        <v>187</v>
      </c>
      <c r="BZ62" s="400" t="s">
        <v>188</v>
      </c>
      <c r="CA62" s="398" t="s">
        <v>202</v>
      </c>
      <c r="CB62" s="399" t="s">
        <v>203</v>
      </c>
      <c r="CC62" s="400" t="s">
        <v>187</v>
      </c>
      <c r="CD62" s="400" t="s">
        <v>188</v>
      </c>
      <c r="CE62" s="400" t="s">
        <v>187</v>
      </c>
      <c r="CF62" s="400" t="s">
        <v>188</v>
      </c>
      <c r="CG62" s="7"/>
    </row>
    <row r="63" spans="1:85" x14ac:dyDescent="0.25">
      <c r="B63" s="401">
        <v>1</v>
      </c>
      <c r="C63" s="401">
        <v>2</v>
      </c>
      <c r="D63" s="401">
        <v>3</v>
      </c>
      <c r="E63" s="402">
        <v>4</v>
      </c>
      <c r="F63" s="401">
        <v>5</v>
      </c>
      <c r="G63" s="402">
        <v>6</v>
      </c>
      <c r="H63" s="401">
        <v>7</v>
      </c>
      <c r="I63" s="402">
        <v>8</v>
      </c>
      <c r="J63" s="401">
        <v>9</v>
      </c>
      <c r="K63" s="402">
        <v>10</v>
      </c>
      <c r="L63" s="401">
        <v>11</v>
      </c>
      <c r="M63" s="402">
        <v>12</v>
      </c>
      <c r="N63" s="401">
        <v>13</v>
      </c>
      <c r="O63" s="402">
        <v>14</v>
      </c>
      <c r="P63" s="401">
        <v>15</v>
      </c>
      <c r="Q63" s="402">
        <v>16</v>
      </c>
      <c r="R63" s="401">
        <v>17</v>
      </c>
      <c r="S63" s="402">
        <v>18</v>
      </c>
      <c r="T63" s="401">
        <v>19</v>
      </c>
      <c r="U63" s="402">
        <v>20</v>
      </c>
      <c r="V63" s="401">
        <v>21</v>
      </c>
      <c r="W63" s="402">
        <v>22</v>
      </c>
      <c r="X63" s="401">
        <v>23</v>
      </c>
      <c r="Y63" s="402">
        <v>24</v>
      </c>
      <c r="Z63" s="401">
        <v>25</v>
      </c>
      <c r="AA63" s="402">
        <v>26</v>
      </c>
      <c r="AB63" s="401">
        <v>27</v>
      </c>
      <c r="AC63" s="402">
        <v>28</v>
      </c>
      <c r="AD63" s="401">
        <v>29</v>
      </c>
      <c r="AE63" s="402">
        <v>30</v>
      </c>
      <c r="AF63" s="401">
        <v>31</v>
      </c>
      <c r="AG63" s="402">
        <v>32</v>
      </c>
      <c r="AH63" s="401">
        <v>33</v>
      </c>
      <c r="AI63" s="402">
        <v>34</v>
      </c>
      <c r="AJ63" s="401">
        <v>35</v>
      </c>
      <c r="AK63" s="402">
        <v>36</v>
      </c>
      <c r="AL63" s="401">
        <v>37</v>
      </c>
      <c r="AM63" s="402">
        <v>38</v>
      </c>
      <c r="AN63" s="401">
        <v>39</v>
      </c>
      <c r="AO63" s="402">
        <v>40</v>
      </c>
      <c r="AP63" s="401">
        <v>41</v>
      </c>
      <c r="AQ63" s="402">
        <v>42</v>
      </c>
      <c r="AR63" s="401">
        <v>43</v>
      </c>
      <c r="AS63" s="402">
        <v>44</v>
      </c>
      <c r="AT63" s="401">
        <v>45</v>
      </c>
      <c r="AU63" s="402">
        <v>46</v>
      </c>
      <c r="AV63" s="401">
        <v>47</v>
      </c>
      <c r="AW63" s="402">
        <v>48</v>
      </c>
      <c r="AX63" s="401">
        <v>49</v>
      </c>
      <c r="AY63" s="402">
        <v>50</v>
      </c>
      <c r="AZ63" s="401">
        <v>51</v>
      </c>
      <c r="BA63" s="402">
        <v>52</v>
      </c>
      <c r="BB63" s="401">
        <v>53</v>
      </c>
      <c r="BC63" s="402">
        <v>54</v>
      </c>
      <c r="BD63" s="401">
        <v>55</v>
      </c>
      <c r="BE63" s="402">
        <v>56</v>
      </c>
      <c r="BF63" s="401">
        <v>57</v>
      </c>
      <c r="BG63" s="402">
        <v>58</v>
      </c>
      <c r="BH63" s="401">
        <v>59</v>
      </c>
      <c r="BI63" s="402">
        <v>60</v>
      </c>
      <c r="BJ63" s="401">
        <v>61</v>
      </c>
      <c r="BK63" s="402">
        <v>62</v>
      </c>
      <c r="BL63" s="401">
        <v>63</v>
      </c>
      <c r="BM63" s="402">
        <v>64</v>
      </c>
      <c r="BN63" s="401">
        <v>65</v>
      </c>
      <c r="BO63" s="402">
        <v>66</v>
      </c>
      <c r="BP63" s="401">
        <v>67</v>
      </c>
      <c r="BQ63" s="402">
        <v>68</v>
      </c>
      <c r="BR63" s="401">
        <v>69</v>
      </c>
      <c r="BS63" s="402">
        <v>70</v>
      </c>
      <c r="BT63" s="401">
        <v>71</v>
      </c>
      <c r="BU63" s="402">
        <v>72</v>
      </c>
      <c r="BV63" s="401">
        <v>73</v>
      </c>
      <c r="BW63" s="402">
        <v>74</v>
      </c>
      <c r="BX63" s="401">
        <v>75</v>
      </c>
      <c r="BY63" s="402">
        <v>76</v>
      </c>
      <c r="BZ63" s="401">
        <v>77</v>
      </c>
      <c r="CA63" s="402">
        <v>78</v>
      </c>
      <c r="CB63" s="401">
        <v>79</v>
      </c>
      <c r="CC63" s="402">
        <v>80</v>
      </c>
      <c r="CD63" s="401">
        <v>81</v>
      </c>
      <c r="CE63" s="402">
        <v>82</v>
      </c>
      <c r="CF63" s="401">
        <v>83</v>
      </c>
      <c r="CG63" s="403"/>
    </row>
    <row r="64" spans="1:85" x14ac:dyDescent="0.25">
      <c r="B64" s="404">
        <v>4</v>
      </c>
      <c r="C64" s="405" t="s">
        <v>214</v>
      </c>
      <c r="D64" s="406">
        <f>ROUNDUP(E64*F64+G64*H64+I64*J64+K64*L64+M64*N64+O64*P64+Q64*R64+S64*T64+U64*V64+W64*X64+Y64*Z64+AA64*AB64+AC64*AD64+AE64*AF64+AG64*AH64+AI64*AJ64+AK64*AL64+AM64*AN64+AO64*AP64+AQ64*AR64+AS64*AT64+AU64*AV64+AW64*AX64+AY64*AZ64+BA64*BB64+BC64*BD64+BE64*BF64+BG64*BH64+BI64*BJ64+BK64*BL64+BM64*BN64+BO64*BP64+BQ64*BR64+BS64*BT64+BU64*BV64+BW64*BX64+BY64*BZ64+CA64*CB64+CC64*CD64+CE64*CF64,0)</f>
        <v>2082</v>
      </c>
      <c r="E64" s="407"/>
      <c r="F64" s="408"/>
      <c r="G64" s="407"/>
      <c r="H64" s="408"/>
      <c r="I64" s="407"/>
      <c r="J64" s="408"/>
      <c r="K64" s="407"/>
      <c r="L64" s="408"/>
      <c r="M64" s="407"/>
      <c r="N64" s="408"/>
      <c r="O64" s="407">
        <v>5750</v>
      </c>
      <c r="P64" s="408">
        <v>3.5209716041794709E-2</v>
      </c>
      <c r="Q64" s="407"/>
      <c r="R64" s="408"/>
      <c r="S64" s="407">
        <v>70</v>
      </c>
      <c r="T64" s="408">
        <v>1.8149999999999999</v>
      </c>
      <c r="U64" s="407">
        <v>612</v>
      </c>
      <c r="V64" s="408">
        <v>1.2659298076923078</v>
      </c>
      <c r="W64" s="407"/>
      <c r="X64" s="408"/>
      <c r="Y64" s="407"/>
      <c r="Z64" s="408"/>
      <c r="AA64" s="407"/>
      <c r="AB64" s="408"/>
      <c r="AC64" s="407"/>
      <c r="AD64" s="408"/>
      <c r="AE64" s="407">
        <v>6</v>
      </c>
      <c r="AF64" s="408">
        <v>2.8435000000000001</v>
      </c>
      <c r="AG64" s="407">
        <v>36.75</v>
      </c>
      <c r="AH64" s="408">
        <v>8.1255882926829255</v>
      </c>
      <c r="AI64" s="407">
        <v>64.25</v>
      </c>
      <c r="AJ64" s="408">
        <v>7.8189901647528695</v>
      </c>
      <c r="AK64" s="407">
        <v>895</v>
      </c>
      <c r="AL64" s="409">
        <v>9.8613360233131581E-2</v>
      </c>
      <c r="AM64" s="407"/>
      <c r="AN64" s="409"/>
      <c r="AO64" s="407"/>
      <c r="AP64" s="409"/>
      <c r="AQ64" s="407"/>
      <c r="AR64" s="409"/>
      <c r="AS64" s="407"/>
      <c r="AT64" s="409"/>
      <c r="AU64" s="407"/>
      <c r="AV64" s="409"/>
      <c r="AW64" s="407"/>
      <c r="AX64" s="409"/>
      <c r="AY64" s="407"/>
      <c r="AZ64" s="409"/>
      <c r="BA64" s="407"/>
      <c r="BB64" s="409"/>
      <c r="BC64" s="407"/>
      <c r="BD64" s="409"/>
      <c r="BE64" s="407"/>
      <c r="BF64" s="409"/>
      <c r="BG64" s="407"/>
      <c r="BH64" s="409"/>
      <c r="BI64" s="407"/>
      <c r="BJ64" s="409"/>
      <c r="BK64" s="407"/>
      <c r="BL64" s="409"/>
      <c r="BM64" s="407"/>
      <c r="BN64" s="409"/>
      <c r="BO64" s="407"/>
      <c r="BP64" s="409"/>
      <c r="BQ64" s="407"/>
      <c r="BR64" s="409"/>
      <c r="BS64" s="407"/>
      <c r="BT64" s="410"/>
      <c r="BU64" s="407"/>
      <c r="BV64" s="410"/>
      <c r="BW64" s="407"/>
      <c r="BX64" s="410"/>
      <c r="BY64" s="407"/>
      <c r="BZ64" s="410"/>
      <c r="CA64" s="407"/>
      <c r="CB64" s="410"/>
      <c r="CC64" s="407">
        <v>230</v>
      </c>
      <c r="CD64" s="410">
        <v>8.1206086956521734E-2</v>
      </c>
      <c r="CE64" s="407">
        <v>90</v>
      </c>
      <c r="CF64" s="410">
        <v>0.57866666666666666</v>
      </c>
      <c r="CG64" s="403"/>
    </row>
    <row r="65" spans="1:85" x14ac:dyDescent="0.25">
      <c r="B65" s="411"/>
      <c r="C65" s="411" t="s">
        <v>653</v>
      </c>
      <c r="D65" s="412">
        <f>D64</f>
        <v>2082</v>
      </c>
      <c r="E65" s="413"/>
      <c r="F65" s="413"/>
      <c r="G65" s="413"/>
      <c r="H65" s="413"/>
      <c r="I65" s="413"/>
      <c r="J65" s="413"/>
      <c r="K65" s="413"/>
      <c r="L65" s="413"/>
      <c r="M65" s="413"/>
      <c r="N65" s="413"/>
      <c r="O65" s="413">
        <f t="shared" ref="O65:AL65" si="52">O64</f>
        <v>5750</v>
      </c>
      <c r="P65" s="412">
        <f t="shared" si="52"/>
        <v>3.5209716041794709E-2</v>
      </c>
      <c r="Q65" s="413"/>
      <c r="R65" s="413"/>
      <c r="S65" s="413">
        <f t="shared" si="52"/>
        <v>70</v>
      </c>
      <c r="T65" s="412">
        <f t="shared" si="52"/>
        <v>1.8149999999999999</v>
      </c>
      <c r="U65" s="413">
        <f t="shared" si="52"/>
        <v>612</v>
      </c>
      <c r="V65" s="412">
        <f t="shared" si="52"/>
        <v>1.2659298076923078</v>
      </c>
      <c r="W65" s="413"/>
      <c r="X65" s="413"/>
      <c r="Y65" s="413"/>
      <c r="Z65" s="413"/>
      <c r="AA65" s="413"/>
      <c r="AB65" s="413"/>
      <c r="AC65" s="413"/>
      <c r="AD65" s="413"/>
      <c r="AE65" s="413">
        <f t="shared" si="52"/>
        <v>6</v>
      </c>
      <c r="AF65" s="412">
        <f t="shared" si="52"/>
        <v>2.8435000000000001</v>
      </c>
      <c r="AG65" s="413">
        <f t="shared" si="52"/>
        <v>36.75</v>
      </c>
      <c r="AH65" s="412">
        <f t="shared" si="52"/>
        <v>8.1255882926829255</v>
      </c>
      <c r="AI65" s="413">
        <f t="shared" si="52"/>
        <v>64.25</v>
      </c>
      <c r="AJ65" s="412">
        <f t="shared" si="52"/>
        <v>7.8189901647528695</v>
      </c>
      <c r="AK65" s="413">
        <f t="shared" si="52"/>
        <v>895</v>
      </c>
      <c r="AL65" s="412">
        <f t="shared" si="52"/>
        <v>9.8613360233131581E-2</v>
      </c>
      <c r="AM65" s="413"/>
      <c r="AN65" s="413"/>
      <c r="AO65" s="413"/>
      <c r="AP65" s="413"/>
      <c r="AQ65" s="413"/>
      <c r="AR65" s="413"/>
      <c r="AS65" s="413"/>
      <c r="AT65" s="413"/>
      <c r="AU65" s="413"/>
      <c r="AV65" s="413"/>
      <c r="AW65" s="413"/>
      <c r="AX65" s="413"/>
      <c r="AY65" s="413"/>
      <c r="AZ65" s="413"/>
      <c r="BA65" s="413"/>
      <c r="BB65" s="413"/>
      <c r="BC65" s="413"/>
      <c r="BD65" s="413"/>
      <c r="BE65" s="413"/>
      <c r="BF65" s="413"/>
      <c r="BG65" s="413"/>
      <c r="BH65" s="413"/>
      <c r="BI65" s="413"/>
      <c r="BJ65" s="413"/>
      <c r="BK65" s="413"/>
      <c r="BL65" s="413"/>
      <c r="BM65" s="413"/>
      <c r="BN65" s="413"/>
      <c r="BO65" s="413"/>
      <c r="BP65" s="413"/>
      <c r="BQ65" s="413"/>
      <c r="BR65" s="413"/>
      <c r="BS65" s="413"/>
      <c r="BT65" s="413"/>
      <c r="BU65" s="413"/>
      <c r="BV65" s="413"/>
      <c r="BW65" s="413"/>
      <c r="BX65" s="413"/>
      <c r="BY65" s="413"/>
      <c r="BZ65" s="413"/>
      <c r="CA65" s="413"/>
      <c r="CB65" s="413"/>
      <c r="CC65" s="413">
        <f t="shared" ref="CC65:CF65" si="53">CC64</f>
        <v>230</v>
      </c>
      <c r="CD65" s="412">
        <f t="shared" si="53"/>
        <v>8.1206086956521734E-2</v>
      </c>
      <c r="CE65" s="413">
        <f t="shared" si="53"/>
        <v>90</v>
      </c>
      <c r="CF65" s="412">
        <f t="shared" si="53"/>
        <v>0.57866666666666666</v>
      </c>
      <c r="CG65" s="403"/>
    </row>
    <row r="66" spans="1:85" x14ac:dyDescent="0.25">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414"/>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row>
    <row r="68" spans="1:85" x14ac:dyDescent="0.25">
      <c r="A68" t="s">
        <v>545</v>
      </c>
      <c r="B68" s="757" t="s">
        <v>583</v>
      </c>
      <c r="C68" s="757"/>
      <c r="D68" s="757"/>
    </row>
    <row r="69" spans="1:85" ht="15.75" thickBot="1" x14ac:dyDescent="0.3">
      <c r="B69" s="612" t="s">
        <v>303</v>
      </c>
      <c r="C69" s="612" t="s">
        <v>374</v>
      </c>
      <c r="D69" s="612" t="s">
        <v>619</v>
      </c>
    </row>
    <row r="70" spans="1:85" ht="15.75" thickTop="1" x14ac:dyDescent="0.25">
      <c r="B70" s="296" t="s">
        <v>654</v>
      </c>
      <c r="C70" s="296" t="s">
        <v>655</v>
      </c>
      <c r="D70" s="317">
        <v>28.75</v>
      </c>
    </row>
    <row r="71" spans="1:85" x14ac:dyDescent="0.25">
      <c r="B71" s="298"/>
      <c r="C71" s="298"/>
      <c r="D71" s="298"/>
    </row>
    <row r="72" spans="1:85" x14ac:dyDescent="0.25">
      <c r="B72" s="298"/>
      <c r="C72" s="298" t="s">
        <v>124</v>
      </c>
      <c r="D72" s="613">
        <f>SUM(D70:D71)</f>
        <v>28.75</v>
      </c>
    </row>
    <row r="74" spans="1:85" x14ac:dyDescent="0.25">
      <c r="A74" t="s">
        <v>386</v>
      </c>
      <c r="B74" s="758" t="s">
        <v>656</v>
      </c>
      <c r="C74" s="758"/>
      <c r="D74" s="758"/>
      <c r="E74" s="758"/>
      <c r="F74" s="758"/>
      <c r="G74" s="758"/>
      <c r="H74" s="758"/>
      <c r="I74" s="758"/>
    </row>
    <row r="75" spans="1:85" x14ac:dyDescent="0.25">
      <c r="B75" s="817" t="s">
        <v>657</v>
      </c>
      <c r="C75" s="817"/>
      <c r="D75" s="817"/>
      <c r="E75" s="817"/>
      <c r="F75" s="817"/>
      <c r="G75" s="817"/>
      <c r="H75" s="817"/>
      <c r="I75" s="817"/>
    </row>
    <row r="76" spans="1:85" ht="90" x14ac:dyDescent="0.25">
      <c r="B76" s="116" t="s">
        <v>658</v>
      </c>
      <c r="C76" s="117" t="s">
        <v>659</v>
      </c>
      <c r="D76" s="117" t="s">
        <v>660</v>
      </c>
      <c r="E76" s="117" t="s">
        <v>661</v>
      </c>
      <c r="F76" s="7"/>
      <c r="G76" s="7"/>
      <c r="H76" s="7"/>
      <c r="I76" s="7"/>
    </row>
    <row r="77" spans="1:85" x14ac:dyDescent="0.25">
      <c r="B77" s="318" t="s">
        <v>662</v>
      </c>
      <c r="C77" s="118">
        <v>2</v>
      </c>
      <c r="D77" s="118">
        <v>46</v>
      </c>
      <c r="E77" s="118">
        <f>C77*D77</f>
        <v>92</v>
      </c>
      <c r="F77" s="7"/>
      <c r="G77" s="7"/>
      <c r="H77" s="7"/>
      <c r="I77" s="7"/>
    </row>
    <row r="78" spans="1:85" x14ac:dyDescent="0.25">
      <c r="B78" s="318" t="s">
        <v>663</v>
      </c>
      <c r="C78" s="118">
        <v>5</v>
      </c>
      <c r="D78" s="118">
        <v>76</v>
      </c>
      <c r="E78" s="118">
        <f>C78*D78</f>
        <v>380</v>
      </c>
      <c r="F78" s="7"/>
      <c r="G78" s="7"/>
      <c r="H78" s="7"/>
      <c r="I78" s="7"/>
    </row>
    <row r="79" spans="1:85" x14ac:dyDescent="0.25">
      <c r="B79" s="318" t="s">
        <v>664</v>
      </c>
      <c r="C79" s="118">
        <v>0.12</v>
      </c>
      <c r="D79" s="118">
        <v>4000</v>
      </c>
      <c r="E79" s="118">
        <f>C79*D79</f>
        <v>480</v>
      </c>
      <c r="F79" s="7"/>
      <c r="G79" s="7"/>
      <c r="H79" s="7"/>
      <c r="I79" s="7"/>
    </row>
    <row r="80" spans="1:85" x14ac:dyDescent="0.25">
      <c r="B80" s="318" t="s">
        <v>665</v>
      </c>
      <c r="C80" s="118">
        <v>2.39</v>
      </c>
      <c r="D80" s="118"/>
      <c r="E80" s="118"/>
      <c r="F80" s="7"/>
      <c r="G80" s="7"/>
      <c r="H80" s="7"/>
      <c r="I80" s="7"/>
    </row>
    <row r="81" spans="2:9" x14ac:dyDescent="0.25">
      <c r="B81" s="318" t="s">
        <v>666</v>
      </c>
      <c r="C81" s="118">
        <v>0.43</v>
      </c>
      <c r="D81" s="118"/>
      <c r="E81" s="118"/>
      <c r="F81" s="7"/>
      <c r="G81" s="7"/>
      <c r="H81" s="7"/>
      <c r="I81" s="7"/>
    </row>
    <row r="82" spans="2:9" x14ac:dyDescent="0.25">
      <c r="B82" s="318" t="s">
        <v>667</v>
      </c>
      <c r="C82" s="118">
        <v>0.03</v>
      </c>
      <c r="D82" s="118"/>
      <c r="E82" s="118"/>
      <c r="F82" s="7"/>
      <c r="G82" s="7"/>
      <c r="H82" s="7"/>
      <c r="I82" s="7"/>
    </row>
    <row r="83" spans="2:9" x14ac:dyDescent="0.25">
      <c r="B83" s="818" t="s">
        <v>668</v>
      </c>
      <c r="C83" s="818"/>
      <c r="D83" s="818"/>
      <c r="E83" s="818"/>
      <c r="F83" s="7"/>
      <c r="G83" s="7"/>
      <c r="H83" s="7"/>
      <c r="I83" s="7"/>
    </row>
    <row r="84" spans="2:9" ht="38.25" customHeight="1" x14ac:dyDescent="0.25">
      <c r="B84" s="416" t="s">
        <v>669</v>
      </c>
      <c r="C84" s="118">
        <v>10</v>
      </c>
      <c r="D84" s="118">
        <v>7</v>
      </c>
      <c r="E84" s="118">
        <f>C84*D84</f>
        <v>70</v>
      </c>
      <c r="F84" s="7"/>
      <c r="G84" s="7"/>
      <c r="H84" s="7"/>
      <c r="I84" s="7"/>
    </row>
    <row r="85" spans="2:9" ht="49.5" customHeight="1" x14ac:dyDescent="0.25">
      <c r="B85" s="416" t="s">
        <v>670</v>
      </c>
      <c r="C85" s="118">
        <v>50</v>
      </c>
      <c r="D85" s="118">
        <v>1</v>
      </c>
      <c r="E85" s="118">
        <f>C85*D85</f>
        <v>50</v>
      </c>
      <c r="F85" s="7"/>
      <c r="G85" s="7"/>
      <c r="H85" s="7"/>
      <c r="I85" s="7"/>
    </row>
    <row r="86" spans="2:9" ht="45" x14ac:dyDescent="0.25">
      <c r="B86" s="416" t="s">
        <v>671</v>
      </c>
      <c r="C86" s="118">
        <v>20</v>
      </c>
      <c r="D86" s="118">
        <v>10</v>
      </c>
      <c r="E86" s="118">
        <f>C86*D86</f>
        <v>200</v>
      </c>
      <c r="F86" s="7"/>
      <c r="G86" s="7"/>
      <c r="H86" s="7"/>
      <c r="I86" s="7"/>
    </row>
    <row r="87" spans="2:9" x14ac:dyDescent="0.25">
      <c r="B87" s="815" t="s">
        <v>672</v>
      </c>
      <c r="C87" s="815"/>
      <c r="D87" s="815"/>
      <c r="E87" s="417">
        <f>E77+E78+E79+E84+E85+E86</f>
        <v>1272</v>
      </c>
      <c r="F87" s="7"/>
      <c r="G87" s="7"/>
      <c r="H87" s="7"/>
      <c r="I87" s="7"/>
    </row>
    <row r="88" spans="2:9" x14ac:dyDescent="0.25">
      <c r="B88" s="814" t="s">
        <v>673</v>
      </c>
      <c r="C88" s="814"/>
      <c r="D88" s="814"/>
      <c r="E88" s="417">
        <f>E87*6</f>
        <v>7632</v>
      </c>
      <c r="F88" s="7"/>
      <c r="G88" s="7"/>
      <c r="H88" s="7"/>
      <c r="I88" s="7"/>
    </row>
    <row r="89" spans="2:9" x14ac:dyDescent="0.25">
      <c r="B89" s="815" t="s">
        <v>676</v>
      </c>
      <c r="C89" s="815"/>
      <c r="D89" s="815"/>
      <c r="E89" s="418">
        <v>9235</v>
      </c>
      <c r="F89" s="7"/>
      <c r="G89" s="7"/>
      <c r="H89" s="7"/>
      <c r="I89" s="7"/>
    </row>
    <row r="90" spans="2:9" x14ac:dyDescent="0.25">
      <c r="B90" s="7"/>
      <c r="C90" s="7"/>
      <c r="D90" s="7"/>
      <c r="E90" s="7"/>
      <c r="F90" s="7"/>
      <c r="G90" s="7"/>
      <c r="H90" s="7"/>
      <c r="I90" s="7"/>
    </row>
    <row r="91" spans="2:9" ht="81" customHeight="1" x14ac:dyDescent="0.25">
      <c r="B91" s="816" t="s">
        <v>674</v>
      </c>
      <c r="C91" s="816"/>
      <c r="D91" s="816"/>
      <c r="E91" s="816"/>
      <c r="F91" s="816"/>
      <c r="G91" s="816"/>
      <c r="H91" s="816"/>
      <c r="I91" s="816"/>
    </row>
    <row r="92" spans="2:9" ht="18.75" x14ac:dyDescent="0.3">
      <c r="C92" s="610" t="s">
        <v>675</v>
      </c>
      <c r="D92" s="614">
        <f>D48+F55+D72+E89</f>
        <v>142505.75</v>
      </c>
    </row>
    <row r="100" spans="2:2" x14ac:dyDescent="0.25">
      <c r="B100" s="1256"/>
    </row>
  </sheetData>
  <mergeCells count="93">
    <mergeCell ref="B88:D88"/>
    <mergeCell ref="B89:D89"/>
    <mergeCell ref="B91:I91"/>
    <mergeCell ref="CE61:CF61"/>
    <mergeCell ref="B68:D68"/>
    <mergeCell ref="B74:I74"/>
    <mergeCell ref="B75:I75"/>
    <mergeCell ref="B83:E83"/>
    <mergeCell ref="B87:D87"/>
    <mergeCell ref="BS61:BT61"/>
    <mergeCell ref="BU61:BV61"/>
    <mergeCell ref="BW61:BX61"/>
    <mergeCell ref="BY61:BZ61"/>
    <mergeCell ref="CA61:CB61"/>
    <mergeCell ref="CC61:CD61"/>
    <mergeCell ref="BG61:BH61"/>
    <mergeCell ref="BI61:BJ61"/>
    <mergeCell ref="BK61:BL61"/>
    <mergeCell ref="BM61:BN61"/>
    <mergeCell ref="BO61:BP61"/>
    <mergeCell ref="BQ61:BR61"/>
    <mergeCell ref="BE61:BF61"/>
    <mergeCell ref="AI61:AJ61"/>
    <mergeCell ref="AK61:AL61"/>
    <mergeCell ref="AM61:AN61"/>
    <mergeCell ref="AO61:AP61"/>
    <mergeCell ref="AQ61:AR61"/>
    <mergeCell ref="AS61:AT61"/>
    <mergeCell ref="AU61:AV61"/>
    <mergeCell ref="AW61:AX61"/>
    <mergeCell ref="AY61:AZ61"/>
    <mergeCell ref="BA61:BB61"/>
    <mergeCell ref="BC61:BD61"/>
    <mergeCell ref="AG61:AH61"/>
    <mergeCell ref="K61:L61"/>
    <mergeCell ref="M61:N61"/>
    <mergeCell ref="O61:P61"/>
    <mergeCell ref="Q61:R61"/>
    <mergeCell ref="S61:T61"/>
    <mergeCell ref="U61:V61"/>
    <mergeCell ref="W61:X61"/>
    <mergeCell ref="Y61:Z61"/>
    <mergeCell ref="AA61:AB61"/>
    <mergeCell ref="AC61:AD61"/>
    <mergeCell ref="AE61:AF61"/>
    <mergeCell ref="B61:B62"/>
    <mergeCell ref="C61:C62"/>
    <mergeCell ref="D61:D62"/>
    <mergeCell ref="E61:F61"/>
    <mergeCell ref="G61:H61"/>
    <mergeCell ref="I61:J61"/>
    <mergeCell ref="BS5:BT5"/>
    <mergeCell ref="BU5:BV5"/>
    <mergeCell ref="BW5:BX5"/>
    <mergeCell ref="B57:I57"/>
    <mergeCell ref="AK60:AS60"/>
    <mergeCell ref="BG5:BH5"/>
    <mergeCell ref="BI5:BJ5"/>
    <mergeCell ref="BK5:BL5"/>
    <mergeCell ref="BM5:BN5"/>
    <mergeCell ref="BO5:BP5"/>
    <mergeCell ref="BQ5:BR5"/>
    <mergeCell ref="AU5:AV5"/>
    <mergeCell ref="AW5:AX5"/>
    <mergeCell ref="AY5:AZ5"/>
    <mergeCell ref="BA5:BB5"/>
    <mergeCell ref="BC5:BD5"/>
    <mergeCell ref="BE5:BF5"/>
    <mergeCell ref="AI5:AJ5"/>
    <mergeCell ref="AK5:AL5"/>
    <mergeCell ref="AM5:AN5"/>
    <mergeCell ref="AO5:AP5"/>
    <mergeCell ref="AQ5:AR5"/>
    <mergeCell ref="AS5:AT5"/>
    <mergeCell ref="AG5:AH5"/>
    <mergeCell ref="K5:L5"/>
    <mergeCell ref="M5:N5"/>
    <mergeCell ref="O5:P5"/>
    <mergeCell ref="Q5:R5"/>
    <mergeCell ref="S5:T5"/>
    <mergeCell ref="U5:V5"/>
    <mergeCell ref="W5:X5"/>
    <mergeCell ref="Y5:Z5"/>
    <mergeCell ref="AA5:AB5"/>
    <mergeCell ref="AC5:AD5"/>
    <mergeCell ref="AE5:AF5"/>
    <mergeCell ref="I5:J5"/>
    <mergeCell ref="D1:G1"/>
    <mergeCell ref="B5:B6"/>
    <mergeCell ref="C5:C6"/>
    <mergeCell ref="D5:D6"/>
    <mergeCell ref="E5:F5"/>
    <mergeCell ref="G5:H5"/>
  </mergeCells>
  <pageMargins left="3.937007874015748E-2" right="3.937007874015748E-2" top="3.937007874015748E-2" bottom="3.937007874015748E-2" header="3.937007874015748E-2" footer="3.937007874015748E-2"/>
  <pageSetup paperSize="9" scale="75"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237C2-A5D9-454A-BF63-0CB12E992162}">
  <dimension ref="A1:CD93"/>
  <sheetViews>
    <sheetView zoomScale="55" zoomScaleNormal="55" workbookViewId="0">
      <selection activeCell="L54" sqref="L54"/>
    </sheetView>
  </sheetViews>
  <sheetFormatPr defaultRowHeight="15" x14ac:dyDescent="0.25"/>
  <cols>
    <col min="2" max="2" width="19.7109375" customWidth="1"/>
    <col min="3" max="3" width="33" customWidth="1"/>
    <col min="4" max="4" width="22.140625" customWidth="1"/>
    <col min="5" max="5" width="14.28515625" customWidth="1"/>
    <col min="6" max="6" width="18.140625" customWidth="1"/>
    <col min="7" max="7" width="9.5703125" bestFit="1" customWidth="1"/>
    <col min="8" max="8" width="9.28515625" bestFit="1" customWidth="1"/>
    <col min="9" max="9" width="11.5703125" customWidth="1"/>
    <col min="10" max="14" width="9.28515625" bestFit="1" customWidth="1"/>
    <col min="15" max="15" width="12.85546875" customWidth="1"/>
    <col min="16" max="22" width="9.28515625" bestFit="1" customWidth="1"/>
    <col min="23" max="23" width="9.5703125" bestFit="1" customWidth="1"/>
    <col min="24" max="26" width="9.28515625" bestFit="1" customWidth="1"/>
    <col min="27" max="27" width="9.5703125" bestFit="1" customWidth="1"/>
    <col min="28" max="36" width="9.28515625" bestFit="1" customWidth="1"/>
    <col min="37" max="37" width="10.5703125" bestFit="1" customWidth="1"/>
    <col min="38" max="60" width="9.28515625" bestFit="1" customWidth="1"/>
    <col min="61" max="61" width="9.5703125" bestFit="1" customWidth="1"/>
    <col min="62" max="68" width="9.28515625" bestFit="1" customWidth="1"/>
    <col min="69" max="69" width="9.5703125" bestFit="1" customWidth="1"/>
    <col min="70" max="76" width="9.28515625" bestFit="1" customWidth="1"/>
    <col min="77" max="77" width="13" bestFit="1" customWidth="1"/>
    <col min="81" max="81" width="13.42578125" customWidth="1"/>
  </cols>
  <sheetData>
    <row r="1" spans="1:78" ht="54.75" customHeight="1" x14ac:dyDescent="0.25">
      <c r="D1" s="656" t="s">
        <v>710</v>
      </c>
      <c r="E1" s="656"/>
      <c r="F1" s="656"/>
      <c r="H1" s="1256"/>
    </row>
    <row r="2" spans="1:78" x14ac:dyDescent="0.25">
      <c r="B2" s="137" t="s">
        <v>677</v>
      </c>
      <c r="C2" s="138"/>
      <c r="D2" s="13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425"/>
      <c r="AM2" s="79"/>
      <c r="AN2" s="425"/>
      <c r="AO2" s="79"/>
      <c r="AP2" s="425"/>
      <c r="AQ2" s="79"/>
      <c r="AR2" s="425"/>
      <c r="AS2" s="79"/>
      <c r="AT2" s="425"/>
      <c r="AU2" s="79"/>
      <c r="AV2" s="425"/>
      <c r="AW2" s="79"/>
      <c r="AX2" s="425"/>
      <c r="AY2" s="79"/>
      <c r="AZ2" s="425"/>
      <c r="BA2" s="79"/>
      <c r="BB2" s="425"/>
      <c r="BC2" s="79"/>
      <c r="BD2" s="425"/>
      <c r="BE2" s="79"/>
      <c r="BF2" s="425"/>
      <c r="BG2" s="79"/>
      <c r="BH2" s="425"/>
      <c r="BI2" s="79"/>
      <c r="BJ2" s="425"/>
      <c r="BK2" s="79"/>
      <c r="BL2" s="425"/>
      <c r="BM2" s="79"/>
      <c r="BN2" s="425"/>
      <c r="BO2" s="79"/>
      <c r="BP2" s="425"/>
      <c r="BQ2" s="79"/>
      <c r="BR2" s="425"/>
      <c r="BS2" s="79"/>
      <c r="BT2" s="426"/>
      <c r="BU2" s="79"/>
      <c r="BV2" s="426"/>
      <c r="BW2" s="79"/>
      <c r="BX2" s="426"/>
      <c r="BY2" s="139"/>
      <c r="BZ2" s="79"/>
    </row>
    <row r="3" spans="1:78" x14ac:dyDescent="0.25">
      <c r="B3" s="143" t="s">
        <v>288</v>
      </c>
      <c r="C3" s="144"/>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656"/>
      <c r="AL3" s="656"/>
      <c r="AM3" s="656"/>
      <c r="AN3" s="656"/>
      <c r="AO3" s="656"/>
      <c r="AP3" s="656"/>
      <c r="AQ3" s="656"/>
      <c r="AR3" s="656"/>
      <c r="AS3" s="656"/>
      <c r="AT3" s="427"/>
      <c r="AU3" s="79"/>
      <c r="AV3" s="425"/>
      <c r="AW3" s="79"/>
      <c r="AX3" s="425"/>
      <c r="AY3" s="79"/>
      <c r="AZ3" s="425"/>
      <c r="BA3" s="79"/>
      <c r="BB3" s="425"/>
      <c r="BC3" s="79"/>
      <c r="BD3" s="425"/>
      <c r="BE3" s="79"/>
      <c r="BF3" s="425"/>
      <c r="BG3" s="79"/>
      <c r="BH3" s="425"/>
      <c r="BI3" s="79"/>
      <c r="BJ3" s="425"/>
      <c r="BK3" s="79"/>
      <c r="BL3" s="425"/>
      <c r="BM3" s="79"/>
      <c r="BN3" s="425"/>
      <c r="BO3" s="79"/>
      <c r="BP3" s="425"/>
      <c r="BQ3" s="79"/>
      <c r="BR3" s="425"/>
      <c r="BS3" s="79"/>
      <c r="BT3" s="426"/>
      <c r="BU3" s="79"/>
      <c r="BV3" s="426"/>
      <c r="BW3" s="79"/>
      <c r="BX3" s="426"/>
      <c r="BY3" s="139"/>
      <c r="BZ3" s="79"/>
    </row>
    <row r="4" spans="1:78" ht="15.75" thickBot="1" x14ac:dyDescent="0.3">
      <c r="B4" s="428"/>
      <c r="C4" s="79"/>
      <c r="D4" s="429"/>
      <c r="E4" s="79" t="s">
        <v>145</v>
      </c>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t="s">
        <v>146</v>
      </c>
      <c r="AL4" s="425"/>
      <c r="AM4" s="79"/>
      <c r="AN4" s="425"/>
      <c r="AO4" s="79"/>
      <c r="AP4" s="425"/>
      <c r="AQ4" s="79"/>
      <c r="AR4" s="425"/>
      <c r="AS4" s="79"/>
      <c r="AT4" s="425"/>
      <c r="AU4" s="79"/>
      <c r="AV4" s="425"/>
      <c r="AW4" s="79"/>
      <c r="AX4" s="425"/>
      <c r="AY4" s="79"/>
      <c r="AZ4" s="425"/>
      <c r="BA4" s="79"/>
      <c r="BB4" s="425"/>
      <c r="BC4" s="79"/>
      <c r="BD4" s="425"/>
      <c r="BE4" s="79"/>
      <c r="BF4" s="425"/>
      <c r="BG4" s="79"/>
      <c r="BH4" s="425"/>
      <c r="BI4" s="79"/>
      <c r="BJ4" s="425"/>
      <c r="BK4" s="79"/>
      <c r="BL4" s="425"/>
      <c r="BM4" s="79"/>
      <c r="BN4" s="425"/>
      <c r="BO4" s="79"/>
      <c r="BP4" s="425"/>
      <c r="BQ4" s="79"/>
      <c r="BR4" s="425"/>
      <c r="BS4" s="79"/>
      <c r="BT4" s="426"/>
      <c r="BU4" s="79"/>
      <c r="BV4" s="426"/>
      <c r="BW4" s="79"/>
      <c r="BX4" s="426"/>
      <c r="BY4" s="429"/>
      <c r="BZ4" s="79"/>
    </row>
    <row r="5" spans="1:78" ht="39.75" customHeight="1" x14ac:dyDescent="0.25">
      <c r="A5" t="s">
        <v>294</v>
      </c>
      <c r="B5" s="698" t="s">
        <v>147</v>
      </c>
      <c r="C5" s="699" t="s">
        <v>148</v>
      </c>
      <c r="D5" s="700" t="s">
        <v>678</v>
      </c>
      <c r="E5" s="701" t="s">
        <v>150</v>
      </c>
      <c r="F5" s="702"/>
      <c r="G5" s="701" t="s">
        <v>151</v>
      </c>
      <c r="H5" s="702"/>
      <c r="I5" s="701" t="s">
        <v>152</v>
      </c>
      <c r="J5" s="702"/>
      <c r="K5" s="701" t="s">
        <v>153</v>
      </c>
      <c r="L5" s="702"/>
      <c r="M5" s="701" t="s">
        <v>154</v>
      </c>
      <c r="N5" s="702"/>
      <c r="O5" s="701" t="s">
        <v>155</v>
      </c>
      <c r="P5" s="702"/>
      <c r="Q5" s="701" t="s">
        <v>156</v>
      </c>
      <c r="R5" s="702"/>
      <c r="S5" s="701" t="s">
        <v>157</v>
      </c>
      <c r="T5" s="702"/>
      <c r="U5" s="701" t="s">
        <v>158</v>
      </c>
      <c r="V5" s="702"/>
      <c r="W5" s="701" t="s">
        <v>159</v>
      </c>
      <c r="X5" s="702"/>
      <c r="Y5" s="701" t="s">
        <v>160</v>
      </c>
      <c r="Z5" s="702"/>
      <c r="AA5" s="701" t="s">
        <v>161</v>
      </c>
      <c r="AB5" s="702"/>
      <c r="AC5" s="701" t="s">
        <v>162</v>
      </c>
      <c r="AD5" s="702"/>
      <c r="AE5" s="701" t="s">
        <v>163</v>
      </c>
      <c r="AF5" s="702"/>
      <c r="AG5" s="701" t="s">
        <v>164</v>
      </c>
      <c r="AH5" s="702"/>
      <c r="AI5" s="701" t="s">
        <v>165</v>
      </c>
      <c r="AJ5" s="702"/>
      <c r="AK5" s="701" t="s">
        <v>166</v>
      </c>
      <c r="AL5" s="702"/>
      <c r="AM5" s="703" t="s">
        <v>167</v>
      </c>
      <c r="AN5" s="704"/>
      <c r="AO5" s="709" t="s">
        <v>168</v>
      </c>
      <c r="AP5" s="710"/>
      <c r="AQ5" s="709" t="s">
        <v>170</v>
      </c>
      <c r="AR5" s="710"/>
      <c r="AS5" s="709" t="s">
        <v>679</v>
      </c>
      <c r="AT5" s="710"/>
      <c r="AU5" s="713" t="s">
        <v>186</v>
      </c>
      <c r="AV5" s="713"/>
      <c r="AW5" s="703" t="s">
        <v>172</v>
      </c>
      <c r="AX5" s="704"/>
      <c r="AY5" s="713" t="s">
        <v>611</v>
      </c>
      <c r="AZ5" s="713"/>
      <c r="BA5" s="709" t="s">
        <v>689</v>
      </c>
      <c r="BB5" s="710"/>
      <c r="BC5" s="703" t="s">
        <v>175</v>
      </c>
      <c r="BD5" s="704"/>
      <c r="BE5" s="703" t="s">
        <v>176</v>
      </c>
      <c r="BF5" s="704"/>
      <c r="BG5" s="703" t="s">
        <v>503</v>
      </c>
      <c r="BH5" s="704"/>
      <c r="BI5" s="703" t="s">
        <v>178</v>
      </c>
      <c r="BJ5" s="704"/>
      <c r="BK5" s="703" t="s">
        <v>680</v>
      </c>
      <c r="BL5" s="704"/>
      <c r="BM5" s="765" t="s">
        <v>690</v>
      </c>
      <c r="BN5" s="829"/>
      <c r="BO5" s="830" t="s">
        <v>691</v>
      </c>
      <c r="BP5" s="829"/>
      <c r="BQ5" s="703" t="s">
        <v>681</v>
      </c>
      <c r="BR5" s="704"/>
      <c r="BS5" s="703" t="s">
        <v>183</v>
      </c>
      <c r="BT5" s="704" t="s">
        <v>183</v>
      </c>
      <c r="BU5" s="703" t="s">
        <v>682</v>
      </c>
      <c r="BV5" s="704"/>
      <c r="BW5" s="822" t="s">
        <v>692</v>
      </c>
      <c r="BX5" s="704"/>
      <c r="BY5" s="700" t="s">
        <v>683</v>
      </c>
      <c r="BZ5" s="79"/>
    </row>
    <row r="6" spans="1:78" ht="40.5" x14ac:dyDescent="0.25">
      <c r="B6" s="820"/>
      <c r="C6" s="821"/>
      <c r="D6" s="764"/>
      <c r="E6" s="602" t="s">
        <v>187</v>
      </c>
      <c r="F6" s="603" t="s">
        <v>188</v>
      </c>
      <c r="G6" s="602" t="s">
        <v>187</v>
      </c>
      <c r="H6" s="603" t="s">
        <v>188</v>
      </c>
      <c r="I6" s="602" t="s">
        <v>187</v>
      </c>
      <c r="J6" s="603" t="s">
        <v>188</v>
      </c>
      <c r="K6" s="602" t="s">
        <v>187</v>
      </c>
      <c r="L6" s="603" t="s">
        <v>188</v>
      </c>
      <c r="M6" s="602" t="s">
        <v>187</v>
      </c>
      <c r="N6" s="603" t="s">
        <v>188</v>
      </c>
      <c r="O6" s="602" t="s">
        <v>187</v>
      </c>
      <c r="P6" s="603" t="s">
        <v>188</v>
      </c>
      <c r="Q6" s="602" t="s">
        <v>189</v>
      </c>
      <c r="R6" s="603" t="s">
        <v>190</v>
      </c>
      <c r="S6" s="602" t="s">
        <v>187</v>
      </c>
      <c r="T6" s="603" t="s">
        <v>188</v>
      </c>
      <c r="U6" s="602" t="s">
        <v>187</v>
      </c>
      <c r="V6" s="603" t="s">
        <v>188</v>
      </c>
      <c r="W6" s="602" t="s">
        <v>187</v>
      </c>
      <c r="X6" s="603" t="s">
        <v>188</v>
      </c>
      <c r="Y6" s="602" t="s">
        <v>187</v>
      </c>
      <c r="Z6" s="603" t="s">
        <v>188</v>
      </c>
      <c r="AA6" s="602" t="s">
        <v>187</v>
      </c>
      <c r="AB6" s="603" t="s">
        <v>188</v>
      </c>
      <c r="AC6" s="602" t="s">
        <v>187</v>
      </c>
      <c r="AD6" s="603" t="s">
        <v>188</v>
      </c>
      <c r="AE6" s="602" t="s">
        <v>187</v>
      </c>
      <c r="AF6" s="603" t="s">
        <v>188</v>
      </c>
      <c r="AG6" s="602" t="s">
        <v>191</v>
      </c>
      <c r="AH6" s="603" t="s">
        <v>192</v>
      </c>
      <c r="AI6" s="602" t="s">
        <v>191</v>
      </c>
      <c r="AJ6" s="603" t="s">
        <v>192</v>
      </c>
      <c r="AK6" s="602" t="s">
        <v>187</v>
      </c>
      <c r="AL6" s="604" t="s">
        <v>188</v>
      </c>
      <c r="AM6" s="400" t="s">
        <v>193</v>
      </c>
      <c r="AN6" s="400" t="s">
        <v>194</v>
      </c>
      <c r="AO6" s="605" t="s">
        <v>191</v>
      </c>
      <c r="AP6" s="606" t="s">
        <v>195</v>
      </c>
      <c r="AQ6" s="398" t="s">
        <v>191</v>
      </c>
      <c r="AR6" s="398" t="s">
        <v>192</v>
      </c>
      <c r="AS6" s="605" t="s">
        <v>187</v>
      </c>
      <c r="AT6" s="604" t="s">
        <v>188</v>
      </c>
      <c r="AU6" s="602" t="s">
        <v>187</v>
      </c>
      <c r="AV6" s="604" t="s">
        <v>188</v>
      </c>
      <c r="AW6" s="398" t="s">
        <v>187</v>
      </c>
      <c r="AX6" s="398" t="s">
        <v>188</v>
      </c>
      <c r="AY6" s="398" t="s">
        <v>577</v>
      </c>
      <c r="AZ6" s="398" t="s">
        <v>188</v>
      </c>
      <c r="BA6" s="602" t="s">
        <v>187</v>
      </c>
      <c r="BB6" s="604" t="s">
        <v>188</v>
      </c>
      <c r="BC6" s="602" t="s">
        <v>187</v>
      </c>
      <c r="BD6" s="604" t="s">
        <v>188</v>
      </c>
      <c r="BE6" s="602" t="s">
        <v>187</v>
      </c>
      <c r="BF6" s="604" t="s">
        <v>188</v>
      </c>
      <c r="BG6" s="602" t="s">
        <v>187</v>
      </c>
      <c r="BH6" s="604" t="s">
        <v>188</v>
      </c>
      <c r="BI6" s="602" t="s">
        <v>187</v>
      </c>
      <c r="BJ6" s="604" t="s">
        <v>188</v>
      </c>
      <c r="BK6" s="602" t="s">
        <v>187</v>
      </c>
      <c r="BL6" s="604" t="s">
        <v>188</v>
      </c>
      <c r="BM6" s="607" t="s">
        <v>202</v>
      </c>
      <c r="BN6" s="607" t="s">
        <v>576</v>
      </c>
      <c r="BO6" s="607" t="s">
        <v>187</v>
      </c>
      <c r="BP6" s="607" t="s">
        <v>188</v>
      </c>
      <c r="BQ6" s="602" t="s">
        <v>187</v>
      </c>
      <c r="BR6" s="604" t="s">
        <v>188</v>
      </c>
      <c r="BS6" s="602" t="s">
        <v>200</v>
      </c>
      <c r="BT6" s="604" t="s">
        <v>201</v>
      </c>
      <c r="BU6" s="602" t="s">
        <v>187</v>
      </c>
      <c r="BV6" s="604" t="s">
        <v>188</v>
      </c>
      <c r="BW6" s="400" t="s">
        <v>187</v>
      </c>
      <c r="BX6" s="400" t="s">
        <v>188</v>
      </c>
      <c r="BY6" s="764"/>
      <c r="BZ6" s="79"/>
    </row>
    <row r="7" spans="1:78" ht="15.75" thickBot="1" x14ac:dyDescent="0.3">
      <c r="B7" s="430">
        <v>1</v>
      </c>
      <c r="C7" s="431">
        <v>2</v>
      </c>
      <c r="D7" s="432">
        <v>5</v>
      </c>
      <c r="E7" s="433">
        <v>6</v>
      </c>
      <c r="F7" s="431">
        <v>7</v>
      </c>
      <c r="G7" s="433">
        <v>8</v>
      </c>
      <c r="H7" s="431">
        <v>9</v>
      </c>
      <c r="I7" s="433">
        <v>10</v>
      </c>
      <c r="J7" s="431">
        <v>11</v>
      </c>
      <c r="K7" s="433">
        <v>12</v>
      </c>
      <c r="L7" s="431">
        <v>13</v>
      </c>
      <c r="M7" s="433">
        <v>14</v>
      </c>
      <c r="N7" s="431">
        <v>15</v>
      </c>
      <c r="O7" s="433">
        <v>16</v>
      </c>
      <c r="P7" s="431">
        <v>17</v>
      </c>
      <c r="Q7" s="433">
        <v>18</v>
      </c>
      <c r="R7" s="431">
        <v>19</v>
      </c>
      <c r="S7" s="433">
        <v>20</v>
      </c>
      <c r="T7" s="431">
        <v>21</v>
      </c>
      <c r="U7" s="433">
        <v>22</v>
      </c>
      <c r="V7" s="431">
        <v>23</v>
      </c>
      <c r="W7" s="433">
        <v>24</v>
      </c>
      <c r="X7" s="431">
        <v>25</v>
      </c>
      <c r="Y7" s="433">
        <v>26</v>
      </c>
      <c r="Z7" s="431">
        <v>27</v>
      </c>
      <c r="AA7" s="433">
        <v>28</v>
      </c>
      <c r="AB7" s="431">
        <v>29</v>
      </c>
      <c r="AC7" s="433">
        <v>30</v>
      </c>
      <c r="AD7" s="431">
        <v>31</v>
      </c>
      <c r="AE7" s="433">
        <v>32</v>
      </c>
      <c r="AF7" s="431">
        <v>33</v>
      </c>
      <c r="AG7" s="433">
        <v>34</v>
      </c>
      <c r="AH7" s="431">
        <v>35</v>
      </c>
      <c r="AI7" s="433">
        <v>36</v>
      </c>
      <c r="AJ7" s="431">
        <v>37</v>
      </c>
      <c r="AK7" s="433">
        <v>39</v>
      </c>
      <c r="AL7" s="431">
        <v>40</v>
      </c>
      <c r="AM7" s="433">
        <v>41</v>
      </c>
      <c r="AN7" s="431">
        <v>42</v>
      </c>
      <c r="AO7" s="434">
        <v>43</v>
      </c>
      <c r="AP7" s="435">
        <v>44</v>
      </c>
      <c r="AQ7" s="433">
        <v>45</v>
      </c>
      <c r="AR7" s="431">
        <v>46</v>
      </c>
      <c r="AS7" s="434">
        <v>47</v>
      </c>
      <c r="AT7" s="431">
        <v>48</v>
      </c>
      <c r="AU7" s="433">
        <v>49</v>
      </c>
      <c r="AV7" s="431">
        <v>50</v>
      </c>
      <c r="AW7" s="433">
        <v>51</v>
      </c>
      <c r="AX7" s="431">
        <v>52</v>
      </c>
      <c r="AY7" s="433">
        <v>53</v>
      </c>
      <c r="AZ7" s="431">
        <v>54</v>
      </c>
      <c r="BA7" s="433">
        <v>55</v>
      </c>
      <c r="BB7" s="431">
        <v>56</v>
      </c>
      <c r="BC7" s="433">
        <v>57</v>
      </c>
      <c r="BD7" s="431">
        <v>58</v>
      </c>
      <c r="BE7" s="433">
        <v>59</v>
      </c>
      <c r="BF7" s="431">
        <v>60</v>
      </c>
      <c r="BG7" s="433">
        <v>61</v>
      </c>
      <c r="BH7" s="431">
        <v>62</v>
      </c>
      <c r="BI7" s="433">
        <v>63</v>
      </c>
      <c r="BJ7" s="431">
        <v>64</v>
      </c>
      <c r="BK7" s="433">
        <v>65</v>
      </c>
      <c r="BL7" s="431">
        <v>66</v>
      </c>
      <c r="BM7" s="433">
        <v>67</v>
      </c>
      <c r="BN7" s="431">
        <v>68</v>
      </c>
      <c r="BO7" s="433">
        <v>69</v>
      </c>
      <c r="BP7" s="431">
        <v>70</v>
      </c>
      <c r="BQ7" s="433">
        <v>71</v>
      </c>
      <c r="BR7" s="431">
        <v>72</v>
      </c>
      <c r="BS7" s="433">
        <v>75</v>
      </c>
      <c r="BT7" s="436">
        <v>76</v>
      </c>
      <c r="BU7" s="433">
        <v>77</v>
      </c>
      <c r="BV7" s="436">
        <v>78</v>
      </c>
      <c r="BW7" s="433">
        <v>79</v>
      </c>
      <c r="BX7" s="437">
        <v>80</v>
      </c>
      <c r="BY7" s="432">
        <v>111</v>
      </c>
      <c r="BZ7" s="79"/>
    </row>
    <row r="8" spans="1:78" ht="15.75" thickBot="1" x14ac:dyDescent="0.3">
      <c r="B8" s="438">
        <v>5</v>
      </c>
      <c r="C8" s="439" t="s">
        <v>205</v>
      </c>
      <c r="D8" s="440">
        <f>E8*F8+G8*H8+I8*J8+K8*L8+M8*N8+O8*P8+Q8*R8+S8*T8+U8*V8+W8*X8+Y8*Z8+AA8*AB8+AC8*AD8+AE8*AF8+AG8*AH8+AI8*AJ8+AK8*AL8+AM8*AN8+AO8*AP8+AQ8*AR8+AS8*AT8+AU8*AV8+AW8*AX8+AY8*AZ8+BA8*BB8+BC8*BD8+BE8*BF8+BG8*BH8+BI8*BJ8+BK8*BL8+BM8*BN8+BO8*BP8+BQ8*BR8+BS8*BT8+BU8*BV8+BW8*BX8</f>
        <v>1850.8373673060328</v>
      </c>
      <c r="E8" s="441"/>
      <c r="F8" s="442"/>
      <c r="G8" s="441"/>
      <c r="H8" s="442"/>
      <c r="I8" s="441"/>
      <c r="J8" s="442"/>
      <c r="K8" s="441"/>
      <c r="L8" s="442"/>
      <c r="M8" s="441"/>
      <c r="N8" s="442"/>
      <c r="O8" s="441">
        <v>13562</v>
      </c>
      <c r="P8" s="442">
        <v>8.6765137218565991E-2</v>
      </c>
      <c r="Q8" s="441"/>
      <c r="R8" s="442"/>
      <c r="S8" s="441"/>
      <c r="T8" s="442"/>
      <c r="U8" s="441"/>
      <c r="V8" s="442"/>
      <c r="W8" s="441"/>
      <c r="X8" s="442"/>
      <c r="Y8" s="441">
        <v>178</v>
      </c>
      <c r="Z8" s="442">
        <v>1.0279798994974874</v>
      </c>
      <c r="AA8" s="441"/>
      <c r="AB8" s="442"/>
      <c r="AC8" s="441">
        <v>20</v>
      </c>
      <c r="AD8" s="442">
        <v>4.2350000000000003</v>
      </c>
      <c r="AE8" s="441">
        <v>114</v>
      </c>
      <c r="AF8" s="442">
        <v>2.4756175438596495</v>
      </c>
      <c r="AG8" s="441">
        <v>38.5</v>
      </c>
      <c r="AH8" s="442">
        <v>3.2266949152542379</v>
      </c>
      <c r="AI8" s="441"/>
      <c r="AJ8" s="442"/>
      <c r="AK8" s="441"/>
      <c r="AL8" s="443"/>
      <c r="AM8" s="441"/>
      <c r="AN8" s="443"/>
      <c r="AO8" s="441"/>
      <c r="AP8" s="443"/>
      <c r="AQ8" s="441"/>
      <c r="AR8" s="443"/>
      <c r="AS8" s="441"/>
      <c r="AT8" s="443"/>
      <c r="AU8" s="441"/>
      <c r="AV8" s="443"/>
      <c r="AW8" s="441"/>
      <c r="AX8" s="443"/>
      <c r="AY8" s="441"/>
      <c r="AZ8" s="443"/>
      <c r="BA8" s="441"/>
      <c r="BB8" s="443"/>
      <c r="BC8" s="441"/>
      <c r="BD8" s="443"/>
      <c r="BE8" s="441"/>
      <c r="BF8" s="443"/>
      <c r="BG8" s="441"/>
      <c r="BH8" s="443"/>
      <c r="BI8" s="441"/>
      <c r="BJ8" s="443"/>
      <c r="BK8" s="441"/>
      <c r="BL8" s="443"/>
      <c r="BM8" s="441"/>
      <c r="BN8" s="443"/>
      <c r="BO8" s="441"/>
      <c r="BP8" s="443"/>
      <c r="BQ8" s="441"/>
      <c r="BR8" s="443"/>
      <c r="BS8" s="441"/>
      <c r="BT8" s="444"/>
      <c r="BU8" s="441"/>
      <c r="BV8" s="444"/>
      <c r="BW8" s="441"/>
      <c r="BX8" s="444"/>
      <c r="BY8" s="440">
        <f>ROUND(E8*F8+G8*H8+I8*J8+K8*L8+M8*N8+O8*P8+Q8*R8+S8*T8+U8*V8+W8*X8+Y8*Z8+AA8*AB8+AC8*AD8+AE8*AF8+AG8*AH8+AI8*AJ8+AK8*AL8+AM8*AN8+AO8*AP8+AQ8*AR8+AS8*AT8+AU8*AV8+AW8*AX8+AY8*AZ8+BA8*BB8+BC8*BD8+BE8*BF8+BG8*BH8+BI8*BJ8+BK8*BL8+BM8*BN8+BO8*BP8+BQ8*BR8+BS8*BT8+BU8*BV8+BW8*BX8,2)</f>
        <v>1850.84</v>
      </c>
      <c r="BZ8" s="79"/>
    </row>
    <row r="9" spans="1:78" ht="15.75" thickBot="1" x14ac:dyDescent="0.3">
      <c r="B9" s="166">
        <v>5</v>
      </c>
      <c r="C9" s="167" t="s">
        <v>206</v>
      </c>
      <c r="D9" s="440">
        <f t="shared" ref="D9:D47" si="0">E9*F9+G9*H9+I9*J9+K9*L9+M9*N9+O9*P9+Q9*R9+S9*T9+U9*V9+W9*X9+Y9*Z9+AA9*AB9+AC9*AD9+AE9*AF9+AG9*AH9+AI9*AJ9+AK9*AL9+AM9*AN9+AO9*AP9+AQ9*AR9+AS9*AT9+AU9*AV9+AW9*AX9+AY9*AZ9+BA9*BB9+BC9*BD9+BE9*BF9+BG9*BH9+BI9*BJ9+BK9*BL9+BM9*BN9+BO9*BP9+BQ9*BR9+BS9*BT9+BU9*BV9+BW9*BX9</f>
        <v>18606.6735665831</v>
      </c>
      <c r="E9" s="445">
        <v>33400</v>
      </c>
      <c r="F9" s="446">
        <v>6.9341176470588241E-3</v>
      </c>
      <c r="G9" s="445">
        <v>4814</v>
      </c>
      <c r="H9" s="446">
        <v>0.15269090153718323</v>
      </c>
      <c r="I9" s="445">
        <v>18116</v>
      </c>
      <c r="J9" s="446">
        <v>5.2859999999999999E-5</v>
      </c>
      <c r="K9" s="445">
        <v>500</v>
      </c>
      <c r="L9" s="446">
        <v>0.142538</v>
      </c>
      <c r="M9" s="445">
        <v>321</v>
      </c>
      <c r="N9" s="446">
        <v>6.0763591331269353</v>
      </c>
      <c r="O9" s="445">
        <v>150018</v>
      </c>
      <c r="P9" s="446">
        <v>4.8809925331285503E-2</v>
      </c>
      <c r="Q9" s="445">
        <v>2764</v>
      </c>
      <c r="R9" s="446">
        <v>0.27388877629954744</v>
      </c>
      <c r="S9" s="445">
        <v>17</v>
      </c>
      <c r="T9" s="446">
        <v>1.8149999999999999</v>
      </c>
      <c r="U9" s="445"/>
      <c r="V9" s="446"/>
      <c r="W9" s="445">
        <v>2815</v>
      </c>
      <c r="X9" s="446">
        <v>5.295045961538461E-2</v>
      </c>
      <c r="Y9" s="445"/>
      <c r="Z9" s="446"/>
      <c r="AA9" s="445"/>
      <c r="AB9" s="446"/>
      <c r="AC9" s="445"/>
      <c r="AD9" s="446"/>
      <c r="AE9" s="445">
        <v>27</v>
      </c>
      <c r="AF9" s="446">
        <v>1.2879999999999998</v>
      </c>
      <c r="AG9" s="445">
        <v>332.5</v>
      </c>
      <c r="AH9" s="446">
        <v>2.4130680177327433</v>
      </c>
      <c r="AI9" s="445">
        <v>462.57500000000005</v>
      </c>
      <c r="AJ9" s="446">
        <v>2.4996937176504108</v>
      </c>
      <c r="AK9" s="445">
        <v>32520</v>
      </c>
      <c r="AL9" s="447">
        <v>2.8819240631163683E-2</v>
      </c>
      <c r="AM9" s="445"/>
      <c r="AN9" s="447"/>
      <c r="AO9" s="445"/>
      <c r="AP9" s="447"/>
      <c r="AQ9" s="445"/>
      <c r="AR9" s="447"/>
      <c r="AS9" s="445"/>
      <c r="AT9" s="447"/>
      <c r="AU9" s="445"/>
      <c r="AV9" s="447"/>
      <c r="AW9" s="445"/>
      <c r="AX9" s="447"/>
      <c r="AY9" s="445">
        <v>173</v>
      </c>
      <c r="AZ9" s="447">
        <v>0.53795311982727612</v>
      </c>
      <c r="BA9" s="445"/>
      <c r="BB9" s="447"/>
      <c r="BC9" s="445">
        <v>675</v>
      </c>
      <c r="BD9" s="447">
        <v>3.1278071062124257</v>
      </c>
      <c r="BE9" s="445"/>
      <c r="BF9" s="447"/>
      <c r="BG9" s="445"/>
      <c r="BH9" s="447"/>
      <c r="BI9" s="445">
        <v>16130</v>
      </c>
      <c r="BJ9" s="447">
        <v>1.9594379357956503E-2</v>
      </c>
      <c r="BK9" s="445"/>
      <c r="BL9" s="447"/>
      <c r="BM9" s="445"/>
      <c r="BN9" s="447"/>
      <c r="BO9" s="445"/>
      <c r="BP9" s="447"/>
      <c r="BQ9" s="445">
        <v>50950</v>
      </c>
      <c r="BR9" s="447">
        <v>2.5180190149892926E-2</v>
      </c>
      <c r="BS9" s="445">
        <v>191.5</v>
      </c>
      <c r="BT9" s="448">
        <v>3.2586594650205742</v>
      </c>
      <c r="BU9" s="445"/>
      <c r="BV9" s="448"/>
      <c r="BW9" s="445"/>
      <c r="BX9" s="448"/>
      <c r="BY9" s="440">
        <f t="shared" ref="BY9:BY47" si="1">ROUND(E9*F9+G9*H9+I9*J9+K9*L9+M9*N9+O9*P9+Q9*R9+S9*T9+U9*V9+W9*X9+Y9*Z9+AA9*AB9+AC9*AD9+AE9*AF9+AG9*AH9+AI9*AJ9+AK9*AL9+AM9*AN9+AO9*AP9+AQ9*AR9+AS9*AT9+AU9*AV9+AW9*AX9+AY9*AZ9+BA9*BB9+BC9*BD9+BE9*BF9+BG9*BH9+BI9*BJ9+BK9*BL9+BM9*BN9+BO9*BP9+BQ9*BR9+BS9*BT9+BU9*BV9+BW9*BX9,2)</f>
        <v>18606.669999999998</v>
      </c>
      <c r="BZ9" s="79"/>
    </row>
    <row r="10" spans="1:78" ht="15.75" thickBot="1" x14ac:dyDescent="0.3">
      <c r="B10" s="89">
        <v>5</v>
      </c>
      <c r="C10" s="175" t="s">
        <v>207</v>
      </c>
      <c r="D10" s="440">
        <f t="shared" si="0"/>
        <v>8008.3101196821863</v>
      </c>
      <c r="E10" s="449"/>
      <c r="F10" s="450"/>
      <c r="G10" s="449"/>
      <c r="H10" s="450"/>
      <c r="I10" s="449"/>
      <c r="J10" s="450"/>
      <c r="K10" s="449"/>
      <c r="L10" s="450"/>
      <c r="M10" s="449">
        <v>340</v>
      </c>
      <c r="N10" s="450">
        <v>6.8476646502835541</v>
      </c>
      <c r="O10" s="449"/>
      <c r="P10" s="450"/>
      <c r="Q10" s="449">
        <v>354</v>
      </c>
      <c r="R10" s="450">
        <v>0.50540589210559916</v>
      </c>
      <c r="S10" s="449">
        <v>173</v>
      </c>
      <c r="T10" s="450">
        <v>12.098658959537573</v>
      </c>
      <c r="U10" s="449"/>
      <c r="V10" s="450"/>
      <c r="W10" s="449"/>
      <c r="X10" s="450"/>
      <c r="Y10" s="449"/>
      <c r="Z10" s="450"/>
      <c r="AA10" s="449">
        <v>1027</v>
      </c>
      <c r="AB10" s="450">
        <v>5.5558886146251145E-2</v>
      </c>
      <c r="AC10" s="449"/>
      <c r="AD10" s="450"/>
      <c r="AE10" s="449"/>
      <c r="AF10" s="450"/>
      <c r="AG10" s="449"/>
      <c r="AH10" s="450"/>
      <c r="AI10" s="449"/>
      <c r="AJ10" s="450"/>
      <c r="AK10" s="449">
        <v>482488.5</v>
      </c>
      <c r="AL10" s="451">
        <v>6.0697494683894107E-3</v>
      </c>
      <c r="AM10" s="449"/>
      <c r="AN10" s="451"/>
      <c r="AO10" s="449"/>
      <c r="AP10" s="451"/>
      <c r="AQ10" s="449"/>
      <c r="AR10" s="451"/>
      <c r="AS10" s="449"/>
      <c r="AT10" s="451"/>
      <c r="AU10" s="449"/>
      <c r="AV10" s="451"/>
      <c r="AW10" s="449"/>
      <c r="AX10" s="451"/>
      <c r="AY10" s="449"/>
      <c r="AZ10" s="451"/>
      <c r="BA10" s="449"/>
      <c r="BB10" s="451"/>
      <c r="BC10" s="449"/>
      <c r="BD10" s="451"/>
      <c r="BE10" s="449"/>
      <c r="BF10" s="451"/>
      <c r="BG10" s="449"/>
      <c r="BH10" s="451"/>
      <c r="BI10" s="449"/>
      <c r="BJ10" s="451"/>
      <c r="BK10" s="449"/>
      <c r="BL10" s="451"/>
      <c r="BM10" s="449">
        <v>12.570000000000004</v>
      </c>
      <c r="BN10" s="451">
        <v>22.497903770518441</v>
      </c>
      <c r="BO10" s="449">
        <v>2130</v>
      </c>
      <c r="BP10" s="451">
        <v>6.5577704194260483E-2</v>
      </c>
      <c r="BQ10" s="449"/>
      <c r="BR10" s="451"/>
      <c r="BS10" s="449"/>
      <c r="BT10" s="452"/>
      <c r="BU10" s="449"/>
      <c r="BV10" s="452"/>
      <c r="BW10" s="449"/>
      <c r="BX10" s="452"/>
      <c r="BY10" s="440">
        <f t="shared" si="1"/>
        <v>8008.31</v>
      </c>
      <c r="BZ10" s="79"/>
    </row>
    <row r="11" spans="1:78" ht="15.75" thickBot="1" x14ac:dyDescent="0.3">
      <c r="B11" s="156">
        <v>4</v>
      </c>
      <c r="C11" s="157" t="s">
        <v>208</v>
      </c>
      <c r="D11" s="440">
        <f t="shared" si="0"/>
        <v>14918.59882164352</v>
      </c>
      <c r="E11" s="453"/>
      <c r="F11" s="454"/>
      <c r="G11" s="453"/>
      <c r="H11" s="454"/>
      <c r="I11" s="453"/>
      <c r="J11" s="454"/>
      <c r="K11" s="453">
        <v>120</v>
      </c>
      <c r="L11" s="454">
        <v>2.9039999999999999</v>
      </c>
      <c r="M11" s="453">
        <v>50</v>
      </c>
      <c r="N11" s="454">
        <v>8.7119999999999997</v>
      </c>
      <c r="O11" s="453"/>
      <c r="P11" s="454"/>
      <c r="Q11" s="453">
        <v>500</v>
      </c>
      <c r="R11" s="454">
        <v>0.37565061611374406</v>
      </c>
      <c r="S11" s="453">
        <v>405</v>
      </c>
      <c r="T11" s="454">
        <v>7.1680000000000001</v>
      </c>
      <c r="U11" s="453">
        <v>3714</v>
      </c>
      <c r="V11" s="454">
        <v>2.2686347861842111</v>
      </c>
      <c r="W11" s="453">
        <v>510</v>
      </c>
      <c r="X11" s="454">
        <v>3.3279999999999997E-2</v>
      </c>
      <c r="Y11" s="453"/>
      <c r="Z11" s="454"/>
      <c r="AA11" s="453">
        <v>2755</v>
      </c>
      <c r="AB11" s="454">
        <v>3.8399245933014352E-2</v>
      </c>
      <c r="AC11" s="453">
        <v>105</v>
      </c>
      <c r="AD11" s="454">
        <v>4.1440000000000001</v>
      </c>
      <c r="AE11" s="453">
        <v>7</v>
      </c>
      <c r="AF11" s="454">
        <v>1.89063</v>
      </c>
      <c r="AG11" s="453">
        <v>223</v>
      </c>
      <c r="AH11" s="454">
        <v>6.7601509433962264</v>
      </c>
      <c r="AI11" s="453">
        <v>103.13</v>
      </c>
      <c r="AJ11" s="454">
        <v>3.4834008026342871</v>
      </c>
      <c r="AK11" s="453"/>
      <c r="AL11" s="455"/>
      <c r="AM11" s="453"/>
      <c r="AN11" s="455"/>
      <c r="AO11" s="453"/>
      <c r="AP11" s="455"/>
      <c r="AQ11" s="453"/>
      <c r="AR11" s="455"/>
      <c r="AS11" s="453"/>
      <c r="AT11" s="455"/>
      <c r="AU11" s="453"/>
      <c r="AV11" s="455"/>
      <c r="AW11" s="453"/>
      <c r="AX11" s="455"/>
      <c r="AY11" s="453"/>
      <c r="AZ11" s="455"/>
      <c r="BA11" s="453">
        <v>15</v>
      </c>
      <c r="BB11" s="455">
        <v>5.87</v>
      </c>
      <c r="BC11" s="453"/>
      <c r="BD11" s="455"/>
      <c r="BE11" s="453">
        <v>10</v>
      </c>
      <c r="BF11" s="455">
        <v>7.5</v>
      </c>
      <c r="BG11" s="453"/>
      <c r="BH11" s="455"/>
      <c r="BI11" s="453"/>
      <c r="BJ11" s="455"/>
      <c r="BK11" s="453">
        <v>2</v>
      </c>
      <c r="BL11" s="455">
        <v>8.51</v>
      </c>
      <c r="BM11" s="453"/>
      <c r="BN11" s="455"/>
      <c r="BO11" s="453"/>
      <c r="BP11" s="455"/>
      <c r="BQ11" s="453"/>
      <c r="BR11" s="455"/>
      <c r="BS11" s="453"/>
      <c r="BT11" s="456"/>
      <c r="BU11" s="453"/>
      <c r="BV11" s="456"/>
      <c r="BW11" s="453"/>
      <c r="BX11" s="456"/>
      <c r="BY11" s="440">
        <f t="shared" si="1"/>
        <v>14918.6</v>
      </c>
      <c r="BZ11" s="79"/>
    </row>
    <row r="12" spans="1:78" ht="15.75" thickBot="1" x14ac:dyDescent="0.3">
      <c r="B12" s="166">
        <v>4</v>
      </c>
      <c r="C12" s="167" t="s">
        <v>209</v>
      </c>
      <c r="D12" s="440">
        <f t="shared" si="0"/>
        <v>586.21748809523808</v>
      </c>
      <c r="E12" s="445"/>
      <c r="F12" s="446"/>
      <c r="G12" s="445"/>
      <c r="H12" s="446"/>
      <c r="I12" s="445"/>
      <c r="J12" s="446"/>
      <c r="K12" s="445"/>
      <c r="L12" s="446"/>
      <c r="M12" s="445"/>
      <c r="N12" s="446"/>
      <c r="O12" s="445"/>
      <c r="P12" s="446"/>
      <c r="Q12" s="445"/>
      <c r="R12" s="446"/>
      <c r="S12" s="445"/>
      <c r="T12" s="446"/>
      <c r="U12" s="445">
        <v>60</v>
      </c>
      <c r="V12" s="446">
        <v>4.1383999999999999</v>
      </c>
      <c r="W12" s="445">
        <v>300</v>
      </c>
      <c r="X12" s="446">
        <v>9.6799999999999997E-2</v>
      </c>
      <c r="Y12" s="445">
        <v>40</v>
      </c>
      <c r="Z12" s="446">
        <v>0.16159999999999999</v>
      </c>
      <c r="AA12" s="445">
        <v>500</v>
      </c>
      <c r="AB12" s="446">
        <v>2.6207999999999999E-2</v>
      </c>
      <c r="AC12" s="445"/>
      <c r="AD12" s="446"/>
      <c r="AE12" s="445"/>
      <c r="AF12" s="446"/>
      <c r="AG12" s="445">
        <v>27</v>
      </c>
      <c r="AH12" s="446">
        <v>7.6162500000000009</v>
      </c>
      <c r="AI12" s="445"/>
      <c r="AJ12" s="446"/>
      <c r="AK12" s="445"/>
      <c r="AL12" s="447"/>
      <c r="AM12" s="445"/>
      <c r="AN12" s="447"/>
      <c r="AO12" s="445"/>
      <c r="AP12" s="447"/>
      <c r="AQ12" s="445"/>
      <c r="AR12" s="447"/>
      <c r="AS12" s="445"/>
      <c r="AT12" s="447"/>
      <c r="AU12" s="445"/>
      <c r="AV12" s="447"/>
      <c r="AW12" s="445"/>
      <c r="AX12" s="447"/>
      <c r="AY12" s="445"/>
      <c r="AZ12" s="447"/>
      <c r="BA12" s="445"/>
      <c r="BB12" s="447"/>
      <c r="BC12" s="445"/>
      <c r="BD12" s="447"/>
      <c r="BE12" s="445"/>
      <c r="BF12" s="447"/>
      <c r="BG12" s="445"/>
      <c r="BH12" s="447"/>
      <c r="BI12" s="445"/>
      <c r="BJ12" s="447"/>
      <c r="BK12" s="445"/>
      <c r="BL12" s="447"/>
      <c r="BM12" s="445"/>
      <c r="BN12" s="447"/>
      <c r="BO12" s="445"/>
      <c r="BP12" s="447"/>
      <c r="BQ12" s="445"/>
      <c r="BR12" s="447"/>
      <c r="BS12" s="445"/>
      <c r="BT12" s="448"/>
      <c r="BU12" s="445"/>
      <c r="BV12" s="448"/>
      <c r="BW12" s="445">
        <v>355</v>
      </c>
      <c r="BX12" s="448">
        <v>0.23568095238095235</v>
      </c>
      <c r="BY12" s="440">
        <f t="shared" si="1"/>
        <v>586.22</v>
      </c>
      <c r="BZ12" s="79"/>
    </row>
    <row r="13" spans="1:78" ht="15.75" thickBot="1" x14ac:dyDescent="0.3">
      <c r="B13" s="166">
        <v>4</v>
      </c>
      <c r="C13" s="167" t="s">
        <v>210</v>
      </c>
      <c r="D13" s="440">
        <f t="shared" si="0"/>
        <v>2825.7370919275868</v>
      </c>
      <c r="E13" s="445"/>
      <c r="F13" s="446"/>
      <c r="G13" s="445"/>
      <c r="H13" s="446"/>
      <c r="I13" s="445"/>
      <c r="J13" s="446"/>
      <c r="K13" s="445"/>
      <c r="L13" s="446"/>
      <c r="M13" s="445"/>
      <c r="N13" s="446"/>
      <c r="O13" s="445">
        <v>33000</v>
      </c>
      <c r="P13" s="446">
        <v>8.0926881573563231E-2</v>
      </c>
      <c r="Q13" s="445">
        <v>250</v>
      </c>
      <c r="R13" s="446">
        <v>0.57099999999999995</v>
      </c>
      <c r="S13" s="445"/>
      <c r="T13" s="446"/>
      <c r="U13" s="445"/>
      <c r="V13" s="446"/>
      <c r="W13" s="445"/>
      <c r="X13" s="446"/>
      <c r="Y13" s="445"/>
      <c r="Z13" s="446"/>
      <c r="AA13" s="445">
        <v>250</v>
      </c>
      <c r="AB13" s="446">
        <v>4.9600000000000005E-2</v>
      </c>
      <c r="AC13" s="445"/>
      <c r="AD13" s="446"/>
      <c r="AE13" s="445"/>
      <c r="AF13" s="446"/>
      <c r="AG13" s="445"/>
      <c r="AH13" s="446"/>
      <c r="AI13" s="445"/>
      <c r="AJ13" s="446"/>
      <c r="AK13" s="445"/>
      <c r="AL13" s="447"/>
      <c r="AM13" s="445"/>
      <c r="AN13" s="447"/>
      <c r="AO13" s="445"/>
      <c r="AP13" s="447"/>
      <c r="AQ13" s="445"/>
      <c r="AR13" s="447"/>
      <c r="AS13" s="445"/>
      <c r="AT13" s="447"/>
      <c r="AU13" s="445"/>
      <c r="AV13" s="447"/>
      <c r="AW13" s="445"/>
      <c r="AX13" s="447"/>
      <c r="AY13" s="445"/>
      <c r="AZ13" s="447"/>
      <c r="BA13" s="445"/>
      <c r="BB13" s="447"/>
      <c r="BC13" s="445"/>
      <c r="BD13" s="447"/>
      <c r="BE13" s="445"/>
      <c r="BF13" s="447"/>
      <c r="BG13" s="445"/>
      <c r="BH13" s="447"/>
      <c r="BI13" s="445"/>
      <c r="BJ13" s="447"/>
      <c r="BK13" s="445"/>
      <c r="BL13" s="447"/>
      <c r="BM13" s="445"/>
      <c r="BN13" s="447"/>
      <c r="BO13" s="445"/>
      <c r="BP13" s="447"/>
      <c r="BQ13" s="445"/>
      <c r="BR13" s="447"/>
      <c r="BS13" s="445"/>
      <c r="BT13" s="448"/>
      <c r="BU13" s="445"/>
      <c r="BV13" s="448"/>
      <c r="BW13" s="445"/>
      <c r="BX13" s="448"/>
      <c r="BY13" s="440">
        <f t="shared" si="1"/>
        <v>2825.74</v>
      </c>
      <c r="BZ13" s="79"/>
    </row>
    <row r="14" spans="1:78" ht="15.75" thickBot="1" x14ac:dyDescent="0.3">
      <c r="B14" s="166">
        <v>4</v>
      </c>
      <c r="C14" s="167" t="s">
        <v>211</v>
      </c>
      <c r="D14" s="440">
        <f t="shared" si="0"/>
        <v>1800.2034507177036</v>
      </c>
      <c r="E14" s="445">
        <v>900</v>
      </c>
      <c r="F14" s="446">
        <v>0.38792727272727273</v>
      </c>
      <c r="G14" s="445">
        <v>3000</v>
      </c>
      <c r="H14" s="446">
        <v>0.17248000000000002</v>
      </c>
      <c r="I14" s="445"/>
      <c r="J14" s="446"/>
      <c r="K14" s="79"/>
      <c r="L14" s="79"/>
      <c r="M14" s="445"/>
      <c r="N14" s="446"/>
      <c r="O14" s="445"/>
      <c r="P14" s="446"/>
      <c r="Q14" s="445"/>
      <c r="R14" s="446"/>
      <c r="S14" s="445"/>
      <c r="T14" s="446"/>
      <c r="U14" s="445">
        <v>236</v>
      </c>
      <c r="V14" s="446">
        <v>2.2665631578947369</v>
      </c>
      <c r="W14" s="445">
        <v>1100</v>
      </c>
      <c r="X14" s="446">
        <v>5.1499999999999997E-2</v>
      </c>
      <c r="Y14" s="445"/>
      <c r="Z14" s="446"/>
      <c r="AA14" s="445">
        <v>900</v>
      </c>
      <c r="AB14" s="446">
        <v>3.7344444444444451E-2</v>
      </c>
      <c r="AC14" s="445"/>
      <c r="AD14" s="446"/>
      <c r="AE14" s="445"/>
      <c r="AF14" s="446"/>
      <c r="AG14" s="445"/>
      <c r="AH14" s="446"/>
      <c r="AI14" s="445"/>
      <c r="AJ14" s="446"/>
      <c r="AK14" s="445">
        <v>20</v>
      </c>
      <c r="AL14" s="447">
        <v>2.0720000000000001</v>
      </c>
      <c r="AM14" s="445"/>
      <c r="AN14" s="447"/>
      <c r="AO14" s="445"/>
      <c r="AP14" s="447"/>
      <c r="AQ14" s="445"/>
      <c r="AR14" s="447"/>
      <c r="AS14" s="445"/>
      <c r="AT14" s="447"/>
      <c r="AU14" s="445">
        <v>1520</v>
      </c>
      <c r="AV14" s="447">
        <v>9.4765789473684206E-2</v>
      </c>
      <c r="AW14" s="445"/>
      <c r="AX14" s="447"/>
      <c r="AY14" s="445">
        <v>160</v>
      </c>
      <c r="AZ14" s="447">
        <v>0.76860000000000006</v>
      </c>
      <c r="BA14" s="445"/>
      <c r="BB14" s="447"/>
      <c r="BC14" s="445"/>
      <c r="BD14" s="447"/>
      <c r="BE14" s="445"/>
      <c r="BF14" s="447"/>
      <c r="BG14" s="445"/>
      <c r="BH14" s="447"/>
      <c r="BI14" s="445"/>
      <c r="BJ14" s="447"/>
      <c r="BK14" s="445"/>
      <c r="BL14" s="447"/>
      <c r="BM14" s="445"/>
      <c r="BN14" s="447"/>
      <c r="BO14" s="445"/>
      <c r="BP14" s="447"/>
      <c r="BQ14" s="445"/>
      <c r="BR14" s="447"/>
      <c r="BS14" s="445"/>
      <c r="BT14" s="448"/>
      <c r="BU14" s="445"/>
      <c r="BV14" s="448"/>
      <c r="BW14" s="445"/>
      <c r="BX14" s="448"/>
      <c r="BY14" s="440">
        <f t="shared" si="1"/>
        <v>1800.2</v>
      </c>
      <c r="BZ14" s="79"/>
    </row>
    <row r="15" spans="1:78" ht="15.75" thickBot="1" x14ac:dyDescent="0.3">
      <c r="B15" s="166">
        <v>4</v>
      </c>
      <c r="C15" s="167" t="s">
        <v>212</v>
      </c>
      <c r="D15" s="440">
        <f t="shared" si="0"/>
        <v>2047.828125</v>
      </c>
      <c r="E15" s="445">
        <v>6000</v>
      </c>
      <c r="F15" s="446">
        <v>0.14000000000000001</v>
      </c>
      <c r="G15" s="445">
        <v>9450</v>
      </c>
      <c r="H15" s="446">
        <v>0.1278125</v>
      </c>
      <c r="I15" s="445"/>
      <c r="J15" s="446"/>
      <c r="K15" s="445"/>
      <c r="L15" s="446"/>
      <c r="M15" s="445"/>
      <c r="N15" s="446"/>
      <c r="O15" s="445"/>
      <c r="P15" s="446"/>
      <c r="Q15" s="445"/>
      <c r="R15" s="446"/>
      <c r="S15" s="445"/>
      <c r="T15" s="446"/>
      <c r="U15" s="445"/>
      <c r="V15" s="446"/>
      <c r="W15" s="445"/>
      <c r="X15" s="446"/>
      <c r="Y15" s="445"/>
      <c r="Z15" s="446"/>
      <c r="AA15" s="445"/>
      <c r="AB15" s="446"/>
      <c r="AC15" s="445"/>
      <c r="AD15" s="446"/>
      <c r="AE15" s="445"/>
      <c r="AF15" s="446"/>
      <c r="AG15" s="445"/>
      <c r="AH15" s="446"/>
      <c r="AI15" s="445"/>
      <c r="AJ15" s="446"/>
      <c r="AK15" s="445"/>
      <c r="AL15" s="447"/>
      <c r="AM15" s="445"/>
      <c r="AN15" s="447"/>
      <c r="AO15" s="445"/>
      <c r="AP15" s="447"/>
      <c r="AQ15" s="445"/>
      <c r="AR15" s="447"/>
      <c r="AS15" s="445"/>
      <c r="AT15" s="447"/>
      <c r="AU15" s="445"/>
      <c r="AV15" s="447"/>
      <c r="AW15" s="445"/>
      <c r="AX15" s="447"/>
      <c r="AY15" s="445"/>
      <c r="AZ15" s="447"/>
      <c r="BA15" s="445"/>
      <c r="BB15" s="447"/>
      <c r="BC15" s="445"/>
      <c r="BD15" s="447"/>
      <c r="BE15" s="445"/>
      <c r="BF15" s="447"/>
      <c r="BG15" s="445"/>
      <c r="BH15" s="447"/>
      <c r="BI15" s="445"/>
      <c r="BJ15" s="447"/>
      <c r="BK15" s="445"/>
      <c r="BL15" s="447"/>
      <c r="BM15" s="445"/>
      <c r="BN15" s="447"/>
      <c r="BO15" s="445"/>
      <c r="BP15" s="447"/>
      <c r="BQ15" s="445"/>
      <c r="BR15" s="447"/>
      <c r="BS15" s="445"/>
      <c r="BT15" s="448"/>
      <c r="BU15" s="445"/>
      <c r="BV15" s="448"/>
      <c r="BW15" s="445"/>
      <c r="BX15" s="448"/>
      <c r="BY15" s="440">
        <f t="shared" si="1"/>
        <v>2047.83</v>
      </c>
      <c r="BZ15" s="79"/>
    </row>
    <row r="16" spans="1:78" ht="15.75" thickBot="1" x14ac:dyDescent="0.3">
      <c r="B16" s="166">
        <v>4</v>
      </c>
      <c r="C16" s="167" t="s">
        <v>213</v>
      </c>
      <c r="D16" s="440">
        <f t="shared" si="0"/>
        <v>5271.3867519125688</v>
      </c>
      <c r="E16" s="445"/>
      <c r="F16" s="446"/>
      <c r="G16" s="445">
        <v>22400</v>
      </c>
      <c r="H16" s="446">
        <v>0.20040655737704918</v>
      </c>
      <c r="I16" s="445"/>
      <c r="J16" s="446"/>
      <c r="K16" s="445"/>
      <c r="L16" s="446"/>
      <c r="M16" s="445">
        <v>10</v>
      </c>
      <c r="N16" s="446">
        <v>9.0749999999999993</v>
      </c>
      <c r="O16" s="445"/>
      <c r="P16" s="446"/>
      <c r="Q16" s="445">
        <v>100</v>
      </c>
      <c r="R16" s="446">
        <v>0.53133866666666663</v>
      </c>
      <c r="S16" s="445"/>
      <c r="T16" s="446"/>
      <c r="U16" s="445"/>
      <c r="V16" s="446"/>
      <c r="W16" s="445">
        <v>8000</v>
      </c>
      <c r="X16" s="446">
        <v>7.9799499999999995E-2</v>
      </c>
      <c r="Y16" s="445"/>
      <c r="Z16" s="446"/>
      <c r="AA16" s="445"/>
      <c r="AB16" s="446"/>
      <c r="AC16" s="445"/>
      <c r="AD16" s="446"/>
      <c r="AE16" s="445"/>
      <c r="AF16" s="446"/>
      <c r="AG16" s="445"/>
      <c r="AH16" s="446"/>
      <c r="AI16" s="445"/>
      <c r="AJ16" s="446"/>
      <c r="AK16" s="445"/>
      <c r="AL16" s="447"/>
      <c r="AM16" s="445"/>
      <c r="AN16" s="447"/>
      <c r="AO16" s="445"/>
      <c r="AP16" s="447"/>
      <c r="AQ16" s="445"/>
      <c r="AR16" s="447"/>
      <c r="AS16" s="445"/>
      <c r="AT16" s="447"/>
      <c r="AU16" s="445"/>
      <c r="AV16" s="447"/>
      <c r="AW16" s="445"/>
      <c r="AX16" s="447"/>
      <c r="AY16" s="445"/>
      <c r="AZ16" s="447"/>
      <c r="BA16" s="445"/>
      <c r="BB16" s="447"/>
      <c r="BC16" s="445"/>
      <c r="BD16" s="447"/>
      <c r="BE16" s="445"/>
      <c r="BF16" s="447"/>
      <c r="BG16" s="445"/>
      <c r="BH16" s="447"/>
      <c r="BI16" s="445"/>
      <c r="BJ16" s="447"/>
      <c r="BK16" s="445"/>
      <c r="BL16" s="447"/>
      <c r="BM16" s="445"/>
      <c r="BN16" s="447"/>
      <c r="BO16" s="445"/>
      <c r="BP16" s="447"/>
      <c r="BQ16" s="445"/>
      <c r="BR16" s="447"/>
      <c r="BS16" s="445"/>
      <c r="BT16" s="448"/>
      <c r="BU16" s="445"/>
      <c r="BV16" s="448"/>
      <c r="BW16" s="445"/>
      <c r="BX16" s="448"/>
      <c r="BY16" s="440">
        <f t="shared" si="1"/>
        <v>5271.39</v>
      </c>
      <c r="BZ16" s="79"/>
    </row>
    <row r="17" spans="2:78" ht="15.75" thickBot="1" x14ac:dyDescent="0.3">
      <c r="B17" s="89">
        <v>4</v>
      </c>
      <c r="C17" s="175" t="s">
        <v>214</v>
      </c>
      <c r="D17" s="440">
        <f t="shared" si="0"/>
        <v>4596.01876212153</v>
      </c>
      <c r="E17" s="449"/>
      <c r="F17" s="450"/>
      <c r="G17" s="449"/>
      <c r="H17" s="450"/>
      <c r="I17" s="449"/>
      <c r="J17" s="450"/>
      <c r="K17" s="449"/>
      <c r="L17" s="450"/>
      <c r="M17" s="449"/>
      <c r="N17" s="450"/>
      <c r="O17" s="449">
        <v>16150</v>
      </c>
      <c r="P17" s="450">
        <v>5.5904904377880191E-2</v>
      </c>
      <c r="Q17" s="449">
        <v>328</v>
      </c>
      <c r="R17" s="450">
        <v>0.5000592592592592</v>
      </c>
      <c r="S17" s="449">
        <v>177</v>
      </c>
      <c r="T17" s="450">
        <v>2.1499717514124295</v>
      </c>
      <c r="U17" s="449">
        <v>902</v>
      </c>
      <c r="V17" s="450">
        <v>2.224862605752961</v>
      </c>
      <c r="W17" s="449">
        <v>1000</v>
      </c>
      <c r="X17" s="450">
        <v>6.9930769230769227E-2</v>
      </c>
      <c r="Y17" s="449"/>
      <c r="Z17" s="450"/>
      <c r="AA17" s="449">
        <v>2000</v>
      </c>
      <c r="AB17" s="450">
        <v>1.456E-2</v>
      </c>
      <c r="AC17" s="449"/>
      <c r="AD17" s="450"/>
      <c r="AE17" s="449"/>
      <c r="AF17" s="450"/>
      <c r="AG17" s="449">
        <v>41.25</v>
      </c>
      <c r="AH17" s="450">
        <v>6.4154779562043789</v>
      </c>
      <c r="AI17" s="449">
        <v>41.350000000000009</v>
      </c>
      <c r="AJ17" s="450">
        <v>10.801785655682581</v>
      </c>
      <c r="AK17" s="449">
        <v>2511</v>
      </c>
      <c r="AL17" s="451">
        <v>7.9509558823529405E-2</v>
      </c>
      <c r="AM17" s="449"/>
      <c r="AN17" s="451"/>
      <c r="AO17" s="449"/>
      <c r="AP17" s="451"/>
      <c r="AQ17" s="449"/>
      <c r="AR17" s="451"/>
      <c r="AS17" s="449"/>
      <c r="AT17" s="451"/>
      <c r="AU17" s="449"/>
      <c r="AV17" s="451"/>
      <c r="AW17" s="449"/>
      <c r="AX17" s="451"/>
      <c r="AY17" s="449"/>
      <c r="AZ17" s="451"/>
      <c r="BA17" s="449"/>
      <c r="BB17" s="451"/>
      <c r="BC17" s="449"/>
      <c r="BD17" s="451"/>
      <c r="BE17" s="449"/>
      <c r="BF17" s="451"/>
      <c r="BG17" s="449">
        <v>210</v>
      </c>
      <c r="BH17" s="451">
        <v>0.57867000000000002</v>
      </c>
      <c r="BI17" s="449">
        <v>370</v>
      </c>
      <c r="BJ17" s="451">
        <v>2.7707499999999999E-2</v>
      </c>
      <c r="BK17" s="449"/>
      <c r="BL17" s="451"/>
      <c r="BM17" s="449"/>
      <c r="BN17" s="451"/>
      <c r="BO17" s="449"/>
      <c r="BP17" s="451"/>
      <c r="BQ17" s="449"/>
      <c r="BR17" s="451"/>
      <c r="BS17" s="449"/>
      <c r="BT17" s="452"/>
      <c r="BU17" s="449"/>
      <c r="BV17" s="452"/>
      <c r="BW17" s="449"/>
      <c r="BX17" s="452"/>
      <c r="BY17" s="440">
        <f t="shared" si="1"/>
        <v>4596.0200000000004</v>
      </c>
      <c r="BZ17" s="79"/>
    </row>
    <row r="18" spans="2:78" ht="15.75" thickBot="1" x14ac:dyDescent="0.3">
      <c r="B18" s="156">
        <v>3</v>
      </c>
      <c r="C18" s="157" t="s">
        <v>215</v>
      </c>
      <c r="D18" s="440">
        <f t="shared" si="0"/>
        <v>3047.4780926657877</v>
      </c>
      <c r="E18" s="457"/>
      <c r="F18" s="458"/>
      <c r="G18" s="457">
        <v>1850</v>
      </c>
      <c r="H18" s="458">
        <v>0.224</v>
      </c>
      <c r="I18" s="457"/>
      <c r="J18" s="458"/>
      <c r="K18" s="457">
        <v>210</v>
      </c>
      <c r="L18" s="458">
        <v>3.7509999999999999</v>
      </c>
      <c r="M18" s="457"/>
      <c r="N18" s="458"/>
      <c r="O18" s="457">
        <v>11800</v>
      </c>
      <c r="P18" s="458">
        <v>4.5702766798418962E-2</v>
      </c>
      <c r="Q18" s="457">
        <v>185</v>
      </c>
      <c r="R18" s="458">
        <v>0.47039999999999998</v>
      </c>
      <c r="S18" s="457"/>
      <c r="T18" s="458"/>
      <c r="U18" s="457">
        <v>220</v>
      </c>
      <c r="V18" s="458">
        <v>3.0454166666666667</v>
      </c>
      <c r="W18" s="457"/>
      <c r="X18" s="458"/>
      <c r="Y18" s="457">
        <v>4000</v>
      </c>
      <c r="Z18" s="458">
        <v>4.48E-2</v>
      </c>
      <c r="AA18" s="457">
        <v>1050</v>
      </c>
      <c r="AB18" s="458">
        <v>6.0407407407407417E-2</v>
      </c>
      <c r="AC18" s="457"/>
      <c r="AD18" s="458"/>
      <c r="AE18" s="457"/>
      <c r="AF18" s="458"/>
      <c r="AG18" s="457"/>
      <c r="AH18" s="458"/>
      <c r="AI18" s="457"/>
      <c r="AJ18" s="458"/>
      <c r="AK18" s="457">
        <v>72</v>
      </c>
      <c r="AL18" s="459">
        <v>4.2560000000000002</v>
      </c>
      <c r="AM18" s="457"/>
      <c r="AN18" s="459"/>
      <c r="AO18" s="457"/>
      <c r="AP18" s="459"/>
      <c r="AQ18" s="457"/>
      <c r="AR18" s="459"/>
      <c r="AS18" s="457"/>
      <c r="AT18" s="459"/>
      <c r="AU18" s="457"/>
      <c r="AV18" s="459"/>
      <c r="AW18" s="457"/>
      <c r="AX18" s="459"/>
      <c r="AY18" s="457"/>
      <c r="AZ18" s="459"/>
      <c r="BA18" s="457"/>
      <c r="BB18" s="459"/>
      <c r="BC18" s="457"/>
      <c r="BD18" s="459"/>
      <c r="BE18" s="457"/>
      <c r="BF18" s="459"/>
      <c r="BG18" s="457"/>
      <c r="BH18" s="459"/>
      <c r="BI18" s="457"/>
      <c r="BJ18" s="459"/>
      <c r="BK18" s="457"/>
      <c r="BL18" s="459"/>
      <c r="BM18" s="457"/>
      <c r="BN18" s="459"/>
      <c r="BO18" s="457"/>
      <c r="BP18" s="459"/>
      <c r="BQ18" s="457"/>
      <c r="BR18" s="459"/>
      <c r="BS18" s="457"/>
      <c r="BT18" s="460"/>
      <c r="BU18" s="457"/>
      <c r="BV18" s="460"/>
      <c r="BW18" s="457"/>
      <c r="BX18" s="460"/>
      <c r="BY18" s="440">
        <f t="shared" si="1"/>
        <v>3047.48</v>
      </c>
      <c r="BZ18" s="79"/>
    </row>
    <row r="19" spans="2:78" ht="15.75" thickBot="1" x14ac:dyDescent="0.3">
      <c r="B19" s="166">
        <v>3</v>
      </c>
      <c r="C19" s="167" t="s">
        <v>216</v>
      </c>
      <c r="D19" s="440">
        <f t="shared" si="0"/>
        <v>459.35500000000002</v>
      </c>
      <c r="E19" s="445"/>
      <c r="F19" s="446"/>
      <c r="G19" s="445"/>
      <c r="H19" s="446"/>
      <c r="I19" s="445"/>
      <c r="J19" s="446"/>
      <c r="K19" s="445"/>
      <c r="L19" s="446"/>
      <c r="M19" s="445"/>
      <c r="N19" s="446"/>
      <c r="O19" s="445"/>
      <c r="P19" s="446"/>
      <c r="Q19" s="445"/>
      <c r="R19" s="446"/>
      <c r="S19" s="445"/>
      <c r="T19" s="446"/>
      <c r="U19" s="445">
        <v>155</v>
      </c>
      <c r="V19" s="446">
        <v>2.4700000000000002</v>
      </c>
      <c r="W19" s="445"/>
      <c r="X19" s="446"/>
      <c r="Y19" s="445"/>
      <c r="Z19" s="446"/>
      <c r="AA19" s="445">
        <v>550</v>
      </c>
      <c r="AB19" s="446">
        <v>0.08</v>
      </c>
      <c r="AC19" s="445"/>
      <c r="AD19" s="446"/>
      <c r="AE19" s="445"/>
      <c r="AF19" s="446"/>
      <c r="AG19" s="445"/>
      <c r="AH19" s="446"/>
      <c r="AI19" s="445">
        <v>8.25</v>
      </c>
      <c r="AJ19" s="446">
        <v>3.94</v>
      </c>
      <c r="AK19" s="445"/>
      <c r="AL19" s="447"/>
      <c r="AM19" s="445"/>
      <c r="AN19" s="447"/>
      <c r="AO19" s="445"/>
      <c r="AP19" s="447"/>
      <c r="AQ19" s="445"/>
      <c r="AR19" s="447"/>
      <c r="AS19" s="445"/>
      <c r="AT19" s="447"/>
      <c r="AU19" s="445"/>
      <c r="AV19" s="447"/>
      <c r="AW19" s="445"/>
      <c r="AX19" s="447"/>
      <c r="AY19" s="445"/>
      <c r="AZ19" s="447"/>
      <c r="BA19" s="445"/>
      <c r="BB19" s="447"/>
      <c r="BC19" s="445"/>
      <c r="BD19" s="447"/>
      <c r="BE19" s="445"/>
      <c r="BF19" s="447"/>
      <c r="BG19" s="445"/>
      <c r="BH19" s="447"/>
      <c r="BI19" s="445"/>
      <c r="BJ19" s="447"/>
      <c r="BK19" s="445"/>
      <c r="BL19" s="447"/>
      <c r="BM19" s="445"/>
      <c r="BN19" s="447"/>
      <c r="BO19" s="445"/>
      <c r="BP19" s="447"/>
      <c r="BQ19" s="445"/>
      <c r="BR19" s="447"/>
      <c r="BS19" s="445"/>
      <c r="BT19" s="448"/>
      <c r="BU19" s="445"/>
      <c r="BV19" s="448"/>
      <c r="BW19" s="445"/>
      <c r="BX19" s="448"/>
      <c r="BY19" s="440">
        <f t="shared" si="1"/>
        <v>459.36</v>
      </c>
      <c r="BZ19" s="79"/>
    </row>
    <row r="20" spans="2:78" ht="15.75" thickBot="1" x14ac:dyDescent="0.3">
      <c r="B20" s="166">
        <v>3</v>
      </c>
      <c r="C20" s="167" t="s">
        <v>217</v>
      </c>
      <c r="D20" s="440">
        <f t="shared" si="0"/>
        <v>6079.8098824496101</v>
      </c>
      <c r="E20" s="445"/>
      <c r="F20" s="446"/>
      <c r="G20" s="445"/>
      <c r="H20" s="446"/>
      <c r="I20" s="445"/>
      <c r="J20" s="446"/>
      <c r="K20" s="445"/>
      <c r="L20" s="446"/>
      <c r="M20" s="445"/>
      <c r="N20" s="446"/>
      <c r="O20" s="445">
        <v>34050</v>
      </c>
      <c r="P20" s="446">
        <v>0.15472738496937405</v>
      </c>
      <c r="Q20" s="445"/>
      <c r="R20" s="446"/>
      <c r="S20" s="445"/>
      <c r="T20" s="446"/>
      <c r="U20" s="445">
        <v>160</v>
      </c>
      <c r="V20" s="446">
        <v>3.0743749999999999</v>
      </c>
      <c r="W20" s="445"/>
      <c r="X20" s="446"/>
      <c r="Y20" s="445"/>
      <c r="Z20" s="446"/>
      <c r="AA20" s="445"/>
      <c r="AB20" s="446"/>
      <c r="AC20" s="445"/>
      <c r="AD20" s="446"/>
      <c r="AE20" s="445"/>
      <c r="AF20" s="446"/>
      <c r="AG20" s="445"/>
      <c r="AH20" s="446"/>
      <c r="AI20" s="445">
        <v>48</v>
      </c>
      <c r="AJ20" s="446">
        <v>6.6550505050505055</v>
      </c>
      <c r="AK20" s="445"/>
      <c r="AL20" s="447"/>
      <c r="AM20" s="445"/>
      <c r="AN20" s="447"/>
      <c r="AO20" s="445"/>
      <c r="AP20" s="447"/>
      <c r="AQ20" s="445"/>
      <c r="AR20" s="447"/>
      <c r="AS20" s="445"/>
      <c r="AT20" s="447"/>
      <c r="AU20" s="445"/>
      <c r="AV20" s="447"/>
      <c r="AW20" s="445"/>
      <c r="AX20" s="447"/>
      <c r="AY20" s="445"/>
      <c r="AZ20" s="447"/>
      <c r="BA20" s="445"/>
      <c r="BB20" s="447"/>
      <c r="BC20" s="445"/>
      <c r="BD20" s="447"/>
      <c r="BE20" s="445"/>
      <c r="BF20" s="447"/>
      <c r="BG20" s="445"/>
      <c r="BH20" s="447"/>
      <c r="BI20" s="445"/>
      <c r="BJ20" s="447"/>
      <c r="BK20" s="445"/>
      <c r="BL20" s="447"/>
      <c r="BM20" s="445"/>
      <c r="BN20" s="447"/>
      <c r="BO20" s="445"/>
      <c r="BP20" s="447"/>
      <c r="BQ20" s="445"/>
      <c r="BR20" s="447"/>
      <c r="BS20" s="445"/>
      <c r="BT20" s="448"/>
      <c r="BU20" s="445"/>
      <c r="BV20" s="448"/>
      <c r="BW20" s="445"/>
      <c r="BX20" s="448"/>
      <c r="BY20" s="440">
        <f t="shared" si="1"/>
        <v>6079.81</v>
      </c>
      <c r="BZ20" s="79"/>
    </row>
    <row r="21" spans="2:78" ht="15.75" thickBot="1" x14ac:dyDescent="0.3">
      <c r="B21" s="166">
        <v>3</v>
      </c>
      <c r="C21" s="167" t="s">
        <v>218</v>
      </c>
      <c r="D21" s="440">
        <f t="shared" si="0"/>
        <v>2488.3456290581312</v>
      </c>
      <c r="E21" s="445"/>
      <c r="F21" s="446"/>
      <c r="G21" s="445">
        <v>2250</v>
      </c>
      <c r="H21" s="446">
        <v>0.28387719298245606</v>
      </c>
      <c r="I21" s="445"/>
      <c r="J21" s="446"/>
      <c r="K21" s="445"/>
      <c r="L21" s="446"/>
      <c r="M21" s="445"/>
      <c r="N21" s="446"/>
      <c r="O21" s="445">
        <v>20900</v>
      </c>
      <c r="P21" s="446">
        <v>8.5230769230769235E-2</v>
      </c>
      <c r="Q21" s="445"/>
      <c r="R21" s="446"/>
      <c r="S21" s="445"/>
      <c r="T21" s="446"/>
      <c r="U21" s="445">
        <v>5</v>
      </c>
      <c r="V21" s="446">
        <v>0.39200000000000002</v>
      </c>
      <c r="W21" s="445"/>
      <c r="X21" s="446"/>
      <c r="Y21" s="445"/>
      <c r="Z21" s="446"/>
      <c r="AA21" s="445"/>
      <c r="AB21" s="446"/>
      <c r="AC21" s="445"/>
      <c r="AD21" s="446"/>
      <c r="AE21" s="445"/>
      <c r="AF21" s="446"/>
      <c r="AG21" s="445">
        <v>29</v>
      </c>
      <c r="AH21" s="446">
        <v>2.287547169811321</v>
      </c>
      <c r="AI21" s="445"/>
      <c r="AJ21" s="446"/>
      <c r="AK21" s="445"/>
      <c r="AL21" s="447"/>
      <c r="AM21" s="445"/>
      <c r="AN21" s="447"/>
      <c r="AO21" s="445"/>
      <c r="AP21" s="447"/>
      <c r="AQ21" s="445"/>
      <c r="AR21" s="447"/>
      <c r="AS21" s="445"/>
      <c r="AT21" s="447"/>
      <c r="AU21" s="445"/>
      <c r="AV21" s="447"/>
      <c r="AW21" s="445"/>
      <c r="AX21" s="447"/>
      <c r="AY21" s="445"/>
      <c r="AZ21" s="447"/>
      <c r="BA21" s="445"/>
      <c r="BB21" s="447"/>
      <c r="BC21" s="445"/>
      <c r="BD21" s="447"/>
      <c r="BE21" s="445"/>
      <c r="BF21" s="447"/>
      <c r="BG21" s="445"/>
      <c r="BH21" s="447"/>
      <c r="BI21" s="445"/>
      <c r="BJ21" s="447"/>
      <c r="BK21" s="445"/>
      <c r="BL21" s="447"/>
      <c r="BM21" s="445"/>
      <c r="BN21" s="447"/>
      <c r="BO21" s="445"/>
      <c r="BP21" s="447"/>
      <c r="BQ21" s="445"/>
      <c r="BR21" s="447"/>
      <c r="BS21" s="445"/>
      <c r="BT21" s="448"/>
      <c r="BU21" s="445"/>
      <c r="BV21" s="448"/>
      <c r="BW21" s="445"/>
      <c r="BX21" s="448"/>
      <c r="BY21" s="440">
        <f t="shared" si="1"/>
        <v>2488.35</v>
      </c>
      <c r="BZ21" s="79"/>
    </row>
    <row r="22" spans="2:78" ht="15.75" thickBot="1" x14ac:dyDescent="0.3">
      <c r="B22" s="166">
        <v>3</v>
      </c>
      <c r="C22" s="167" t="s">
        <v>219</v>
      </c>
      <c r="D22" s="440">
        <f t="shared" si="0"/>
        <v>2642.1028828843378</v>
      </c>
      <c r="E22" s="445"/>
      <c r="F22" s="446"/>
      <c r="G22" s="445">
        <v>4300</v>
      </c>
      <c r="H22" s="446">
        <v>0.22721649484536083</v>
      </c>
      <c r="I22" s="445"/>
      <c r="J22" s="446"/>
      <c r="K22" s="445"/>
      <c r="L22" s="446"/>
      <c r="M22" s="445"/>
      <c r="N22" s="446"/>
      <c r="O22" s="445">
        <v>17050</v>
      </c>
      <c r="P22" s="446">
        <v>6.9041372351160438E-2</v>
      </c>
      <c r="Q22" s="445">
        <v>73</v>
      </c>
      <c r="R22" s="446">
        <v>0.47764705882352948</v>
      </c>
      <c r="S22" s="445"/>
      <c r="T22" s="446"/>
      <c r="U22" s="445">
        <v>161</v>
      </c>
      <c r="V22" s="446">
        <v>2.5928467153284673</v>
      </c>
      <c r="W22" s="445">
        <v>500</v>
      </c>
      <c r="X22" s="446">
        <v>7.0000000000000007E-2</v>
      </c>
      <c r="Y22" s="445"/>
      <c r="Z22" s="446"/>
      <c r="AA22" s="445">
        <v>20</v>
      </c>
      <c r="AB22" s="446">
        <v>0.03</v>
      </c>
      <c r="AC22" s="445"/>
      <c r="AD22" s="446"/>
      <c r="AE22" s="445"/>
      <c r="AF22" s="446"/>
      <c r="AG22" s="445"/>
      <c r="AH22" s="446"/>
      <c r="AI22" s="445"/>
      <c r="AJ22" s="446"/>
      <c r="AK22" s="445"/>
      <c r="AL22" s="447"/>
      <c r="AM22" s="445"/>
      <c r="AN22" s="447"/>
      <c r="AO22" s="445"/>
      <c r="AP22" s="447"/>
      <c r="AQ22" s="445"/>
      <c r="AR22" s="447"/>
      <c r="AS22" s="445"/>
      <c r="AT22" s="447"/>
      <c r="AU22" s="445"/>
      <c r="AV22" s="447"/>
      <c r="AW22" s="445"/>
      <c r="AX22" s="447"/>
      <c r="AY22" s="445"/>
      <c r="AZ22" s="447"/>
      <c r="BA22" s="445"/>
      <c r="BB22" s="447"/>
      <c r="BC22" s="445"/>
      <c r="BD22" s="447"/>
      <c r="BE22" s="445"/>
      <c r="BF22" s="447"/>
      <c r="BG22" s="445"/>
      <c r="BH22" s="447"/>
      <c r="BI22" s="445"/>
      <c r="BJ22" s="447"/>
      <c r="BK22" s="445"/>
      <c r="BL22" s="447"/>
      <c r="BM22" s="445"/>
      <c r="BN22" s="447"/>
      <c r="BO22" s="445"/>
      <c r="BP22" s="447"/>
      <c r="BQ22" s="445"/>
      <c r="BR22" s="447"/>
      <c r="BS22" s="445"/>
      <c r="BT22" s="448"/>
      <c r="BU22" s="445"/>
      <c r="BV22" s="448"/>
      <c r="BW22" s="445"/>
      <c r="BX22" s="448"/>
      <c r="BY22" s="440">
        <f t="shared" si="1"/>
        <v>2642.1</v>
      </c>
      <c r="BZ22" s="79"/>
    </row>
    <row r="23" spans="2:78" ht="15.75" thickBot="1" x14ac:dyDescent="0.3">
      <c r="B23" s="166">
        <v>3</v>
      </c>
      <c r="C23" s="167" t="s">
        <v>220</v>
      </c>
      <c r="D23" s="440">
        <f t="shared" si="0"/>
        <v>432.18886228455767</v>
      </c>
      <c r="E23" s="445"/>
      <c r="F23" s="446"/>
      <c r="G23" s="445"/>
      <c r="H23" s="446"/>
      <c r="I23" s="445"/>
      <c r="J23" s="446"/>
      <c r="K23" s="445"/>
      <c r="L23" s="446"/>
      <c r="M23" s="445"/>
      <c r="N23" s="446"/>
      <c r="O23" s="445">
        <v>6200</v>
      </c>
      <c r="P23" s="446">
        <v>2.7994882736156353E-2</v>
      </c>
      <c r="Q23" s="445">
        <v>100</v>
      </c>
      <c r="R23" s="446">
        <v>0.49279999999999996</v>
      </c>
      <c r="S23" s="445"/>
      <c r="T23" s="446"/>
      <c r="U23" s="445">
        <v>16</v>
      </c>
      <c r="V23" s="446">
        <v>2.2000000000000002</v>
      </c>
      <c r="W23" s="445"/>
      <c r="X23" s="446"/>
      <c r="Y23" s="445"/>
      <c r="Z23" s="446"/>
      <c r="AA23" s="445"/>
      <c r="AB23" s="446"/>
      <c r="AC23" s="445"/>
      <c r="AD23" s="446"/>
      <c r="AE23" s="445"/>
      <c r="AF23" s="446"/>
      <c r="AG23" s="445">
        <v>1.4499999999999993</v>
      </c>
      <c r="AH23" s="446">
        <v>4.8251650485436883</v>
      </c>
      <c r="AI23" s="445">
        <v>17.399999999999999</v>
      </c>
      <c r="AJ23" s="446">
        <v>9.6059827586206907</v>
      </c>
      <c r="AK23" s="445"/>
      <c r="AL23" s="447"/>
      <c r="AM23" s="445"/>
      <c r="AN23" s="447"/>
      <c r="AO23" s="445"/>
      <c r="AP23" s="447"/>
      <c r="AQ23" s="445"/>
      <c r="AR23" s="447"/>
      <c r="AS23" s="445"/>
      <c r="AT23" s="447"/>
      <c r="AU23" s="445"/>
      <c r="AV23" s="447"/>
      <c r="AW23" s="445"/>
      <c r="AX23" s="447"/>
      <c r="AY23" s="445"/>
      <c r="AZ23" s="447"/>
      <c r="BA23" s="445"/>
      <c r="BB23" s="447"/>
      <c r="BC23" s="445"/>
      <c r="BD23" s="447"/>
      <c r="BE23" s="445"/>
      <c r="BF23" s="447"/>
      <c r="BG23" s="445"/>
      <c r="BH23" s="447"/>
      <c r="BI23" s="445"/>
      <c r="BJ23" s="447"/>
      <c r="BK23" s="445"/>
      <c r="BL23" s="447"/>
      <c r="BM23" s="445"/>
      <c r="BN23" s="447"/>
      <c r="BO23" s="445"/>
      <c r="BP23" s="447"/>
      <c r="BQ23" s="445"/>
      <c r="BR23" s="447"/>
      <c r="BS23" s="445"/>
      <c r="BT23" s="448"/>
      <c r="BU23" s="445"/>
      <c r="BV23" s="448"/>
      <c r="BW23" s="445"/>
      <c r="BX23" s="448"/>
      <c r="BY23" s="440">
        <f t="shared" si="1"/>
        <v>432.19</v>
      </c>
      <c r="BZ23" s="79"/>
    </row>
    <row r="24" spans="2:78" ht="15.75" thickBot="1" x14ac:dyDescent="0.3">
      <c r="B24" s="89">
        <v>3</v>
      </c>
      <c r="C24" s="175" t="s">
        <v>221</v>
      </c>
      <c r="D24" s="440">
        <f t="shared" si="0"/>
        <v>0</v>
      </c>
      <c r="E24" s="449"/>
      <c r="F24" s="450"/>
      <c r="G24" s="449"/>
      <c r="H24" s="450"/>
      <c r="I24" s="449"/>
      <c r="J24" s="450"/>
      <c r="K24" s="449"/>
      <c r="L24" s="450"/>
      <c r="M24" s="449"/>
      <c r="N24" s="450"/>
      <c r="O24" s="449"/>
      <c r="P24" s="450"/>
      <c r="Q24" s="449"/>
      <c r="R24" s="450"/>
      <c r="S24" s="449"/>
      <c r="T24" s="450"/>
      <c r="U24" s="449"/>
      <c r="V24" s="450"/>
      <c r="W24" s="449"/>
      <c r="X24" s="450"/>
      <c r="Y24" s="449"/>
      <c r="Z24" s="450"/>
      <c r="AA24" s="449"/>
      <c r="AB24" s="450"/>
      <c r="AC24" s="449"/>
      <c r="AD24" s="450"/>
      <c r="AE24" s="449"/>
      <c r="AF24" s="450"/>
      <c r="AG24" s="449"/>
      <c r="AH24" s="450"/>
      <c r="AI24" s="449"/>
      <c r="AJ24" s="450"/>
      <c r="AK24" s="449"/>
      <c r="AL24" s="451"/>
      <c r="AM24" s="449"/>
      <c r="AN24" s="451"/>
      <c r="AO24" s="449"/>
      <c r="AP24" s="451"/>
      <c r="AQ24" s="449"/>
      <c r="AR24" s="451"/>
      <c r="AS24" s="449"/>
      <c r="AT24" s="451"/>
      <c r="AU24" s="449"/>
      <c r="AV24" s="451"/>
      <c r="AW24" s="449"/>
      <c r="AX24" s="451"/>
      <c r="AY24" s="449"/>
      <c r="AZ24" s="451"/>
      <c r="BA24" s="449"/>
      <c r="BB24" s="451"/>
      <c r="BC24" s="449"/>
      <c r="BD24" s="451"/>
      <c r="BE24" s="449"/>
      <c r="BF24" s="451"/>
      <c r="BG24" s="449"/>
      <c r="BH24" s="451"/>
      <c r="BI24" s="449"/>
      <c r="BJ24" s="451"/>
      <c r="BK24" s="449"/>
      <c r="BL24" s="451"/>
      <c r="BM24" s="449"/>
      <c r="BN24" s="451"/>
      <c r="BO24" s="449"/>
      <c r="BP24" s="451"/>
      <c r="BQ24" s="449"/>
      <c r="BR24" s="451"/>
      <c r="BS24" s="449"/>
      <c r="BT24" s="452"/>
      <c r="BU24" s="449"/>
      <c r="BV24" s="452"/>
      <c r="BW24" s="449"/>
      <c r="BX24" s="452"/>
      <c r="BY24" s="440">
        <f t="shared" si="1"/>
        <v>0</v>
      </c>
      <c r="BZ24" s="79"/>
    </row>
    <row r="25" spans="2:78" ht="15.75" thickBot="1" x14ac:dyDescent="0.3">
      <c r="B25" s="156">
        <v>2</v>
      </c>
      <c r="C25" s="157" t="s">
        <v>222</v>
      </c>
      <c r="D25" s="440">
        <f t="shared" si="0"/>
        <v>861.33448790058856</v>
      </c>
      <c r="E25" s="453">
        <v>1000</v>
      </c>
      <c r="F25" s="454">
        <v>0.39455454545454544</v>
      </c>
      <c r="G25" s="453"/>
      <c r="H25" s="454"/>
      <c r="I25" s="453"/>
      <c r="J25" s="454"/>
      <c r="K25" s="453"/>
      <c r="L25" s="454"/>
      <c r="M25" s="453"/>
      <c r="N25" s="454"/>
      <c r="O25" s="453">
        <v>3850</v>
      </c>
      <c r="P25" s="454">
        <v>6.5325179856115106E-2</v>
      </c>
      <c r="Q25" s="453"/>
      <c r="R25" s="454"/>
      <c r="S25" s="453"/>
      <c r="T25" s="454"/>
      <c r="U25" s="453"/>
      <c r="V25" s="454"/>
      <c r="W25" s="453"/>
      <c r="X25" s="454"/>
      <c r="Y25" s="453"/>
      <c r="Z25" s="454"/>
      <c r="AA25" s="453"/>
      <c r="AB25" s="454"/>
      <c r="AC25" s="453"/>
      <c r="AD25" s="454"/>
      <c r="AE25" s="453"/>
      <c r="AF25" s="454"/>
      <c r="AG25" s="453">
        <v>10</v>
      </c>
      <c r="AH25" s="454">
        <v>15.076599999999999</v>
      </c>
      <c r="AI25" s="453">
        <v>10</v>
      </c>
      <c r="AJ25" s="454">
        <v>6.4512</v>
      </c>
      <c r="AK25" s="453"/>
      <c r="AL25" s="455"/>
      <c r="AM25" s="453"/>
      <c r="AN25" s="455"/>
      <c r="AO25" s="453"/>
      <c r="AP25" s="455"/>
      <c r="AQ25" s="453"/>
      <c r="AR25" s="455"/>
      <c r="AS25" s="453"/>
      <c r="AT25" s="455"/>
      <c r="AU25" s="453"/>
      <c r="AV25" s="455"/>
      <c r="AW25" s="453"/>
      <c r="AX25" s="455"/>
      <c r="AY25" s="453"/>
      <c r="AZ25" s="455"/>
      <c r="BA25" s="453"/>
      <c r="BB25" s="455"/>
      <c r="BC25" s="453"/>
      <c r="BD25" s="455"/>
      <c r="BE25" s="453"/>
      <c r="BF25" s="455"/>
      <c r="BG25" s="453"/>
      <c r="BH25" s="455"/>
      <c r="BI25" s="453"/>
      <c r="BJ25" s="455"/>
      <c r="BK25" s="453"/>
      <c r="BL25" s="455"/>
      <c r="BM25" s="453"/>
      <c r="BN25" s="455"/>
      <c r="BO25" s="453"/>
      <c r="BP25" s="455"/>
      <c r="BQ25" s="453"/>
      <c r="BR25" s="455"/>
      <c r="BS25" s="453"/>
      <c r="BT25" s="456"/>
      <c r="BU25" s="453"/>
      <c r="BV25" s="456"/>
      <c r="BW25" s="453"/>
      <c r="BX25" s="456"/>
      <c r="BY25" s="440">
        <f t="shared" si="1"/>
        <v>861.33</v>
      </c>
      <c r="BZ25" s="79"/>
    </row>
    <row r="26" spans="2:78" ht="15.75" thickBot="1" x14ac:dyDescent="0.3">
      <c r="B26" s="166">
        <v>2</v>
      </c>
      <c r="C26" s="167" t="s">
        <v>223</v>
      </c>
      <c r="D26" s="440">
        <f t="shared" si="0"/>
        <v>795.81321781277336</v>
      </c>
      <c r="E26" s="445">
        <v>350</v>
      </c>
      <c r="F26" s="446">
        <v>0.7</v>
      </c>
      <c r="G26" s="445"/>
      <c r="H26" s="446"/>
      <c r="I26" s="445"/>
      <c r="J26" s="446"/>
      <c r="K26" s="445"/>
      <c r="L26" s="446"/>
      <c r="M26" s="445"/>
      <c r="N26" s="446"/>
      <c r="O26" s="445">
        <v>400</v>
      </c>
      <c r="P26" s="446">
        <v>0.11088818897637795</v>
      </c>
      <c r="Q26" s="445"/>
      <c r="R26" s="446"/>
      <c r="S26" s="445"/>
      <c r="T26" s="446"/>
      <c r="U26" s="445">
        <v>50</v>
      </c>
      <c r="V26" s="446">
        <v>1.3532</v>
      </c>
      <c r="W26" s="445"/>
      <c r="X26" s="446"/>
      <c r="Y26" s="445"/>
      <c r="Z26" s="446"/>
      <c r="AA26" s="445">
        <v>80</v>
      </c>
      <c r="AB26" s="446">
        <v>4.6699999999999998E-2</v>
      </c>
      <c r="AC26" s="445"/>
      <c r="AD26" s="446"/>
      <c r="AE26" s="445"/>
      <c r="AF26" s="446"/>
      <c r="AG26" s="445">
        <v>20</v>
      </c>
      <c r="AH26" s="446">
        <v>6.8071111111111122</v>
      </c>
      <c r="AI26" s="445">
        <v>14.5</v>
      </c>
      <c r="AJ26" s="446">
        <v>17.104559999999999</v>
      </c>
      <c r="AK26" s="445"/>
      <c r="AL26" s="447"/>
      <c r="AM26" s="445"/>
      <c r="AN26" s="447"/>
      <c r="AO26" s="445">
        <v>180</v>
      </c>
      <c r="AP26" s="447">
        <v>9.0899999999999995E-2</v>
      </c>
      <c r="AQ26" s="445">
        <v>1</v>
      </c>
      <c r="AR26" s="447">
        <v>20.07</v>
      </c>
      <c r="AS26" s="445">
        <v>4</v>
      </c>
      <c r="AT26" s="447">
        <v>3.6179000000000001</v>
      </c>
      <c r="AU26" s="445"/>
      <c r="AV26" s="447"/>
      <c r="AW26" s="445"/>
      <c r="AX26" s="447"/>
      <c r="AY26" s="445"/>
      <c r="AZ26" s="447"/>
      <c r="BA26" s="445"/>
      <c r="BB26" s="447"/>
      <c r="BC26" s="445"/>
      <c r="BD26" s="447"/>
      <c r="BE26" s="445"/>
      <c r="BF26" s="447"/>
      <c r="BG26" s="445"/>
      <c r="BH26" s="447"/>
      <c r="BI26" s="445"/>
      <c r="BJ26" s="447"/>
      <c r="BK26" s="445"/>
      <c r="BL26" s="447"/>
      <c r="BM26" s="445"/>
      <c r="BN26" s="447"/>
      <c r="BO26" s="445"/>
      <c r="BP26" s="447"/>
      <c r="BQ26" s="445"/>
      <c r="BR26" s="447"/>
      <c r="BS26" s="445"/>
      <c r="BT26" s="448"/>
      <c r="BU26" s="445"/>
      <c r="BV26" s="448"/>
      <c r="BW26" s="445"/>
      <c r="BX26" s="448"/>
      <c r="BY26" s="440">
        <f t="shared" si="1"/>
        <v>795.81</v>
      </c>
      <c r="BZ26" s="79"/>
    </row>
    <row r="27" spans="2:78" ht="15.75" thickBot="1" x14ac:dyDescent="0.3">
      <c r="B27" s="166">
        <v>2</v>
      </c>
      <c r="C27" s="167" t="s">
        <v>224</v>
      </c>
      <c r="D27" s="440">
        <f t="shared" si="0"/>
        <v>678.81784285714286</v>
      </c>
      <c r="E27" s="445"/>
      <c r="F27" s="446"/>
      <c r="G27" s="445">
        <v>1050</v>
      </c>
      <c r="H27" s="446">
        <v>0.30249999999999999</v>
      </c>
      <c r="I27" s="445"/>
      <c r="J27" s="446"/>
      <c r="K27" s="445"/>
      <c r="L27" s="446"/>
      <c r="M27" s="445"/>
      <c r="N27" s="446"/>
      <c r="O27" s="445"/>
      <c r="P27" s="446"/>
      <c r="Q27" s="445"/>
      <c r="R27" s="446"/>
      <c r="S27" s="445"/>
      <c r="T27" s="446"/>
      <c r="U27" s="445">
        <v>128</v>
      </c>
      <c r="V27" s="446">
        <v>1.7786999999999999</v>
      </c>
      <c r="W27" s="445"/>
      <c r="X27" s="446"/>
      <c r="Y27" s="445"/>
      <c r="Z27" s="446"/>
      <c r="AA27" s="445"/>
      <c r="AB27" s="446"/>
      <c r="AC27" s="445"/>
      <c r="AD27" s="446"/>
      <c r="AE27" s="445"/>
      <c r="AF27" s="446"/>
      <c r="AG27" s="445">
        <v>6</v>
      </c>
      <c r="AH27" s="446">
        <v>4.4688000000000008</v>
      </c>
      <c r="AI27" s="445">
        <v>19</v>
      </c>
      <c r="AJ27" s="446">
        <v>5.6161285714285718</v>
      </c>
      <c r="AK27" s="445"/>
      <c r="AL27" s="447"/>
      <c r="AM27" s="445"/>
      <c r="AN27" s="447"/>
      <c r="AO27" s="445"/>
      <c r="AP27" s="447"/>
      <c r="AQ27" s="445"/>
      <c r="AR27" s="447"/>
      <c r="AS27" s="445"/>
      <c r="AT27" s="447"/>
      <c r="AU27" s="445"/>
      <c r="AV27" s="447"/>
      <c r="AW27" s="445"/>
      <c r="AX27" s="447"/>
      <c r="AY27" s="445"/>
      <c r="AZ27" s="447"/>
      <c r="BA27" s="445"/>
      <c r="BB27" s="447"/>
      <c r="BC27" s="445"/>
      <c r="BD27" s="447"/>
      <c r="BE27" s="445"/>
      <c r="BF27" s="447"/>
      <c r="BG27" s="445"/>
      <c r="BH27" s="447"/>
      <c r="BI27" s="445"/>
      <c r="BJ27" s="447"/>
      <c r="BK27" s="445"/>
      <c r="BL27" s="447"/>
      <c r="BM27" s="445"/>
      <c r="BN27" s="447"/>
      <c r="BO27" s="445"/>
      <c r="BP27" s="447"/>
      <c r="BQ27" s="445"/>
      <c r="BR27" s="447"/>
      <c r="BS27" s="445"/>
      <c r="BT27" s="448"/>
      <c r="BU27" s="445"/>
      <c r="BV27" s="448"/>
      <c r="BW27" s="445"/>
      <c r="BX27" s="448"/>
      <c r="BY27" s="440">
        <f t="shared" si="1"/>
        <v>678.82</v>
      </c>
      <c r="BZ27" s="79"/>
    </row>
    <row r="28" spans="2:78" ht="15.75" thickBot="1" x14ac:dyDescent="0.3">
      <c r="B28" s="89">
        <v>2</v>
      </c>
      <c r="C28" s="175" t="s">
        <v>225</v>
      </c>
      <c r="D28" s="440">
        <f t="shared" si="0"/>
        <v>1172.6063702262788</v>
      </c>
      <c r="E28" s="461">
        <v>620</v>
      </c>
      <c r="F28" s="462">
        <v>0.18096774193548387</v>
      </c>
      <c r="G28" s="461">
        <v>255</v>
      </c>
      <c r="H28" s="462">
        <v>0.14000000000000001</v>
      </c>
      <c r="I28" s="461"/>
      <c r="J28" s="462"/>
      <c r="K28" s="461"/>
      <c r="L28" s="462"/>
      <c r="M28" s="461">
        <v>26</v>
      </c>
      <c r="N28" s="462">
        <v>6.6420000000000003</v>
      </c>
      <c r="O28" s="461">
        <v>3012</v>
      </c>
      <c r="P28" s="462">
        <v>8.0074646260467813E-2</v>
      </c>
      <c r="Q28" s="461">
        <v>65</v>
      </c>
      <c r="R28" s="462">
        <v>0.24394736842105261</v>
      </c>
      <c r="S28" s="461"/>
      <c r="T28" s="462"/>
      <c r="U28" s="461">
        <v>162</v>
      </c>
      <c r="V28" s="462">
        <v>2.5156081355932201</v>
      </c>
      <c r="W28" s="461">
        <v>8</v>
      </c>
      <c r="X28" s="462">
        <v>5.2999999999999999E-2</v>
      </c>
      <c r="Y28" s="461"/>
      <c r="Z28" s="462"/>
      <c r="AA28" s="461">
        <v>431</v>
      </c>
      <c r="AB28" s="462">
        <v>2.3490170380078636E-2</v>
      </c>
      <c r="AC28" s="461"/>
      <c r="AD28" s="462"/>
      <c r="AE28" s="461"/>
      <c r="AF28" s="462"/>
      <c r="AG28" s="463"/>
      <c r="AH28" s="462"/>
      <c r="AI28" s="463">
        <v>36.56</v>
      </c>
      <c r="AJ28" s="462">
        <v>4.2695890410958901</v>
      </c>
      <c r="AK28" s="461">
        <v>520</v>
      </c>
      <c r="AL28" s="464">
        <v>0.04</v>
      </c>
      <c r="AM28" s="461"/>
      <c r="AN28" s="464"/>
      <c r="AO28" s="461"/>
      <c r="AP28" s="464"/>
      <c r="AQ28" s="461"/>
      <c r="AR28" s="464"/>
      <c r="AS28" s="461"/>
      <c r="AT28" s="464"/>
      <c r="AU28" s="461"/>
      <c r="AV28" s="464"/>
      <c r="AW28" s="461"/>
      <c r="AX28" s="464"/>
      <c r="AY28" s="461"/>
      <c r="AZ28" s="464"/>
      <c r="BA28" s="461"/>
      <c r="BB28" s="464"/>
      <c r="BC28" s="461"/>
      <c r="BD28" s="464"/>
      <c r="BE28" s="461"/>
      <c r="BF28" s="464"/>
      <c r="BG28" s="461"/>
      <c r="BH28" s="464"/>
      <c r="BI28" s="461"/>
      <c r="BJ28" s="464"/>
      <c r="BK28" s="461"/>
      <c r="BL28" s="464"/>
      <c r="BM28" s="461"/>
      <c r="BN28" s="464"/>
      <c r="BO28" s="461"/>
      <c r="BP28" s="464"/>
      <c r="BQ28" s="461"/>
      <c r="BR28" s="464"/>
      <c r="BS28" s="461"/>
      <c r="BT28" s="465"/>
      <c r="BU28" s="461"/>
      <c r="BV28" s="465"/>
      <c r="BW28" s="461"/>
      <c r="BX28" s="465"/>
      <c r="BY28" s="440">
        <f t="shared" si="1"/>
        <v>1172.6099999999999</v>
      </c>
      <c r="BZ28" s="79"/>
    </row>
    <row r="29" spans="2:78" ht="15.75" thickBot="1" x14ac:dyDescent="0.3">
      <c r="B29" s="156">
        <v>1</v>
      </c>
      <c r="C29" s="157" t="s">
        <v>226</v>
      </c>
      <c r="D29" s="440">
        <f t="shared" si="0"/>
        <v>1214.56</v>
      </c>
      <c r="E29" s="457"/>
      <c r="F29" s="458"/>
      <c r="G29" s="457">
        <v>2100</v>
      </c>
      <c r="H29" s="458">
        <v>0.44</v>
      </c>
      <c r="I29" s="457"/>
      <c r="J29" s="458"/>
      <c r="K29" s="457"/>
      <c r="L29" s="458"/>
      <c r="M29" s="457"/>
      <c r="N29" s="458"/>
      <c r="O29" s="457">
        <v>2600</v>
      </c>
      <c r="P29" s="458">
        <v>0.08</v>
      </c>
      <c r="Q29" s="457"/>
      <c r="R29" s="458"/>
      <c r="S29" s="457"/>
      <c r="T29" s="458"/>
      <c r="U29" s="457"/>
      <c r="V29" s="458"/>
      <c r="W29" s="457"/>
      <c r="X29" s="458"/>
      <c r="Y29" s="457"/>
      <c r="Z29" s="458"/>
      <c r="AA29" s="457">
        <v>100</v>
      </c>
      <c r="AB29" s="458">
        <v>8.9600000000000013E-2</v>
      </c>
      <c r="AC29" s="457"/>
      <c r="AD29" s="458"/>
      <c r="AE29" s="457"/>
      <c r="AF29" s="458"/>
      <c r="AG29" s="457"/>
      <c r="AH29" s="458"/>
      <c r="AI29" s="457"/>
      <c r="AJ29" s="458"/>
      <c r="AK29" s="457">
        <v>900</v>
      </c>
      <c r="AL29" s="459">
        <v>0.06</v>
      </c>
      <c r="AM29" s="457">
        <v>50</v>
      </c>
      <c r="AN29" s="459">
        <v>0.39200000000000002</v>
      </c>
      <c r="AO29" s="457"/>
      <c r="AP29" s="459"/>
      <c r="AQ29" s="457"/>
      <c r="AR29" s="459"/>
      <c r="AS29" s="457"/>
      <c r="AT29" s="459"/>
      <c r="AU29" s="457"/>
      <c r="AV29" s="459"/>
      <c r="AW29" s="457"/>
      <c r="AX29" s="459"/>
      <c r="AY29" s="457"/>
      <c r="AZ29" s="459"/>
      <c r="BA29" s="457"/>
      <c r="BB29" s="459"/>
      <c r="BC29" s="457"/>
      <c r="BD29" s="459"/>
      <c r="BE29" s="457"/>
      <c r="BF29" s="459"/>
      <c r="BG29" s="457"/>
      <c r="BH29" s="459"/>
      <c r="BI29" s="457"/>
      <c r="BJ29" s="459"/>
      <c r="BK29" s="457"/>
      <c r="BL29" s="459"/>
      <c r="BM29" s="457"/>
      <c r="BN29" s="459"/>
      <c r="BO29" s="457"/>
      <c r="BP29" s="459"/>
      <c r="BQ29" s="457"/>
      <c r="BR29" s="459"/>
      <c r="BS29" s="457"/>
      <c r="BT29" s="460"/>
      <c r="BU29" s="457"/>
      <c r="BV29" s="460"/>
      <c r="BW29" s="457"/>
      <c r="BX29" s="460"/>
      <c r="BY29" s="440">
        <f t="shared" si="1"/>
        <v>1214.56</v>
      </c>
      <c r="BZ29" s="79"/>
    </row>
    <row r="30" spans="2:78" ht="15.75" thickBot="1" x14ac:dyDescent="0.3">
      <c r="B30" s="166">
        <v>1</v>
      </c>
      <c r="C30" s="167" t="s">
        <v>227</v>
      </c>
      <c r="D30" s="440">
        <f t="shared" si="0"/>
        <v>116.08199999999999</v>
      </c>
      <c r="E30" s="453"/>
      <c r="F30" s="454"/>
      <c r="G30" s="453"/>
      <c r="H30" s="455"/>
      <c r="I30" s="453"/>
      <c r="J30" s="454"/>
      <c r="K30" s="453"/>
      <c r="L30" s="454"/>
      <c r="M30" s="453"/>
      <c r="N30" s="454"/>
      <c r="O30" s="453"/>
      <c r="P30" s="454"/>
      <c r="Q30" s="453">
        <v>100</v>
      </c>
      <c r="R30" s="454" t="s">
        <v>684</v>
      </c>
      <c r="S30" s="453"/>
      <c r="T30" s="454"/>
      <c r="U30" s="453"/>
      <c r="V30" s="454"/>
      <c r="W30" s="453"/>
      <c r="X30" s="454"/>
      <c r="Y30" s="453"/>
      <c r="Z30" s="454"/>
      <c r="AA30" s="453">
        <v>200</v>
      </c>
      <c r="AB30" s="454" t="s">
        <v>685</v>
      </c>
      <c r="AC30" s="453"/>
      <c r="AD30" s="454"/>
      <c r="AE30" s="453"/>
      <c r="AF30" s="454"/>
      <c r="AG30" s="453">
        <v>2</v>
      </c>
      <c r="AH30" s="454" t="s">
        <v>686</v>
      </c>
      <c r="AI30" s="453">
        <v>9</v>
      </c>
      <c r="AJ30" s="454" t="s">
        <v>687</v>
      </c>
      <c r="AK30" s="453"/>
      <c r="AL30" s="455"/>
      <c r="AM30" s="453"/>
      <c r="AN30" s="455"/>
      <c r="AO30" s="453"/>
      <c r="AP30" s="455"/>
      <c r="AQ30" s="453"/>
      <c r="AR30" s="455"/>
      <c r="AS30" s="453"/>
      <c r="AT30" s="455"/>
      <c r="AU30" s="453"/>
      <c r="AV30" s="455"/>
      <c r="AW30" s="453"/>
      <c r="AX30" s="455"/>
      <c r="AY30" s="453"/>
      <c r="AZ30" s="455"/>
      <c r="BA30" s="453"/>
      <c r="BB30" s="455"/>
      <c r="BC30" s="453"/>
      <c r="BD30" s="455"/>
      <c r="BE30" s="453"/>
      <c r="BF30" s="455"/>
      <c r="BG30" s="453"/>
      <c r="BH30" s="455"/>
      <c r="BI30" s="453"/>
      <c r="BJ30" s="455"/>
      <c r="BK30" s="453"/>
      <c r="BL30" s="455"/>
      <c r="BM30" s="453"/>
      <c r="BN30" s="455"/>
      <c r="BO30" s="453"/>
      <c r="BP30" s="455"/>
      <c r="BQ30" s="453"/>
      <c r="BR30" s="455"/>
      <c r="BS30" s="453"/>
      <c r="BT30" s="456"/>
      <c r="BU30" s="453"/>
      <c r="BV30" s="456"/>
      <c r="BW30" s="453"/>
      <c r="BX30" s="456"/>
      <c r="BY30" s="440">
        <f t="shared" si="1"/>
        <v>116.08</v>
      </c>
      <c r="BZ30" s="79"/>
    </row>
    <row r="31" spans="2:78" ht="15.75" thickBot="1" x14ac:dyDescent="0.3">
      <c r="B31" s="166">
        <v>1</v>
      </c>
      <c r="C31" s="167" t="s">
        <v>235</v>
      </c>
      <c r="D31" s="440">
        <f t="shared" si="0"/>
        <v>3115.6231891891885</v>
      </c>
      <c r="E31" s="453"/>
      <c r="F31" s="454"/>
      <c r="G31" s="453"/>
      <c r="H31" s="454"/>
      <c r="I31" s="453">
        <v>9500</v>
      </c>
      <c r="J31" s="454">
        <v>0.31381052631578943</v>
      </c>
      <c r="K31" s="453"/>
      <c r="L31" s="454"/>
      <c r="M31" s="453"/>
      <c r="N31" s="454"/>
      <c r="O31" s="453">
        <v>300</v>
      </c>
      <c r="P31" s="454">
        <v>7.3697297297297279E-2</v>
      </c>
      <c r="Q31" s="453">
        <v>120</v>
      </c>
      <c r="R31" s="454">
        <v>0.26200000000000001</v>
      </c>
      <c r="S31" s="453"/>
      <c r="T31" s="454"/>
      <c r="U31" s="453"/>
      <c r="V31" s="454"/>
      <c r="W31" s="453"/>
      <c r="X31" s="454"/>
      <c r="Y31" s="453"/>
      <c r="Z31" s="454"/>
      <c r="AA31" s="453"/>
      <c r="AB31" s="454"/>
      <c r="AC31" s="453"/>
      <c r="AD31" s="454"/>
      <c r="AE31" s="453"/>
      <c r="AF31" s="454"/>
      <c r="AG31" s="453"/>
      <c r="AH31" s="454"/>
      <c r="AI31" s="453">
        <v>3</v>
      </c>
      <c r="AJ31" s="454">
        <v>26.957999999999998</v>
      </c>
      <c r="AK31" s="453"/>
      <c r="AL31" s="455"/>
      <c r="AM31" s="453"/>
      <c r="AN31" s="455"/>
      <c r="AO31" s="453"/>
      <c r="AP31" s="455"/>
      <c r="AQ31" s="453"/>
      <c r="AR31" s="455"/>
      <c r="AS31" s="453"/>
      <c r="AT31" s="455"/>
      <c r="AU31" s="453"/>
      <c r="AV31" s="455"/>
      <c r="AW31" s="453"/>
      <c r="AX31" s="455"/>
      <c r="AY31" s="453"/>
      <c r="AZ31" s="455"/>
      <c r="BA31" s="453"/>
      <c r="BB31" s="455"/>
      <c r="BC31" s="453"/>
      <c r="BD31" s="455"/>
      <c r="BE31" s="453"/>
      <c r="BF31" s="455"/>
      <c r="BG31" s="453"/>
      <c r="BH31" s="455"/>
      <c r="BI31" s="453"/>
      <c r="BJ31" s="455"/>
      <c r="BK31" s="453"/>
      <c r="BL31" s="455"/>
      <c r="BM31" s="453"/>
      <c r="BN31" s="455"/>
      <c r="BO31" s="453"/>
      <c r="BP31" s="455"/>
      <c r="BQ31" s="453"/>
      <c r="BR31" s="455"/>
      <c r="BS31" s="453"/>
      <c r="BT31" s="456"/>
      <c r="BU31" s="453"/>
      <c r="BV31" s="456"/>
      <c r="BW31" s="453"/>
      <c r="BX31" s="456"/>
      <c r="BY31" s="440">
        <f t="shared" si="1"/>
        <v>3115.62</v>
      </c>
      <c r="BZ31" s="79"/>
    </row>
    <row r="32" spans="2:78" ht="15.75" thickBot="1" x14ac:dyDescent="0.3">
      <c r="B32" s="166">
        <v>1</v>
      </c>
      <c r="C32" s="167" t="s">
        <v>236</v>
      </c>
      <c r="D32" s="440">
        <f t="shared" si="0"/>
        <v>151.6</v>
      </c>
      <c r="E32" s="453"/>
      <c r="F32" s="454"/>
      <c r="G32" s="453"/>
      <c r="H32" s="454"/>
      <c r="I32" s="453"/>
      <c r="J32" s="454"/>
      <c r="K32" s="453"/>
      <c r="L32" s="454"/>
      <c r="M32" s="453"/>
      <c r="N32" s="454"/>
      <c r="O32" s="453"/>
      <c r="P32" s="454"/>
      <c r="Q32" s="453"/>
      <c r="R32" s="454"/>
      <c r="S32" s="453"/>
      <c r="T32" s="454"/>
      <c r="U32" s="453"/>
      <c r="V32" s="454"/>
      <c r="W32" s="453"/>
      <c r="X32" s="454"/>
      <c r="Y32" s="453"/>
      <c r="Z32" s="454"/>
      <c r="AA32" s="453"/>
      <c r="AB32" s="454"/>
      <c r="AC32" s="453"/>
      <c r="AD32" s="454"/>
      <c r="AE32" s="453"/>
      <c r="AF32" s="454"/>
      <c r="AG32" s="453">
        <v>20</v>
      </c>
      <c r="AH32" s="454">
        <v>7.58</v>
      </c>
      <c r="AI32" s="453"/>
      <c r="AJ32" s="454"/>
      <c r="AK32" s="453"/>
      <c r="AL32" s="455"/>
      <c r="AM32" s="453"/>
      <c r="AN32" s="455"/>
      <c r="AO32" s="453"/>
      <c r="AP32" s="455"/>
      <c r="AQ32" s="453"/>
      <c r="AR32" s="455"/>
      <c r="AS32" s="453"/>
      <c r="AT32" s="455"/>
      <c r="AU32" s="453"/>
      <c r="AV32" s="455"/>
      <c r="AW32" s="453"/>
      <c r="AX32" s="455"/>
      <c r="AY32" s="453"/>
      <c r="AZ32" s="455"/>
      <c r="BA32" s="453"/>
      <c r="BB32" s="455"/>
      <c r="BC32" s="453"/>
      <c r="BD32" s="455"/>
      <c r="BE32" s="453"/>
      <c r="BF32" s="455"/>
      <c r="BG32" s="453"/>
      <c r="BH32" s="455"/>
      <c r="BI32" s="453"/>
      <c r="BJ32" s="455"/>
      <c r="BK32" s="453"/>
      <c r="BL32" s="455"/>
      <c r="BM32" s="453"/>
      <c r="BN32" s="455"/>
      <c r="BO32" s="453"/>
      <c r="BP32" s="455"/>
      <c r="BQ32" s="453"/>
      <c r="BR32" s="455"/>
      <c r="BS32" s="453"/>
      <c r="BT32" s="456"/>
      <c r="BU32" s="453"/>
      <c r="BV32" s="456"/>
      <c r="BW32" s="453"/>
      <c r="BX32" s="456"/>
      <c r="BY32" s="440">
        <f t="shared" si="1"/>
        <v>151.6</v>
      </c>
      <c r="BZ32" s="79"/>
    </row>
    <row r="33" spans="2:78" ht="15.75" thickBot="1" x14ac:dyDescent="0.3">
      <c r="B33" s="166">
        <v>1</v>
      </c>
      <c r="C33" s="167" t="s">
        <v>237</v>
      </c>
      <c r="D33" s="440">
        <f t="shared" si="0"/>
        <v>2487.5129629629632</v>
      </c>
      <c r="E33" s="449">
        <v>5400</v>
      </c>
      <c r="F33" s="450">
        <v>0.24185185185185185</v>
      </c>
      <c r="G33" s="449"/>
      <c r="H33" s="450"/>
      <c r="I33" s="449"/>
      <c r="J33" s="450"/>
      <c r="K33" s="449"/>
      <c r="L33" s="450"/>
      <c r="M33" s="449"/>
      <c r="N33" s="450"/>
      <c r="O33" s="449">
        <v>7900</v>
      </c>
      <c r="P33" s="450">
        <v>9.5185185185185192E-2</v>
      </c>
      <c r="Q33" s="449"/>
      <c r="R33" s="450"/>
      <c r="S33" s="449"/>
      <c r="T33" s="450"/>
      <c r="U33" s="449"/>
      <c r="V33" s="450"/>
      <c r="W33" s="449"/>
      <c r="X33" s="450"/>
      <c r="Y33" s="449"/>
      <c r="Z33" s="450"/>
      <c r="AA33" s="449"/>
      <c r="AB33" s="450"/>
      <c r="AC33" s="449"/>
      <c r="AD33" s="450"/>
      <c r="AE33" s="449"/>
      <c r="AF33" s="450"/>
      <c r="AG33" s="449">
        <v>30</v>
      </c>
      <c r="AH33" s="450">
        <v>6.0133333333333345</v>
      </c>
      <c r="AI33" s="449">
        <v>45</v>
      </c>
      <c r="AJ33" s="450">
        <v>5.5366666666666671</v>
      </c>
      <c r="AK33" s="449"/>
      <c r="AL33" s="451"/>
      <c r="AM33" s="449"/>
      <c r="AN33" s="451"/>
      <c r="AO33" s="449"/>
      <c r="AP33" s="451"/>
      <c r="AQ33" s="449"/>
      <c r="AR33" s="451"/>
      <c r="AS33" s="449"/>
      <c r="AT33" s="451"/>
      <c r="AU33" s="449"/>
      <c r="AV33" s="451"/>
      <c r="AW33" s="449"/>
      <c r="AX33" s="451"/>
      <c r="AY33" s="449"/>
      <c r="AZ33" s="451"/>
      <c r="BA33" s="449"/>
      <c r="BB33" s="451"/>
      <c r="BC33" s="449"/>
      <c r="BD33" s="451"/>
      <c r="BE33" s="449"/>
      <c r="BF33" s="451"/>
      <c r="BG33" s="449"/>
      <c r="BH33" s="451"/>
      <c r="BI33" s="449"/>
      <c r="BJ33" s="451"/>
      <c r="BK33" s="449"/>
      <c r="BL33" s="451"/>
      <c r="BM33" s="449"/>
      <c r="BN33" s="451"/>
      <c r="BO33" s="449"/>
      <c r="BP33" s="451"/>
      <c r="BQ33" s="449"/>
      <c r="BR33" s="451"/>
      <c r="BS33" s="449"/>
      <c r="BT33" s="452"/>
      <c r="BU33" s="449"/>
      <c r="BV33" s="452"/>
      <c r="BW33" s="449"/>
      <c r="BX33" s="452"/>
      <c r="BY33" s="440">
        <f t="shared" si="1"/>
        <v>2487.5100000000002</v>
      </c>
      <c r="BZ33" s="79"/>
    </row>
    <row r="34" spans="2:78" ht="15.75" thickBot="1" x14ac:dyDescent="0.3">
      <c r="B34" s="221" t="s">
        <v>238</v>
      </c>
      <c r="C34" s="157" t="s">
        <v>239</v>
      </c>
      <c r="D34" s="440">
        <f t="shared" si="0"/>
        <v>3177.3387695852534</v>
      </c>
      <c r="E34" s="453">
        <v>2000</v>
      </c>
      <c r="F34" s="454">
        <v>0.17</v>
      </c>
      <c r="G34" s="453"/>
      <c r="H34" s="454"/>
      <c r="I34" s="453"/>
      <c r="J34" s="454"/>
      <c r="K34" s="453">
        <v>100</v>
      </c>
      <c r="L34" s="454">
        <v>3.37</v>
      </c>
      <c r="M34" s="453"/>
      <c r="N34" s="454"/>
      <c r="O34" s="453">
        <v>19000</v>
      </c>
      <c r="P34" s="454">
        <v>8.9838709677419359E-2</v>
      </c>
      <c r="Q34" s="453">
        <v>50</v>
      </c>
      <c r="R34" s="454">
        <v>0.24</v>
      </c>
      <c r="S34" s="453"/>
      <c r="T34" s="454"/>
      <c r="U34" s="453"/>
      <c r="V34" s="454"/>
      <c r="W34" s="453"/>
      <c r="X34" s="454"/>
      <c r="Y34" s="453"/>
      <c r="Z34" s="454"/>
      <c r="AA34" s="453"/>
      <c r="AB34" s="454"/>
      <c r="AC34" s="453">
        <v>30</v>
      </c>
      <c r="AD34" s="454">
        <v>7.84</v>
      </c>
      <c r="AE34" s="453"/>
      <c r="AF34" s="454"/>
      <c r="AG34" s="453">
        <v>43</v>
      </c>
      <c r="AH34" s="454">
        <v>5.3842857142857143</v>
      </c>
      <c r="AI34" s="453">
        <v>58</v>
      </c>
      <c r="AJ34" s="454">
        <v>5.4254999999999995</v>
      </c>
      <c r="AK34" s="453"/>
      <c r="AL34" s="455"/>
      <c r="AM34" s="453"/>
      <c r="AN34" s="455"/>
      <c r="AO34" s="453"/>
      <c r="AP34" s="455"/>
      <c r="AQ34" s="453"/>
      <c r="AR34" s="455"/>
      <c r="AS34" s="453"/>
      <c r="AT34" s="455"/>
      <c r="AU34" s="453"/>
      <c r="AV34" s="455"/>
      <c r="AW34" s="453"/>
      <c r="AX34" s="455"/>
      <c r="AY34" s="453"/>
      <c r="AZ34" s="455"/>
      <c r="BA34" s="453"/>
      <c r="BB34" s="455"/>
      <c r="BC34" s="453"/>
      <c r="BD34" s="455"/>
      <c r="BE34" s="453"/>
      <c r="BF34" s="455"/>
      <c r="BG34" s="453"/>
      <c r="BH34" s="455"/>
      <c r="BI34" s="453"/>
      <c r="BJ34" s="455"/>
      <c r="BK34" s="453"/>
      <c r="BL34" s="455"/>
      <c r="BM34" s="453"/>
      <c r="BN34" s="455"/>
      <c r="BO34" s="453"/>
      <c r="BP34" s="455"/>
      <c r="BQ34" s="453"/>
      <c r="BR34" s="455"/>
      <c r="BS34" s="453"/>
      <c r="BT34" s="456"/>
      <c r="BU34" s="453"/>
      <c r="BV34" s="456"/>
      <c r="BW34" s="453"/>
      <c r="BX34" s="456"/>
      <c r="BY34" s="440">
        <f t="shared" si="1"/>
        <v>3177.34</v>
      </c>
      <c r="BZ34" s="79"/>
    </row>
    <row r="35" spans="2:78" ht="15.75" thickBot="1" x14ac:dyDescent="0.3">
      <c r="B35" s="222" t="s">
        <v>238</v>
      </c>
      <c r="C35" s="167" t="s">
        <v>240</v>
      </c>
      <c r="D35" s="440">
        <f t="shared" si="0"/>
        <v>5151.3712380952375</v>
      </c>
      <c r="E35" s="445"/>
      <c r="F35" s="446"/>
      <c r="G35" s="445">
        <v>5000</v>
      </c>
      <c r="H35" s="446">
        <v>0.19421904761904762</v>
      </c>
      <c r="I35" s="445">
        <v>10000</v>
      </c>
      <c r="J35" s="446">
        <v>0.1736</v>
      </c>
      <c r="K35" s="445"/>
      <c r="L35" s="446"/>
      <c r="M35" s="445"/>
      <c r="N35" s="446"/>
      <c r="O35" s="445">
        <v>35000</v>
      </c>
      <c r="P35" s="446">
        <v>6.5631999999999996E-2</v>
      </c>
      <c r="Q35" s="445"/>
      <c r="R35" s="446"/>
      <c r="S35" s="445"/>
      <c r="T35" s="446"/>
      <c r="U35" s="445"/>
      <c r="V35" s="446"/>
      <c r="W35" s="445"/>
      <c r="X35" s="446"/>
      <c r="Y35" s="445">
        <v>150</v>
      </c>
      <c r="Z35" s="446">
        <v>0.84</v>
      </c>
      <c r="AA35" s="445"/>
      <c r="AB35" s="446"/>
      <c r="AC35" s="445"/>
      <c r="AD35" s="446"/>
      <c r="AE35" s="445"/>
      <c r="AF35" s="446"/>
      <c r="AG35" s="445">
        <v>6</v>
      </c>
      <c r="AH35" s="446">
        <v>3.5260000000000002</v>
      </c>
      <c r="AI35" s="445"/>
      <c r="AJ35" s="446"/>
      <c r="AK35" s="445"/>
      <c r="AL35" s="447"/>
      <c r="AM35" s="445"/>
      <c r="AN35" s="447"/>
      <c r="AO35" s="445"/>
      <c r="AP35" s="447"/>
      <c r="AQ35" s="445"/>
      <c r="AR35" s="447"/>
      <c r="AS35" s="445"/>
      <c r="AT35" s="447"/>
      <c r="AU35" s="445"/>
      <c r="AV35" s="447"/>
      <c r="AW35" s="445"/>
      <c r="AX35" s="447"/>
      <c r="AY35" s="445"/>
      <c r="AZ35" s="447"/>
      <c r="BA35" s="445"/>
      <c r="BB35" s="447"/>
      <c r="BC35" s="445"/>
      <c r="BD35" s="447"/>
      <c r="BE35" s="445"/>
      <c r="BF35" s="447"/>
      <c r="BG35" s="445"/>
      <c r="BH35" s="447"/>
      <c r="BI35" s="445"/>
      <c r="BJ35" s="447"/>
      <c r="BK35" s="445"/>
      <c r="BL35" s="447"/>
      <c r="BM35" s="445"/>
      <c r="BN35" s="447"/>
      <c r="BO35" s="445"/>
      <c r="BP35" s="447"/>
      <c r="BQ35" s="445"/>
      <c r="BR35" s="447"/>
      <c r="BS35" s="445"/>
      <c r="BT35" s="448"/>
      <c r="BU35" s="445"/>
      <c r="BV35" s="448"/>
      <c r="BW35" s="445"/>
      <c r="BX35" s="448"/>
      <c r="BY35" s="440">
        <f t="shared" si="1"/>
        <v>5151.37</v>
      </c>
      <c r="BZ35" s="79"/>
    </row>
    <row r="36" spans="2:78" ht="15.75" thickBot="1" x14ac:dyDescent="0.3">
      <c r="B36" s="466" t="s">
        <v>238</v>
      </c>
      <c r="C36" s="175" t="s">
        <v>241</v>
      </c>
      <c r="D36" s="440">
        <f t="shared" si="0"/>
        <v>1220.3267192742987</v>
      </c>
      <c r="E36" s="461">
        <v>100</v>
      </c>
      <c r="F36" s="462">
        <v>6.1600000000000002E-2</v>
      </c>
      <c r="G36" s="461"/>
      <c r="H36" s="462"/>
      <c r="I36" s="461"/>
      <c r="J36" s="462"/>
      <c r="K36" s="461">
        <v>3500</v>
      </c>
      <c r="L36" s="462">
        <v>4.6499999999999996E-3</v>
      </c>
      <c r="M36" s="461"/>
      <c r="N36" s="462"/>
      <c r="O36" s="461">
        <v>6500</v>
      </c>
      <c r="P36" s="462">
        <v>4.9037830328738076E-2</v>
      </c>
      <c r="Q36" s="461">
        <v>757</v>
      </c>
      <c r="R36" s="462">
        <v>0.51118280779272951</v>
      </c>
      <c r="S36" s="461"/>
      <c r="T36" s="462"/>
      <c r="U36" s="461">
        <v>2855</v>
      </c>
      <c r="V36" s="462">
        <v>2.0437619961612283E-2</v>
      </c>
      <c r="W36" s="461"/>
      <c r="X36" s="462"/>
      <c r="Y36" s="461"/>
      <c r="Z36" s="462"/>
      <c r="AA36" s="461">
        <v>350</v>
      </c>
      <c r="AB36" s="462">
        <v>0.21629130434782604</v>
      </c>
      <c r="AC36" s="461">
        <v>3</v>
      </c>
      <c r="AD36" s="462">
        <v>4.99</v>
      </c>
      <c r="AE36" s="461">
        <v>11</v>
      </c>
      <c r="AF36" s="462">
        <v>2.11</v>
      </c>
      <c r="AG36" s="461">
        <v>13.75</v>
      </c>
      <c r="AH36" s="462">
        <v>21.158750000000001</v>
      </c>
      <c r="AI36" s="461">
        <v>9.5</v>
      </c>
      <c r="AJ36" s="462">
        <v>3.0543434343434344</v>
      </c>
      <c r="AK36" s="461"/>
      <c r="AL36" s="464"/>
      <c r="AM36" s="461"/>
      <c r="AN36" s="464"/>
      <c r="AO36" s="461"/>
      <c r="AP36" s="464"/>
      <c r="AQ36" s="461"/>
      <c r="AR36" s="464"/>
      <c r="AS36" s="461"/>
      <c r="AT36" s="464"/>
      <c r="AU36" s="461"/>
      <c r="AV36" s="464"/>
      <c r="AW36" s="461"/>
      <c r="AX36" s="464"/>
      <c r="AY36" s="461"/>
      <c r="AZ36" s="464"/>
      <c r="BA36" s="461"/>
      <c r="BB36" s="464"/>
      <c r="BC36" s="461"/>
      <c r="BD36" s="464"/>
      <c r="BE36" s="461"/>
      <c r="BF36" s="464"/>
      <c r="BG36" s="461"/>
      <c r="BH36" s="464"/>
      <c r="BI36" s="461"/>
      <c r="BJ36" s="464"/>
      <c r="BK36" s="461"/>
      <c r="BL36" s="464"/>
      <c r="BM36" s="461"/>
      <c r="BN36" s="464"/>
      <c r="BO36" s="461"/>
      <c r="BP36" s="464"/>
      <c r="BQ36" s="461"/>
      <c r="BR36" s="464"/>
      <c r="BS36" s="461"/>
      <c r="BT36" s="465"/>
      <c r="BU36" s="461"/>
      <c r="BV36" s="465"/>
      <c r="BW36" s="461"/>
      <c r="BX36" s="465"/>
      <c r="BY36" s="440">
        <f t="shared" si="1"/>
        <v>1220.33</v>
      </c>
      <c r="BZ36" s="79"/>
    </row>
    <row r="37" spans="2:78" ht="15.75" thickBot="1" x14ac:dyDescent="0.3">
      <c r="B37" s="156" t="s">
        <v>242</v>
      </c>
      <c r="C37" s="157" t="s">
        <v>243</v>
      </c>
      <c r="D37" s="440">
        <f t="shared" si="0"/>
        <v>1717.3254768947338</v>
      </c>
      <c r="E37" s="457"/>
      <c r="F37" s="458"/>
      <c r="G37" s="457"/>
      <c r="H37" s="458"/>
      <c r="I37" s="457"/>
      <c r="J37" s="458"/>
      <c r="K37" s="457"/>
      <c r="L37" s="458"/>
      <c r="M37" s="457"/>
      <c r="N37" s="458"/>
      <c r="O37" s="457">
        <v>449</v>
      </c>
      <c r="P37" s="458">
        <v>3.5317068906709242E-2</v>
      </c>
      <c r="Q37" s="457"/>
      <c r="R37" s="458"/>
      <c r="S37" s="457"/>
      <c r="T37" s="458"/>
      <c r="U37" s="457"/>
      <c r="V37" s="458"/>
      <c r="W37" s="457">
        <v>1050</v>
      </c>
      <c r="X37" s="458">
        <v>4.7190000000000003E-2</v>
      </c>
      <c r="Y37" s="457"/>
      <c r="Z37" s="458"/>
      <c r="AA37" s="457">
        <v>8</v>
      </c>
      <c r="AB37" s="458">
        <v>2.3833E-2</v>
      </c>
      <c r="AC37" s="457"/>
      <c r="AD37" s="458"/>
      <c r="AE37" s="457"/>
      <c r="AF37" s="458"/>
      <c r="AG37" s="457"/>
      <c r="AH37" s="458"/>
      <c r="AI37" s="457"/>
      <c r="AJ37" s="458"/>
      <c r="AK37" s="457">
        <v>150</v>
      </c>
      <c r="AL37" s="459">
        <v>4.3119999999999999E-2</v>
      </c>
      <c r="AM37" s="457"/>
      <c r="AN37" s="459"/>
      <c r="AO37" s="457"/>
      <c r="AP37" s="459"/>
      <c r="AQ37" s="457"/>
      <c r="AR37" s="459"/>
      <c r="AS37" s="457"/>
      <c r="AT37" s="459"/>
      <c r="AU37" s="457"/>
      <c r="AV37" s="459"/>
      <c r="AW37" s="457">
        <v>3345</v>
      </c>
      <c r="AX37" s="459">
        <v>0.49185648698224854</v>
      </c>
      <c r="AY37" s="457"/>
      <c r="AZ37" s="459"/>
      <c r="BA37" s="457"/>
      <c r="BB37" s="459"/>
      <c r="BC37" s="457"/>
      <c r="BD37" s="459"/>
      <c r="BE37" s="457"/>
      <c r="BF37" s="459"/>
      <c r="BG37" s="457"/>
      <c r="BH37" s="459"/>
      <c r="BI37" s="457"/>
      <c r="BJ37" s="459"/>
      <c r="BK37" s="457"/>
      <c r="BL37" s="459"/>
      <c r="BM37" s="457"/>
      <c r="BN37" s="459"/>
      <c r="BO37" s="457"/>
      <c r="BP37" s="459"/>
      <c r="BQ37" s="457"/>
      <c r="BR37" s="459"/>
      <c r="BS37" s="457"/>
      <c r="BT37" s="460"/>
      <c r="BU37" s="457"/>
      <c r="BV37" s="460"/>
      <c r="BW37" s="457"/>
      <c r="BX37" s="460"/>
      <c r="BY37" s="440">
        <f t="shared" si="1"/>
        <v>1717.33</v>
      </c>
      <c r="BZ37" s="79"/>
    </row>
    <row r="38" spans="2:78" ht="15.75" thickBot="1" x14ac:dyDescent="0.3">
      <c r="B38" s="166" t="s">
        <v>242</v>
      </c>
      <c r="C38" s="167" t="s">
        <v>244</v>
      </c>
      <c r="D38" s="440">
        <f t="shared" si="0"/>
        <v>376.62</v>
      </c>
      <c r="E38" s="445"/>
      <c r="F38" s="446"/>
      <c r="G38" s="445"/>
      <c r="H38" s="446"/>
      <c r="I38" s="445"/>
      <c r="J38" s="446"/>
      <c r="K38" s="445"/>
      <c r="L38" s="446"/>
      <c r="M38" s="445"/>
      <c r="N38" s="446"/>
      <c r="O38" s="445"/>
      <c r="P38" s="446"/>
      <c r="Q38" s="445"/>
      <c r="R38" s="446"/>
      <c r="S38" s="445"/>
      <c r="T38" s="446"/>
      <c r="U38" s="445"/>
      <c r="V38" s="446"/>
      <c r="W38" s="445"/>
      <c r="X38" s="446"/>
      <c r="Y38" s="445"/>
      <c r="Z38" s="446"/>
      <c r="AA38" s="445"/>
      <c r="AB38" s="446"/>
      <c r="AC38" s="445"/>
      <c r="AD38" s="446"/>
      <c r="AE38" s="445"/>
      <c r="AF38" s="446"/>
      <c r="AG38" s="79">
        <v>30</v>
      </c>
      <c r="AH38" s="79">
        <v>6.14</v>
      </c>
      <c r="AI38" s="445">
        <v>18</v>
      </c>
      <c r="AJ38" s="446">
        <v>10.69</v>
      </c>
      <c r="AK38" s="445"/>
      <c r="AL38" s="447"/>
      <c r="AM38" s="445"/>
      <c r="AN38" s="447"/>
      <c r="AO38" s="445"/>
      <c r="AP38" s="447"/>
      <c r="AQ38" s="445"/>
      <c r="AR38" s="447"/>
      <c r="AS38" s="445"/>
      <c r="AT38" s="447"/>
      <c r="AU38" s="445"/>
      <c r="AV38" s="447"/>
      <c r="AW38" s="445"/>
      <c r="AX38" s="447"/>
      <c r="AY38" s="445"/>
      <c r="AZ38" s="447"/>
      <c r="BA38" s="445"/>
      <c r="BB38" s="447"/>
      <c r="BC38" s="445"/>
      <c r="BD38" s="447"/>
      <c r="BE38" s="445"/>
      <c r="BF38" s="447"/>
      <c r="BG38" s="445"/>
      <c r="BH38" s="447"/>
      <c r="BI38" s="445"/>
      <c r="BJ38" s="447"/>
      <c r="BK38" s="445"/>
      <c r="BL38" s="447"/>
      <c r="BM38" s="445"/>
      <c r="BN38" s="447"/>
      <c r="BO38" s="445"/>
      <c r="BP38" s="447"/>
      <c r="BQ38" s="445"/>
      <c r="BR38" s="447"/>
      <c r="BS38" s="445"/>
      <c r="BT38" s="448"/>
      <c r="BU38" s="445"/>
      <c r="BV38" s="448"/>
      <c r="BW38" s="445"/>
      <c r="BX38" s="448"/>
      <c r="BY38" s="440">
        <f t="shared" si="1"/>
        <v>376.62</v>
      </c>
      <c r="BZ38" s="79"/>
    </row>
    <row r="39" spans="2:78" ht="15.75" thickBot="1" x14ac:dyDescent="0.3">
      <c r="B39" s="166" t="s">
        <v>242</v>
      </c>
      <c r="C39" s="167" t="s">
        <v>245</v>
      </c>
      <c r="D39" s="440">
        <f t="shared" si="0"/>
        <v>1887.0927994777956</v>
      </c>
      <c r="E39" s="445">
        <v>1039</v>
      </c>
      <c r="F39" s="446">
        <v>0.48159999999999997</v>
      </c>
      <c r="G39" s="445"/>
      <c r="H39" s="446"/>
      <c r="I39" s="445"/>
      <c r="J39" s="446"/>
      <c r="K39" s="445">
        <v>36</v>
      </c>
      <c r="L39" s="446">
        <v>3.94</v>
      </c>
      <c r="M39" s="445"/>
      <c r="N39" s="446"/>
      <c r="O39" s="445">
        <v>33980</v>
      </c>
      <c r="P39" s="446">
        <v>3.1353087212413047E-2</v>
      </c>
      <c r="Q39" s="445"/>
      <c r="R39" s="446"/>
      <c r="S39" s="445"/>
      <c r="T39" s="446"/>
      <c r="U39" s="445">
        <v>165</v>
      </c>
      <c r="V39" s="446">
        <v>0.56469439999999993</v>
      </c>
      <c r="W39" s="445"/>
      <c r="X39" s="446"/>
      <c r="Y39" s="445">
        <v>10</v>
      </c>
      <c r="Z39" s="446">
        <v>2.5499999999999998</v>
      </c>
      <c r="AA39" s="445">
        <v>60</v>
      </c>
      <c r="AB39" s="446">
        <v>2.3632E-2</v>
      </c>
      <c r="AC39" s="445">
        <v>3</v>
      </c>
      <c r="AD39" s="446">
        <v>18</v>
      </c>
      <c r="AE39" s="445"/>
      <c r="AF39" s="446"/>
      <c r="AG39" s="445"/>
      <c r="AH39" s="446"/>
      <c r="AI39" s="445"/>
      <c r="AJ39" s="446"/>
      <c r="AK39" s="445"/>
      <c r="AL39" s="447"/>
      <c r="AM39" s="445"/>
      <c r="AN39" s="447"/>
      <c r="AO39" s="445"/>
      <c r="AP39" s="447"/>
      <c r="AQ39" s="445"/>
      <c r="AR39" s="447"/>
      <c r="AS39" s="445"/>
      <c r="AT39" s="447"/>
      <c r="AU39" s="445"/>
      <c r="AV39" s="447"/>
      <c r="AW39" s="445"/>
      <c r="AX39" s="447"/>
      <c r="AY39" s="445"/>
      <c r="AZ39" s="447"/>
      <c r="BA39" s="445"/>
      <c r="BB39" s="447"/>
      <c r="BC39" s="445"/>
      <c r="BD39" s="447"/>
      <c r="BE39" s="445"/>
      <c r="BF39" s="447"/>
      <c r="BG39" s="445"/>
      <c r="BH39" s="447"/>
      <c r="BI39" s="445">
        <v>200</v>
      </c>
      <c r="BJ39" s="447">
        <v>2.7E-2</v>
      </c>
      <c r="BK39" s="445"/>
      <c r="BL39" s="447"/>
      <c r="BM39" s="445"/>
      <c r="BN39" s="447"/>
      <c r="BO39" s="445"/>
      <c r="BP39" s="447"/>
      <c r="BQ39" s="445"/>
      <c r="BR39" s="447"/>
      <c r="BS39" s="445"/>
      <c r="BT39" s="448"/>
      <c r="BU39" s="445"/>
      <c r="BV39" s="448"/>
      <c r="BW39" s="445"/>
      <c r="BX39" s="448"/>
      <c r="BY39" s="440">
        <f t="shared" si="1"/>
        <v>1887.09</v>
      </c>
      <c r="BZ39" s="79"/>
    </row>
    <row r="40" spans="2:78" ht="15.75" thickBot="1" x14ac:dyDescent="0.3">
      <c r="B40" s="166" t="s">
        <v>242</v>
      </c>
      <c r="C40" s="167" t="s">
        <v>246</v>
      </c>
      <c r="D40" s="440">
        <f t="shared" si="0"/>
        <v>94.734375000000014</v>
      </c>
      <c r="E40" s="445"/>
      <c r="F40" s="446"/>
      <c r="G40" s="445"/>
      <c r="H40" s="446"/>
      <c r="I40" s="445"/>
      <c r="J40" s="446"/>
      <c r="K40" s="445"/>
      <c r="L40" s="446"/>
      <c r="M40" s="445"/>
      <c r="N40" s="446"/>
      <c r="O40" s="445"/>
      <c r="P40" s="446"/>
      <c r="Q40" s="445"/>
      <c r="R40" s="446"/>
      <c r="S40" s="445"/>
      <c r="T40" s="446"/>
      <c r="U40" s="445"/>
      <c r="V40" s="446"/>
      <c r="W40" s="445"/>
      <c r="X40" s="446"/>
      <c r="Y40" s="445"/>
      <c r="Z40" s="446"/>
      <c r="AA40" s="445"/>
      <c r="AB40" s="446"/>
      <c r="AC40" s="445"/>
      <c r="AD40" s="446"/>
      <c r="AE40" s="445"/>
      <c r="AF40" s="446"/>
      <c r="AG40" s="445">
        <v>10</v>
      </c>
      <c r="AH40" s="446">
        <v>4.6450000000000014</v>
      </c>
      <c r="AI40" s="79">
        <v>3.75</v>
      </c>
      <c r="AJ40" s="446">
        <v>12.875833333333333</v>
      </c>
      <c r="AK40" s="445"/>
      <c r="AL40" s="447"/>
      <c r="AM40" s="445"/>
      <c r="AN40" s="447"/>
      <c r="AO40" s="445"/>
      <c r="AP40" s="447"/>
      <c r="AQ40" s="445"/>
      <c r="AR40" s="447"/>
      <c r="AS40" s="445"/>
      <c r="AT40" s="447"/>
      <c r="AU40" s="445"/>
      <c r="AV40" s="447"/>
      <c r="AW40" s="445"/>
      <c r="AX40" s="447"/>
      <c r="AY40" s="445"/>
      <c r="AZ40" s="447"/>
      <c r="BA40" s="445"/>
      <c r="BB40" s="447"/>
      <c r="BC40" s="445"/>
      <c r="BD40" s="447"/>
      <c r="BE40" s="445"/>
      <c r="BF40" s="447"/>
      <c r="BG40" s="445"/>
      <c r="BH40" s="447"/>
      <c r="BI40" s="445"/>
      <c r="BJ40" s="447"/>
      <c r="BK40" s="445"/>
      <c r="BL40" s="447"/>
      <c r="BM40" s="445"/>
      <c r="BN40" s="447"/>
      <c r="BO40" s="445"/>
      <c r="BP40" s="447"/>
      <c r="BQ40" s="445"/>
      <c r="BR40" s="447"/>
      <c r="BS40" s="445"/>
      <c r="BT40" s="448"/>
      <c r="BU40" s="445"/>
      <c r="BV40" s="448"/>
      <c r="BW40" s="445"/>
      <c r="BX40" s="448"/>
      <c r="BY40" s="440">
        <f t="shared" si="1"/>
        <v>94.73</v>
      </c>
      <c r="BZ40" s="79"/>
    </row>
    <row r="41" spans="2:78" ht="15.75" thickBot="1" x14ac:dyDescent="0.3">
      <c r="B41" s="166" t="s">
        <v>242</v>
      </c>
      <c r="C41" s="167" t="s">
        <v>247</v>
      </c>
      <c r="D41" s="440">
        <f t="shared" si="0"/>
        <v>4119.5418367413722</v>
      </c>
      <c r="E41" s="445">
        <v>420</v>
      </c>
      <c r="F41" s="446">
        <v>0.59491666666666665</v>
      </c>
      <c r="G41" s="445">
        <v>300</v>
      </c>
      <c r="H41" s="446">
        <v>0.1452</v>
      </c>
      <c r="I41" s="445"/>
      <c r="J41" s="446"/>
      <c r="K41" s="445"/>
      <c r="L41" s="446"/>
      <c r="M41" s="445"/>
      <c r="N41" s="446"/>
      <c r="O41" s="445">
        <v>14432</v>
      </c>
      <c r="P41" s="446">
        <v>7.0229431719158478E-2</v>
      </c>
      <c r="Q41" s="445">
        <v>203</v>
      </c>
      <c r="R41" s="446">
        <v>0.57254198473282436</v>
      </c>
      <c r="S41" s="445"/>
      <c r="T41" s="446"/>
      <c r="U41" s="445">
        <v>374</v>
      </c>
      <c r="V41" s="446">
        <v>3.4144609375000008</v>
      </c>
      <c r="W41" s="445">
        <v>371</v>
      </c>
      <c r="X41" s="446">
        <v>4.9700000000000001E-2</v>
      </c>
      <c r="Y41" s="445">
        <v>260</v>
      </c>
      <c r="Z41" s="446">
        <v>6.7807692307692305E-2</v>
      </c>
      <c r="AA41" s="445">
        <v>849</v>
      </c>
      <c r="AB41" s="446">
        <v>9.9524004486819972E-2</v>
      </c>
      <c r="AC41" s="445"/>
      <c r="AD41" s="446"/>
      <c r="AE41" s="445">
        <v>1</v>
      </c>
      <c r="AF41" s="446">
        <v>7.99</v>
      </c>
      <c r="AG41" s="445">
        <v>61.3</v>
      </c>
      <c r="AH41" s="446">
        <v>7.1740366972477068</v>
      </c>
      <c r="AI41" s="445">
        <v>81</v>
      </c>
      <c r="AJ41" s="446">
        <v>10.142941176470588</v>
      </c>
      <c r="AK41" s="445"/>
      <c r="AL41" s="447"/>
      <c r="AM41" s="445"/>
      <c r="AN41" s="447"/>
      <c r="AO41" s="445"/>
      <c r="AP41" s="447"/>
      <c r="AQ41" s="445"/>
      <c r="AR41" s="447"/>
      <c r="AS41" s="445"/>
      <c r="AT41" s="447"/>
      <c r="AU41" s="445"/>
      <c r="AV41" s="447"/>
      <c r="AW41" s="445"/>
      <c r="AX41" s="447"/>
      <c r="AY41" s="445"/>
      <c r="AZ41" s="447"/>
      <c r="BA41" s="445"/>
      <c r="BB41" s="447"/>
      <c r="BC41" s="445"/>
      <c r="BD41" s="447"/>
      <c r="BE41" s="445"/>
      <c r="BF41" s="447"/>
      <c r="BG41" s="445"/>
      <c r="BH41" s="447"/>
      <c r="BI41" s="445">
        <v>200</v>
      </c>
      <c r="BJ41" s="447">
        <v>5.4350000000000002E-2</v>
      </c>
      <c r="BK41" s="445"/>
      <c r="BL41" s="447"/>
      <c r="BM41" s="445"/>
      <c r="BN41" s="447"/>
      <c r="BO41" s="445"/>
      <c r="BP41" s="447"/>
      <c r="BQ41" s="445"/>
      <c r="BR41" s="447"/>
      <c r="BS41" s="445"/>
      <c r="BT41" s="448"/>
      <c r="BU41" s="445">
        <v>4</v>
      </c>
      <c r="BV41" s="448">
        <v>4.6399999999999997</v>
      </c>
      <c r="BW41" s="445"/>
      <c r="BX41" s="448"/>
      <c r="BY41" s="440">
        <f t="shared" si="1"/>
        <v>4119.54</v>
      </c>
      <c r="BZ41" s="79"/>
    </row>
    <row r="42" spans="2:78" ht="15.75" thickBot="1" x14ac:dyDescent="0.3">
      <c r="B42" s="166" t="s">
        <v>242</v>
      </c>
      <c r="C42" s="167" t="s">
        <v>248</v>
      </c>
      <c r="D42" s="440">
        <f t="shared" si="0"/>
        <v>3827.6299999999997</v>
      </c>
      <c r="E42" s="445"/>
      <c r="F42" s="446"/>
      <c r="G42" s="445">
        <v>5150</v>
      </c>
      <c r="H42" s="446">
        <v>0.24</v>
      </c>
      <c r="I42" s="445"/>
      <c r="J42" s="446"/>
      <c r="K42" s="445"/>
      <c r="L42" s="446"/>
      <c r="M42" s="445"/>
      <c r="N42" s="446"/>
      <c r="O42" s="445">
        <v>12830</v>
      </c>
      <c r="P42" s="446">
        <v>0.05</v>
      </c>
      <c r="Q42" s="445"/>
      <c r="R42" s="446"/>
      <c r="S42" s="445">
        <v>100</v>
      </c>
      <c r="T42" s="446">
        <v>3.5</v>
      </c>
      <c r="U42" s="445">
        <v>315</v>
      </c>
      <c r="V42" s="446">
        <v>3.15</v>
      </c>
      <c r="W42" s="445">
        <v>50</v>
      </c>
      <c r="X42" s="446">
        <v>0.1</v>
      </c>
      <c r="Y42" s="445"/>
      <c r="Z42" s="446"/>
      <c r="AA42" s="445">
        <v>240</v>
      </c>
      <c r="AB42" s="446">
        <v>0.03</v>
      </c>
      <c r="AC42" s="445">
        <v>80</v>
      </c>
      <c r="AD42" s="446">
        <v>3.25</v>
      </c>
      <c r="AE42" s="445"/>
      <c r="AF42" s="446"/>
      <c r="AG42" s="445">
        <v>1</v>
      </c>
      <c r="AH42" s="446">
        <v>4.1399999999999997</v>
      </c>
      <c r="AI42" s="445">
        <v>68.5</v>
      </c>
      <c r="AJ42" s="446">
        <v>4.84</v>
      </c>
      <c r="AK42" s="445"/>
      <c r="AL42" s="447"/>
      <c r="AM42" s="445"/>
      <c r="AN42" s="447"/>
      <c r="AO42" s="445"/>
      <c r="AP42" s="447"/>
      <c r="AQ42" s="445"/>
      <c r="AR42" s="447"/>
      <c r="AS42" s="445"/>
      <c r="AT42" s="447"/>
      <c r="AU42" s="445"/>
      <c r="AV42" s="447"/>
      <c r="AW42" s="445"/>
      <c r="AX42" s="447"/>
      <c r="AY42" s="445"/>
      <c r="AZ42" s="447"/>
      <c r="BA42" s="445"/>
      <c r="BB42" s="447"/>
      <c r="BC42" s="445"/>
      <c r="BD42" s="447"/>
      <c r="BE42" s="445"/>
      <c r="BF42" s="447"/>
      <c r="BG42" s="445"/>
      <c r="BH42" s="447"/>
      <c r="BI42" s="445"/>
      <c r="BJ42" s="447"/>
      <c r="BK42" s="445"/>
      <c r="BL42" s="447"/>
      <c r="BM42" s="445"/>
      <c r="BN42" s="447"/>
      <c r="BO42" s="445"/>
      <c r="BP42" s="447"/>
      <c r="BQ42" s="445"/>
      <c r="BR42" s="447"/>
      <c r="BS42" s="445"/>
      <c r="BT42" s="448"/>
      <c r="BU42" s="445"/>
      <c r="BV42" s="448"/>
      <c r="BW42" s="445"/>
      <c r="BX42" s="448"/>
      <c r="BY42" s="440">
        <f t="shared" si="1"/>
        <v>3827.63</v>
      </c>
      <c r="BZ42" s="79"/>
    </row>
    <row r="43" spans="2:78" ht="15.75" thickBot="1" x14ac:dyDescent="0.3">
      <c r="B43" s="166" t="s">
        <v>242</v>
      </c>
      <c r="C43" s="167" t="s">
        <v>249</v>
      </c>
      <c r="D43" s="440">
        <f t="shared" si="0"/>
        <v>0</v>
      </c>
      <c r="E43" s="445"/>
      <c r="F43" s="446"/>
      <c r="G43" s="445"/>
      <c r="H43" s="446"/>
      <c r="I43" s="445"/>
      <c r="J43" s="446"/>
      <c r="K43" s="445"/>
      <c r="L43" s="446"/>
      <c r="M43" s="445"/>
      <c r="N43" s="446"/>
      <c r="O43" s="445"/>
      <c r="P43" s="446"/>
      <c r="Q43" s="445"/>
      <c r="R43" s="446"/>
      <c r="S43" s="445"/>
      <c r="T43" s="446"/>
      <c r="U43" s="445"/>
      <c r="V43" s="446"/>
      <c r="W43" s="445"/>
      <c r="X43" s="446"/>
      <c r="Y43" s="445"/>
      <c r="Z43" s="446"/>
      <c r="AA43" s="445"/>
      <c r="AB43" s="446"/>
      <c r="AC43" s="445"/>
      <c r="AD43" s="446"/>
      <c r="AE43" s="445"/>
      <c r="AF43" s="446"/>
      <c r="AG43" s="445"/>
      <c r="AH43" s="446"/>
      <c r="AI43" s="445"/>
      <c r="AJ43" s="446"/>
      <c r="AK43" s="445"/>
      <c r="AL43" s="447"/>
      <c r="AM43" s="445"/>
      <c r="AN43" s="447"/>
      <c r="AO43" s="445"/>
      <c r="AP43" s="447"/>
      <c r="AQ43" s="445"/>
      <c r="AR43" s="447"/>
      <c r="AS43" s="445"/>
      <c r="AT43" s="447"/>
      <c r="AU43" s="445"/>
      <c r="AV43" s="447"/>
      <c r="AW43" s="445"/>
      <c r="AX43" s="447"/>
      <c r="AY43" s="445"/>
      <c r="AZ43" s="447"/>
      <c r="BA43" s="445"/>
      <c r="BB43" s="447"/>
      <c r="BC43" s="445"/>
      <c r="BD43" s="447"/>
      <c r="BE43" s="445"/>
      <c r="BF43" s="447"/>
      <c r="BG43" s="445"/>
      <c r="BH43" s="447"/>
      <c r="BI43" s="445"/>
      <c r="BJ43" s="447"/>
      <c r="BK43" s="445"/>
      <c r="BL43" s="447"/>
      <c r="BM43" s="445"/>
      <c r="BN43" s="447"/>
      <c r="BO43" s="445"/>
      <c r="BP43" s="447"/>
      <c r="BQ43" s="445"/>
      <c r="BR43" s="447"/>
      <c r="BS43" s="445"/>
      <c r="BT43" s="448"/>
      <c r="BU43" s="445"/>
      <c r="BV43" s="448"/>
      <c r="BW43" s="445"/>
      <c r="BX43" s="448"/>
      <c r="BY43" s="440">
        <f t="shared" si="1"/>
        <v>0</v>
      </c>
      <c r="BZ43" s="79"/>
    </row>
    <row r="44" spans="2:78" ht="15.75" thickBot="1" x14ac:dyDescent="0.3">
      <c r="B44" s="166" t="s">
        <v>242</v>
      </c>
      <c r="C44" s="167" t="s">
        <v>250</v>
      </c>
      <c r="D44" s="440">
        <f t="shared" si="0"/>
        <v>1638.520436131118</v>
      </c>
      <c r="E44" s="445"/>
      <c r="F44" s="446"/>
      <c r="G44" s="445"/>
      <c r="H44" s="446"/>
      <c r="I44" s="445"/>
      <c r="J44" s="446"/>
      <c r="K44" s="445"/>
      <c r="L44" s="446"/>
      <c r="M44" s="445"/>
      <c r="N44" s="446"/>
      <c r="O44" s="445">
        <v>7100</v>
      </c>
      <c r="P44" s="446">
        <v>9.5422837370242208E-2</v>
      </c>
      <c r="Q44" s="445"/>
      <c r="R44" s="446"/>
      <c r="S44" s="445">
        <v>10</v>
      </c>
      <c r="T44" s="446">
        <v>16.358000000000001</v>
      </c>
      <c r="U44" s="445"/>
      <c r="V44" s="446"/>
      <c r="W44" s="445">
        <v>200</v>
      </c>
      <c r="X44" s="446">
        <v>3.7900000000000003E-2</v>
      </c>
      <c r="Y44" s="445"/>
      <c r="Z44" s="446"/>
      <c r="AA44" s="445"/>
      <c r="AB44" s="446"/>
      <c r="AC44" s="445"/>
      <c r="AD44" s="446"/>
      <c r="AE44" s="445"/>
      <c r="AF44" s="446"/>
      <c r="AG44" s="445">
        <v>24</v>
      </c>
      <c r="AH44" s="446">
        <v>5.5966814814814816</v>
      </c>
      <c r="AI44" s="445">
        <v>39.549999999999997</v>
      </c>
      <c r="AJ44" s="446">
        <v>16.574916188289322</v>
      </c>
      <c r="AK44" s="445"/>
      <c r="AL44" s="447"/>
      <c r="AM44" s="445"/>
      <c r="AN44" s="447"/>
      <c r="AO44" s="445"/>
      <c r="AP44" s="447"/>
      <c r="AQ44" s="445"/>
      <c r="AR44" s="447"/>
      <c r="AS44" s="445"/>
      <c r="AT44" s="447"/>
      <c r="AU44" s="445"/>
      <c r="AV44" s="447"/>
      <c r="AW44" s="445"/>
      <c r="AX44" s="447"/>
      <c r="AY44" s="445"/>
      <c r="AZ44" s="447"/>
      <c r="BA44" s="445"/>
      <c r="BB44" s="447"/>
      <c r="BC44" s="445"/>
      <c r="BD44" s="447"/>
      <c r="BE44" s="445"/>
      <c r="BF44" s="447"/>
      <c r="BG44" s="445"/>
      <c r="BH44" s="447"/>
      <c r="BI44" s="445"/>
      <c r="BJ44" s="447"/>
      <c r="BK44" s="445"/>
      <c r="BL44" s="447"/>
      <c r="BM44" s="445"/>
      <c r="BN44" s="447"/>
      <c r="BO44" s="445"/>
      <c r="BP44" s="447"/>
      <c r="BQ44" s="445"/>
      <c r="BR44" s="447"/>
      <c r="BS44" s="445"/>
      <c r="BT44" s="448"/>
      <c r="BU44" s="445"/>
      <c r="BV44" s="448"/>
      <c r="BW44" s="445"/>
      <c r="BX44" s="448"/>
      <c r="BY44" s="440">
        <f t="shared" si="1"/>
        <v>1638.52</v>
      </c>
      <c r="BZ44" s="79"/>
    </row>
    <row r="45" spans="2:78" ht="15.75" thickBot="1" x14ac:dyDescent="0.3">
      <c r="B45" s="89" t="s">
        <v>242</v>
      </c>
      <c r="C45" s="175" t="s">
        <v>251</v>
      </c>
      <c r="D45" s="440">
        <f t="shared" si="0"/>
        <v>825.19662422419742</v>
      </c>
      <c r="E45" s="449"/>
      <c r="F45" s="450"/>
      <c r="G45" s="449">
        <v>850</v>
      </c>
      <c r="H45" s="450">
        <v>0.24231999999999995</v>
      </c>
      <c r="I45" s="449"/>
      <c r="J45" s="450"/>
      <c r="K45" s="449"/>
      <c r="L45" s="450"/>
      <c r="M45" s="449">
        <v>15</v>
      </c>
      <c r="N45" s="450">
        <v>6.9550800000000006</v>
      </c>
      <c r="O45" s="449">
        <v>4090</v>
      </c>
      <c r="P45" s="450">
        <v>5.7547290860375112E-2</v>
      </c>
      <c r="Q45" s="449"/>
      <c r="R45" s="450"/>
      <c r="S45" s="449"/>
      <c r="T45" s="450"/>
      <c r="U45" s="449">
        <v>37</v>
      </c>
      <c r="V45" s="450">
        <v>2.2400000000000002</v>
      </c>
      <c r="W45" s="449"/>
      <c r="X45" s="450"/>
      <c r="Y45" s="449"/>
      <c r="Z45" s="450"/>
      <c r="AA45" s="449"/>
      <c r="AB45" s="450"/>
      <c r="AC45" s="449"/>
      <c r="AD45" s="450"/>
      <c r="AE45" s="449"/>
      <c r="AF45" s="450"/>
      <c r="AG45" s="449">
        <v>16</v>
      </c>
      <c r="AH45" s="450">
        <v>4.2820526315789467</v>
      </c>
      <c r="AI45" s="449">
        <v>27</v>
      </c>
      <c r="AJ45" s="450">
        <v>4.745820833333334</v>
      </c>
      <c r="AK45" s="449"/>
      <c r="AL45" s="451"/>
      <c r="AM45" s="449"/>
      <c r="AN45" s="451"/>
      <c r="AO45" s="449"/>
      <c r="AP45" s="451"/>
      <c r="AQ45" s="449"/>
      <c r="AR45" s="451"/>
      <c r="AS45" s="449"/>
      <c r="AT45" s="451"/>
      <c r="AU45" s="449"/>
      <c r="AV45" s="451"/>
      <c r="AW45" s="449"/>
      <c r="AX45" s="451"/>
      <c r="AY45" s="449"/>
      <c r="AZ45" s="451"/>
      <c r="BA45" s="449"/>
      <c r="BB45" s="451"/>
      <c r="BC45" s="449"/>
      <c r="BD45" s="451"/>
      <c r="BE45" s="449"/>
      <c r="BF45" s="451"/>
      <c r="BG45" s="449"/>
      <c r="BH45" s="451"/>
      <c r="BI45" s="449"/>
      <c r="BJ45" s="451"/>
      <c r="BK45" s="449"/>
      <c r="BL45" s="451"/>
      <c r="BM45" s="449"/>
      <c r="BN45" s="451"/>
      <c r="BO45" s="449"/>
      <c r="BP45" s="451"/>
      <c r="BQ45" s="449"/>
      <c r="BR45" s="451"/>
      <c r="BS45" s="449"/>
      <c r="BT45" s="452"/>
      <c r="BU45" s="449"/>
      <c r="BV45" s="452"/>
      <c r="BW45" s="449"/>
      <c r="BX45" s="452"/>
      <c r="BY45" s="440">
        <f t="shared" si="1"/>
        <v>825.2</v>
      </c>
      <c r="BZ45" s="79"/>
    </row>
    <row r="46" spans="2:78" ht="15.75" thickBot="1" x14ac:dyDescent="0.3">
      <c r="B46" s="156" t="s">
        <v>252</v>
      </c>
      <c r="C46" s="157" t="s">
        <v>253</v>
      </c>
      <c r="D46" s="440">
        <f t="shared" si="0"/>
        <v>644.75</v>
      </c>
      <c r="E46" s="453">
        <v>2000</v>
      </c>
      <c r="F46" s="454">
        <v>0.15</v>
      </c>
      <c r="G46" s="453"/>
      <c r="H46" s="454"/>
      <c r="I46" s="453"/>
      <c r="J46" s="454"/>
      <c r="K46" s="453"/>
      <c r="L46" s="454"/>
      <c r="M46" s="453"/>
      <c r="N46" s="454"/>
      <c r="O46" s="453">
        <v>2000</v>
      </c>
      <c r="P46" s="454">
        <v>0.06</v>
      </c>
      <c r="Q46" s="453">
        <v>100</v>
      </c>
      <c r="R46" s="454">
        <v>0.76</v>
      </c>
      <c r="S46" s="453"/>
      <c r="T46" s="454"/>
      <c r="U46" s="453"/>
      <c r="V46" s="454"/>
      <c r="W46" s="453"/>
      <c r="X46" s="454"/>
      <c r="Y46" s="453"/>
      <c r="Z46" s="454"/>
      <c r="AA46" s="453"/>
      <c r="AB46" s="454"/>
      <c r="AC46" s="453"/>
      <c r="AD46" s="454"/>
      <c r="AE46" s="453"/>
      <c r="AF46" s="454"/>
      <c r="AG46" s="453">
        <v>5</v>
      </c>
      <c r="AH46" s="454">
        <v>6.92</v>
      </c>
      <c r="AI46" s="453">
        <v>15</v>
      </c>
      <c r="AJ46" s="454">
        <v>7.61</v>
      </c>
      <c r="AK46" s="453"/>
      <c r="AL46" s="455"/>
      <c r="AM46" s="453"/>
      <c r="AN46" s="455"/>
      <c r="AO46" s="453"/>
      <c r="AP46" s="455"/>
      <c r="AQ46" s="453"/>
      <c r="AR46" s="455"/>
      <c r="AS46" s="453"/>
      <c r="AT46" s="455"/>
      <c r="AU46" s="453"/>
      <c r="AV46" s="455"/>
      <c r="AW46" s="453"/>
      <c r="AX46" s="455"/>
      <c r="AY46" s="453"/>
      <c r="AZ46" s="455"/>
      <c r="BA46" s="453"/>
      <c r="BB46" s="455"/>
      <c r="BC46" s="453"/>
      <c r="BD46" s="455"/>
      <c r="BE46" s="453"/>
      <c r="BF46" s="455"/>
      <c r="BG46" s="453"/>
      <c r="BH46" s="455"/>
      <c r="BI46" s="453"/>
      <c r="BJ46" s="455"/>
      <c r="BK46" s="453"/>
      <c r="BL46" s="455"/>
      <c r="BM46" s="453"/>
      <c r="BN46" s="455"/>
      <c r="BO46" s="453"/>
      <c r="BP46" s="455"/>
      <c r="BQ46" s="453"/>
      <c r="BR46" s="455"/>
      <c r="BS46" s="453"/>
      <c r="BT46" s="456"/>
      <c r="BU46" s="453"/>
      <c r="BV46" s="456"/>
      <c r="BW46" s="453"/>
      <c r="BX46" s="456"/>
      <c r="BY46" s="440">
        <f t="shared" si="1"/>
        <v>644.75</v>
      </c>
      <c r="BZ46" s="79"/>
    </row>
    <row r="47" spans="2:78" ht="15.75" thickBot="1" x14ac:dyDescent="0.3">
      <c r="B47" s="89" t="s">
        <v>252</v>
      </c>
      <c r="C47" s="467" t="s">
        <v>254</v>
      </c>
      <c r="D47" s="440">
        <f t="shared" si="0"/>
        <v>317.7122115789474</v>
      </c>
      <c r="E47" s="461"/>
      <c r="F47" s="462"/>
      <c r="G47" s="461"/>
      <c r="H47" s="462"/>
      <c r="I47" s="461">
        <v>400</v>
      </c>
      <c r="J47" s="462">
        <v>0.19936000000000001</v>
      </c>
      <c r="K47" s="461"/>
      <c r="L47" s="462"/>
      <c r="M47" s="461"/>
      <c r="N47" s="462"/>
      <c r="O47" s="461">
        <v>600</v>
      </c>
      <c r="P47" s="462">
        <v>8.7301052631578946E-2</v>
      </c>
      <c r="Q47" s="461"/>
      <c r="R47" s="462"/>
      <c r="S47" s="461"/>
      <c r="T47" s="462"/>
      <c r="U47" s="461"/>
      <c r="V47" s="462"/>
      <c r="W47" s="461">
        <v>8</v>
      </c>
      <c r="X47" s="462">
        <v>6.09056</v>
      </c>
      <c r="Y47" s="461">
        <v>14.75</v>
      </c>
      <c r="Z47" s="462">
        <v>9.2788542372881366</v>
      </c>
      <c r="AA47" s="461"/>
      <c r="AB47" s="462"/>
      <c r="AC47" s="461"/>
      <c r="AD47" s="462"/>
      <c r="AE47" s="461"/>
      <c r="AF47" s="462"/>
      <c r="AG47" s="461"/>
      <c r="AH47" s="462"/>
      <c r="AI47" s="461"/>
      <c r="AJ47" s="462"/>
      <c r="AK47" s="461"/>
      <c r="AL47" s="464"/>
      <c r="AM47" s="461"/>
      <c r="AN47" s="464"/>
      <c r="AO47" s="461"/>
      <c r="AP47" s="464"/>
      <c r="AQ47" s="461"/>
      <c r="AR47" s="464"/>
      <c r="AS47" s="461"/>
      <c r="AT47" s="464"/>
      <c r="AU47" s="461"/>
      <c r="AV47" s="464"/>
      <c r="AW47" s="461"/>
      <c r="AX47" s="464"/>
      <c r="AY47" s="461"/>
      <c r="AZ47" s="464"/>
      <c r="BA47" s="461"/>
      <c r="BB47" s="464"/>
      <c r="BC47" s="461"/>
      <c r="BD47" s="464"/>
      <c r="BE47" s="461"/>
      <c r="BF47" s="464"/>
      <c r="BG47" s="461"/>
      <c r="BH47" s="464"/>
      <c r="BI47" s="461"/>
      <c r="BJ47" s="464"/>
      <c r="BK47" s="461"/>
      <c r="BL47" s="464"/>
      <c r="BM47" s="461"/>
      <c r="BN47" s="464"/>
      <c r="BO47" s="461"/>
      <c r="BP47" s="464"/>
      <c r="BQ47" s="461"/>
      <c r="BR47" s="464"/>
      <c r="BS47" s="461"/>
      <c r="BT47" s="465"/>
      <c r="BU47" s="461"/>
      <c r="BV47" s="465"/>
      <c r="BW47" s="461"/>
      <c r="BX47" s="465"/>
      <c r="BY47" s="440">
        <f t="shared" si="1"/>
        <v>317.70999999999998</v>
      </c>
      <c r="BZ47" s="79"/>
    </row>
    <row r="48" spans="2:78" ht="15.75" thickBot="1" x14ac:dyDescent="0.3">
      <c r="B48" s="231"/>
      <c r="C48" s="232" t="s">
        <v>688</v>
      </c>
      <c r="D48" s="468">
        <f>+F56+D80+D90</f>
        <v>-37017.440000000002</v>
      </c>
      <c r="E48" s="469">
        <f>SUM(E8:E47)</f>
        <v>53229</v>
      </c>
      <c r="F48" s="470">
        <f>AVERAGE(F8:F47)</f>
        <v>0.29252934969023991</v>
      </c>
      <c r="G48" s="469">
        <f t="shared" ref="G48" si="2">SUM(G8:G47)</f>
        <v>62769</v>
      </c>
      <c r="H48" s="470">
        <f t="shared" ref="H48" si="3">AVERAGE(H8:H47)</f>
        <v>0.22090876388293551</v>
      </c>
      <c r="I48" s="469">
        <f t="shared" ref="I48" si="4">SUM(I8:I47)</f>
        <v>38016</v>
      </c>
      <c r="J48" s="470">
        <f t="shared" ref="J48" si="5">AVERAGE(J8:J47)</f>
        <v>0.17170584657894736</v>
      </c>
      <c r="K48" s="469">
        <f t="shared" ref="K48" si="6">SUM(K8:K47)</f>
        <v>4466</v>
      </c>
      <c r="L48" s="470">
        <f t="shared" ref="L48" si="7">AVERAGE(L8:L47)</f>
        <v>2.3520313333333331</v>
      </c>
      <c r="M48" s="469">
        <f t="shared" ref="M48" si="8">SUM(M8:M47)</f>
        <v>762</v>
      </c>
      <c r="N48" s="470">
        <f t="shared" ref="N48" si="9">AVERAGE(N8:N47)</f>
        <v>7.3846839639017494</v>
      </c>
      <c r="O48" s="469">
        <f t="shared" ref="O48" si="10">SUM(O8:O47)</f>
        <v>456773</v>
      </c>
      <c r="P48" s="470">
        <f t="shared" ref="P48" si="11">AVERAGE(P8:P47)</f>
        <v>7.1228993494971221E-2</v>
      </c>
      <c r="Q48" s="469">
        <f t="shared" ref="Q48" si="12">SUM(Q8:Q47)</f>
        <v>6049</v>
      </c>
      <c r="R48" s="470">
        <f t="shared" ref="R48" si="13">AVERAGE(R8:R47)</f>
        <v>0.4525241620143301</v>
      </c>
      <c r="S48" s="469">
        <f t="shared" ref="S48" si="14">SUM(S8:S47)</f>
        <v>882</v>
      </c>
      <c r="T48" s="470">
        <f t="shared" ref="T48" si="15">AVERAGE(T8:T47)</f>
        <v>7.1816051184916674</v>
      </c>
      <c r="U48" s="469">
        <f t="shared" ref="U48" si="16">SUM(U8:U47)</f>
        <v>9715</v>
      </c>
      <c r="V48" s="470">
        <f t="shared" ref="V48" si="17">AVERAGE(V8:V47)</f>
        <v>2.2061222236045483</v>
      </c>
      <c r="W48" s="469">
        <f t="shared" ref="W48" si="18">SUM(W8:W47)</f>
        <v>15912</v>
      </c>
      <c r="X48" s="470">
        <f t="shared" ref="X48" si="19">AVERAGE(X8:X47)</f>
        <v>0.52558544068047341</v>
      </c>
      <c r="Y48" s="469">
        <f t="shared" ref="Y48" si="20">SUM(Y8:Y47)</f>
        <v>4652.75</v>
      </c>
      <c r="Z48" s="470">
        <f t="shared" ref="Z48" si="21">AVERAGE(Z8:Z47)</f>
        <v>1.9958631184419022</v>
      </c>
      <c r="AA48" s="469">
        <f t="shared" ref="AA48" si="22">SUM(AA8:AA47)</f>
        <v>11370</v>
      </c>
      <c r="AB48" s="470">
        <f t="shared" ref="AB48" si="23">AVERAGE(AB8:AB47)</f>
        <v>5.5596968420343652E-2</v>
      </c>
      <c r="AC48" s="469">
        <f t="shared" ref="AC48" si="24">SUM(AC8:AC47)</f>
        <v>241</v>
      </c>
      <c r="AD48" s="470">
        <f t="shared" ref="AD48" si="25">AVERAGE(AD8:AD47)</f>
        <v>7.0765000000000002</v>
      </c>
      <c r="AE48" s="469">
        <f t="shared" ref="AE48" si="26">SUM(AE8:AE47)</f>
        <v>160</v>
      </c>
      <c r="AF48" s="470">
        <f t="shared" ref="AF48" si="27">AVERAGE(AF8:AF47)</f>
        <v>3.1508495087719299</v>
      </c>
      <c r="AG48" s="469">
        <f t="shared" ref="AG48" si="28">SUM(AG8:AG47)</f>
        <v>990.75</v>
      </c>
      <c r="AH48" s="470">
        <f t="shared" ref="AH48" si="29">AVERAGE(AH8:AH47)</f>
        <v>6.4753184099991303</v>
      </c>
      <c r="AI48" s="469">
        <f t="shared" ref="AI48" si="30">SUM(AI8:AI47)</f>
        <v>1138.0650000000001</v>
      </c>
      <c r="AJ48" s="470">
        <f t="shared" ref="AJ48" si="31">AVERAGE(AJ8:AJ47)</f>
        <v>8.5181625087904571</v>
      </c>
      <c r="AK48" s="469">
        <f t="shared" ref="AK48:BW48" si="32">SUM(AK8:AK47)</f>
        <v>519181.5</v>
      </c>
      <c r="AL48" s="471">
        <f>AVERAGE(AL8:AL47)</f>
        <v>0.82318981861538532</v>
      </c>
      <c r="AM48" s="469">
        <f t="shared" si="32"/>
        <v>50</v>
      </c>
      <c r="AN48" s="471">
        <f t="shared" ref="AN48" si="33">AVERAGE(AN8:AN47)</f>
        <v>0.39200000000000002</v>
      </c>
      <c r="AO48" s="469">
        <f t="shared" si="32"/>
        <v>180</v>
      </c>
      <c r="AP48" s="471">
        <f t="shared" ref="AP48" si="34">AVERAGE(AP8:AP47)</f>
        <v>9.0899999999999995E-2</v>
      </c>
      <c r="AQ48" s="469">
        <f t="shared" si="32"/>
        <v>1</v>
      </c>
      <c r="AR48" s="471">
        <f t="shared" ref="AR48" si="35">AVERAGE(AR8:AR47)</f>
        <v>20.07</v>
      </c>
      <c r="AS48" s="469">
        <f t="shared" si="32"/>
        <v>4</v>
      </c>
      <c r="AT48" s="471">
        <f t="shared" ref="AT48" si="36">AVERAGE(AT8:AT47)</f>
        <v>3.6179000000000001</v>
      </c>
      <c r="AU48" s="469">
        <f t="shared" si="32"/>
        <v>1520</v>
      </c>
      <c r="AV48" s="471">
        <f t="shared" ref="AV48" si="37">AVERAGE(AV8:AV47)</f>
        <v>9.4765789473684206E-2</v>
      </c>
      <c r="AW48" s="469">
        <f t="shared" si="32"/>
        <v>3345</v>
      </c>
      <c r="AX48" s="471">
        <f t="shared" ref="AX48" si="38">AVERAGE(AX8:AX47)</f>
        <v>0.49185648698224854</v>
      </c>
      <c r="AY48" s="469">
        <f t="shared" si="32"/>
        <v>333</v>
      </c>
      <c r="AZ48" s="471">
        <f t="shared" ref="AZ48" si="39">AVERAGE(AZ8:AZ47)</f>
        <v>0.65327655991363809</v>
      </c>
      <c r="BA48" s="469">
        <f t="shared" si="32"/>
        <v>15</v>
      </c>
      <c r="BB48" s="471">
        <f t="shared" ref="BB48" si="40">AVERAGE(BB8:BB47)</f>
        <v>5.87</v>
      </c>
      <c r="BC48" s="469">
        <f t="shared" si="32"/>
        <v>675</v>
      </c>
      <c r="BD48" s="471">
        <f t="shared" ref="BD48" si="41">AVERAGE(BD8:BD47)</f>
        <v>3.1278071062124257</v>
      </c>
      <c r="BE48" s="469">
        <f t="shared" si="32"/>
        <v>10</v>
      </c>
      <c r="BF48" s="471">
        <f t="shared" ref="BF48" si="42">AVERAGE(BF8:BF47)</f>
        <v>7.5</v>
      </c>
      <c r="BG48" s="469">
        <f t="shared" si="32"/>
        <v>210</v>
      </c>
      <c r="BH48" s="471">
        <f t="shared" ref="BH48" si="43">AVERAGE(BH8:BH47)</f>
        <v>0.57867000000000002</v>
      </c>
      <c r="BI48" s="469">
        <f t="shared" si="32"/>
        <v>16900</v>
      </c>
      <c r="BJ48" s="471">
        <f t="shared" ref="BJ48" si="44">AVERAGE(BJ8:BJ47)</f>
        <v>3.2162969839489124E-2</v>
      </c>
      <c r="BK48" s="469">
        <f t="shared" si="32"/>
        <v>2</v>
      </c>
      <c r="BL48" s="471">
        <f t="shared" ref="BL48" si="45">AVERAGE(BL8:BL47)</f>
        <v>8.51</v>
      </c>
      <c r="BM48" s="469">
        <f t="shared" si="32"/>
        <v>12.570000000000004</v>
      </c>
      <c r="BN48" s="471">
        <f t="shared" ref="BN48" si="46">AVERAGE(BN8:BN47)</f>
        <v>22.497903770518441</v>
      </c>
      <c r="BO48" s="469">
        <f t="shared" si="32"/>
        <v>2130</v>
      </c>
      <c r="BP48" s="471">
        <f t="shared" ref="BP48" si="47">AVERAGE(BP8:BP47)</f>
        <v>6.5577704194260483E-2</v>
      </c>
      <c r="BQ48" s="469">
        <f t="shared" si="32"/>
        <v>50950</v>
      </c>
      <c r="BR48" s="471">
        <f t="shared" ref="BR48" si="48">AVERAGE(BR8:BR47)</f>
        <v>2.5180190149892926E-2</v>
      </c>
      <c r="BS48" s="469">
        <f t="shared" si="32"/>
        <v>191.5</v>
      </c>
      <c r="BT48" s="472">
        <f t="shared" ref="BT48" si="49">AVERAGE(BT8:BT47)</f>
        <v>3.2586594650205742</v>
      </c>
      <c r="BU48" s="469">
        <f t="shared" si="32"/>
        <v>4</v>
      </c>
      <c r="BV48" s="472">
        <f t="shared" ref="BV48" si="50">AVERAGE(BV8:BV47)</f>
        <v>4.6399999999999997</v>
      </c>
      <c r="BW48" s="469">
        <f t="shared" si="32"/>
        <v>355</v>
      </c>
      <c r="BX48" s="472">
        <f t="shared" ref="BX48" si="51">AVERAGE(BX8:BX47)</f>
        <v>0.23568095238095235</v>
      </c>
      <c r="BY48" s="468">
        <f>SUM(BY8:BY47)</f>
        <v>111253.21</v>
      </c>
      <c r="BZ48" s="79"/>
    </row>
    <row r="49" spans="2:82" x14ac:dyDescent="0.25">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row>
    <row r="50" spans="2:82" x14ac:dyDescent="0.25">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row>
    <row r="51" spans="2:82" ht="38.25" x14ac:dyDescent="0.25">
      <c r="B51" s="7"/>
      <c r="C51" s="7"/>
      <c r="D51" s="380" t="s">
        <v>256</v>
      </c>
      <c r="E51" s="380" t="s">
        <v>257</v>
      </c>
      <c r="F51" s="381" t="s">
        <v>258</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x14ac:dyDescent="0.25">
      <c r="B52" s="7"/>
      <c r="C52" s="473" t="s">
        <v>259</v>
      </c>
      <c r="D52" s="383" t="s">
        <v>264</v>
      </c>
      <c r="E52" s="383" t="s">
        <v>264</v>
      </c>
      <c r="F52" s="383" t="s">
        <v>264</v>
      </c>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x14ac:dyDescent="0.25">
      <c r="B53" s="474" t="s">
        <v>147</v>
      </c>
      <c r="C53" s="475" t="s">
        <v>35</v>
      </c>
      <c r="D53" s="476">
        <f>D54</f>
        <v>63792.52</v>
      </c>
      <c r="E53" s="476">
        <f t="shared" ref="E53" si="52">E54</f>
        <v>300.49</v>
      </c>
      <c r="F53" s="476">
        <f>F54+F55</f>
        <v>-63478.96</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x14ac:dyDescent="0.25">
      <c r="B54" s="118">
        <v>5</v>
      </c>
      <c r="C54" s="477" t="s">
        <v>267</v>
      </c>
      <c r="D54" s="478">
        <v>63792.52</v>
      </c>
      <c r="E54" s="479">
        <v>300.49</v>
      </c>
      <c r="F54" s="479">
        <f>E54-D54</f>
        <v>-63492.03</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x14ac:dyDescent="0.25">
      <c r="B55" s="118" t="s">
        <v>242</v>
      </c>
      <c r="C55" s="477" t="s">
        <v>634</v>
      </c>
      <c r="D55" s="478">
        <v>0</v>
      </c>
      <c r="E55" s="479">
        <v>13.07</v>
      </c>
      <c r="F55" s="479">
        <f>E55-D55</f>
        <v>13.07</v>
      </c>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51" x14ac:dyDescent="0.25">
      <c r="B56" s="318"/>
      <c r="C56" s="318"/>
      <c r="D56" s="318"/>
      <c r="E56" s="96" t="s">
        <v>268</v>
      </c>
      <c r="F56" s="480">
        <f>F54+F55</f>
        <v>-63478.96</v>
      </c>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x14ac:dyDescent="0.25">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40.5" customHeight="1" x14ac:dyDescent="0.25">
      <c r="B58" s="656" t="s">
        <v>693</v>
      </c>
      <c r="C58" s="656"/>
      <c r="D58" s="656"/>
      <c r="E58" s="656"/>
      <c r="F58" s="656"/>
      <c r="G58" s="656"/>
      <c r="H58" s="656"/>
      <c r="I58" s="656"/>
      <c r="J58" s="93"/>
      <c r="K58" s="93"/>
      <c r="L58" s="93"/>
      <c r="M58" s="93"/>
      <c r="N58" s="93"/>
      <c r="O58" s="93"/>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row>
    <row r="59" spans="2:82" x14ac:dyDescent="0.25">
      <c r="B59" s="481" t="s">
        <v>694</v>
      </c>
      <c r="C59" s="481"/>
      <c r="D59" s="481"/>
      <c r="E59" s="481"/>
      <c r="F59" s="481"/>
      <c r="G59" s="481"/>
      <c r="H59" s="481"/>
      <c r="I59" s="481"/>
      <c r="J59" s="93"/>
      <c r="K59" s="93"/>
      <c r="L59" s="93"/>
      <c r="M59" s="93"/>
      <c r="N59" s="93"/>
      <c r="O59" s="93"/>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row>
    <row r="60" spans="2:82" x14ac:dyDescent="0.25">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2:82" ht="15.75" x14ac:dyDescent="0.25">
      <c r="B61" s="419" t="s">
        <v>645</v>
      </c>
      <c r="C61" s="420"/>
      <c r="D61" s="420"/>
      <c r="E61" s="393"/>
      <c r="F61" s="394"/>
      <c r="G61" s="393"/>
      <c r="H61" s="394"/>
      <c r="I61" s="393"/>
      <c r="J61" s="394"/>
      <c r="K61" s="393"/>
      <c r="L61" s="394"/>
      <c r="M61" s="393"/>
      <c r="N61" s="394"/>
      <c r="O61" s="393"/>
      <c r="P61" s="394"/>
      <c r="Q61" s="393"/>
      <c r="R61" s="394"/>
      <c r="S61" s="393"/>
      <c r="T61" s="394"/>
      <c r="U61" s="393"/>
      <c r="V61" s="394"/>
      <c r="W61" s="393"/>
      <c r="X61" s="394"/>
      <c r="Y61" s="393"/>
      <c r="Z61" s="394"/>
      <c r="AA61" s="393"/>
      <c r="AB61" s="394"/>
      <c r="AC61" s="393"/>
      <c r="AD61" s="394"/>
      <c r="AE61" s="393"/>
      <c r="AF61" s="394"/>
      <c r="AG61" s="393"/>
      <c r="AH61" s="394"/>
      <c r="AI61" s="393"/>
      <c r="AJ61" s="394"/>
      <c r="AK61" s="7"/>
      <c r="AL61" s="7"/>
      <c r="AM61" s="393"/>
      <c r="AN61" s="7"/>
      <c r="AO61" s="393"/>
      <c r="AP61" s="7"/>
      <c r="AQ61" s="393"/>
      <c r="AR61" s="7"/>
      <c r="AS61" s="393"/>
      <c r="AT61" s="7"/>
      <c r="AU61" s="393"/>
      <c r="AV61" s="7"/>
      <c r="AW61" s="393"/>
      <c r="AX61" s="7"/>
      <c r="AY61" s="393"/>
      <c r="AZ61" s="7"/>
      <c r="BA61" s="393"/>
      <c r="BB61" s="7"/>
      <c r="BC61" s="393"/>
      <c r="BD61" s="7"/>
      <c r="BE61" s="393"/>
      <c r="BF61" s="7"/>
      <c r="BG61" s="396"/>
      <c r="BH61" s="7"/>
      <c r="BI61" s="7"/>
      <c r="BJ61" s="7"/>
      <c r="BK61" s="393"/>
      <c r="BL61" s="7"/>
      <c r="BM61" s="393"/>
      <c r="BN61" s="7"/>
      <c r="BO61" s="393"/>
      <c r="BP61" s="7"/>
      <c r="BQ61" s="393"/>
      <c r="BR61" s="7"/>
      <c r="BS61" s="393"/>
      <c r="BT61" s="7"/>
      <c r="BU61" s="393"/>
      <c r="BV61" s="7"/>
      <c r="BW61" s="393"/>
      <c r="BX61" s="7"/>
      <c r="BY61" s="393"/>
      <c r="BZ61" s="7"/>
      <c r="CA61" s="393"/>
      <c r="CB61" s="7"/>
      <c r="CC61" s="393"/>
      <c r="CD61" s="7"/>
    </row>
    <row r="62" spans="2:82" ht="15.75" thickBot="1" x14ac:dyDescent="0.3">
      <c r="B62" s="391" t="s">
        <v>284</v>
      </c>
      <c r="C62" s="392"/>
      <c r="D62" s="392"/>
      <c r="E62" s="393"/>
      <c r="F62" s="394"/>
      <c r="G62" s="393"/>
      <c r="H62" s="394"/>
      <c r="I62" s="393"/>
      <c r="J62" s="394"/>
      <c r="K62" s="393"/>
      <c r="L62" s="394"/>
      <c r="M62" s="393"/>
      <c r="N62" s="394"/>
      <c r="O62" s="393"/>
      <c r="P62" s="394"/>
      <c r="Q62" s="393"/>
      <c r="R62" s="394"/>
      <c r="S62" s="393"/>
      <c r="T62" s="394"/>
      <c r="U62" s="393"/>
      <c r="V62" s="394"/>
      <c r="W62" s="393"/>
      <c r="X62" s="394"/>
      <c r="Y62" s="393"/>
      <c r="Z62" s="394"/>
      <c r="AA62" s="393"/>
      <c r="AB62" s="394"/>
      <c r="AC62" s="393"/>
      <c r="AD62" s="394"/>
      <c r="AE62" s="393"/>
      <c r="AF62" s="394"/>
      <c r="AG62" s="393"/>
      <c r="AH62" s="394"/>
      <c r="AI62" s="393"/>
      <c r="AJ62" s="394"/>
      <c r="AK62" s="808"/>
      <c r="AL62" s="808"/>
      <c r="AM62" s="808"/>
      <c r="AN62" s="808"/>
      <c r="AO62" s="808"/>
      <c r="AP62" s="808"/>
      <c r="AQ62" s="808"/>
      <c r="AR62" s="808"/>
      <c r="AS62" s="808"/>
      <c r="AT62" s="395"/>
      <c r="AU62" s="393"/>
      <c r="AV62" s="7"/>
      <c r="AW62" s="393"/>
      <c r="AX62" s="7"/>
      <c r="AY62" s="393"/>
      <c r="AZ62" s="7"/>
      <c r="BA62" s="393"/>
      <c r="BB62" s="7"/>
      <c r="BC62" s="393"/>
      <c r="BD62" s="7"/>
      <c r="BE62" s="393"/>
      <c r="BF62" s="7"/>
      <c r="BG62" s="396"/>
      <c r="BH62" s="7"/>
      <c r="BI62" s="7"/>
      <c r="BJ62" s="7"/>
      <c r="BK62" s="393"/>
      <c r="BL62" s="7"/>
      <c r="BM62" s="393"/>
      <c r="BN62" s="7"/>
      <c r="BO62" s="393"/>
      <c r="BP62" s="7"/>
      <c r="BQ62" s="393"/>
      <c r="BR62" s="7"/>
      <c r="BS62" s="393"/>
      <c r="BT62" s="7"/>
      <c r="BU62" s="393"/>
      <c r="BV62" s="7"/>
      <c r="BW62" s="393"/>
      <c r="BX62" s="7"/>
      <c r="BY62" s="393"/>
      <c r="BZ62" s="7"/>
      <c r="CA62" s="393"/>
      <c r="CB62" s="7"/>
      <c r="CC62" s="393"/>
      <c r="CD62" s="7"/>
    </row>
    <row r="63" spans="2:82" ht="57" customHeight="1" x14ac:dyDescent="0.25">
      <c r="B63" s="825" t="s">
        <v>147</v>
      </c>
      <c r="C63" s="827" t="s">
        <v>148</v>
      </c>
      <c r="D63" s="700" t="s">
        <v>648</v>
      </c>
      <c r="E63" s="823" t="s">
        <v>150</v>
      </c>
      <c r="F63" s="824"/>
      <c r="G63" s="823" t="s">
        <v>151</v>
      </c>
      <c r="H63" s="824"/>
      <c r="I63" s="823" t="s">
        <v>152</v>
      </c>
      <c r="J63" s="824"/>
      <c r="K63" s="823" t="s">
        <v>153</v>
      </c>
      <c r="L63" s="824"/>
      <c r="M63" s="823" t="s">
        <v>154</v>
      </c>
      <c r="N63" s="824"/>
      <c r="O63" s="823" t="s">
        <v>155</v>
      </c>
      <c r="P63" s="824"/>
      <c r="Q63" s="823" t="s">
        <v>156</v>
      </c>
      <c r="R63" s="824"/>
      <c r="S63" s="823" t="s">
        <v>157</v>
      </c>
      <c r="T63" s="824"/>
      <c r="U63" s="823" t="s">
        <v>158</v>
      </c>
      <c r="V63" s="824"/>
      <c r="W63" s="823" t="s">
        <v>159</v>
      </c>
      <c r="X63" s="824"/>
      <c r="Y63" s="823" t="s">
        <v>160</v>
      </c>
      <c r="Z63" s="824"/>
      <c r="AA63" s="823" t="s">
        <v>161</v>
      </c>
      <c r="AB63" s="824"/>
      <c r="AC63" s="823" t="s">
        <v>162</v>
      </c>
      <c r="AD63" s="824"/>
      <c r="AE63" s="823" t="s">
        <v>163</v>
      </c>
      <c r="AF63" s="824"/>
      <c r="AG63" s="823" t="s">
        <v>164</v>
      </c>
      <c r="AH63" s="824"/>
      <c r="AI63" s="823" t="s">
        <v>165</v>
      </c>
      <c r="AJ63" s="824"/>
      <c r="AK63" s="823" t="s">
        <v>166</v>
      </c>
      <c r="AL63" s="824"/>
      <c r="AM63" s="832" t="s">
        <v>167</v>
      </c>
      <c r="AN63" s="833"/>
      <c r="AO63" s="832" t="s">
        <v>183</v>
      </c>
      <c r="AP63" s="833"/>
      <c r="AQ63" s="832" t="s">
        <v>614</v>
      </c>
      <c r="AR63" s="833"/>
      <c r="AS63" s="832" t="s">
        <v>179</v>
      </c>
      <c r="AT63" s="833"/>
      <c r="AU63" s="831" t="s">
        <v>186</v>
      </c>
      <c r="AV63" s="831"/>
      <c r="AW63" s="832" t="s">
        <v>172</v>
      </c>
      <c r="AX63" s="833"/>
      <c r="AY63" s="832" t="s">
        <v>624</v>
      </c>
      <c r="AZ63" s="833"/>
      <c r="BA63" s="832" t="s">
        <v>625</v>
      </c>
      <c r="BB63" s="833"/>
      <c r="BC63" s="834" t="s">
        <v>649</v>
      </c>
      <c r="BD63" s="835"/>
      <c r="BE63" s="836" t="s">
        <v>170</v>
      </c>
      <c r="BF63" s="837"/>
      <c r="BG63" s="838" t="s">
        <v>650</v>
      </c>
      <c r="BH63" s="838"/>
      <c r="BI63" s="839" t="s">
        <v>651</v>
      </c>
      <c r="BJ63" s="839"/>
      <c r="BK63" s="839" t="s">
        <v>626</v>
      </c>
      <c r="BL63" s="839"/>
      <c r="BM63" s="832" t="s">
        <v>627</v>
      </c>
      <c r="BN63" s="833"/>
      <c r="BO63" s="832" t="s">
        <v>628</v>
      </c>
      <c r="BP63" s="833"/>
      <c r="BQ63" s="832" t="s">
        <v>629</v>
      </c>
      <c r="BR63" s="833"/>
      <c r="BS63" s="831" t="s">
        <v>611</v>
      </c>
      <c r="BT63" s="831"/>
      <c r="BU63" s="831" t="s">
        <v>563</v>
      </c>
      <c r="BV63" s="831"/>
      <c r="BW63" s="707" t="s">
        <v>630</v>
      </c>
      <c r="BX63" s="708"/>
      <c r="BY63" s="707" t="s">
        <v>652</v>
      </c>
      <c r="BZ63" s="708"/>
      <c r="CA63" s="823" t="s">
        <v>185</v>
      </c>
      <c r="CB63" s="824"/>
      <c r="CC63" s="700" t="s">
        <v>695</v>
      </c>
      <c r="CD63" s="7"/>
    </row>
    <row r="64" spans="2:82" ht="40.5" x14ac:dyDescent="0.25">
      <c r="B64" s="826"/>
      <c r="C64" s="828"/>
      <c r="D64" s="764"/>
      <c r="E64" s="602" t="s">
        <v>187</v>
      </c>
      <c r="F64" s="603" t="s">
        <v>188</v>
      </c>
      <c r="G64" s="602" t="s">
        <v>187</v>
      </c>
      <c r="H64" s="603" t="s">
        <v>188</v>
      </c>
      <c r="I64" s="602" t="s">
        <v>187</v>
      </c>
      <c r="J64" s="603" t="s">
        <v>188</v>
      </c>
      <c r="K64" s="602" t="s">
        <v>187</v>
      </c>
      <c r="L64" s="603" t="s">
        <v>188</v>
      </c>
      <c r="M64" s="602" t="s">
        <v>187</v>
      </c>
      <c r="N64" s="603" t="s">
        <v>188</v>
      </c>
      <c r="O64" s="602" t="s">
        <v>187</v>
      </c>
      <c r="P64" s="603" t="s">
        <v>188</v>
      </c>
      <c r="Q64" s="602" t="s">
        <v>189</v>
      </c>
      <c r="R64" s="603" t="s">
        <v>190</v>
      </c>
      <c r="S64" s="602" t="s">
        <v>187</v>
      </c>
      <c r="T64" s="603" t="s">
        <v>188</v>
      </c>
      <c r="U64" s="602" t="s">
        <v>187</v>
      </c>
      <c r="V64" s="603" t="s">
        <v>188</v>
      </c>
      <c r="W64" s="602" t="s">
        <v>187</v>
      </c>
      <c r="X64" s="603" t="s">
        <v>188</v>
      </c>
      <c r="Y64" s="602" t="s">
        <v>187</v>
      </c>
      <c r="Z64" s="603" t="s">
        <v>188</v>
      </c>
      <c r="AA64" s="602" t="s">
        <v>187</v>
      </c>
      <c r="AB64" s="603" t="s">
        <v>188</v>
      </c>
      <c r="AC64" s="602" t="s">
        <v>187</v>
      </c>
      <c r="AD64" s="603" t="s">
        <v>188</v>
      </c>
      <c r="AE64" s="602" t="s">
        <v>187</v>
      </c>
      <c r="AF64" s="603" t="s">
        <v>188</v>
      </c>
      <c r="AG64" s="602" t="s">
        <v>191</v>
      </c>
      <c r="AH64" s="603" t="s">
        <v>192</v>
      </c>
      <c r="AI64" s="602" t="s">
        <v>191</v>
      </c>
      <c r="AJ64" s="603" t="s">
        <v>192</v>
      </c>
      <c r="AK64" s="602" t="s">
        <v>187</v>
      </c>
      <c r="AL64" s="604" t="s">
        <v>188</v>
      </c>
      <c r="AM64" s="400" t="s">
        <v>193</v>
      </c>
      <c r="AN64" s="400" t="s">
        <v>194</v>
      </c>
      <c r="AO64" s="605" t="s">
        <v>191</v>
      </c>
      <c r="AP64" s="606" t="s">
        <v>195</v>
      </c>
      <c r="AQ64" s="602" t="s">
        <v>187</v>
      </c>
      <c r="AR64" s="604" t="s">
        <v>188</v>
      </c>
      <c r="AS64" s="605" t="s">
        <v>187</v>
      </c>
      <c r="AT64" s="604" t="s">
        <v>188</v>
      </c>
      <c r="AU64" s="602" t="s">
        <v>187</v>
      </c>
      <c r="AV64" s="604" t="s">
        <v>188</v>
      </c>
      <c r="AW64" s="398" t="s">
        <v>187</v>
      </c>
      <c r="AX64" s="398" t="s">
        <v>188</v>
      </c>
      <c r="AY64" s="398" t="s">
        <v>577</v>
      </c>
      <c r="AZ64" s="398" t="s">
        <v>188</v>
      </c>
      <c r="BA64" s="602" t="s">
        <v>187</v>
      </c>
      <c r="BB64" s="604" t="s">
        <v>188</v>
      </c>
      <c r="BC64" s="602" t="s">
        <v>187</v>
      </c>
      <c r="BD64" s="604" t="s">
        <v>188</v>
      </c>
      <c r="BE64" s="602" t="s">
        <v>191</v>
      </c>
      <c r="BF64" s="604" t="s">
        <v>192</v>
      </c>
      <c r="BG64" s="602" t="s">
        <v>187</v>
      </c>
      <c r="BH64" s="604" t="s">
        <v>188</v>
      </c>
      <c r="BI64" s="602" t="s">
        <v>187</v>
      </c>
      <c r="BJ64" s="604" t="s">
        <v>188</v>
      </c>
      <c r="BK64" s="602" t="s">
        <v>187</v>
      </c>
      <c r="BL64" s="604" t="s">
        <v>188</v>
      </c>
      <c r="BM64" s="602" t="s">
        <v>187</v>
      </c>
      <c r="BN64" s="604" t="s">
        <v>188</v>
      </c>
      <c r="BO64" s="602" t="s">
        <v>187</v>
      </c>
      <c r="BP64" s="604" t="s">
        <v>188</v>
      </c>
      <c r="BQ64" s="602" t="s">
        <v>187</v>
      </c>
      <c r="BR64" s="604" t="s">
        <v>188</v>
      </c>
      <c r="BS64" s="605" t="s">
        <v>187</v>
      </c>
      <c r="BT64" s="606" t="s">
        <v>188</v>
      </c>
      <c r="BU64" s="602" t="s">
        <v>200</v>
      </c>
      <c r="BV64" s="604" t="s">
        <v>201</v>
      </c>
      <c r="BW64" s="602" t="s">
        <v>187</v>
      </c>
      <c r="BX64" s="604" t="s">
        <v>188</v>
      </c>
      <c r="BY64" s="400" t="s">
        <v>187</v>
      </c>
      <c r="BZ64" s="400" t="s">
        <v>188</v>
      </c>
      <c r="CA64" s="602" t="s">
        <v>202</v>
      </c>
      <c r="CB64" s="604" t="s">
        <v>203</v>
      </c>
      <c r="CC64" s="764"/>
      <c r="CD64" s="7"/>
    </row>
    <row r="65" spans="1:82" ht="15.75" thickBot="1" x14ac:dyDescent="0.3">
      <c r="B65" s="421">
        <v>1</v>
      </c>
      <c r="C65" s="422">
        <v>2</v>
      </c>
      <c r="D65" s="423">
        <v>3</v>
      </c>
      <c r="E65" s="424">
        <v>4</v>
      </c>
      <c r="F65" s="422">
        <v>5</v>
      </c>
      <c r="G65" s="424">
        <v>6</v>
      </c>
      <c r="H65" s="422">
        <v>7</v>
      </c>
      <c r="I65" s="424">
        <v>8</v>
      </c>
      <c r="J65" s="422">
        <v>9</v>
      </c>
      <c r="K65" s="424">
        <v>10</v>
      </c>
      <c r="L65" s="422">
        <v>11</v>
      </c>
      <c r="M65" s="424">
        <v>12</v>
      </c>
      <c r="N65" s="422">
        <v>13</v>
      </c>
      <c r="O65" s="424">
        <v>14</v>
      </c>
      <c r="P65" s="422">
        <v>15</v>
      </c>
      <c r="Q65" s="424">
        <v>16</v>
      </c>
      <c r="R65" s="422">
        <v>17</v>
      </c>
      <c r="S65" s="424">
        <v>18</v>
      </c>
      <c r="T65" s="422">
        <v>19</v>
      </c>
      <c r="U65" s="424">
        <v>20</v>
      </c>
      <c r="V65" s="422">
        <v>21</v>
      </c>
      <c r="W65" s="424">
        <v>22</v>
      </c>
      <c r="X65" s="422">
        <v>23</v>
      </c>
      <c r="Y65" s="424">
        <v>24</v>
      </c>
      <c r="Z65" s="422">
        <v>25</v>
      </c>
      <c r="AA65" s="424">
        <v>26</v>
      </c>
      <c r="AB65" s="422">
        <v>27</v>
      </c>
      <c r="AC65" s="424">
        <v>28</v>
      </c>
      <c r="AD65" s="422">
        <v>29</v>
      </c>
      <c r="AE65" s="424">
        <v>30</v>
      </c>
      <c r="AF65" s="422">
        <v>31</v>
      </c>
      <c r="AG65" s="424">
        <v>32</v>
      </c>
      <c r="AH65" s="422">
        <v>33</v>
      </c>
      <c r="AI65" s="424">
        <v>34</v>
      </c>
      <c r="AJ65" s="422">
        <v>35</v>
      </c>
      <c r="AK65" s="424">
        <v>36</v>
      </c>
      <c r="AL65" s="422">
        <v>37</v>
      </c>
      <c r="AM65" s="424">
        <v>38</v>
      </c>
      <c r="AN65" s="422">
        <v>39</v>
      </c>
      <c r="AO65" s="424">
        <v>40</v>
      </c>
      <c r="AP65" s="422">
        <v>41</v>
      </c>
      <c r="AQ65" s="424">
        <v>42</v>
      </c>
      <c r="AR65" s="422">
        <v>43</v>
      </c>
      <c r="AS65" s="424">
        <v>44</v>
      </c>
      <c r="AT65" s="422">
        <v>45</v>
      </c>
      <c r="AU65" s="424">
        <v>46</v>
      </c>
      <c r="AV65" s="422">
        <v>47</v>
      </c>
      <c r="AW65" s="424">
        <v>48</v>
      </c>
      <c r="AX65" s="422">
        <v>49</v>
      </c>
      <c r="AY65" s="424">
        <v>50</v>
      </c>
      <c r="AZ65" s="422">
        <v>51</v>
      </c>
      <c r="BA65" s="424">
        <v>52</v>
      </c>
      <c r="BB65" s="422">
        <v>53</v>
      </c>
      <c r="BC65" s="424">
        <v>54</v>
      </c>
      <c r="BD65" s="422">
        <v>55</v>
      </c>
      <c r="BE65" s="424">
        <v>56</v>
      </c>
      <c r="BF65" s="422">
        <v>57</v>
      </c>
      <c r="BG65" s="424">
        <v>58</v>
      </c>
      <c r="BH65" s="422">
        <v>59</v>
      </c>
      <c r="BI65" s="424">
        <v>60</v>
      </c>
      <c r="BJ65" s="422">
        <v>61</v>
      </c>
      <c r="BK65" s="424">
        <v>62</v>
      </c>
      <c r="BL65" s="422">
        <v>63</v>
      </c>
      <c r="BM65" s="424">
        <v>64</v>
      </c>
      <c r="BN65" s="422">
        <v>65</v>
      </c>
      <c r="BO65" s="424">
        <v>66</v>
      </c>
      <c r="BP65" s="422">
        <v>67</v>
      </c>
      <c r="BQ65" s="424">
        <v>68</v>
      </c>
      <c r="BR65" s="422">
        <v>69</v>
      </c>
      <c r="BS65" s="424">
        <v>70</v>
      </c>
      <c r="BT65" s="422">
        <v>71</v>
      </c>
      <c r="BU65" s="424">
        <v>72</v>
      </c>
      <c r="BV65" s="422">
        <v>73</v>
      </c>
      <c r="BW65" s="424">
        <v>74</v>
      </c>
      <c r="BX65" s="422">
        <v>75</v>
      </c>
      <c r="BY65" s="424">
        <v>76</v>
      </c>
      <c r="BZ65" s="422">
        <v>77</v>
      </c>
      <c r="CA65" s="424">
        <v>78</v>
      </c>
      <c r="CB65" s="422">
        <v>79</v>
      </c>
      <c r="CC65" s="482">
        <v>80</v>
      </c>
      <c r="CD65" s="7"/>
    </row>
    <row r="66" spans="1:82" ht="15.75" thickBot="1" x14ac:dyDescent="0.3">
      <c r="B66" s="483">
        <v>5</v>
      </c>
      <c r="C66" s="484" t="s">
        <v>205</v>
      </c>
      <c r="D66" s="485">
        <f>E66*F66+G66*H66+I66*J66+K66*L66+M66*N66+O66*P66+Q66*R66+S66*T66+U66*V66+W66*X66+Y66*Z66+AA66*AB66+AC66*AD66+AE66*AF66+AG66*AH66+AI66*AJ66+AK66*AL66+AM66*AN66+AO66*AP66+AQ66*AR66+AS66*AT66+AU66*AV66+AW66*AX66+AY66*AZ66+BA66*BB66+BC66*BD66+BE66*BF66+BG66*BH66+BI66*BJ66+BK66*BL66+BM66*BN66+BO66*BP66+BQ66*BR66+BS66*BT66+BU66*BV66+BW66*BX66+BY66*BZ66+CA66*CB66</f>
        <v>300.48648993627705</v>
      </c>
      <c r="E66" s="486">
        <v>10</v>
      </c>
      <c r="F66" s="487">
        <v>0.55999999999999994</v>
      </c>
      <c r="G66" s="486"/>
      <c r="H66" s="487"/>
      <c r="I66" s="486"/>
      <c r="J66" s="487"/>
      <c r="K66" s="486"/>
      <c r="L66" s="487"/>
      <c r="M66" s="486"/>
      <c r="N66" s="487"/>
      <c r="O66" s="486"/>
      <c r="P66" s="487"/>
      <c r="Q66" s="486"/>
      <c r="R66" s="487"/>
      <c r="S66" s="486"/>
      <c r="T66" s="487"/>
      <c r="U66" s="486"/>
      <c r="V66" s="487"/>
      <c r="W66" s="486"/>
      <c r="X66" s="487"/>
      <c r="Y66" s="486"/>
      <c r="Z66" s="487"/>
      <c r="AA66" s="486"/>
      <c r="AB66" s="487"/>
      <c r="AC66" s="486"/>
      <c r="AD66" s="487"/>
      <c r="AE66" s="486">
        <v>2</v>
      </c>
      <c r="AF66" s="487">
        <v>1.6456</v>
      </c>
      <c r="AG66" s="486">
        <v>71</v>
      </c>
      <c r="AH66" s="487">
        <v>3.2232217573221762</v>
      </c>
      <c r="AI66" s="486">
        <v>16.5</v>
      </c>
      <c r="AJ66" s="487">
        <v>3.802820919175911</v>
      </c>
      <c r="AK66" s="486"/>
      <c r="AL66" s="488"/>
      <c r="AM66" s="486"/>
      <c r="AN66" s="488"/>
      <c r="AO66" s="486"/>
      <c r="AP66" s="488"/>
      <c r="AQ66" s="486"/>
      <c r="AR66" s="488"/>
      <c r="AS66" s="486"/>
      <c r="AT66" s="488"/>
      <c r="AU66" s="486"/>
      <c r="AV66" s="488"/>
      <c r="AW66" s="486"/>
      <c r="AX66" s="488"/>
      <c r="AY66" s="486"/>
      <c r="AZ66" s="488"/>
      <c r="BA66" s="486"/>
      <c r="BB66" s="488"/>
      <c r="BC66" s="486"/>
      <c r="BD66" s="488"/>
      <c r="BE66" s="486"/>
      <c r="BF66" s="488"/>
      <c r="BG66" s="486"/>
      <c r="BH66" s="488"/>
      <c r="BI66" s="486"/>
      <c r="BJ66" s="488"/>
      <c r="BK66" s="486"/>
      <c r="BL66" s="488"/>
      <c r="BM66" s="486"/>
      <c r="BN66" s="488"/>
      <c r="BO66" s="486"/>
      <c r="BP66" s="488"/>
      <c r="BQ66" s="486"/>
      <c r="BR66" s="488"/>
      <c r="BS66" s="486"/>
      <c r="BT66" s="489"/>
      <c r="BU66" s="486"/>
      <c r="BV66" s="489"/>
      <c r="BW66" s="486"/>
      <c r="BX66" s="489"/>
      <c r="BY66" s="486"/>
      <c r="BZ66" s="489"/>
      <c r="CA66" s="486"/>
      <c r="CB66" s="489"/>
      <c r="CC66" s="485">
        <f t="shared" ref="CC66" si="53">ROUND(AK66*AL66+AM66*AN66+AO66*AP66+AQ66*AR66+AS66*AT66+AU66*AV66+AW66*AX66+AY66*AZ66+BA66*BB66+BC66*BD66+BE66*BF66+BG66*BH66+BI66*BJ66+BK66*BL66+BM66*BN66+BO66*BP66+BQ66*BR66+BS66*BT66+BU66*BV66+BW66*BX66+BY66*BZ66+CA66*CB66+E66*F66+G66*H66+I66*J66+K66*L66+M66*N66+O66*P66+Q66*R66+S66*T66+U66*V66+W66*X66+Y66*Z66+AA66*AB66+AC66*AD66+AE66*AF66+AG66*AH66+AI66*AJ66,2)</f>
        <v>300.49</v>
      </c>
      <c r="CD66" s="7"/>
    </row>
    <row r="67" spans="1:82" ht="15.75" thickBot="1" x14ac:dyDescent="0.3">
      <c r="B67" s="483" t="s">
        <v>242</v>
      </c>
      <c r="C67" s="484" t="s">
        <v>247</v>
      </c>
      <c r="D67" s="485">
        <f>E67*F67+G67*H67+I67*J67+K67*L67+M67*N67+O67*P67+Q67*R67+S67*T67+U67*V67+W67*X67+Y67*Z67+AA67*AB67+AC67*AD67+AE67*AF67+AG67*AH67+AI67*AJ67+AK67*AL67+AM67*AN67+AO67*AP67+AQ67*AR67+AS67*AT67+AU67*AV67+AW67*AX67+AY67*AZ67+BA67*BB67+BC67*BD67+BE67*BF67+BG67*BH67+BI67*BJ67+BK67*BL67+BM67*BN67+BO67*BP67+BQ67*BR67+BS67*BT67+BU67*BV67+BW67*BX67+BY67*BZ67+CA67*CB67</f>
        <v>13.067272727272726</v>
      </c>
      <c r="E67" s="486"/>
      <c r="F67" s="487"/>
      <c r="G67" s="486"/>
      <c r="H67" s="487"/>
      <c r="I67" s="486"/>
      <c r="J67" s="487"/>
      <c r="K67" s="486"/>
      <c r="L67" s="487"/>
      <c r="M67" s="486"/>
      <c r="N67" s="487"/>
      <c r="O67" s="486"/>
      <c r="P67" s="487"/>
      <c r="Q67" s="486"/>
      <c r="R67" s="487"/>
      <c r="S67" s="486"/>
      <c r="T67" s="487"/>
      <c r="U67" s="486"/>
      <c r="V67" s="487"/>
      <c r="W67" s="486"/>
      <c r="X67" s="487"/>
      <c r="Y67" s="486">
        <v>200</v>
      </c>
      <c r="Z67" s="487">
        <v>6.5336363636363637E-2</v>
      </c>
      <c r="AA67" s="486"/>
      <c r="AB67" s="487"/>
      <c r="AC67" s="486"/>
      <c r="AD67" s="487"/>
      <c r="AE67" s="486"/>
      <c r="AF67" s="487"/>
      <c r="AG67" s="486"/>
      <c r="AH67" s="487"/>
      <c r="AI67" s="486"/>
      <c r="AJ67" s="487"/>
      <c r="AK67" s="486"/>
      <c r="AL67" s="488"/>
      <c r="AM67" s="486"/>
      <c r="AN67" s="488"/>
      <c r="AO67" s="486"/>
      <c r="AP67" s="488"/>
      <c r="AQ67" s="486"/>
      <c r="AR67" s="488"/>
      <c r="AS67" s="486"/>
      <c r="AT67" s="488"/>
      <c r="AU67" s="486"/>
      <c r="AV67" s="488"/>
      <c r="AW67" s="486"/>
      <c r="AX67" s="488"/>
      <c r="AY67" s="486"/>
      <c r="AZ67" s="488"/>
      <c r="BA67" s="486"/>
      <c r="BB67" s="488"/>
      <c r="BC67" s="486"/>
      <c r="BD67" s="488"/>
      <c r="BE67" s="486"/>
      <c r="BF67" s="488"/>
      <c r="BG67" s="486"/>
      <c r="BH67" s="488"/>
      <c r="BI67" s="486"/>
      <c r="BJ67" s="488"/>
      <c r="BK67" s="486"/>
      <c r="BL67" s="488"/>
      <c r="BM67" s="486"/>
      <c r="BN67" s="488"/>
      <c r="BO67" s="486"/>
      <c r="BP67" s="488"/>
      <c r="BQ67" s="486"/>
      <c r="BR67" s="488"/>
      <c r="BS67" s="486"/>
      <c r="BT67" s="489"/>
      <c r="BU67" s="486"/>
      <c r="BV67" s="489"/>
      <c r="BW67" s="486"/>
      <c r="BX67" s="489"/>
      <c r="BY67" s="486"/>
      <c r="BZ67" s="489"/>
      <c r="CA67" s="486"/>
      <c r="CB67" s="489"/>
      <c r="CC67" s="485">
        <f>ROUND(AK67*AL67+AM67*AN67+AO67*AP67+AQ67*AR67+AS67*AT67+AU67*AV67+AW67*AX67+AY67*AZ67+BA67*BB67+BC67*BD67+BE67*BF67+BG67*BH67+BI67*BJ67+BK67*BL67+BM67*BN67+BO67*BP67+BQ67*BR67+BS67*BT67+BU67*BV67+BW67*BX67+BY67*BZ67+CA67*CB67+E67*F67+G67*H67+I67*J67+K67*L67+M67*N67+O67*P67+Q67*R67+S67*T67+U67*V67+W67*X67+Y67*Z67+AA67*AB67+AC67*AD67+AE67*AF67+AG67*AH67+AI67*AJ67,2)</f>
        <v>13.07</v>
      </c>
      <c r="CD67" s="7"/>
    </row>
    <row r="68" spans="1:82" x14ac:dyDescent="0.25">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1:82" x14ac:dyDescent="0.25">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1:82" x14ac:dyDescent="0.25">
      <c r="B70" s="721" t="s">
        <v>289</v>
      </c>
      <c r="C70" s="721"/>
      <c r="D70" s="721"/>
      <c r="E70" s="721"/>
      <c r="F70" s="721"/>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row>
    <row r="71" spans="1:82" ht="38.25" x14ac:dyDescent="0.25">
      <c r="B71" s="722" t="s">
        <v>706</v>
      </c>
      <c r="C71" s="722"/>
      <c r="D71" s="722" t="s">
        <v>707</v>
      </c>
      <c r="E71" s="722"/>
      <c r="F71" s="541" t="s">
        <v>292</v>
      </c>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row>
    <row r="72" spans="1:82" ht="25.5" x14ac:dyDescent="0.25">
      <c r="B72" s="723"/>
      <c r="C72" s="724"/>
      <c r="D72" s="492" t="s">
        <v>205</v>
      </c>
      <c r="E72" s="492" t="s">
        <v>247</v>
      </c>
      <c r="F72" s="110"/>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row>
    <row r="73" spans="1:82" x14ac:dyDescent="0.25">
      <c r="B73" s="725"/>
      <c r="C73" s="726"/>
      <c r="D73" s="493">
        <v>-63492.03</v>
      </c>
      <c r="E73" s="110">
        <v>13.07</v>
      </c>
      <c r="F73" s="110"/>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row>
    <row r="74" spans="1:82" ht="15.75" x14ac:dyDescent="0.25">
      <c r="B74" s="725">
        <v>111254</v>
      </c>
      <c r="C74" s="726"/>
      <c r="D74" s="725">
        <f>D73+E73</f>
        <v>-63478.96</v>
      </c>
      <c r="E74" s="725"/>
      <c r="F74" s="608">
        <f>B74+D74</f>
        <v>47775.040000000001</v>
      </c>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row>
    <row r="75" spans="1:82" x14ac:dyDescent="0.25">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row>
    <row r="76" spans="1:82" x14ac:dyDescent="0.25">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row>
    <row r="77" spans="1:82" x14ac:dyDescent="0.25">
      <c r="A77" t="s">
        <v>378</v>
      </c>
      <c r="B77" s="727" t="s">
        <v>372</v>
      </c>
      <c r="C77" s="727"/>
      <c r="D77" s="727"/>
    </row>
    <row r="78" spans="1:82" ht="15.75" thickBot="1" x14ac:dyDescent="0.3">
      <c r="B78" s="112" t="s">
        <v>373</v>
      </c>
      <c r="C78" s="112" t="s">
        <v>374</v>
      </c>
      <c r="D78" s="112" t="s">
        <v>375</v>
      </c>
    </row>
    <row r="79" spans="1:82" ht="15.75" thickTop="1" x14ac:dyDescent="0.25">
      <c r="B79" s="113" t="s">
        <v>696</v>
      </c>
      <c r="C79" s="490" t="s">
        <v>697</v>
      </c>
      <c r="D79" s="491">
        <v>21622.52</v>
      </c>
    </row>
    <row r="80" spans="1:82" x14ac:dyDescent="0.25">
      <c r="B80" s="114"/>
      <c r="C80" s="114" t="s">
        <v>124</v>
      </c>
      <c r="D80" s="609">
        <f>D79</f>
        <v>21622.52</v>
      </c>
    </row>
    <row r="83" spans="1:4" ht="32.25" customHeight="1" x14ac:dyDescent="0.25">
      <c r="A83" t="s">
        <v>705</v>
      </c>
      <c r="B83" s="727" t="s">
        <v>698</v>
      </c>
      <c r="C83" s="727"/>
      <c r="D83" s="727"/>
    </row>
    <row r="84" spans="1:4" ht="15.75" thickBot="1" x14ac:dyDescent="0.3">
      <c r="B84" s="112" t="s">
        <v>373</v>
      </c>
      <c r="C84" s="112" t="s">
        <v>374</v>
      </c>
      <c r="D84" s="112" t="s">
        <v>375</v>
      </c>
    </row>
    <row r="85" spans="1:4" ht="15.75" thickTop="1" x14ac:dyDescent="0.25">
      <c r="B85" s="113" t="s">
        <v>696</v>
      </c>
      <c r="C85" s="490" t="s">
        <v>699</v>
      </c>
      <c r="D85" s="491">
        <v>1612.69</v>
      </c>
    </row>
    <row r="86" spans="1:4" x14ac:dyDescent="0.25">
      <c r="B86" s="113" t="s">
        <v>700</v>
      </c>
      <c r="C86" s="490" t="s">
        <v>701</v>
      </c>
      <c r="D86" s="491">
        <v>806.34</v>
      </c>
    </row>
    <row r="87" spans="1:4" x14ac:dyDescent="0.25">
      <c r="B87" s="113" t="s">
        <v>700</v>
      </c>
      <c r="C87" s="490" t="s">
        <v>702</v>
      </c>
      <c r="D87" s="491">
        <v>806.34</v>
      </c>
    </row>
    <row r="88" spans="1:4" x14ac:dyDescent="0.25">
      <c r="B88" s="113" t="s">
        <v>700</v>
      </c>
      <c r="C88" s="490" t="s">
        <v>703</v>
      </c>
      <c r="D88" s="491">
        <v>806.34</v>
      </c>
    </row>
    <row r="89" spans="1:4" x14ac:dyDescent="0.25">
      <c r="B89" s="113" t="s">
        <v>700</v>
      </c>
      <c r="C89" s="490" t="s">
        <v>704</v>
      </c>
      <c r="D89" s="491">
        <v>806.34</v>
      </c>
    </row>
    <row r="90" spans="1:4" x14ac:dyDescent="0.25">
      <c r="B90" s="114"/>
      <c r="C90" s="114" t="s">
        <v>124</v>
      </c>
      <c r="D90" s="546">
        <f>ROUNDUP(SUM(D85:D89),0)</f>
        <v>4839</v>
      </c>
    </row>
    <row r="93" spans="1:4" ht="18.75" x14ac:dyDescent="0.3">
      <c r="C93" s="610" t="s">
        <v>708</v>
      </c>
      <c r="D93" s="611">
        <f>F74+D80+D90</f>
        <v>74236.56</v>
      </c>
    </row>
  </sheetData>
  <mergeCells count="95">
    <mergeCell ref="B83:D83"/>
    <mergeCell ref="B70:F70"/>
    <mergeCell ref="B71:C71"/>
    <mergeCell ref="D71:E71"/>
    <mergeCell ref="B72:C72"/>
    <mergeCell ref="B73:C73"/>
    <mergeCell ref="B74:C74"/>
    <mergeCell ref="D74:E74"/>
    <mergeCell ref="B77:D77"/>
    <mergeCell ref="BU63:BV63"/>
    <mergeCell ref="BW63:BX63"/>
    <mergeCell ref="BY63:BZ63"/>
    <mergeCell ref="CA63:CB63"/>
    <mergeCell ref="CC63:CC64"/>
    <mergeCell ref="BS63:BT63"/>
    <mergeCell ref="AW63:AX63"/>
    <mergeCell ref="AY63:AZ63"/>
    <mergeCell ref="BA63:BB63"/>
    <mergeCell ref="BC63:BD63"/>
    <mergeCell ref="BE63:BF63"/>
    <mergeCell ref="BG63:BH63"/>
    <mergeCell ref="BI63:BJ63"/>
    <mergeCell ref="BK63:BL63"/>
    <mergeCell ref="BM63:BN63"/>
    <mergeCell ref="BO63:BP63"/>
    <mergeCell ref="BQ63:BR63"/>
    <mergeCell ref="AU63:AV63"/>
    <mergeCell ref="Y63:Z63"/>
    <mergeCell ref="AA63:AB63"/>
    <mergeCell ref="AC63:AD63"/>
    <mergeCell ref="AE63:AF63"/>
    <mergeCell ref="AG63:AH63"/>
    <mergeCell ref="AI63:AJ63"/>
    <mergeCell ref="AK63:AL63"/>
    <mergeCell ref="AM63:AN63"/>
    <mergeCell ref="AO63:AP63"/>
    <mergeCell ref="AQ63:AR63"/>
    <mergeCell ref="AS63:AT63"/>
    <mergeCell ref="M63:N63"/>
    <mergeCell ref="O63:P63"/>
    <mergeCell ref="Q63:R63"/>
    <mergeCell ref="S63:T63"/>
    <mergeCell ref="U63:V63"/>
    <mergeCell ref="W63:X63"/>
    <mergeCell ref="BY5:BY6"/>
    <mergeCell ref="B58:I58"/>
    <mergeCell ref="AK62:AS62"/>
    <mergeCell ref="B63:B64"/>
    <mergeCell ref="C63:C64"/>
    <mergeCell ref="D63:D64"/>
    <mergeCell ref="E63:F63"/>
    <mergeCell ref="G63:H63"/>
    <mergeCell ref="I63:J63"/>
    <mergeCell ref="K63:L63"/>
    <mergeCell ref="BM5:BN5"/>
    <mergeCell ref="BO5:BP5"/>
    <mergeCell ref="BQ5:BR5"/>
    <mergeCell ref="BS5:BT5"/>
    <mergeCell ref="BU5:BV5"/>
    <mergeCell ref="BW5:BX5"/>
    <mergeCell ref="BA5:BB5"/>
    <mergeCell ref="BC5:BD5"/>
    <mergeCell ref="BE5:BF5"/>
    <mergeCell ref="BG5:BH5"/>
    <mergeCell ref="BI5:BJ5"/>
    <mergeCell ref="BK5:BL5"/>
    <mergeCell ref="Y5:Z5"/>
    <mergeCell ref="AY5:AZ5"/>
    <mergeCell ref="AC5:AD5"/>
    <mergeCell ref="AE5:AF5"/>
    <mergeCell ref="AG5:AH5"/>
    <mergeCell ref="AI5:AJ5"/>
    <mergeCell ref="AK5:AL5"/>
    <mergeCell ref="AM5:AN5"/>
    <mergeCell ref="AO5:AP5"/>
    <mergeCell ref="AQ5:AR5"/>
    <mergeCell ref="AS5:AT5"/>
    <mergeCell ref="AU5:AV5"/>
    <mergeCell ref="AW5:AX5"/>
    <mergeCell ref="D1:F1"/>
    <mergeCell ref="AA5:AB5"/>
    <mergeCell ref="AK3:AS3"/>
    <mergeCell ref="B5:B6"/>
    <mergeCell ref="C5:C6"/>
    <mergeCell ref="D5:D6"/>
    <mergeCell ref="E5:F5"/>
    <mergeCell ref="G5:H5"/>
    <mergeCell ref="I5:J5"/>
    <mergeCell ref="K5:L5"/>
    <mergeCell ref="M5:N5"/>
    <mergeCell ref="O5:P5"/>
    <mergeCell ref="Q5:R5"/>
    <mergeCell ref="S5:T5"/>
    <mergeCell ref="U5:V5"/>
    <mergeCell ref="W5:X5"/>
  </mergeCells>
  <pageMargins left="3.937007874015748E-2" right="3.937007874015748E-2" top="3.937007874015748E-2" bottom="3.937007874015748E-2" header="3.937007874015748E-2" footer="3.937007874015748E-2"/>
  <pageSetup paperSize="9"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F51FE-8E64-4E2B-A10E-71F7E1CE2C69}">
  <dimension ref="A2:F16"/>
  <sheetViews>
    <sheetView zoomScale="75" zoomScaleNormal="75" workbookViewId="0">
      <selection activeCell="F6" sqref="F6:F8"/>
    </sheetView>
  </sheetViews>
  <sheetFormatPr defaultRowHeight="12.75" x14ac:dyDescent="0.2"/>
  <cols>
    <col min="1" max="1" width="18.5703125" style="239" customWidth="1"/>
    <col min="2" max="2" width="15.5703125" style="239" customWidth="1"/>
    <col min="3" max="3" width="14.42578125" style="239" customWidth="1"/>
    <col min="4" max="4" width="17.7109375" style="239" customWidth="1"/>
    <col min="5" max="5" width="16.5703125" style="239" customWidth="1"/>
    <col min="6" max="6" width="40.42578125" style="239" customWidth="1"/>
    <col min="7" max="16384" width="9.140625" style="239"/>
  </cols>
  <sheetData>
    <row r="2" spans="1:6" ht="38.25" x14ac:dyDescent="0.2">
      <c r="A2" s="511"/>
      <c r="B2" s="2"/>
      <c r="C2" s="2"/>
      <c r="D2" s="2"/>
      <c r="E2" s="2"/>
      <c r="F2" s="5" t="s">
        <v>710</v>
      </c>
    </row>
    <row r="3" spans="1:6" x14ac:dyDescent="0.2">
      <c r="A3" s="660" t="s">
        <v>711</v>
      </c>
      <c r="B3" s="660"/>
      <c r="C3" s="660"/>
      <c r="D3" s="660"/>
      <c r="E3" s="660"/>
      <c r="F3" s="660"/>
    </row>
    <row r="4" spans="1:6" ht="13.5" thickBot="1" x14ac:dyDescent="0.25">
      <c r="A4" s="512"/>
      <c r="B4" s="661" t="s">
        <v>4</v>
      </c>
      <c r="C4" s="661"/>
      <c r="D4" s="661"/>
      <c r="E4" s="661"/>
      <c r="F4" s="4"/>
    </row>
    <row r="5" spans="1:6" ht="38.25" x14ac:dyDescent="0.2">
      <c r="A5" s="513" t="s">
        <v>41</v>
      </c>
      <c r="B5" s="514" t="s">
        <v>0</v>
      </c>
      <c r="C5" s="514" t="s">
        <v>75</v>
      </c>
      <c r="D5" s="514" t="s">
        <v>76</v>
      </c>
      <c r="E5" s="514" t="s">
        <v>1</v>
      </c>
      <c r="F5" s="515" t="s">
        <v>42</v>
      </c>
    </row>
    <row r="6" spans="1:6" ht="22.5" customHeight="1" x14ac:dyDescent="0.2">
      <c r="A6" s="516" t="s">
        <v>77</v>
      </c>
      <c r="B6" s="517">
        <v>3000</v>
      </c>
      <c r="C6" s="518">
        <v>1.55</v>
      </c>
      <c r="D6" s="518">
        <f>C6*1.21</f>
        <v>1.8754999999999999</v>
      </c>
      <c r="E6" s="518">
        <f>B6*D6</f>
        <v>5626.5</v>
      </c>
      <c r="F6" s="654" t="s">
        <v>78</v>
      </c>
    </row>
    <row r="7" spans="1:6" ht="21" customHeight="1" x14ac:dyDescent="0.2">
      <c r="A7" s="516" t="s">
        <v>79</v>
      </c>
      <c r="B7" s="517">
        <v>1850000</v>
      </c>
      <c r="C7" s="519">
        <v>0.11990000000000001</v>
      </c>
      <c r="D7" s="518">
        <f>C7*1.21</f>
        <v>0.14507900000000001</v>
      </c>
      <c r="E7" s="518">
        <f>B7*D7</f>
        <v>268396.15000000002</v>
      </c>
      <c r="F7" s="654" t="s">
        <v>80</v>
      </c>
    </row>
    <row r="8" spans="1:6" ht="26.25" thickBot="1" x14ac:dyDescent="0.25">
      <c r="A8" s="520" t="s">
        <v>81</v>
      </c>
      <c r="B8" s="521"/>
      <c r="C8" s="521">
        <v>2945</v>
      </c>
      <c r="D8" s="522">
        <f>C8*1.21</f>
        <v>3563.45</v>
      </c>
      <c r="E8" s="522">
        <f>D8</f>
        <v>3563.45</v>
      </c>
      <c r="F8" s="655" t="s">
        <v>80</v>
      </c>
    </row>
    <row r="9" spans="1:6" ht="13.5" thickBot="1" x14ac:dyDescent="0.25">
      <c r="A9" s="523"/>
      <c r="B9" s="111"/>
      <c r="C9" s="524" t="s">
        <v>82</v>
      </c>
      <c r="D9" s="525" t="s">
        <v>102</v>
      </c>
      <c r="E9" s="526">
        <f>SUM(E6:E8)</f>
        <v>277586.10000000003</v>
      </c>
      <c r="F9" s="527"/>
    </row>
    <row r="10" spans="1:6" x14ac:dyDescent="0.2">
      <c r="A10" s="3"/>
      <c r="B10" s="2"/>
      <c r="C10" s="2"/>
      <c r="D10" s="2"/>
      <c r="E10" s="2"/>
      <c r="F10" s="2"/>
    </row>
    <row r="11" spans="1:6" ht="13.5" thickBot="1" x14ac:dyDescent="0.25">
      <c r="A11" s="512"/>
      <c r="B11" s="661"/>
      <c r="C11" s="661"/>
      <c r="D11" s="661"/>
      <c r="E11" s="661"/>
      <c r="F11" s="4"/>
    </row>
    <row r="12" spans="1:6" ht="38.25" x14ac:dyDescent="0.2">
      <c r="A12" s="513" t="s">
        <v>41</v>
      </c>
      <c r="B12" s="514" t="s">
        <v>0</v>
      </c>
      <c r="C12" s="514" t="s">
        <v>75</v>
      </c>
      <c r="D12" s="514" t="s">
        <v>76</v>
      </c>
      <c r="E12" s="514" t="s">
        <v>1</v>
      </c>
      <c r="F12" s="515" t="s">
        <v>42</v>
      </c>
    </row>
    <row r="13" spans="1:6" ht="46.5" customHeight="1" x14ac:dyDescent="0.2">
      <c r="A13" s="528" t="s">
        <v>83</v>
      </c>
      <c r="B13" s="529">
        <v>1000000</v>
      </c>
      <c r="C13" s="530">
        <v>0.583036</v>
      </c>
      <c r="D13" s="530">
        <f>C13*1.12</f>
        <v>0.65300032000000008</v>
      </c>
      <c r="E13" s="530">
        <f>B13*D13</f>
        <v>653000.32000000007</v>
      </c>
      <c r="F13" s="531" t="s">
        <v>84</v>
      </c>
    </row>
    <row r="14" spans="1:6" ht="25.5" customHeight="1" thickBot="1" x14ac:dyDescent="0.25">
      <c r="A14" s="528" t="s">
        <v>85</v>
      </c>
      <c r="B14" s="529">
        <v>100000</v>
      </c>
      <c r="C14" s="530">
        <v>3.2</v>
      </c>
      <c r="D14" s="530">
        <f>C14*1.21</f>
        <v>3.8719999999999999</v>
      </c>
      <c r="E14" s="530">
        <f>B14*D14</f>
        <v>387200</v>
      </c>
      <c r="F14" s="531" t="s">
        <v>86</v>
      </c>
    </row>
    <row r="15" spans="1:6" ht="13.5" thickBot="1" x14ac:dyDescent="0.25">
      <c r="A15" s="523"/>
      <c r="B15" s="111"/>
      <c r="C15" s="524" t="s">
        <v>82</v>
      </c>
      <c r="D15" s="525" t="s">
        <v>102</v>
      </c>
      <c r="E15" s="526">
        <f>SUM(E13:E14)</f>
        <v>1040200.3200000001</v>
      </c>
      <c r="F15" s="527"/>
    </row>
    <row r="16" spans="1:6" ht="15.75" x14ac:dyDescent="0.2">
      <c r="A16" s="3"/>
      <c r="B16" s="2"/>
      <c r="C16" s="2"/>
      <c r="D16" s="533" t="s">
        <v>102</v>
      </c>
      <c r="E16" s="534">
        <f>E9+E15</f>
        <v>1317786.4200000002</v>
      </c>
      <c r="F16" s="2"/>
    </row>
  </sheetData>
  <mergeCells count="3">
    <mergeCell ref="A3:F3"/>
    <mergeCell ref="B4:E4"/>
    <mergeCell ref="B11:E11"/>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7E72-7387-4C5F-8254-36382F1D4C5F}">
  <dimension ref="A1:E7"/>
  <sheetViews>
    <sheetView zoomScale="77" zoomScaleNormal="77" workbookViewId="0">
      <selection activeCell="A41" sqref="A41"/>
    </sheetView>
  </sheetViews>
  <sheetFormatPr defaultRowHeight="12.75" x14ac:dyDescent="0.2"/>
  <cols>
    <col min="1" max="1" width="40.5703125" style="79" customWidth="1"/>
    <col min="2" max="2" width="9.140625" style="79"/>
    <col min="3" max="3" width="11.85546875" style="79" customWidth="1"/>
    <col min="4" max="4" width="9.140625" style="79"/>
    <col min="5" max="5" width="11.140625" style="79" customWidth="1"/>
    <col min="6" max="16384" width="9.140625" style="79"/>
  </cols>
  <sheetData>
    <row r="1" spans="1:5" ht="54" customHeight="1" x14ac:dyDescent="0.2">
      <c r="B1" s="656" t="s">
        <v>710</v>
      </c>
      <c r="C1" s="656"/>
      <c r="D1" s="656"/>
      <c r="E1" s="656"/>
    </row>
    <row r="2" spans="1:5" ht="27.75" customHeight="1" x14ac:dyDescent="0.2">
      <c r="A2" s="663" t="s">
        <v>712</v>
      </c>
      <c r="B2" s="663"/>
      <c r="C2" s="663"/>
      <c r="D2" s="663"/>
      <c r="E2" s="663"/>
    </row>
    <row r="3" spans="1:5" x14ac:dyDescent="0.2">
      <c r="A3" s="536" t="s">
        <v>87</v>
      </c>
      <c r="B3" s="398" t="s">
        <v>548</v>
      </c>
      <c r="C3" s="398" t="s">
        <v>88</v>
      </c>
      <c r="D3" s="398" t="s">
        <v>89</v>
      </c>
      <c r="E3" s="398" t="s">
        <v>90</v>
      </c>
    </row>
    <row r="4" spans="1:5" x14ac:dyDescent="0.2">
      <c r="A4" s="8" t="s">
        <v>91</v>
      </c>
      <c r="B4" s="9">
        <v>1</v>
      </c>
      <c r="C4" s="539">
        <v>0</v>
      </c>
      <c r="D4" s="537">
        <v>95000</v>
      </c>
      <c r="E4" s="537">
        <v>95000</v>
      </c>
    </row>
    <row r="5" spans="1:5" x14ac:dyDescent="0.2">
      <c r="A5" s="535"/>
      <c r="B5" s="662" t="s">
        <v>2</v>
      </c>
      <c r="C5" s="662"/>
      <c r="D5" s="662"/>
      <c r="E5" s="537">
        <v>95000</v>
      </c>
    </row>
    <row r="6" spans="1:5" ht="24.75" customHeight="1" x14ac:dyDescent="0.2">
      <c r="A6" s="8" t="s">
        <v>92</v>
      </c>
      <c r="B6" s="662" t="s">
        <v>714</v>
      </c>
      <c r="C6" s="662"/>
      <c r="D6" s="662"/>
      <c r="E6" s="10">
        <v>0</v>
      </c>
    </row>
    <row r="7" spans="1:5" ht="19.5" customHeight="1" x14ac:dyDescent="0.2">
      <c r="A7" s="535"/>
      <c r="B7" s="662" t="s">
        <v>713</v>
      </c>
      <c r="C7" s="662"/>
      <c r="D7" s="662"/>
      <c r="E7" s="538">
        <v>95000</v>
      </c>
    </row>
  </sheetData>
  <mergeCells count="5">
    <mergeCell ref="B5:D5"/>
    <mergeCell ref="B6:D6"/>
    <mergeCell ref="B7:D7"/>
    <mergeCell ref="B1:E1"/>
    <mergeCell ref="A2:E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44FC6-439D-40FB-B656-DC691882FD86}">
  <dimension ref="A1:I85"/>
  <sheetViews>
    <sheetView topLeftCell="A64" zoomScale="68" zoomScaleNormal="68" workbookViewId="0">
      <selection activeCell="O57" sqref="O57"/>
    </sheetView>
  </sheetViews>
  <sheetFormatPr defaultRowHeight="12.75" x14ac:dyDescent="0.2"/>
  <cols>
    <col min="1" max="1" width="14.42578125" style="79" customWidth="1"/>
    <col min="2" max="2" width="12.85546875" style="79" customWidth="1"/>
    <col min="3" max="3" width="9.85546875" style="79" customWidth="1"/>
    <col min="4" max="4" width="17.7109375" style="79" customWidth="1"/>
    <col min="5" max="5" width="14.42578125" style="79" customWidth="1"/>
    <col min="6" max="6" width="9.7109375" style="79" customWidth="1"/>
    <col min="7" max="7" width="17.28515625" style="79" customWidth="1"/>
    <col min="8" max="8" width="16.85546875" style="79" customWidth="1"/>
    <col min="9" max="9" width="16.42578125" style="79" customWidth="1"/>
    <col min="10" max="16384" width="9.140625" style="79"/>
  </cols>
  <sheetData>
    <row r="1" spans="1:8" x14ac:dyDescent="0.2">
      <c r="G1" s="656" t="s">
        <v>710</v>
      </c>
      <c r="H1" s="656"/>
    </row>
    <row r="2" spans="1:8" ht="31.5" customHeight="1" x14ac:dyDescent="0.2">
      <c r="A2" s="689" t="s">
        <v>141</v>
      </c>
      <c r="B2" s="689"/>
      <c r="C2" s="689"/>
      <c r="D2" s="689"/>
      <c r="E2" s="689"/>
      <c r="F2" s="689"/>
      <c r="G2" s="689"/>
      <c r="H2" s="689"/>
    </row>
    <row r="3" spans="1:8" x14ac:dyDescent="0.2">
      <c r="A3" s="658" t="s">
        <v>93</v>
      </c>
      <c r="B3" s="658"/>
      <c r="C3" s="658"/>
      <c r="D3" s="658"/>
      <c r="E3" s="658"/>
      <c r="F3" s="658"/>
      <c r="G3" s="658"/>
      <c r="H3" s="658"/>
    </row>
    <row r="4" spans="1:8" ht="13.5" thickBot="1" x14ac:dyDescent="0.25">
      <c r="A4" s="30"/>
      <c r="B4" s="30"/>
      <c r="C4" s="670" t="s">
        <v>4</v>
      </c>
      <c r="D4" s="670"/>
      <c r="E4" s="670"/>
      <c r="F4" s="670"/>
      <c r="G4" s="670"/>
      <c r="H4" s="31"/>
    </row>
    <row r="5" spans="1:8" ht="63.75" x14ac:dyDescent="0.2">
      <c r="A5" s="32" t="s">
        <v>41</v>
      </c>
      <c r="B5" s="39" t="s">
        <v>94</v>
      </c>
      <c r="C5" s="33" t="s">
        <v>0</v>
      </c>
      <c r="D5" s="33" t="s">
        <v>75</v>
      </c>
      <c r="E5" s="33" t="s">
        <v>95</v>
      </c>
      <c r="F5" s="33" t="s">
        <v>96</v>
      </c>
      <c r="G5" s="33" t="s">
        <v>1</v>
      </c>
      <c r="H5" s="34" t="s">
        <v>97</v>
      </c>
    </row>
    <row r="6" spans="1:8" ht="51" x14ac:dyDescent="0.2">
      <c r="A6" s="12" t="s">
        <v>98</v>
      </c>
      <c r="B6" s="13"/>
      <c r="C6" s="13"/>
      <c r="D6" s="13"/>
      <c r="E6" s="13"/>
      <c r="F6" s="13"/>
      <c r="G6" s="13"/>
      <c r="H6" s="14" t="s">
        <v>99</v>
      </c>
    </row>
    <row r="7" spans="1:8" ht="25.5" x14ac:dyDescent="0.2">
      <c r="A7" s="15"/>
      <c r="B7" s="16" t="s">
        <v>100</v>
      </c>
      <c r="C7" s="17">
        <v>15120</v>
      </c>
      <c r="D7" s="18">
        <v>0.97</v>
      </c>
      <c r="E7" s="13">
        <f>C7*D7</f>
        <v>14666.4</v>
      </c>
      <c r="F7" s="19">
        <v>0.21</v>
      </c>
      <c r="G7" s="20">
        <f>E7*1.21</f>
        <v>17746.343999999997</v>
      </c>
      <c r="H7" s="21"/>
    </row>
    <row r="8" spans="1:8" ht="25.5" x14ac:dyDescent="0.2">
      <c r="A8" s="15"/>
      <c r="B8" s="16" t="s">
        <v>101</v>
      </c>
      <c r="C8" s="17">
        <v>3240</v>
      </c>
      <c r="D8" s="18">
        <v>1.79</v>
      </c>
      <c r="E8" s="13">
        <f>C8*D8</f>
        <v>5799.6</v>
      </c>
      <c r="F8" s="19">
        <v>0.21</v>
      </c>
      <c r="G8" s="20">
        <f>E8*1.21</f>
        <v>7017.5160000000005</v>
      </c>
      <c r="H8" s="21"/>
    </row>
    <row r="9" spans="1:8" ht="13.5" thickBot="1" x14ac:dyDescent="0.25">
      <c r="A9" s="22"/>
      <c r="B9" s="23"/>
      <c r="C9" s="24"/>
      <c r="D9" s="24" t="s">
        <v>82</v>
      </c>
      <c r="E9" s="24"/>
      <c r="F9" s="25" t="s">
        <v>102</v>
      </c>
      <c r="G9" s="26">
        <f>ROUND(G8+G7,0)</f>
        <v>24764</v>
      </c>
      <c r="H9" s="27"/>
    </row>
    <row r="10" spans="1:8" x14ac:dyDescent="0.2">
      <c r="A10" s="28"/>
      <c r="B10" s="28"/>
      <c r="C10" s="29"/>
      <c r="D10" s="29"/>
      <c r="E10" s="29"/>
      <c r="F10" s="29"/>
      <c r="G10" s="29"/>
      <c r="H10" s="29"/>
    </row>
    <row r="11" spans="1:8" x14ac:dyDescent="0.2">
      <c r="A11" s="658" t="s">
        <v>103</v>
      </c>
      <c r="B11" s="658"/>
      <c r="C11" s="658"/>
      <c r="D11" s="658"/>
      <c r="E11" s="658"/>
      <c r="F11" s="658"/>
      <c r="G11" s="658"/>
      <c r="H11" s="658"/>
    </row>
    <row r="12" spans="1:8" ht="13.5" thickBot="1" x14ac:dyDescent="0.25">
      <c r="A12" s="30"/>
      <c r="B12" s="30"/>
      <c r="C12" s="670" t="s">
        <v>4</v>
      </c>
      <c r="D12" s="670"/>
      <c r="E12" s="670"/>
      <c r="F12" s="670"/>
      <c r="G12" s="670"/>
      <c r="H12" s="31"/>
    </row>
    <row r="13" spans="1:8" ht="63.75" x14ac:dyDescent="0.2">
      <c r="A13" s="32" t="s">
        <v>41</v>
      </c>
      <c r="B13" s="39" t="s">
        <v>94</v>
      </c>
      <c r="C13" s="33" t="s">
        <v>0</v>
      </c>
      <c r="D13" s="33" t="s">
        <v>75</v>
      </c>
      <c r="E13" s="33" t="s">
        <v>95</v>
      </c>
      <c r="F13" s="33" t="s">
        <v>96</v>
      </c>
      <c r="G13" s="33" t="s">
        <v>1</v>
      </c>
      <c r="H13" s="34" t="s">
        <v>97</v>
      </c>
    </row>
    <row r="14" spans="1:8" ht="51" x14ac:dyDescent="0.2">
      <c r="A14" s="12" t="s">
        <v>104</v>
      </c>
      <c r="B14" s="13"/>
      <c r="C14" s="13"/>
      <c r="D14" s="13"/>
      <c r="E14" s="13"/>
      <c r="F14" s="13"/>
      <c r="G14" s="13"/>
      <c r="H14" s="14" t="s">
        <v>105</v>
      </c>
    </row>
    <row r="15" spans="1:8" ht="25.5" x14ac:dyDescent="0.2">
      <c r="A15" s="15"/>
      <c r="B15" s="35" t="s">
        <v>106</v>
      </c>
      <c r="C15" s="17">
        <v>10800</v>
      </c>
      <c r="D15" s="18">
        <v>2.57</v>
      </c>
      <c r="E15" s="13">
        <f>C15*D15</f>
        <v>27756</v>
      </c>
      <c r="F15" s="19">
        <v>0.21</v>
      </c>
      <c r="G15" s="20">
        <f>E15*1.21</f>
        <v>33584.76</v>
      </c>
      <c r="H15" s="21"/>
    </row>
    <row r="16" spans="1:8" ht="25.5" x14ac:dyDescent="0.2">
      <c r="A16" s="15"/>
      <c r="B16" s="35" t="s">
        <v>107</v>
      </c>
      <c r="C16" s="17">
        <v>7200</v>
      </c>
      <c r="D16" s="18">
        <v>5.25</v>
      </c>
      <c r="E16" s="13">
        <f>C16*D16</f>
        <v>37800</v>
      </c>
      <c r="F16" s="19">
        <v>0.21</v>
      </c>
      <c r="G16" s="20">
        <f>E16*1.21</f>
        <v>45738</v>
      </c>
      <c r="H16" s="21"/>
    </row>
    <row r="17" spans="1:8" ht="13.5" thickBot="1" x14ac:dyDescent="0.25">
      <c r="A17" s="22"/>
      <c r="B17" s="23"/>
      <c r="C17" s="24"/>
      <c r="D17" s="24" t="s">
        <v>82</v>
      </c>
      <c r="E17" s="24"/>
      <c r="F17" s="25" t="s">
        <v>102</v>
      </c>
      <c r="G17" s="26">
        <f>ROUND(G16+G15,0)</f>
        <v>79323</v>
      </c>
      <c r="H17" s="27"/>
    </row>
    <row r="18" spans="1:8" x14ac:dyDescent="0.2">
      <c r="A18" s="28"/>
      <c r="B18" s="28"/>
      <c r="C18" s="29"/>
      <c r="D18" s="29"/>
      <c r="E18" s="29"/>
      <c r="F18" s="29"/>
      <c r="G18" s="29"/>
      <c r="H18" s="29"/>
    </row>
    <row r="19" spans="1:8" x14ac:dyDescent="0.2">
      <c r="A19" s="658" t="s">
        <v>108</v>
      </c>
      <c r="B19" s="658"/>
      <c r="C19" s="658"/>
      <c r="D19" s="658"/>
      <c r="E19" s="658"/>
      <c r="F19" s="658"/>
      <c r="G19" s="658"/>
      <c r="H19" s="658"/>
    </row>
    <row r="20" spans="1:8" ht="13.5" thickBot="1" x14ac:dyDescent="0.25">
      <c r="A20" s="30"/>
      <c r="B20" s="30"/>
      <c r="C20" s="670" t="s">
        <v>4</v>
      </c>
      <c r="D20" s="670"/>
      <c r="E20" s="670"/>
      <c r="F20" s="670"/>
      <c r="G20" s="670"/>
      <c r="H20" s="31"/>
    </row>
    <row r="21" spans="1:8" ht="63.75" x14ac:dyDescent="0.2">
      <c r="A21" s="32" t="s">
        <v>41</v>
      </c>
      <c r="B21" s="39" t="s">
        <v>94</v>
      </c>
      <c r="C21" s="33" t="s">
        <v>0</v>
      </c>
      <c r="D21" s="33" t="s">
        <v>75</v>
      </c>
      <c r="E21" s="33" t="s">
        <v>95</v>
      </c>
      <c r="F21" s="33" t="s">
        <v>96</v>
      </c>
      <c r="G21" s="33" t="s">
        <v>1</v>
      </c>
      <c r="H21" s="34" t="s">
        <v>97</v>
      </c>
    </row>
    <row r="22" spans="1:8" ht="63.75" x14ac:dyDescent="0.2">
      <c r="A22" s="12" t="s">
        <v>109</v>
      </c>
      <c r="B22" s="13"/>
      <c r="C22" s="13"/>
      <c r="D22" s="13"/>
      <c r="E22" s="13"/>
      <c r="F22" s="13"/>
      <c r="G22" s="13"/>
      <c r="H22" s="14" t="s">
        <v>110</v>
      </c>
    </row>
    <row r="23" spans="1:8" x14ac:dyDescent="0.2">
      <c r="A23" s="15"/>
      <c r="B23" s="36" t="s">
        <v>111</v>
      </c>
      <c r="C23" s="37">
        <v>100</v>
      </c>
      <c r="D23" s="38">
        <v>11.5</v>
      </c>
      <c r="E23" s="13">
        <f>C23*D23</f>
        <v>1150</v>
      </c>
      <c r="F23" s="19">
        <v>0.21</v>
      </c>
      <c r="G23" s="20">
        <f>E23*1.21</f>
        <v>1391.5</v>
      </c>
      <c r="H23" s="21"/>
    </row>
    <row r="24" spans="1:8" x14ac:dyDescent="0.2">
      <c r="A24" s="15"/>
      <c r="B24" s="36" t="s">
        <v>112</v>
      </c>
      <c r="C24" s="37">
        <v>100</v>
      </c>
      <c r="D24" s="38">
        <v>11.5</v>
      </c>
      <c r="E24" s="13">
        <f t="shared" ref="E24:E25" si="0">C24*D24</f>
        <v>1150</v>
      </c>
      <c r="F24" s="19">
        <v>0.21</v>
      </c>
      <c r="G24" s="20">
        <f t="shared" ref="G24:G25" si="1">E24*1.21</f>
        <v>1391.5</v>
      </c>
      <c r="H24" s="21"/>
    </row>
    <row r="25" spans="1:8" x14ac:dyDescent="0.2">
      <c r="A25" s="15"/>
      <c r="B25" s="36" t="s">
        <v>113</v>
      </c>
      <c r="C25" s="37">
        <v>100</v>
      </c>
      <c r="D25" s="38">
        <v>8</v>
      </c>
      <c r="E25" s="13">
        <f t="shared" si="0"/>
        <v>800</v>
      </c>
      <c r="F25" s="19">
        <v>0.21</v>
      </c>
      <c r="G25" s="20">
        <f t="shared" si="1"/>
        <v>968</v>
      </c>
      <c r="H25" s="21"/>
    </row>
    <row r="26" spans="1:8" ht="13.5" thickBot="1" x14ac:dyDescent="0.25">
      <c r="A26" s="22"/>
      <c r="B26" s="23"/>
      <c r="C26" s="24"/>
      <c r="D26" s="24" t="s">
        <v>82</v>
      </c>
      <c r="E26" s="24"/>
      <c r="F26" s="25" t="s">
        <v>102</v>
      </c>
      <c r="G26" s="26">
        <f>ROUND(G25+G24+G23,0)</f>
        <v>3751</v>
      </c>
      <c r="H26" s="27"/>
    </row>
    <row r="27" spans="1:8" x14ac:dyDescent="0.2">
      <c r="A27" s="28"/>
      <c r="B27" s="28"/>
      <c r="C27" s="29"/>
      <c r="D27" s="29"/>
      <c r="E27" s="29"/>
      <c r="F27" s="29"/>
      <c r="G27" s="29"/>
      <c r="H27" s="29"/>
    </row>
    <row r="28" spans="1:8" x14ac:dyDescent="0.2">
      <c r="A28" s="658" t="s">
        <v>114</v>
      </c>
      <c r="B28" s="658"/>
      <c r="C28" s="658"/>
      <c r="D28" s="658"/>
      <c r="E28" s="658"/>
      <c r="F28" s="658"/>
      <c r="G28" s="658"/>
      <c r="H28" s="658"/>
    </row>
    <row r="29" spans="1:8" ht="13.5" thickBot="1" x14ac:dyDescent="0.25">
      <c r="A29" s="30"/>
      <c r="B29" s="30"/>
      <c r="C29" s="670" t="s">
        <v>4</v>
      </c>
      <c r="D29" s="670"/>
      <c r="E29" s="670"/>
      <c r="F29" s="670"/>
      <c r="G29" s="670"/>
      <c r="H29" s="31"/>
    </row>
    <row r="30" spans="1:8" ht="63.75" x14ac:dyDescent="0.2">
      <c r="A30" s="32" t="s">
        <v>41</v>
      </c>
      <c r="B30" s="39" t="s">
        <v>115</v>
      </c>
      <c r="C30" s="33" t="s">
        <v>116</v>
      </c>
      <c r="D30" s="33" t="s">
        <v>117</v>
      </c>
      <c r="E30" s="33" t="s">
        <v>96</v>
      </c>
      <c r="F30" s="671" t="s">
        <v>118</v>
      </c>
      <c r="G30" s="672"/>
      <c r="H30" s="34" t="s">
        <v>97</v>
      </c>
    </row>
    <row r="31" spans="1:8" ht="127.5" x14ac:dyDescent="0.2">
      <c r="A31" s="16" t="s">
        <v>119</v>
      </c>
      <c r="B31" s="40"/>
      <c r="C31" s="40"/>
      <c r="D31" s="13">
        <f>D32+D33+D34+D35</f>
        <v>4804777.5999999996</v>
      </c>
      <c r="E31" s="13"/>
      <c r="F31" s="668">
        <v>4864627.6629999997</v>
      </c>
      <c r="G31" s="669"/>
      <c r="H31" s="14" t="s">
        <v>120</v>
      </c>
    </row>
    <row r="32" spans="1:8" ht="51" x14ac:dyDescent="0.2">
      <c r="A32" s="41" t="s">
        <v>121</v>
      </c>
      <c r="B32" s="42">
        <v>500000</v>
      </c>
      <c r="C32" s="43">
        <v>0.56999999999999995</v>
      </c>
      <c r="D32" s="13">
        <f>B32*C32</f>
        <v>285000</v>
      </c>
      <c r="E32" s="44">
        <v>0.21</v>
      </c>
      <c r="F32" s="673">
        <v>344850</v>
      </c>
      <c r="G32" s="674"/>
      <c r="H32" s="45"/>
    </row>
    <row r="33" spans="1:8" ht="51" x14ac:dyDescent="0.2">
      <c r="A33" s="41" t="s">
        <v>122</v>
      </c>
      <c r="B33" s="42">
        <v>30000</v>
      </c>
      <c r="C33" s="46">
        <v>1.0000000000000001E-5</v>
      </c>
      <c r="D33" s="13">
        <f t="shared" ref="D33:D35" si="2">B33*C33</f>
        <v>0.30000000000000004</v>
      </c>
      <c r="E33" s="44">
        <v>0.21</v>
      </c>
      <c r="F33" s="668">
        <v>0.36300000000000004</v>
      </c>
      <c r="G33" s="669"/>
      <c r="H33" s="45"/>
    </row>
    <row r="34" spans="1:8" ht="51" x14ac:dyDescent="0.2">
      <c r="A34" s="41" t="s">
        <v>121</v>
      </c>
      <c r="B34" s="42">
        <v>4500000</v>
      </c>
      <c r="C34" s="47">
        <v>0.54825999999999997</v>
      </c>
      <c r="D34" s="13">
        <f t="shared" si="2"/>
        <v>2467170</v>
      </c>
      <c r="E34" s="44">
        <v>0</v>
      </c>
      <c r="F34" s="673">
        <v>2467170</v>
      </c>
      <c r="G34" s="674"/>
      <c r="H34" s="45"/>
    </row>
    <row r="35" spans="1:8" ht="51" x14ac:dyDescent="0.2">
      <c r="A35" s="41" t="s">
        <v>122</v>
      </c>
      <c r="B35" s="42">
        <v>970000</v>
      </c>
      <c r="C35" s="43">
        <v>2.1160899999999998</v>
      </c>
      <c r="D35" s="13">
        <f t="shared" si="2"/>
        <v>2052607.2999999998</v>
      </c>
      <c r="E35" s="44">
        <v>0</v>
      </c>
      <c r="F35" s="673">
        <v>2052607.2999999998</v>
      </c>
      <c r="G35" s="674"/>
      <c r="H35" s="45"/>
    </row>
    <row r="36" spans="1:8" ht="25.5" x14ac:dyDescent="0.2">
      <c r="A36" s="48" t="s">
        <v>123</v>
      </c>
      <c r="B36" s="17"/>
      <c r="C36" s="49">
        <v>643050</v>
      </c>
      <c r="D36" s="50">
        <f>C36</f>
        <v>643050</v>
      </c>
      <c r="E36" s="44">
        <v>0</v>
      </c>
      <c r="F36" s="668">
        <v>643050</v>
      </c>
      <c r="G36" s="669"/>
      <c r="H36" s="45"/>
    </row>
    <row r="37" spans="1:8" ht="13.5" thickBot="1" x14ac:dyDescent="0.25">
      <c r="A37" s="22"/>
      <c r="B37" s="23"/>
      <c r="C37" s="24"/>
      <c r="D37" s="24" t="s">
        <v>82</v>
      </c>
      <c r="E37" s="25" t="s">
        <v>124</v>
      </c>
      <c r="F37" s="696">
        <f>ROUND(F31+F36,0)</f>
        <v>5507678</v>
      </c>
      <c r="G37" s="697"/>
      <c r="H37" s="27"/>
    </row>
    <row r="38" spans="1:8" x14ac:dyDescent="0.2">
      <c r="A38" s="549"/>
      <c r="B38" s="549"/>
      <c r="C38" s="550"/>
      <c r="D38" s="550"/>
      <c r="E38" s="550"/>
      <c r="F38" s="551"/>
      <c r="G38" s="551"/>
      <c r="H38" s="550"/>
    </row>
    <row r="40" spans="1:8" x14ac:dyDescent="0.2">
      <c r="A40" s="658" t="s">
        <v>138</v>
      </c>
      <c r="B40" s="658"/>
      <c r="C40" s="658"/>
      <c r="D40" s="658"/>
      <c r="E40" s="658"/>
      <c r="F40" s="658"/>
      <c r="G40" s="658"/>
      <c r="H40" s="658"/>
    </row>
    <row r="41" spans="1:8" ht="13.5" thickBot="1" x14ac:dyDescent="0.25">
      <c r="A41" s="30"/>
      <c r="B41" s="30"/>
      <c r="C41" s="670" t="s">
        <v>4</v>
      </c>
      <c r="D41" s="670"/>
      <c r="E41" s="670"/>
      <c r="F41" s="670"/>
      <c r="G41" s="670"/>
      <c r="H41" s="31"/>
    </row>
    <row r="42" spans="1:8" ht="63.75" x14ac:dyDescent="0.2">
      <c r="A42" s="32" t="s">
        <v>41</v>
      </c>
      <c r="B42" s="39" t="s">
        <v>94</v>
      </c>
      <c r="C42" s="33" t="s">
        <v>0</v>
      </c>
      <c r="D42" s="33" t="s">
        <v>75</v>
      </c>
      <c r="E42" s="33" t="s">
        <v>95</v>
      </c>
      <c r="F42" s="33" t="s">
        <v>96</v>
      </c>
      <c r="G42" s="33" t="s">
        <v>1</v>
      </c>
      <c r="H42" s="34" t="s">
        <v>97</v>
      </c>
    </row>
    <row r="43" spans="1:8" ht="63.75" x14ac:dyDescent="0.2">
      <c r="A43" s="16" t="s">
        <v>125</v>
      </c>
      <c r="B43" s="40"/>
      <c r="C43" s="17">
        <v>10000</v>
      </c>
      <c r="D43" s="13">
        <v>20</v>
      </c>
      <c r="E43" s="13">
        <f>C43*D43</f>
        <v>200000</v>
      </c>
      <c r="F43" s="44">
        <v>0.21</v>
      </c>
      <c r="G43" s="13">
        <f>E43*1.21</f>
        <v>242000</v>
      </c>
      <c r="H43" s="14" t="s">
        <v>126</v>
      </c>
    </row>
    <row r="44" spans="1:8" x14ac:dyDescent="0.2">
      <c r="A44" s="41"/>
      <c r="B44" s="42"/>
      <c r="C44" s="43"/>
      <c r="D44" s="13"/>
      <c r="E44" s="44"/>
      <c r="F44" s="13"/>
      <c r="G44" s="13"/>
      <c r="H44" s="45"/>
    </row>
    <row r="45" spans="1:8" x14ac:dyDescent="0.2">
      <c r="A45" s="15"/>
      <c r="B45" s="51"/>
      <c r="C45" s="52"/>
      <c r="D45" s="53"/>
      <c r="E45" s="13"/>
      <c r="F45" s="19"/>
      <c r="G45" s="20"/>
      <c r="H45" s="21"/>
    </row>
    <row r="46" spans="1:8" ht="13.5" thickBot="1" x14ac:dyDescent="0.25">
      <c r="A46" s="22"/>
      <c r="B46" s="23"/>
      <c r="C46" s="24"/>
      <c r="D46" s="24" t="s">
        <v>82</v>
      </c>
      <c r="E46" s="24"/>
      <c r="F46" s="25" t="s">
        <v>102</v>
      </c>
      <c r="G46" s="26">
        <f>G43</f>
        <v>242000</v>
      </c>
      <c r="H46" s="27"/>
    </row>
    <row r="47" spans="1:8" x14ac:dyDescent="0.2">
      <c r="A47" s="28"/>
      <c r="B47" s="28"/>
      <c r="C47" s="29"/>
      <c r="D47" s="29"/>
      <c r="E47" s="29"/>
      <c r="F47" s="29"/>
      <c r="G47" s="29"/>
      <c r="H47" s="29"/>
    </row>
    <row r="48" spans="1:8" x14ac:dyDescent="0.2">
      <c r="A48" s="658" t="s">
        <v>127</v>
      </c>
      <c r="B48" s="658"/>
      <c r="C48" s="658"/>
      <c r="D48" s="658"/>
      <c r="E48" s="658"/>
      <c r="F48" s="658"/>
      <c r="G48" s="658"/>
      <c r="H48" s="658"/>
    </row>
    <row r="49" spans="1:8" ht="13.5" thickBot="1" x14ac:dyDescent="0.25">
      <c r="A49" s="30"/>
      <c r="B49" s="30"/>
      <c r="C49" s="670" t="s">
        <v>4</v>
      </c>
      <c r="D49" s="670"/>
      <c r="E49" s="670"/>
      <c r="F49" s="670"/>
      <c r="G49" s="670"/>
      <c r="H49" s="31"/>
    </row>
    <row r="50" spans="1:8" ht="63.75" x14ac:dyDescent="0.2">
      <c r="A50" s="32" t="s">
        <v>41</v>
      </c>
      <c r="B50" s="39" t="s">
        <v>94</v>
      </c>
      <c r="C50" s="33" t="s">
        <v>0</v>
      </c>
      <c r="D50" s="33" t="s">
        <v>75</v>
      </c>
      <c r="E50" s="33" t="s">
        <v>95</v>
      </c>
      <c r="F50" s="33" t="s">
        <v>96</v>
      </c>
      <c r="G50" s="33" t="s">
        <v>1</v>
      </c>
      <c r="H50" s="34" t="s">
        <v>97</v>
      </c>
    </row>
    <row r="51" spans="1:8" ht="51" x14ac:dyDescent="0.2">
      <c r="A51" s="54" t="s">
        <v>128</v>
      </c>
      <c r="B51" s="55"/>
      <c r="C51" s="56"/>
      <c r="D51" s="57"/>
      <c r="E51" s="57"/>
      <c r="F51" s="57"/>
      <c r="G51" s="57"/>
      <c r="H51" s="58"/>
    </row>
    <row r="52" spans="1:8" ht="51" x14ac:dyDescent="0.2">
      <c r="A52" s="59" t="s">
        <v>129</v>
      </c>
      <c r="B52" s="59" t="s">
        <v>130</v>
      </c>
      <c r="C52" s="40">
        <v>5</v>
      </c>
      <c r="D52" s="40">
        <v>2066.11</v>
      </c>
      <c r="E52" s="40">
        <f>C52*D52</f>
        <v>10330.550000000001</v>
      </c>
      <c r="F52" s="19">
        <v>0.12</v>
      </c>
      <c r="G52" s="57">
        <f>E52*1.12</f>
        <v>11570.216000000002</v>
      </c>
      <c r="H52" s="678" t="s">
        <v>131</v>
      </c>
    </row>
    <row r="53" spans="1:8" ht="51.75" thickBot="1" x14ac:dyDescent="0.25">
      <c r="A53" s="59" t="s">
        <v>129</v>
      </c>
      <c r="B53" s="59" t="s">
        <v>132</v>
      </c>
      <c r="C53" s="40">
        <v>5</v>
      </c>
      <c r="D53" s="40">
        <v>3099.17</v>
      </c>
      <c r="E53" s="40">
        <f t="shared" ref="E53:E57" si="3">C53*D53</f>
        <v>15495.85</v>
      </c>
      <c r="F53" s="19">
        <v>0.12</v>
      </c>
      <c r="G53" s="57">
        <f t="shared" ref="G53:G57" si="4">E53*1.12</f>
        <v>17355.352000000003</v>
      </c>
      <c r="H53" s="679"/>
    </row>
    <row r="54" spans="1:8" ht="51" x14ac:dyDescent="0.2">
      <c r="A54" s="59" t="s">
        <v>129</v>
      </c>
      <c r="B54" s="59" t="s">
        <v>133</v>
      </c>
      <c r="C54" s="40">
        <v>1</v>
      </c>
      <c r="D54" s="40">
        <v>4297.5200000000004</v>
      </c>
      <c r="E54" s="40">
        <f t="shared" si="3"/>
        <v>4297.5200000000004</v>
      </c>
      <c r="F54" s="19">
        <v>0.12</v>
      </c>
      <c r="G54" s="57">
        <f t="shared" si="4"/>
        <v>4813.2224000000006</v>
      </c>
      <c r="H54" s="679"/>
    </row>
    <row r="55" spans="1:8" ht="38.25" x14ac:dyDescent="0.2">
      <c r="A55" s="59" t="s">
        <v>134</v>
      </c>
      <c r="B55" s="59" t="s">
        <v>135</v>
      </c>
      <c r="C55" s="40">
        <v>11</v>
      </c>
      <c r="D55" s="40">
        <v>24.79</v>
      </c>
      <c r="E55" s="40">
        <f t="shared" si="3"/>
        <v>272.69</v>
      </c>
      <c r="F55" s="19">
        <v>0.12</v>
      </c>
      <c r="G55" s="57">
        <f t="shared" si="4"/>
        <v>305.4128</v>
      </c>
      <c r="H55" s="679"/>
    </row>
    <row r="56" spans="1:8" ht="38.25" x14ac:dyDescent="0.2">
      <c r="A56" s="59" t="s">
        <v>134</v>
      </c>
      <c r="B56" s="59" t="s">
        <v>135</v>
      </c>
      <c r="C56" s="40">
        <v>24</v>
      </c>
      <c r="D56" s="40">
        <v>24.79</v>
      </c>
      <c r="E56" s="40">
        <f t="shared" si="3"/>
        <v>594.96</v>
      </c>
      <c r="F56" s="19">
        <v>0.12</v>
      </c>
      <c r="G56" s="57">
        <f t="shared" si="4"/>
        <v>666.35520000000008</v>
      </c>
      <c r="H56" s="679"/>
    </row>
    <row r="57" spans="1:8" ht="38.25" x14ac:dyDescent="0.2">
      <c r="A57" s="59" t="s">
        <v>134</v>
      </c>
      <c r="B57" s="59" t="s">
        <v>136</v>
      </c>
      <c r="C57" s="40">
        <v>20</v>
      </c>
      <c r="D57" s="40">
        <v>70</v>
      </c>
      <c r="E57" s="40">
        <f t="shared" si="3"/>
        <v>1400</v>
      </c>
      <c r="F57" s="19">
        <v>0.12</v>
      </c>
      <c r="G57" s="57">
        <f t="shared" si="4"/>
        <v>1568.0000000000002</v>
      </c>
      <c r="H57" s="680"/>
    </row>
    <row r="58" spans="1:8" ht="13.5" thickBot="1" x14ac:dyDescent="0.25">
      <c r="A58" s="60"/>
      <c r="B58" s="61"/>
      <c r="C58" s="62"/>
      <c r="D58" s="62"/>
      <c r="E58" s="62"/>
      <c r="F58" s="63"/>
      <c r="G58" s="64"/>
      <c r="H58" s="65"/>
    </row>
    <row r="59" spans="1:8" ht="13.5" thickBot="1" x14ac:dyDescent="0.25">
      <c r="A59" s="22"/>
      <c r="B59" s="22"/>
      <c r="C59" s="66"/>
      <c r="D59" s="66" t="s">
        <v>82</v>
      </c>
      <c r="E59" s="66"/>
      <c r="F59" s="67" t="s">
        <v>102</v>
      </c>
      <c r="G59" s="68">
        <f>ROUND(G57+G56+G55+G54+G53+G52,0)</f>
        <v>36279</v>
      </c>
      <c r="H59" s="27"/>
    </row>
    <row r="60" spans="1:8" ht="13.5" thickBot="1" x14ac:dyDescent="0.25">
      <c r="A60" s="28"/>
      <c r="B60" s="28"/>
      <c r="C60" s="29"/>
      <c r="D60" s="29"/>
      <c r="E60" s="681" t="s">
        <v>137</v>
      </c>
      <c r="F60" s="682"/>
      <c r="G60" s="540">
        <f>G9+G17+G26+F37+G46+G59</f>
        <v>5893795</v>
      </c>
      <c r="H60" s="29"/>
    </row>
    <row r="62" spans="1:8" ht="13.5" thickBot="1" x14ac:dyDescent="0.25"/>
    <row r="63" spans="1:8" x14ac:dyDescent="0.2">
      <c r="A63" s="683" t="s">
        <v>728</v>
      </c>
      <c r="B63" s="684"/>
      <c r="C63" s="684"/>
      <c r="D63" s="684"/>
      <c r="E63" s="684"/>
      <c r="F63" s="684"/>
      <c r="G63" s="684"/>
      <c r="H63" s="685"/>
    </row>
    <row r="64" spans="1:8" ht="74.25" customHeight="1" thickBot="1" x14ac:dyDescent="0.25">
      <c r="A64" s="686"/>
      <c r="B64" s="687"/>
      <c r="C64" s="687"/>
      <c r="D64" s="687"/>
      <c r="E64" s="687"/>
      <c r="F64" s="687"/>
      <c r="G64" s="687"/>
      <c r="H64" s="688"/>
    </row>
    <row r="65" spans="1:9" x14ac:dyDescent="0.2">
      <c r="A65" s="552"/>
      <c r="B65" s="552"/>
      <c r="C65" s="552"/>
      <c r="D65" s="552"/>
      <c r="E65" s="552"/>
      <c r="F65" s="552"/>
      <c r="G65" s="552"/>
      <c r="H65" s="552"/>
      <c r="I65" s="553" t="s">
        <v>727</v>
      </c>
    </row>
    <row r="66" spans="1:9" x14ac:dyDescent="0.2">
      <c r="A66" s="667" t="s">
        <v>296</v>
      </c>
      <c r="B66" s="664" t="s">
        <v>716</v>
      </c>
      <c r="C66" s="664"/>
      <c r="D66" s="664" t="s">
        <v>717</v>
      </c>
      <c r="E66" s="664" t="s">
        <v>718</v>
      </c>
      <c r="F66" s="664"/>
      <c r="G66" s="664"/>
      <c r="H66" s="664"/>
      <c r="I66" s="664"/>
    </row>
    <row r="67" spans="1:9" ht="51" x14ac:dyDescent="0.2">
      <c r="A67" s="667"/>
      <c r="B67" s="554" t="s">
        <v>719</v>
      </c>
      <c r="C67" s="555" t="s">
        <v>720</v>
      </c>
      <c r="D67" s="664"/>
      <c r="E67" s="554" t="s">
        <v>721</v>
      </c>
      <c r="F67" s="554" t="s">
        <v>722</v>
      </c>
      <c r="G67" s="554" t="s">
        <v>713</v>
      </c>
      <c r="H67" s="554" t="s">
        <v>96</v>
      </c>
      <c r="I67" s="555" t="s">
        <v>723</v>
      </c>
    </row>
    <row r="68" spans="1:9" ht="51" x14ac:dyDescent="0.2">
      <c r="A68" s="555" t="s">
        <v>729</v>
      </c>
      <c r="B68" s="556">
        <v>43951</v>
      </c>
      <c r="C68" s="554" t="s">
        <v>724</v>
      </c>
      <c r="D68" s="554" t="s">
        <v>725</v>
      </c>
      <c r="E68" s="554"/>
      <c r="F68" s="554"/>
      <c r="G68" s="557">
        <f>G70+G77</f>
        <v>3357958.5</v>
      </c>
      <c r="H68" s="554"/>
      <c r="I68" s="557">
        <f>I70+I77</f>
        <v>3423141.1098000002</v>
      </c>
    </row>
    <row r="69" spans="1:9" ht="25.5" x14ac:dyDescent="0.2">
      <c r="A69" s="555" t="s">
        <v>726</v>
      </c>
      <c r="B69" s="558"/>
      <c r="C69" s="544"/>
      <c r="D69" s="559"/>
      <c r="E69" s="545"/>
      <c r="F69" s="545"/>
      <c r="G69" s="560"/>
      <c r="H69" s="545"/>
      <c r="I69" s="560"/>
    </row>
    <row r="70" spans="1:9" x14ac:dyDescent="0.2">
      <c r="A70" s="561"/>
      <c r="B70" s="665"/>
      <c r="C70" s="665"/>
      <c r="D70" s="16" t="s">
        <v>119</v>
      </c>
      <c r="E70" s="16"/>
      <c r="F70" s="16"/>
      <c r="G70" s="497">
        <v>2815653</v>
      </c>
      <c r="H70" s="16"/>
      <c r="I70" s="497">
        <f>I71+I72+I73+I74+I75+I76</f>
        <v>2880835.6098000002</v>
      </c>
    </row>
    <row r="71" spans="1:9" ht="38.25" x14ac:dyDescent="0.2">
      <c r="A71" s="561"/>
      <c r="B71" s="666"/>
      <c r="C71" s="666"/>
      <c r="D71" s="41" t="s">
        <v>121</v>
      </c>
      <c r="E71" s="562">
        <v>500000</v>
      </c>
      <c r="F71" s="563">
        <v>0.56999999999999995</v>
      </c>
      <c r="G71" s="562">
        <f>E71*F71</f>
        <v>285000</v>
      </c>
      <c r="H71" s="564">
        <v>0.21</v>
      </c>
      <c r="I71" s="497">
        <f>G71*1.21</f>
        <v>344850</v>
      </c>
    </row>
    <row r="72" spans="1:9" ht="38.25" x14ac:dyDescent="0.2">
      <c r="A72" s="561"/>
      <c r="B72" s="48"/>
      <c r="C72" s="115"/>
      <c r="D72" s="41" t="s">
        <v>122</v>
      </c>
      <c r="E72" s="562">
        <v>30000</v>
      </c>
      <c r="F72" s="565">
        <v>1.0000000000000001E-5</v>
      </c>
      <c r="G72" s="562">
        <f t="shared" ref="G72:G76" si="5">E72*F72</f>
        <v>0.30000000000000004</v>
      </c>
      <c r="H72" s="564">
        <v>0.21</v>
      </c>
      <c r="I72" s="497">
        <f t="shared" ref="I72:I75" si="6">G72*1.21</f>
        <v>0.36300000000000004</v>
      </c>
    </row>
    <row r="73" spans="1:9" ht="38.25" x14ac:dyDescent="0.2">
      <c r="A73" s="561"/>
      <c r="B73" s="48"/>
      <c r="C73" s="115"/>
      <c r="D73" s="41" t="s">
        <v>121</v>
      </c>
      <c r="E73" s="562">
        <v>3600000</v>
      </c>
      <c r="F73" s="566">
        <v>0.54825999999999997</v>
      </c>
      <c r="G73" s="562">
        <f t="shared" si="5"/>
        <v>1973736</v>
      </c>
      <c r="H73" s="564">
        <v>0</v>
      </c>
      <c r="I73" s="497">
        <f>G73</f>
        <v>1973736</v>
      </c>
    </row>
    <row r="74" spans="1:9" ht="38.25" x14ac:dyDescent="0.2">
      <c r="A74" s="561"/>
      <c r="B74" s="48"/>
      <c r="C74" s="115"/>
      <c r="D74" s="41" t="s">
        <v>122</v>
      </c>
      <c r="E74" s="562">
        <v>18000</v>
      </c>
      <c r="F74" s="563">
        <v>2.1160899999999998</v>
      </c>
      <c r="G74" s="562">
        <f t="shared" si="5"/>
        <v>38089.619999999995</v>
      </c>
      <c r="H74" s="564">
        <v>0</v>
      </c>
      <c r="I74" s="497">
        <f>G74</f>
        <v>38089.619999999995</v>
      </c>
    </row>
    <row r="75" spans="1:9" ht="38.25" x14ac:dyDescent="0.2">
      <c r="A75" s="561"/>
      <c r="B75" s="48"/>
      <c r="C75" s="115"/>
      <c r="D75" s="41" t="s">
        <v>122</v>
      </c>
      <c r="E75" s="562">
        <v>12000</v>
      </c>
      <c r="F75" s="563">
        <v>2.1160899999999998</v>
      </c>
      <c r="G75" s="562">
        <f t="shared" si="5"/>
        <v>25393.079999999998</v>
      </c>
      <c r="H75" s="564">
        <v>0.21</v>
      </c>
      <c r="I75" s="497">
        <f t="shared" si="6"/>
        <v>30725.626799999998</v>
      </c>
    </row>
    <row r="76" spans="1:9" ht="38.25" x14ac:dyDescent="0.2">
      <c r="A76" s="561"/>
      <c r="B76" s="48"/>
      <c r="C76" s="115"/>
      <c r="D76" s="41" t="s">
        <v>121</v>
      </c>
      <c r="E76" s="562">
        <v>900000</v>
      </c>
      <c r="F76" s="566">
        <v>0.54825999999999997</v>
      </c>
      <c r="G76" s="562">
        <f t="shared" si="5"/>
        <v>493434</v>
      </c>
      <c r="H76" s="564">
        <v>0</v>
      </c>
      <c r="I76" s="497">
        <f>G76</f>
        <v>493434</v>
      </c>
    </row>
    <row r="77" spans="1:9" x14ac:dyDescent="0.2">
      <c r="A77" s="561"/>
      <c r="B77" s="48"/>
      <c r="C77" s="115"/>
      <c r="D77" s="48" t="s">
        <v>123</v>
      </c>
      <c r="E77" s="567"/>
      <c r="F77" s="497">
        <v>542305.5</v>
      </c>
      <c r="G77" s="497">
        <v>542305.5</v>
      </c>
      <c r="H77" s="564">
        <v>0</v>
      </c>
      <c r="I77" s="497">
        <v>542305.5</v>
      </c>
    </row>
    <row r="78" spans="1:9" ht="13.5" thickBot="1" x14ac:dyDescent="0.25">
      <c r="A78" s="568"/>
      <c r="B78" s="569"/>
      <c r="C78" s="570"/>
      <c r="D78" s="569"/>
      <c r="E78" s="571"/>
      <c r="F78" s="572"/>
      <c r="G78" s="572"/>
      <c r="H78" s="573"/>
      <c r="I78" s="572"/>
    </row>
    <row r="79" spans="1:9" x14ac:dyDescent="0.2">
      <c r="A79" s="690" t="s">
        <v>471</v>
      </c>
      <c r="B79" s="691"/>
      <c r="C79" s="691"/>
      <c r="D79" s="691"/>
      <c r="E79" s="691"/>
      <c r="F79" s="691"/>
      <c r="G79" s="691"/>
      <c r="H79" s="691"/>
      <c r="I79" s="675" t="s">
        <v>142</v>
      </c>
    </row>
    <row r="80" spans="1:9" ht="20.25" customHeight="1" x14ac:dyDescent="0.2">
      <c r="A80" s="694" t="s">
        <v>139</v>
      </c>
      <c r="B80" s="695"/>
      <c r="C80" s="695"/>
      <c r="D80" s="695"/>
      <c r="E80" s="695"/>
      <c r="F80" s="695"/>
      <c r="G80" s="695"/>
      <c r="H80" s="695"/>
      <c r="I80" s="676"/>
    </row>
    <row r="81" spans="1:9" ht="32.25" customHeight="1" thickBot="1" x14ac:dyDescent="0.25">
      <c r="A81" s="692" t="s">
        <v>140</v>
      </c>
      <c r="B81" s="693"/>
      <c r="C81" s="693"/>
      <c r="D81" s="693"/>
      <c r="E81" s="693"/>
      <c r="F81" s="693"/>
      <c r="G81" s="693"/>
      <c r="H81" s="693"/>
      <c r="I81" s="677"/>
    </row>
    <row r="83" spans="1:9" x14ac:dyDescent="0.2">
      <c r="A83" s="548"/>
    </row>
    <row r="85" spans="1:9" x14ac:dyDescent="0.2">
      <c r="B85" s="543"/>
    </row>
  </sheetData>
  <mergeCells count="35">
    <mergeCell ref="I79:I81"/>
    <mergeCell ref="H52:H57"/>
    <mergeCell ref="E60:F60"/>
    <mergeCell ref="A63:H64"/>
    <mergeCell ref="A2:H2"/>
    <mergeCell ref="A79:H79"/>
    <mergeCell ref="A81:H81"/>
    <mergeCell ref="A80:H80"/>
    <mergeCell ref="F37:G37"/>
    <mergeCell ref="A40:H40"/>
    <mergeCell ref="C41:G41"/>
    <mergeCell ref="A48:H48"/>
    <mergeCell ref="C49:G49"/>
    <mergeCell ref="F34:G34"/>
    <mergeCell ref="F35:G35"/>
    <mergeCell ref="F36:G36"/>
    <mergeCell ref="F33:G33"/>
    <mergeCell ref="C20:G20"/>
    <mergeCell ref="G1:H1"/>
    <mergeCell ref="A3:H3"/>
    <mergeCell ref="C4:G4"/>
    <mergeCell ref="A11:H11"/>
    <mergeCell ref="C12:G12"/>
    <mergeCell ref="A19:H19"/>
    <mergeCell ref="A28:H28"/>
    <mergeCell ref="C29:G29"/>
    <mergeCell ref="F30:G30"/>
    <mergeCell ref="F31:G31"/>
    <mergeCell ref="F32:G32"/>
    <mergeCell ref="E66:I66"/>
    <mergeCell ref="B70:C70"/>
    <mergeCell ref="B71:C71"/>
    <mergeCell ref="A66:A67"/>
    <mergeCell ref="B66:C66"/>
    <mergeCell ref="D66:D67"/>
  </mergeCells>
  <pageMargins left="0.7" right="0.7" top="0.75" bottom="0.75" header="0.3" footer="0.3"/>
  <pageSetup paperSize="9"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6DF6A-3437-41F4-84AA-CA9FE9FA3D16}">
  <dimension ref="A1:DQ279"/>
  <sheetViews>
    <sheetView topLeftCell="F58" zoomScale="48" zoomScaleNormal="48" zoomScaleSheetLayoutView="71" workbookViewId="0">
      <selection activeCell="J93" sqref="J93"/>
    </sheetView>
  </sheetViews>
  <sheetFormatPr defaultColWidth="14" defaultRowHeight="12" x14ac:dyDescent="0.2"/>
  <cols>
    <col min="1" max="1" width="6.140625" style="840" customWidth="1"/>
    <col min="2" max="2" width="13" style="840" customWidth="1"/>
    <col min="3" max="3" width="14" style="840"/>
    <col min="4" max="4" width="11.5703125" style="840" customWidth="1"/>
    <col min="5" max="5" width="11.42578125" style="840" customWidth="1"/>
    <col min="6" max="6" width="13.5703125" style="840" customWidth="1"/>
    <col min="7" max="7" width="11.140625" style="840" customWidth="1"/>
    <col min="8" max="8" width="12.28515625" style="840" customWidth="1"/>
    <col min="9" max="9" width="11.140625" style="840" customWidth="1"/>
    <col min="10" max="10" width="12.28515625" style="840" customWidth="1"/>
    <col min="11" max="11" width="10.42578125" style="840" customWidth="1"/>
    <col min="12" max="12" width="11.85546875" style="840" customWidth="1"/>
    <col min="13" max="13" width="10.7109375" style="840" customWidth="1"/>
    <col min="14" max="14" width="11.42578125" style="840" customWidth="1"/>
    <col min="15" max="16" width="11" style="840" customWidth="1"/>
    <col min="17" max="17" width="14" style="840"/>
    <col min="18" max="18" width="10.5703125" style="840" customWidth="1"/>
    <col min="19" max="19" width="10.42578125" style="840" customWidth="1"/>
    <col min="20" max="20" width="14" style="840"/>
    <col min="21" max="21" width="11.5703125" style="840" customWidth="1"/>
    <col min="22" max="22" width="14" style="840"/>
    <col min="23" max="23" width="11.85546875" style="840" customWidth="1"/>
    <col min="24" max="24" width="10.28515625" style="840" customWidth="1"/>
    <col min="25" max="25" width="11" style="840" customWidth="1"/>
    <col min="26" max="26" width="10.140625" style="840" customWidth="1"/>
    <col min="27" max="28" width="10.42578125" style="840" customWidth="1"/>
    <col min="29" max="30" width="14" style="840"/>
    <col min="31" max="31" width="9.28515625" style="840" customWidth="1"/>
    <col min="32" max="32" width="11.5703125" style="840" customWidth="1"/>
    <col min="33" max="34" width="14" style="840"/>
    <col min="35" max="35" width="11.28515625" style="840" customWidth="1"/>
    <col min="36" max="78" width="14" style="840"/>
    <col min="79" max="79" width="11.42578125" style="840" customWidth="1"/>
    <col min="80" max="80" width="11.28515625" style="840" customWidth="1"/>
    <col min="81" max="81" width="11.7109375" style="840" customWidth="1"/>
    <col min="82" max="82" width="11.28515625" style="840" customWidth="1"/>
    <col min="83" max="16384" width="14" style="840"/>
  </cols>
  <sheetData>
    <row r="1" spans="1:121" ht="37.5" customHeight="1" x14ac:dyDescent="0.2">
      <c r="D1" s="841" t="s">
        <v>710</v>
      </c>
      <c r="E1" s="841"/>
      <c r="F1" s="841"/>
    </row>
    <row r="2" spans="1:121" x14ac:dyDescent="0.2">
      <c r="B2" s="842" t="s">
        <v>143</v>
      </c>
      <c r="C2" s="843"/>
      <c r="D2" s="843"/>
      <c r="E2" s="844"/>
      <c r="F2" s="844"/>
      <c r="AN2" s="845"/>
      <c r="AP2" s="845"/>
      <c r="AR2" s="845"/>
      <c r="AT2" s="845"/>
      <c r="AV2" s="845"/>
      <c r="AX2" s="845"/>
      <c r="AZ2" s="845"/>
      <c r="BB2" s="845"/>
      <c r="BD2" s="845"/>
      <c r="BF2" s="845"/>
      <c r="BH2" s="845"/>
      <c r="BJ2" s="845"/>
      <c r="BL2" s="845"/>
      <c r="BN2" s="845"/>
      <c r="BP2" s="845"/>
      <c r="BR2" s="845"/>
      <c r="BT2" s="845"/>
      <c r="BV2" s="846"/>
      <c r="BX2" s="846"/>
      <c r="BZ2" s="846"/>
      <c r="CB2" s="846"/>
      <c r="CD2" s="846"/>
      <c r="CE2" s="846"/>
      <c r="CF2" s="846"/>
      <c r="CG2" s="844"/>
      <c r="CH2" s="844"/>
    </row>
    <row r="3" spans="1:121" x14ac:dyDescent="0.2">
      <c r="B3" s="847" t="s">
        <v>144</v>
      </c>
      <c r="C3" s="848"/>
      <c r="D3" s="848"/>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1"/>
      <c r="AN3" s="841"/>
      <c r="AO3" s="841"/>
      <c r="AP3" s="841"/>
      <c r="AQ3" s="841"/>
      <c r="AR3" s="841"/>
      <c r="AS3" s="841"/>
      <c r="AT3" s="841"/>
      <c r="AU3" s="841"/>
      <c r="AV3" s="849"/>
      <c r="AX3" s="845"/>
      <c r="AZ3" s="845"/>
      <c r="BB3" s="845"/>
      <c r="BD3" s="845"/>
      <c r="BF3" s="845"/>
      <c r="BH3" s="845"/>
      <c r="BJ3" s="845"/>
      <c r="BL3" s="845"/>
      <c r="BN3" s="845"/>
      <c r="BP3" s="845"/>
      <c r="BR3" s="845"/>
      <c r="BT3" s="845"/>
      <c r="BV3" s="846"/>
      <c r="BX3" s="846"/>
      <c r="BZ3" s="846"/>
      <c r="CB3" s="846"/>
      <c r="CD3" s="846"/>
      <c r="CE3" s="846"/>
      <c r="CF3" s="846"/>
      <c r="CG3" s="844"/>
      <c r="CH3" s="844"/>
    </row>
    <row r="4" spans="1:121" s="850" customFormat="1" ht="0.75" customHeight="1" thickBot="1" x14ac:dyDescent="0.25">
      <c r="B4" s="851"/>
      <c r="E4" s="852"/>
      <c r="F4" s="852"/>
      <c r="G4" s="850" t="s">
        <v>145</v>
      </c>
      <c r="AM4" s="850" t="s">
        <v>146</v>
      </c>
      <c r="AN4" s="853"/>
      <c r="AP4" s="853"/>
      <c r="AR4" s="853"/>
      <c r="AT4" s="853"/>
      <c r="AV4" s="853"/>
      <c r="AX4" s="853"/>
      <c r="AZ4" s="853"/>
      <c r="BB4" s="853"/>
      <c r="BD4" s="853"/>
      <c r="BF4" s="853"/>
      <c r="BH4" s="853"/>
      <c r="BJ4" s="853"/>
      <c r="BL4" s="853"/>
      <c r="BN4" s="853"/>
      <c r="BP4" s="853"/>
      <c r="BR4" s="853"/>
      <c r="BT4" s="853"/>
      <c r="BV4" s="854"/>
      <c r="BX4" s="854"/>
      <c r="BZ4" s="854"/>
      <c r="CB4" s="854"/>
      <c r="CD4" s="854"/>
      <c r="CE4" s="854"/>
      <c r="CF4" s="854"/>
      <c r="CG4" s="852"/>
      <c r="CH4" s="852"/>
    </row>
    <row r="5" spans="1:121" ht="76.5" customHeight="1" x14ac:dyDescent="0.2">
      <c r="B5" s="855" t="s">
        <v>147</v>
      </c>
      <c r="C5" s="856" t="s">
        <v>148</v>
      </c>
      <c r="D5" s="857" t="s">
        <v>149</v>
      </c>
      <c r="E5" s="858" t="s">
        <v>735</v>
      </c>
      <c r="F5" s="858" t="s">
        <v>736</v>
      </c>
      <c r="G5" s="859" t="s">
        <v>150</v>
      </c>
      <c r="H5" s="860"/>
      <c r="I5" s="859" t="s">
        <v>151</v>
      </c>
      <c r="J5" s="860"/>
      <c r="K5" s="859" t="s">
        <v>152</v>
      </c>
      <c r="L5" s="860"/>
      <c r="M5" s="859" t="s">
        <v>153</v>
      </c>
      <c r="N5" s="860"/>
      <c r="O5" s="859" t="s">
        <v>154</v>
      </c>
      <c r="P5" s="860"/>
      <c r="Q5" s="859" t="s">
        <v>155</v>
      </c>
      <c r="R5" s="860"/>
      <c r="S5" s="859" t="s">
        <v>156</v>
      </c>
      <c r="T5" s="860"/>
      <c r="U5" s="859" t="s">
        <v>157</v>
      </c>
      <c r="V5" s="860"/>
      <c r="W5" s="859" t="s">
        <v>158</v>
      </c>
      <c r="X5" s="860"/>
      <c r="Y5" s="859" t="s">
        <v>159</v>
      </c>
      <c r="Z5" s="860"/>
      <c r="AA5" s="859" t="s">
        <v>160</v>
      </c>
      <c r="AB5" s="860"/>
      <c r="AC5" s="859" t="s">
        <v>161</v>
      </c>
      <c r="AD5" s="860"/>
      <c r="AE5" s="859" t="s">
        <v>162</v>
      </c>
      <c r="AF5" s="860"/>
      <c r="AG5" s="859" t="s">
        <v>163</v>
      </c>
      <c r="AH5" s="860"/>
      <c r="AI5" s="859" t="s">
        <v>164</v>
      </c>
      <c r="AJ5" s="860"/>
      <c r="AK5" s="859" t="s">
        <v>165</v>
      </c>
      <c r="AL5" s="860"/>
      <c r="AM5" s="859" t="s">
        <v>166</v>
      </c>
      <c r="AN5" s="860"/>
      <c r="AO5" s="861" t="s">
        <v>167</v>
      </c>
      <c r="AP5" s="862"/>
      <c r="AQ5" s="863" t="s">
        <v>168</v>
      </c>
      <c r="AR5" s="864"/>
      <c r="AS5" s="865" t="s">
        <v>169</v>
      </c>
      <c r="AT5" s="866"/>
      <c r="AU5" s="867" t="s">
        <v>170</v>
      </c>
      <c r="AV5" s="868"/>
      <c r="AW5" s="865" t="s">
        <v>171</v>
      </c>
      <c r="AX5" s="866"/>
      <c r="AY5" s="861" t="s">
        <v>172</v>
      </c>
      <c r="AZ5" s="862"/>
      <c r="BA5" s="865" t="s">
        <v>173</v>
      </c>
      <c r="BB5" s="866"/>
      <c r="BC5" s="863" t="s">
        <v>174</v>
      </c>
      <c r="BD5" s="864"/>
      <c r="BE5" s="861" t="s">
        <v>175</v>
      </c>
      <c r="BF5" s="862"/>
      <c r="BG5" s="861" t="s">
        <v>176</v>
      </c>
      <c r="BH5" s="862"/>
      <c r="BI5" s="865" t="s">
        <v>177</v>
      </c>
      <c r="BJ5" s="866"/>
      <c r="BK5" s="861" t="s">
        <v>178</v>
      </c>
      <c r="BL5" s="862"/>
      <c r="BM5" s="865" t="s">
        <v>179</v>
      </c>
      <c r="BN5" s="866"/>
      <c r="BO5" s="865" t="s">
        <v>180</v>
      </c>
      <c r="BP5" s="866"/>
      <c r="BQ5" s="869" t="s">
        <v>737</v>
      </c>
      <c r="BR5" s="870"/>
      <c r="BS5" s="865" t="s">
        <v>181</v>
      </c>
      <c r="BT5" s="866"/>
      <c r="BU5" s="865" t="s">
        <v>182</v>
      </c>
      <c r="BV5" s="866"/>
      <c r="BW5" s="861" t="s">
        <v>183</v>
      </c>
      <c r="BX5" s="862" t="s">
        <v>183</v>
      </c>
      <c r="BY5" s="871" t="s">
        <v>184</v>
      </c>
      <c r="BZ5" s="872"/>
      <c r="CA5" s="873" t="s">
        <v>738</v>
      </c>
      <c r="CB5" s="874"/>
      <c r="CC5" s="859" t="s">
        <v>185</v>
      </c>
      <c r="CD5" s="860"/>
      <c r="CE5" s="875" t="s">
        <v>186</v>
      </c>
      <c r="CF5" s="875"/>
      <c r="CG5" s="1249" t="s">
        <v>735</v>
      </c>
      <c r="CH5" s="858" t="s">
        <v>736</v>
      </c>
    </row>
    <row r="6" spans="1:121" ht="24.75" thickBot="1" x14ac:dyDescent="0.25">
      <c r="B6" s="876"/>
      <c r="C6" s="877"/>
      <c r="D6" s="878"/>
      <c r="E6" s="879"/>
      <c r="F6" s="879"/>
      <c r="G6" s="880" t="s">
        <v>187</v>
      </c>
      <c r="H6" s="881" t="s">
        <v>188</v>
      </c>
      <c r="I6" s="880" t="s">
        <v>187</v>
      </c>
      <c r="J6" s="881" t="s">
        <v>188</v>
      </c>
      <c r="K6" s="880" t="s">
        <v>187</v>
      </c>
      <c r="L6" s="881" t="s">
        <v>188</v>
      </c>
      <c r="M6" s="880" t="s">
        <v>187</v>
      </c>
      <c r="N6" s="881" t="s">
        <v>188</v>
      </c>
      <c r="O6" s="880" t="s">
        <v>187</v>
      </c>
      <c r="P6" s="881" t="s">
        <v>188</v>
      </c>
      <c r="Q6" s="880" t="s">
        <v>187</v>
      </c>
      <c r="R6" s="881" t="s">
        <v>188</v>
      </c>
      <c r="S6" s="880" t="s">
        <v>189</v>
      </c>
      <c r="T6" s="881" t="s">
        <v>190</v>
      </c>
      <c r="U6" s="880" t="s">
        <v>187</v>
      </c>
      <c r="V6" s="881" t="s">
        <v>188</v>
      </c>
      <c r="W6" s="880" t="s">
        <v>187</v>
      </c>
      <c r="X6" s="881" t="s">
        <v>188</v>
      </c>
      <c r="Y6" s="880" t="s">
        <v>187</v>
      </c>
      <c r="Z6" s="881" t="s">
        <v>188</v>
      </c>
      <c r="AA6" s="880" t="s">
        <v>187</v>
      </c>
      <c r="AB6" s="881" t="s">
        <v>188</v>
      </c>
      <c r="AC6" s="880" t="s">
        <v>187</v>
      </c>
      <c r="AD6" s="881" t="s">
        <v>188</v>
      </c>
      <c r="AE6" s="880" t="s">
        <v>187</v>
      </c>
      <c r="AF6" s="881" t="s">
        <v>188</v>
      </c>
      <c r="AG6" s="880" t="s">
        <v>187</v>
      </c>
      <c r="AH6" s="881" t="s">
        <v>188</v>
      </c>
      <c r="AI6" s="880" t="s">
        <v>191</v>
      </c>
      <c r="AJ6" s="881" t="s">
        <v>192</v>
      </c>
      <c r="AK6" s="880" t="s">
        <v>191</v>
      </c>
      <c r="AL6" s="881" t="s">
        <v>192</v>
      </c>
      <c r="AM6" s="880" t="s">
        <v>187</v>
      </c>
      <c r="AN6" s="882" t="s">
        <v>188</v>
      </c>
      <c r="AO6" s="883" t="s">
        <v>193</v>
      </c>
      <c r="AP6" s="883" t="s">
        <v>194</v>
      </c>
      <c r="AQ6" s="884" t="s">
        <v>191</v>
      </c>
      <c r="AR6" s="885" t="s">
        <v>195</v>
      </c>
      <c r="AS6" s="886" t="s">
        <v>191</v>
      </c>
      <c r="AT6" s="886" t="s">
        <v>192</v>
      </c>
      <c r="AU6" s="886" t="s">
        <v>191</v>
      </c>
      <c r="AV6" s="886" t="s">
        <v>192</v>
      </c>
      <c r="AW6" s="883" t="s">
        <v>196</v>
      </c>
      <c r="AX6" s="883" t="s">
        <v>197</v>
      </c>
      <c r="AY6" s="886" t="s">
        <v>187</v>
      </c>
      <c r="AZ6" s="886" t="s">
        <v>188</v>
      </c>
      <c r="BA6" s="883" t="s">
        <v>187</v>
      </c>
      <c r="BB6" s="883" t="s">
        <v>194</v>
      </c>
      <c r="BC6" s="880" t="s">
        <v>187</v>
      </c>
      <c r="BD6" s="882" t="s">
        <v>188</v>
      </c>
      <c r="BE6" s="880" t="s">
        <v>187</v>
      </c>
      <c r="BF6" s="882" t="s">
        <v>188</v>
      </c>
      <c r="BG6" s="880" t="s">
        <v>187</v>
      </c>
      <c r="BH6" s="882" t="s">
        <v>188</v>
      </c>
      <c r="BI6" s="880" t="s">
        <v>187</v>
      </c>
      <c r="BJ6" s="882" t="s">
        <v>188</v>
      </c>
      <c r="BK6" s="880" t="s">
        <v>187</v>
      </c>
      <c r="BL6" s="882" t="s">
        <v>188</v>
      </c>
      <c r="BM6" s="880" t="s">
        <v>187</v>
      </c>
      <c r="BN6" s="882" t="s">
        <v>188</v>
      </c>
      <c r="BO6" s="880" t="s">
        <v>187</v>
      </c>
      <c r="BP6" s="882" t="s">
        <v>188</v>
      </c>
      <c r="BQ6" s="887" t="s">
        <v>187</v>
      </c>
      <c r="BR6" s="887" t="s">
        <v>188</v>
      </c>
      <c r="BS6" s="888" t="s">
        <v>198</v>
      </c>
      <c r="BT6" s="888" t="s">
        <v>199</v>
      </c>
      <c r="BU6" s="886" t="s">
        <v>187</v>
      </c>
      <c r="BV6" s="886" t="s">
        <v>188</v>
      </c>
      <c r="BW6" s="880" t="s">
        <v>200</v>
      </c>
      <c r="BX6" s="882" t="s">
        <v>201</v>
      </c>
      <c r="BY6" s="889" t="s">
        <v>187</v>
      </c>
      <c r="BZ6" s="889" t="s">
        <v>188</v>
      </c>
      <c r="CA6" s="887" t="s">
        <v>187</v>
      </c>
      <c r="CB6" s="887" t="s">
        <v>188</v>
      </c>
      <c r="CC6" s="880" t="s">
        <v>202</v>
      </c>
      <c r="CD6" s="882" t="s">
        <v>203</v>
      </c>
      <c r="CE6" s="890" t="s">
        <v>187</v>
      </c>
      <c r="CF6" s="890" t="s">
        <v>188</v>
      </c>
      <c r="CG6" s="1246"/>
      <c r="CH6" s="879"/>
      <c r="CI6" s="1248"/>
      <c r="CJ6" s="1248"/>
      <c r="CK6" s="1248"/>
    </row>
    <row r="7" spans="1:121" s="896" customFormat="1" ht="12.75" thickBot="1" x14ac:dyDescent="0.25">
      <c r="A7" s="891"/>
      <c r="B7" s="892">
        <v>1</v>
      </c>
      <c r="C7" s="893">
        <v>2</v>
      </c>
      <c r="D7" s="893"/>
      <c r="E7" s="893">
        <v>3</v>
      </c>
      <c r="F7" s="893"/>
      <c r="G7" s="894">
        <v>6</v>
      </c>
      <c r="H7" s="893">
        <v>7</v>
      </c>
      <c r="I7" s="894">
        <v>8</v>
      </c>
      <c r="J7" s="893">
        <v>9</v>
      </c>
      <c r="K7" s="894">
        <v>10</v>
      </c>
      <c r="L7" s="893">
        <v>11</v>
      </c>
      <c r="M7" s="894">
        <v>12</v>
      </c>
      <c r="N7" s="893">
        <v>13</v>
      </c>
      <c r="O7" s="894">
        <v>14</v>
      </c>
      <c r="P7" s="893">
        <v>15</v>
      </c>
      <c r="Q7" s="894">
        <v>16</v>
      </c>
      <c r="R7" s="893">
        <v>17</v>
      </c>
      <c r="S7" s="894">
        <v>18</v>
      </c>
      <c r="T7" s="893">
        <v>19</v>
      </c>
      <c r="U7" s="894">
        <v>20</v>
      </c>
      <c r="V7" s="893">
        <v>21</v>
      </c>
      <c r="W7" s="894">
        <v>22</v>
      </c>
      <c r="X7" s="893">
        <v>23</v>
      </c>
      <c r="Y7" s="894">
        <v>24</v>
      </c>
      <c r="Z7" s="893">
        <v>25</v>
      </c>
      <c r="AA7" s="894">
        <v>26</v>
      </c>
      <c r="AB7" s="893">
        <v>27</v>
      </c>
      <c r="AC7" s="894">
        <v>28</v>
      </c>
      <c r="AD7" s="893">
        <v>29</v>
      </c>
      <c r="AE7" s="894">
        <v>30</v>
      </c>
      <c r="AF7" s="893">
        <v>31</v>
      </c>
      <c r="AG7" s="894">
        <v>32</v>
      </c>
      <c r="AH7" s="893">
        <v>33</v>
      </c>
      <c r="AI7" s="894">
        <v>34</v>
      </c>
      <c r="AJ7" s="893">
        <v>35</v>
      </c>
      <c r="AK7" s="894">
        <v>36</v>
      </c>
      <c r="AL7" s="893">
        <v>37</v>
      </c>
      <c r="AM7" s="894">
        <v>39</v>
      </c>
      <c r="AN7" s="893">
        <v>40</v>
      </c>
      <c r="AO7" s="894">
        <v>41</v>
      </c>
      <c r="AP7" s="893">
        <v>42</v>
      </c>
      <c r="AQ7" s="894">
        <v>43</v>
      </c>
      <c r="AR7" s="893">
        <v>44</v>
      </c>
      <c r="AS7" s="894">
        <v>45</v>
      </c>
      <c r="AT7" s="893">
        <v>46</v>
      </c>
      <c r="AU7" s="894">
        <v>47</v>
      </c>
      <c r="AV7" s="893">
        <v>48</v>
      </c>
      <c r="AW7" s="894">
        <v>49</v>
      </c>
      <c r="AX7" s="893">
        <v>50</v>
      </c>
      <c r="AY7" s="894">
        <v>51</v>
      </c>
      <c r="AZ7" s="893">
        <v>52</v>
      </c>
      <c r="BA7" s="894">
        <v>53</v>
      </c>
      <c r="BB7" s="893">
        <v>54</v>
      </c>
      <c r="BC7" s="894">
        <v>55</v>
      </c>
      <c r="BD7" s="893">
        <v>56</v>
      </c>
      <c r="BE7" s="894">
        <v>57</v>
      </c>
      <c r="BF7" s="893">
        <v>58</v>
      </c>
      <c r="BG7" s="894">
        <v>59</v>
      </c>
      <c r="BH7" s="893">
        <v>60</v>
      </c>
      <c r="BI7" s="894">
        <v>61</v>
      </c>
      <c r="BJ7" s="893">
        <v>62</v>
      </c>
      <c r="BK7" s="894">
        <v>63</v>
      </c>
      <c r="BL7" s="893">
        <v>64</v>
      </c>
      <c r="BM7" s="894">
        <v>65</v>
      </c>
      <c r="BN7" s="893">
        <v>66</v>
      </c>
      <c r="BO7" s="894">
        <v>67</v>
      </c>
      <c r="BP7" s="893">
        <v>68</v>
      </c>
      <c r="BQ7" s="894">
        <v>69</v>
      </c>
      <c r="BR7" s="893">
        <v>70</v>
      </c>
      <c r="BS7" s="894">
        <v>71</v>
      </c>
      <c r="BT7" s="893">
        <v>72</v>
      </c>
      <c r="BU7" s="894">
        <v>73</v>
      </c>
      <c r="BV7" s="895">
        <v>74</v>
      </c>
      <c r="BW7" s="894">
        <v>75</v>
      </c>
      <c r="BX7" s="895">
        <v>76</v>
      </c>
      <c r="BY7" s="894">
        <v>77</v>
      </c>
      <c r="BZ7" s="895">
        <v>78</v>
      </c>
      <c r="CA7" s="894">
        <v>79</v>
      </c>
      <c r="CB7" s="895">
        <v>80</v>
      </c>
      <c r="CC7" s="894">
        <v>87</v>
      </c>
      <c r="CD7" s="895">
        <v>88</v>
      </c>
      <c r="CE7" s="895"/>
      <c r="CF7" s="895"/>
      <c r="CG7" s="1247">
        <v>111</v>
      </c>
      <c r="CH7" s="1251">
        <v>112</v>
      </c>
      <c r="CI7" s="1248"/>
      <c r="CJ7" s="1248"/>
      <c r="CK7" s="1248"/>
      <c r="CL7" s="1248"/>
      <c r="CM7" s="1248"/>
      <c r="CN7" s="1248"/>
      <c r="CO7" s="1248"/>
      <c r="CP7" s="1248"/>
      <c r="CQ7" s="1248"/>
      <c r="CR7" s="1248"/>
      <c r="CS7" s="1248"/>
      <c r="CT7" s="1248"/>
      <c r="CU7" s="1248"/>
      <c r="CV7" s="1248"/>
      <c r="CW7" s="1248"/>
      <c r="CX7" s="1248"/>
      <c r="CY7" s="1248"/>
      <c r="CZ7" s="1248"/>
      <c r="DA7" s="1248"/>
      <c r="DB7" s="1248"/>
      <c r="DC7" s="1248"/>
      <c r="DD7" s="1248"/>
      <c r="DE7" s="1248"/>
      <c r="DF7" s="1248"/>
      <c r="DG7" s="1248"/>
      <c r="DH7" s="1248"/>
      <c r="DI7" s="1248"/>
      <c r="DJ7" s="1248"/>
      <c r="DK7" s="1248"/>
      <c r="DL7" s="1248"/>
      <c r="DM7" s="1248"/>
      <c r="DN7" s="1248"/>
      <c r="DO7" s="1248"/>
      <c r="DP7" s="1248"/>
      <c r="DQ7" s="1248"/>
    </row>
    <row r="8" spans="1:121" ht="12.75" thickBot="1" x14ac:dyDescent="0.25">
      <c r="B8" s="897"/>
      <c r="C8" s="898" t="s">
        <v>204</v>
      </c>
      <c r="D8" s="898">
        <v>2019</v>
      </c>
      <c r="E8" s="899">
        <f>SUM(E10:E89)</f>
        <v>232991.10000000003</v>
      </c>
      <c r="F8" s="900"/>
      <c r="G8" s="901">
        <f>G90</f>
        <v>10390</v>
      </c>
      <c r="H8" s="902">
        <f>H90</f>
        <v>5.6164610202117431E-2</v>
      </c>
      <c r="I8" s="901">
        <f t="shared" ref="I8:BT9" si="0">I90</f>
        <v>24793</v>
      </c>
      <c r="J8" s="902">
        <f t="shared" si="0"/>
        <v>2.9654688016778931E-2</v>
      </c>
      <c r="K8" s="901">
        <f t="shared" si="0"/>
        <v>50126</v>
      </c>
      <c r="L8" s="902">
        <f t="shared" si="0"/>
        <v>4.567766628097196E-2</v>
      </c>
      <c r="M8" s="901">
        <f t="shared" si="0"/>
        <v>269</v>
      </c>
      <c r="N8" s="902">
        <f t="shared" si="0"/>
        <v>1.4444758364312269</v>
      </c>
      <c r="O8" s="901">
        <f t="shared" si="0"/>
        <v>35</v>
      </c>
      <c r="P8" s="902">
        <f t="shared" si="0"/>
        <v>3.2379165714285714</v>
      </c>
      <c r="Q8" s="901">
        <f t="shared" si="0"/>
        <v>3457040</v>
      </c>
      <c r="R8" s="902">
        <f t="shared" si="0"/>
        <v>3.0126071639321524E-2</v>
      </c>
      <c r="S8" s="901">
        <f t="shared" si="0"/>
        <v>75148.399999999994</v>
      </c>
      <c r="T8" s="902">
        <f t="shared" si="0"/>
        <v>0.40520480060786396</v>
      </c>
      <c r="U8" s="901">
        <f t="shared" si="0"/>
        <v>206</v>
      </c>
      <c r="V8" s="902">
        <f t="shared" si="0"/>
        <v>5.7073982524271845</v>
      </c>
      <c r="W8" s="901">
        <f t="shared" si="0"/>
        <v>18795</v>
      </c>
      <c r="X8" s="902">
        <f t="shared" si="0"/>
        <v>0.94031128938547448</v>
      </c>
      <c r="Y8" s="901">
        <f t="shared" si="0"/>
        <v>66771</v>
      </c>
      <c r="Z8" s="902">
        <f t="shared" si="0"/>
        <v>5.7850264126641807E-2</v>
      </c>
      <c r="AA8" s="901">
        <f t="shared" si="0"/>
        <v>38478</v>
      </c>
      <c r="AB8" s="902">
        <f t="shared" si="0"/>
        <v>1.7061845730027541E-2</v>
      </c>
      <c r="AC8" s="901">
        <f t="shared" si="0"/>
        <v>53313</v>
      </c>
      <c r="AD8" s="902">
        <f t="shared" si="0"/>
        <v>5.6610341680265623E-2</v>
      </c>
      <c r="AE8" s="901">
        <f t="shared" si="0"/>
        <v>0</v>
      </c>
      <c r="AF8" s="902" t="e">
        <f t="shared" si="0"/>
        <v>#DIV/0!</v>
      </c>
      <c r="AG8" s="901">
        <f t="shared" si="0"/>
        <v>30</v>
      </c>
      <c r="AH8" s="902">
        <f t="shared" si="0"/>
        <v>1.7626666666666668</v>
      </c>
      <c r="AI8" s="901">
        <f t="shared" si="0"/>
        <v>149433.59</v>
      </c>
      <c r="AJ8" s="902">
        <f t="shared" si="0"/>
        <v>0.19854147301152297</v>
      </c>
      <c r="AK8" s="901">
        <f t="shared" si="0"/>
        <v>3246.05</v>
      </c>
      <c r="AL8" s="902">
        <f t="shared" si="0"/>
        <v>4.321741816724785</v>
      </c>
      <c r="AM8" s="901">
        <f t="shared" si="0"/>
        <v>1291884</v>
      </c>
      <c r="AN8" s="902">
        <f t="shared" si="0"/>
        <v>9.7082669303126309E-3</v>
      </c>
      <c r="AO8" s="901">
        <f t="shared" si="0"/>
        <v>10</v>
      </c>
      <c r="AP8" s="902">
        <f t="shared" si="0"/>
        <v>0.34</v>
      </c>
      <c r="AQ8" s="901">
        <f t="shared" si="0"/>
        <v>2220</v>
      </c>
      <c r="AR8" s="902">
        <f t="shared" si="0"/>
        <v>8.6018918918918913E-2</v>
      </c>
      <c r="AS8" s="901">
        <f t="shared" si="0"/>
        <v>0</v>
      </c>
      <c r="AT8" s="902">
        <v>0</v>
      </c>
      <c r="AU8" s="901">
        <f t="shared" si="0"/>
        <v>0</v>
      </c>
      <c r="AV8" s="902">
        <v>0</v>
      </c>
      <c r="AW8" s="901">
        <f t="shared" si="0"/>
        <v>216</v>
      </c>
      <c r="AX8" s="902">
        <f t="shared" si="0"/>
        <v>0.27595740740740737</v>
      </c>
      <c r="AY8" s="901">
        <f t="shared" si="0"/>
        <v>59</v>
      </c>
      <c r="AZ8" s="902">
        <f t="shared" si="0"/>
        <v>1.7000000000000001E-2</v>
      </c>
      <c r="BA8" s="901">
        <f t="shared" si="0"/>
        <v>1200</v>
      </c>
      <c r="BB8" s="902">
        <f t="shared" si="0"/>
        <v>2.24E-2</v>
      </c>
      <c r="BC8" s="901">
        <f t="shared" si="0"/>
        <v>0</v>
      </c>
      <c r="BD8" s="902" t="e">
        <f t="shared" si="0"/>
        <v>#DIV/0!</v>
      </c>
      <c r="BE8" s="901">
        <f t="shared" si="0"/>
        <v>3136</v>
      </c>
      <c r="BF8" s="902">
        <f t="shared" si="0"/>
        <v>1.5436067028061227</v>
      </c>
      <c r="BG8" s="901">
        <f t="shared" si="0"/>
        <v>0</v>
      </c>
      <c r="BH8" s="902">
        <v>0</v>
      </c>
      <c r="BI8" s="901">
        <f t="shared" si="0"/>
        <v>7400</v>
      </c>
      <c r="BJ8" s="902">
        <f t="shared" si="0"/>
        <v>4.4709189189189168E-2</v>
      </c>
      <c r="BK8" s="901">
        <f t="shared" si="0"/>
        <v>30</v>
      </c>
      <c r="BL8" s="902">
        <f t="shared" si="0"/>
        <v>0.44350000000000001</v>
      </c>
      <c r="BM8" s="901">
        <f t="shared" si="0"/>
        <v>116</v>
      </c>
      <c r="BN8" s="902">
        <f t="shared" si="0"/>
        <v>1.7674758620689655</v>
      </c>
      <c r="BO8" s="901">
        <f t="shared" si="0"/>
        <v>116</v>
      </c>
      <c r="BP8" s="902">
        <f t="shared" si="0"/>
        <v>20.070399999999999</v>
      </c>
      <c r="BQ8" s="901">
        <f t="shared" si="0"/>
        <v>890</v>
      </c>
      <c r="BR8" s="902">
        <f t="shared" si="0"/>
        <v>0.20770000000000002</v>
      </c>
      <c r="BS8" s="901">
        <f t="shared" si="0"/>
        <v>5.25</v>
      </c>
      <c r="BT8" s="902">
        <f t="shared" si="0"/>
        <v>8.8733333333333331</v>
      </c>
      <c r="BU8" s="901">
        <f t="shared" ref="BU8:CF9" si="1">BU90</f>
        <v>2961</v>
      </c>
      <c r="BV8" s="902">
        <f t="shared" si="1"/>
        <v>0.22706987166497811</v>
      </c>
      <c r="BW8" s="901">
        <f t="shared" si="1"/>
        <v>558.25</v>
      </c>
      <c r="BX8" s="902">
        <f t="shared" si="1"/>
        <v>3.1868246305418699</v>
      </c>
      <c r="BY8" s="901">
        <f t="shared" si="1"/>
        <v>41586</v>
      </c>
      <c r="BZ8" s="902">
        <f t="shared" si="1"/>
        <v>8.0315427307266866E-3</v>
      </c>
      <c r="CA8" s="901">
        <f t="shared" si="1"/>
        <v>12991</v>
      </c>
      <c r="CB8" s="902">
        <f t="shared" si="1"/>
        <v>4.0042975906396737E-2</v>
      </c>
      <c r="CC8" s="901">
        <f t="shared" si="1"/>
        <v>3.7740000000000005</v>
      </c>
      <c r="CD8" s="902">
        <f t="shared" si="1"/>
        <v>17.989218282988869</v>
      </c>
      <c r="CE8" s="901">
        <f t="shared" si="1"/>
        <v>0</v>
      </c>
      <c r="CF8" s="902">
        <v>0</v>
      </c>
      <c r="CG8" s="1250">
        <f>CG90</f>
        <v>232991.10000000003</v>
      </c>
      <c r="CH8" s="1252"/>
      <c r="CL8" s="1248"/>
      <c r="CM8" s="1248"/>
      <c r="CN8" s="1248"/>
      <c r="CO8" s="1248"/>
      <c r="CP8" s="1248"/>
      <c r="CQ8" s="1248"/>
      <c r="CR8" s="1248"/>
      <c r="CS8" s="1248"/>
      <c r="CT8" s="1248"/>
      <c r="CU8" s="1248"/>
      <c r="CV8" s="1248"/>
      <c r="CW8" s="1248"/>
      <c r="CX8" s="1248"/>
      <c r="CY8" s="1248"/>
      <c r="CZ8" s="1248"/>
      <c r="DA8" s="1248"/>
      <c r="DB8" s="1248"/>
      <c r="DC8" s="1248"/>
      <c r="DD8" s="1248"/>
      <c r="DE8" s="1248"/>
      <c r="DF8" s="1248"/>
      <c r="DG8" s="1248"/>
      <c r="DH8" s="1248"/>
      <c r="DI8" s="1248"/>
      <c r="DJ8" s="1248"/>
      <c r="DK8" s="1248"/>
      <c r="DL8" s="1248"/>
      <c r="DM8" s="1248"/>
      <c r="DN8" s="1248"/>
      <c r="DO8" s="1248"/>
      <c r="DP8" s="1248"/>
      <c r="DQ8" s="1248"/>
    </row>
    <row r="9" spans="1:121" ht="12.75" thickBot="1" x14ac:dyDescent="0.25">
      <c r="B9" s="903"/>
      <c r="C9" s="904" t="s">
        <v>204</v>
      </c>
      <c r="D9" s="904">
        <v>2020</v>
      </c>
      <c r="E9" s="899"/>
      <c r="F9" s="899">
        <f>SUM(F10:F89)</f>
        <v>714258.80999999971</v>
      </c>
      <c r="G9" s="905">
        <f>G91</f>
        <v>58161</v>
      </c>
      <c r="H9" s="906">
        <f>H91</f>
        <v>0.29529853063049122</v>
      </c>
      <c r="I9" s="905">
        <f t="shared" si="0"/>
        <v>207831.9</v>
      </c>
      <c r="J9" s="906">
        <f t="shared" si="0"/>
        <v>0.14400620232024056</v>
      </c>
      <c r="K9" s="905">
        <f t="shared" si="0"/>
        <v>153264.6</v>
      </c>
      <c r="L9" s="906">
        <f t="shared" si="0"/>
        <v>5.8686592990162108E-2</v>
      </c>
      <c r="M9" s="905">
        <f t="shared" si="0"/>
        <v>15760</v>
      </c>
      <c r="N9" s="906">
        <f t="shared" si="0"/>
        <v>1.7647515203045687</v>
      </c>
      <c r="O9" s="905">
        <f t="shared" si="0"/>
        <v>2182</v>
      </c>
      <c r="P9" s="906">
        <f t="shared" si="0"/>
        <v>6.4336063703024751</v>
      </c>
      <c r="Q9" s="905">
        <f t="shared" si="0"/>
        <v>4237984</v>
      </c>
      <c r="R9" s="906">
        <f t="shared" si="0"/>
        <v>8.6877584586266196E-2</v>
      </c>
      <c r="S9" s="905">
        <f t="shared" si="0"/>
        <v>76670</v>
      </c>
      <c r="T9" s="906">
        <f t="shared" si="0"/>
        <v>0.44324083886787535</v>
      </c>
      <c r="U9" s="905">
        <f t="shared" si="0"/>
        <v>2385</v>
      </c>
      <c r="V9" s="906">
        <f t="shared" si="0"/>
        <v>6.7291629660377348</v>
      </c>
      <c r="W9" s="905">
        <f t="shared" si="0"/>
        <v>23818</v>
      </c>
      <c r="X9" s="906">
        <f t="shared" si="0"/>
        <v>2.3097073684416478</v>
      </c>
      <c r="Y9" s="905">
        <f t="shared" si="0"/>
        <v>129331</v>
      </c>
      <c r="Z9" s="906">
        <f t="shared" si="0"/>
        <v>4.976928717786145E-2</v>
      </c>
      <c r="AA9" s="905">
        <f t="shared" si="0"/>
        <v>52059</v>
      </c>
      <c r="AB9" s="906">
        <f t="shared" si="0"/>
        <v>0.10644763787241399</v>
      </c>
      <c r="AC9" s="905">
        <f t="shared" si="0"/>
        <v>72664.5</v>
      </c>
      <c r="AD9" s="906">
        <f t="shared" si="0"/>
        <v>9.259595839784214E-2</v>
      </c>
      <c r="AE9" s="905">
        <f t="shared" si="0"/>
        <v>1298</v>
      </c>
      <c r="AF9" s="906">
        <f t="shared" si="0"/>
        <v>6.1559391371340526</v>
      </c>
      <c r="AG9" s="905">
        <f t="shared" si="0"/>
        <v>577</v>
      </c>
      <c r="AH9" s="906">
        <f t="shared" si="0"/>
        <v>2.1789022530329283</v>
      </c>
      <c r="AI9" s="905">
        <f t="shared" si="0"/>
        <v>255945.92750000002</v>
      </c>
      <c r="AJ9" s="906">
        <f t="shared" si="0"/>
        <v>0.1614336928896741</v>
      </c>
      <c r="AK9" s="905">
        <f t="shared" si="0"/>
        <v>5966.34</v>
      </c>
      <c r="AL9" s="906">
        <f t="shared" si="0"/>
        <v>4.7650196898924113</v>
      </c>
      <c r="AM9" s="905">
        <f t="shared" si="0"/>
        <v>1648765</v>
      </c>
      <c r="AN9" s="906">
        <f t="shared" si="0"/>
        <v>1.1003995973845982E-2</v>
      </c>
      <c r="AO9" s="905">
        <f t="shared" si="0"/>
        <v>230</v>
      </c>
      <c r="AP9" s="906">
        <f t="shared" si="0"/>
        <v>0.6</v>
      </c>
      <c r="AQ9" s="905">
        <f t="shared" si="0"/>
        <v>2040</v>
      </c>
      <c r="AR9" s="906">
        <f t="shared" si="0"/>
        <v>9.7219117647058817E-2</v>
      </c>
      <c r="AS9" s="905">
        <f t="shared" si="0"/>
        <v>4</v>
      </c>
      <c r="AT9" s="906">
        <f t="shared" si="0"/>
        <v>5.6749200000000002</v>
      </c>
      <c r="AU9" s="905">
        <f t="shared" si="0"/>
        <v>3.5</v>
      </c>
      <c r="AV9" s="906">
        <f t="shared" si="0"/>
        <v>30.71</v>
      </c>
      <c r="AW9" s="905">
        <f t="shared" si="0"/>
        <v>1601</v>
      </c>
      <c r="AX9" s="906">
        <f t="shared" si="0"/>
        <v>1.3074271080574642</v>
      </c>
      <c r="AY9" s="905">
        <f t="shared" si="0"/>
        <v>8766</v>
      </c>
      <c r="AZ9" s="906">
        <f t="shared" si="0"/>
        <v>0.17963499999999999</v>
      </c>
      <c r="BA9" s="905">
        <f t="shared" si="0"/>
        <v>5500</v>
      </c>
      <c r="BB9" s="906">
        <f t="shared" si="0"/>
        <v>3.2836363636363636E-2</v>
      </c>
      <c r="BC9" s="905">
        <f t="shared" si="0"/>
        <v>12</v>
      </c>
      <c r="BD9" s="906">
        <f t="shared" si="0"/>
        <v>4.8499999999999996</v>
      </c>
      <c r="BE9" s="905">
        <f t="shared" si="0"/>
        <v>4380</v>
      </c>
      <c r="BF9" s="906">
        <f t="shared" si="0"/>
        <v>3.1054702132420093</v>
      </c>
      <c r="BG9" s="905">
        <f t="shared" si="0"/>
        <v>10</v>
      </c>
      <c r="BH9" s="906">
        <f t="shared" si="0"/>
        <v>6.2</v>
      </c>
      <c r="BI9" s="905">
        <f t="shared" si="0"/>
        <v>13925</v>
      </c>
      <c r="BJ9" s="906">
        <f t="shared" si="0"/>
        <v>4.3609622980251346E-2</v>
      </c>
      <c r="BK9" s="905">
        <f t="shared" si="0"/>
        <v>2030</v>
      </c>
      <c r="BL9" s="906">
        <f t="shared" si="0"/>
        <v>0.16923921182266011</v>
      </c>
      <c r="BM9" s="905">
        <f t="shared" si="0"/>
        <v>134</v>
      </c>
      <c r="BN9" s="906">
        <f t="shared" si="0"/>
        <v>4.0952716417910446</v>
      </c>
      <c r="BO9" s="905">
        <f t="shared" si="0"/>
        <v>40</v>
      </c>
      <c r="BP9" s="906">
        <f t="shared" si="0"/>
        <v>20.070399999999999</v>
      </c>
      <c r="BQ9" s="905">
        <f t="shared" si="0"/>
        <v>296</v>
      </c>
      <c r="BR9" s="906">
        <f t="shared" si="0"/>
        <v>0.22704256756756758</v>
      </c>
      <c r="BS9" s="905">
        <f t="shared" si="0"/>
        <v>6.75</v>
      </c>
      <c r="BT9" s="906">
        <f t="shared" si="0"/>
        <v>5.574962962962962</v>
      </c>
      <c r="BU9" s="905">
        <f t="shared" si="1"/>
        <v>4669</v>
      </c>
      <c r="BV9" s="906">
        <f t="shared" si="1"/>
        <v>0.50453276504604849</v>
      </c>
      <c r="BW9" s="905">
        <f t="shared" si="1"/>
        <v>677.75</v>
      </c>
      <c r="BX9" s="906">
        <f t="shared" si="1"/>
        <v>3.3302672445592005</v>
      </c>
      <c r="BY9" s="905">
        <f t="shared" si="1"/>
        <v>29188</v>
      </c>
      <c r="BZ9" s="906">
        <f t="shared" si="1"/>
        <v>4.5301733589146229E-2</v>
      </c>
      <c r="CA9" s="905">
        <f t="shared" si="1"/>
        <v>5784</v>
      </c>
      <c r="CB9" s="906">
        <f t="shared" si="1"/>
        <v>7.9763347164591963E-2</v>
      </c>
      <c r="CC9" s="905">
        <f>CC91</f>
        <v>9.3150000000000013</v>
      </c>
      <c r="CD9" s="906">
        <f t="shared" si="1"/>
        <v>25.098213623188403</v>
      </c>
      <c r="CE9" s="905">
        <f t="shared" si="1"/>
        <v>1678</v>
      </c>
      <c r="CF9" s="906">
        <f t="shared" si="1"/>
        <v>9.4760429082240749E-2</v>
      </c>
      <c r="CG9" s="899"/>
      <c r="CH9" s="907">
        <f>SUM(CH10:CH89)</f>
        <v>714258.80999999971</v>
      </c>
      <c r="CL9" s="1248"/>
      <c r="CM9" s="1248"/>
      <c r="CN9" s="1248"/>
      <c r="CO9" s="1248"/>
      <c r="CP9" s="1248"/>
      <c r="CQ9" s="1248"/>
      <c r="CR9" s="1248"/>
      <c r="CS9" s="1248"/>
      <c r="CT9" s="1248"/>
      <c r="CU9" s="1248"/>
      <c r="CV9" s="1248"/>
      <c r="CW9" s="1248"/>
      <c r="CX9" s="1248"/>
      <c r="CY9" s="1248"/>
      <c r="CZ9" s="1248"/>
      <c r="DA9" s="1248"/>
      <c r="DB9" s="1248"/>
      <c r="DC9" s="1248"/>
      <c r="DD9" s="1248"/>
      <c r="DE9" s="1248"/>
      <c r="DF9" s="1248"/>
      <c r="DG9" s="1248"/>
      <c r="DH9" s="1248"/>
      <c r="DI9" s="1248"/>
      <c r="DJ9" s="1248"/>
      <c r="DK9" s="1248"/>
      <c r="DL9" s="1248"/>
      <c r="DM9" s="1248"/>
      <c r="DN9" s="1248"/>
      <c r="DO9" s="1248"/>
      <c r="DP9" s="1248"/>
      <c r="DQ9" s="1248"/>
    </row>
    <row r="10" spans="1:121" x14ac:dyDescent="0.2">
      <c r="B10" s="908">
        <v>5</v>
      </c>
      <c r="C10" s="909" t="s">
        <v>205</v>
      </c>
      <c r="D10" s="909">
        <v>2019</v>
      </c>
      <c r="E10" s="910">
        <f>CG10</f>
        <v>13696.34</v>
      </c>
      <c r="F10" s="910">
        <f>CH10</f>
        <v>0</v>
      </c>
      <c r="G10" s="911">
        <v>2940</v>
      </c>
      <c r="H10" s="912">
        <v>5.1520000000000003E-2</v>
      </c>
      <c r="I10" s="911">
        <v>5078</v>
      </c>
      <c r="J10" s="912">
        <v>5.2560000000000003E-2</v>
      </c>
      <c r="K10" s="911"/>
      <c r="L10" s="912"/>
      <c r="M10" s="911"/>
      <c r="N10" s="912"/>
      <c r="O10" s="911"/>
      <c r="P10" s="912"/>
      <c r="Q10" s="911">
        <v>126890</v>
      </c>
      <c r="R10" s="912">
        <v>5.8900000000000001E-2</v>
      </c>
      <c r="S10" s="911">
        <v>3753</v>
      </c>
      <c r="T10" s="912">
        <v>0.52217000000000002</v>
      </c>
      <c r="U10" s="911">
        <v>176</v>
      </c>
      <c r="V10" s="912">
        <v>5.5799149999999997</v>
      </c>
      <c r="W10" s="911"/>
      <c r="X10" s="912"/>
      <c r="Y10" s="911">
        <v>12870</v>
      </c>
      <c r="Z10" s="912">
        <v>8.9151999999999995E-2</v>
      </c>
      <c r="AA10" s="911">
        <v>288</v>
      </c>
      <c r="AB10" s="912">
        <v>0.504</v>
      </c>
      <c r="AC10" s="911">
        <v>3911</v>
      </c>
      <c r="AD10" s="912">
        <v>5.1520000000000003E-2</v>
      </c>
      <c r="AE10" s="911"/>
      <c r="AF10" s="912"/>
      <c r="AG10" s="911"/>
      <c r="AH10" s="912"/>
      <c r="AI10" s="911">
        <v>217.5</v>
      </c>
      <c r="AJ10" s="912">
        <v>3.2343000000000002</v>
      </c>
      <c r="AK10" s="911">
        <v>185.5</v>
      </c>
      <c r="AL10" s="912">
        <v>3.5842999999999998</v>
      </c>
      <c r="AM10" s="911"/>
      <c r="AN10" s="913"/>
      <c r="AO10" s="911"/>
      <c r="AP10" s="913"/>
      <c r="AQ10" s="911"/>
      <c r="AR10" s="913"/>
      <c r="AS10" s="911"/>
      <c r="AT10" s="913"/>
      <c r="AU10" s="911"/>
      <c r="AV10" s="913"/>
      <c r="AW10" s="911"/>
      <c r="AX10" s="913"/>
      <c r="AY10" s="911"/>
      <c r="AZ10" s="913"/>
      <c r="BA10" s="911"/>
      <c r="BB10" s="913"/>
      <c r="BC10" s="911"/>
      <c r="BD10" s="913"/>
      <c r="BE10" s="911"/>
      <c r="BF10" s="913"/>
      <c r="BG10" s="911"/>
      <c r="BH10" s="913"/>
      <c r="BI10" s="911"/>
      <c r="BJ10" s="913"/>
      <c r="BK10" s="911"/>
      <c r="BL10" s="913"/>
      <c r="BM10" s="911"/>
      <c r="BN10" s="913"/>
      <c r="BO10" s="911"/>
      <c r="BP10" s="913"/>
      <c r="BQ10" s="911"/>
      <c r="BR10" s="913"/>
      <c r="BS10" s="911"/>
      <c r="BT10" s="913"/>
      <c r="BU10" s="911"/>
      <c r="BV10" s="914"/>
      <c r="BW10" s="911"/>
      <c r="BX10" s="914"/>
      <c r="BY10" s="911"/>
      <c r="BZ10" s="914"/>
      <c r="CA10" s="911"/>
      <c r="CB10" s="914"/>
      <c r="CC10" s="911"/>
      <c r="CD10" s="914"/>
      <c r="CE10" s="914"/>
      <c r="CF10" s="914"/>
      <c r="CG10" s="910">
        <f>ROUND(G10*H10+I10*J10+K10*L10+M10*N10+O10*P10+Q10*R10+S10*T10+U10*V10+W10*X10+Y10*Z10+AA10*AB10+AC10*AD10+AE10*AF10+AG10*AH10+AI10*AJ10+AK10*AL10+AM10*AN10+AO10*AP10+AQ10*AR10+AS10*AT10+AU10*AV10+AW10*AX10+AY10*AZ10+BA10*BB10+BC10*BD10+BE10*BF10+BG10*BH10+BI10*BJ10+BK10*BL10+BM10*BN10+BO10*BP10+BQ10*BR10+BS10*BT10+BU10*BV10+BW10*BX10+BY10*BZ10+CA10*CB10+CC10*CD10,2)</f>
        <v>13696.34</v>
      </c>
      <c r="CH10" s="910"/>
    </row>
    <row r="11" spans="1:121" x14ac:dyDescent="0.2">
      <c r="B11" s="915">
        <v>5</v>
      </c>
      <c r="C11" s="916" t="s">
        <v>205</v>
      </c>
      <c r="D11" s="916">
        <v>2020</v>
      </c>
      <c r="E11" s="917">
        <f t="shared" ref="E11:F74" si="2">CG11</f>
        <v>0</v>
      </c>
      <c r="F11" s="917">
        <f t="shared" si="2"/>
        <v>28410.51</v>
      </c>
      <c r="G11" s="918">
        <v>3420</v>
      </c>
      <c r="H11" s="919">
        <v>0.21012509941520471</v>
      </c>
      <c r="I11" s="918">
        <v>2038</v>
      </c>
      <c r="J11" s="919">
        <v>0.53934759568204116</v>
      </c>
      <c r="K11" s="918"/>
      <c r="L11" s="919"/>
      <c r="M11" s="918"/>
      <c r="N11" s="919"/>
      <c r="O11" s="918">
        <v>1</v>
      </c>
      <c r="P11" s="919">
        <v>5.6</v>
      </c>
      <c r="Q11" s="918">
        <v>130979</v>
      </c>
      <c r="R11" s="919">
        <v>0.14380328264763123</v>
      </c>
      <c r="S11" s="918">
        <v>2988</v>
      </c>
      <c r="T11" s="919">
        <v>0.54123954484605097</v>
      </c>
      <c r="U11" s="918">
        <v>29</v>
      </c>
      <c r="V11" s="919">
        <v>5.5799553103448272</v>
      </c>
      <c r="W11" s="918">
        <v>149</v>
      </c>
      <c r="X11" s="919">
        <v>3.4700722550335574</v>
      </c>
      <c r="Y11" s="918">
        <v>29372</v>
      </c>
      <c r="Z11" s="919">
        <v>6.0269933950701356E-2</v>
      </c>
      <c r="AA11" s="918">
        <v>248</v>
      </c>
      <c r="AB11" s="919">
        <v>0.99083870967741927</v>
      </c>
      <c r="AC11" s="918">
        <v>3768</v>
      </c>
      <c r="AD11" s="919">
        <v>4.7736509554140133E-2</v>
      </c>
      <c r="AE11" s="918">
        <v>101</v>
      </c>
      <c r="AF11" s="919">
        <v>4.1385594059405939</v>
      </c>
      <c r="AG11" s="918">
        <v>272</v>
      </c>
      <c r="AH11" s="919">
        <v>2.0569999999999995</v>
      </c>
      <c r="AI11" s="918">
        <v>299</v>
      </c>
      <c r="AJ11" s="919">
        <v>3.195484949832776</v>
      </c>
      <c r="AK11" s="918">
        <v>351.5</v>
      </c>
      <c r="AL11" s="919">
        <v>3.7752489331436698</v>
      </c>
      <c r="AM11" s="918"/>
      <c r="AN11" s="920"/>
      <c r="AO11" s="918"/>
      <c r="AP11" s="920"/>
      <c r="AQ11" s="918"/>
      <c r="AR11" s="920"/>
      <c r="AS11" s="918"/>
      <c r="AT11" s="920"/>
      <c r="AU11" s="918"/>
      <c r="AV11" s="920"/>
      <c r="AW11" s="918"/>
      <c r="AX11" s="920"/>
      <c r="AY11" s="918"/>
      <c r="AZ11" s="920"/>
      <c r="BA11" s="918"/>
      <c r="BB11" s="920"/>
      <c r="BC11" s="918"/>
      <c r="BD11" s="920"/>
      <c r="BE11" s="918"/>
      <c r="BF11" s="920"/>
      <c r="BG11" s="918"/>
      <c r="BH11" s="920"/>
      <c r="BI11" s="918"/>
      <c r="BJ11" s="920"/>
      <c r="BK11" s="918"/>
      <c r="BL11" s="920"/>
      <c r="BM11" s="918"/>
      <c r="BN11" s="920"/>
      <c r="BO11" s="918"/>
      <c r="BP11" s="920"/>
      <c r="BQ11" s="918"/>
      <c r="BR11" s="920"/>
      <c r="BS11" s="918"/>
      <c r="BT11" s="920"/>
      <c r="BU11" s="918"/>
      <c r="BV11" s="921"/>
      <c r="BW11" s="918"/>
      <c r="BX11" s="921"/>
      <c r="BY11" s="918"/>
      <c r="BZ11" s="921"/>
      <c r="CA11" s="918"/>
      <c r="CB11" s="921"/>
      <c r="CC11" s="918"/>
      <c r="CD11" s="921"/>
      <c r="CE11" s="921"/>
      <c r="CF11" s="921"/>
      <c r="CG11" s="917"/>
      <c r="CH11" s="917">
        <f>ROUND(G11*H11+I11*J11+K11*L11+M11*N11+O11*P11+Q11*R11+S11*T11+U11*V11+W11*X11+Y11*Z11+AA11*AB11+AC11*AD11+AE11*AF11+AG11*AH11+AI11*AJ11+AK11*AL11+AM11*AN11+AO11*AP11+AQ11*AR11+AS11*AT11+AU11*AV11+AW11*AX11+AY11*AZ11+BA11*BB11+BC11*BD11+BE11*BF11+BG11*BH11+BI11*BJ11+BK11*BL11+BM11*BN11+BO11*BP11+BQ11*BR11+BS11*BT11+BU11*BV11+BW11*BX11+BY11*BZ11+CA11*CB11+CC11*CD11,2)</f>
        <v>28410.51</v>
      </c>
    </row>
    <row r="12" spans="1:121" ht="15" customHeight="1" x14ac:dyDescent="0.2">
      <c r="B12" s="915">
        <v>5</v>
      </c>
      <c r="C12" s="916" t="s">
        <v>206</v>
      </c>
      <c r="D12" s="916">
        <v>2019</v>
      </c>
      <c r="E12" s="917">
        <f t="shared" si="2"/>
        <v>48877.88</v>
      </c>
      <c r="F12" s="917">
        <f t="shared" si="2"/>
        <v>0</v>
      </c>
      <c r="G12" s="922"/>
      <c r="H12" s="923"/>
      <c r="I12" s="922"/>
      <c r="J12" s="923"/>
      <c r="K12" s="922">
        <v>18871</v>
      </c>
      <c r="L12" s="923">
        <v>2.261840919930052E-2</v>
      </c>
      <c r="M12" s="922"/>
      <c r="N12" s="923"/>
      <c r="O12" s="922">
        <v>24</v>
      </c>
      <c r="P12" s="923">
        <v>4.0665449999999996</v>
      </c>
      <c r="Q12" s="922">
        <v>651718</v>
      </c>
      <c r="R12" s="923">
        <v>2.5764415038406183E-2</v>
      </c>
      <c r="S12" s="922">
        <v>31154</v>
      </c>
      <c r="T12" s="923">
        <v>0.27873533183539839</v>
      </c>
      <c r="U12" s="922"/>
      <c r="V12" s="923"/>
      <c r="W12" s="922"/>
      <c r="X12" s="923"/>
      <c r="Y12" s="922">
        <v>25990</v>
      </c>
      <c r="Z12" s="923">
        <v>6.2629920969603681E-2</v>
      </c>
      <c r="AA12" s="922">
        <v>26650</v>
      </c>
      <c r="AB12" s="923">
        <v>9.804041275797367E-3</v>
      </c>
      <c r="AC12" s="922">
        <v>16595</v>
      </c>
      <c r="AD12" s="923">
        <v>5.1593879240735177E-2</v>
      </c>
      <c r="AE12" s="922"/>
      <c r="AF12" s="923"/>
      <c r="AG12" s="922">
        <v>10</v>
      </c>
      <c r="AH12" s="923">
        <v>1.288</v>
      </c>
      <c r="AI12" s="922">
        <v>146107</v>
      </c>
      <c r="AJ12" s="923">
        <v>5.3031077224225988E-2</v>
      </c>
      <c r="AK12" s="922">
        <v>672</v>
      </c>
      <c r="AL12" s="923">
        <v>2.9952775744047626</v>
      </c>
      <c r="AM12" s="922"/>
      <c r="AN12" s="924"/>
      <c r="AO12" s="922"/>
      <c r="AP12" s="924"/>
      <c r="AQ12" s="922"/>
      <c r="AR12" s="924"/>
      <c r="AS12" s="922"/>
      <c r="AT12" s="924"/>
      <c r="AU12" s="922"/>
      <c r="AV12" s="924"/>
      <c r="AW12" s="922"/>
      <c r="AX12" s="924"/>
      <c r="AY12" s="922"/>
      <c r="AZ12" s="924"/>
      <c r="BA12" s="922"/>
      <c r="BB12" s="924"/>
      <c r="BC12" s="922"/>
      <c r="BD12" s="924"/>
      <c r="BE12" s="922">
        <v>3136</v>
      </c>
      <c r="BF12" s="924">
        <v>1.5436067028061227</v>
      </c>
      <c r="BG12" s="922"/>
      <c r="BH12" s="924"/>
      <c r="BI12" s="922">
        <v>7400</v>
      </c>
      <c r="BJ12" s="924">
        <v>4.4709189189189168E-2</v>
      </c>
      <c r="BK12" s="922"/>
      <c r="BL12" s="924"/>
      <c r="BM12" s="922">
        <v>116</v>
      </c>
      <c r="BN12" s="924">
        <v>1.7674758620689655</v>
      </c>
      <c r="BO12" s="922">
        <v>116</v>
      </c>
      <c r="BP12" s="924">
        <v>20.070399999999999</v>
      </c>
      <c r="BQ12" s="922"/>
      <c r="BR12" s="924"/>
      <c r="BS12" s="922">
        <v>5.25</v>
      </c>
      <c r="BT12" s="924">
        <v>8.8733333333333331</v>
      </c>
      <c r="BU12" s="922">
        <v>2701</v>
      </c>
      <c r="BV12" s="925">
        <v>0.24547778230285086</v>
      </c>
      <c r="BW12" s="922">
        <v>558.25</v>
      </c>
      <c r="BX12" s="925">
        <v>3.1868246305418699</v>
      </c>
      <c r="BY12" s="922">
        <v>31840</v>
      </c>
      <c r="BZ12" s="925">
        <v>5.2134276381909555E-3</v>
      </c>
      <c r="CA12" s="922"/>
      <c r="CB12" s="925"/>
      <c r="CC12" s="922"/>
      <c r="CD12" s="925"/>
      <c r="CE12" s="925"/>
      <c r="CF12" s="925"/>
      <c r="CG12" s="917">
        <f>ROUND(G12*H12+I12*J12+K12*L12+M12*N12+O12*P12+Q12*R12+S12*T12+U12*V12+W12*X12+Y12*Z12+AA12*AB12+AC12*AD12+AE12*AF12+AG12*AH12+AI12*AJ12+AK12*AL12+AM12*AN12+AO12*AP12+AQ12*AR12+AS12*AT12+AU12*AV12+AW12*AX12+AY12*AZ12+BA12*BB12+BC12*BD12+BE12*BF12+BG12*BH12+BI12*BJ12+BK12*BL12+BM12*BN12+BO12*BP12+BQ12*BR12+BS12*BT12+BU12*BV12+BW12*BX12+BY12*BZ12+CA12*CB12+CC12*CD12,2)</f>
        <v>48877.88</v>
      </c>
      <c r="CH12" s="917"/>
    </row>
    <row r="13" spans="1:121" ht="15" customHeight="1" x14ac:dyDescent="0.2">
      <c r="B13" s="915">
        <v>5</v>
      </c>
      <c r="C13" s="916" t="s">
        <v>206</v>
      </c>
      <c r="D13" s="916">
        <v>2020</v>
      </c>
      <c r="E13" s="917">
        <f t="shared" si="2"/>
        <v>0</v>
      </c>
      <c r="F13" s="917">
        <f t="shared" si="2"/>
        <v>98544.53</v>
      </c>
      <c r="G13" s="922"/>
      <c r="H13" s="923"/>
      <c r="I13" s="922">
        <v>75744.899999999994</v>
      </c>
      <c r="J13" s="923">
        <v>3.4935561866211461E-2</v>
      </c>
      <c r="K13" s="922">
        <v>59058.600000000006</v>
      </c>
      <c r="L13" s="923">
        <v>0</v>
      </c>
      <c r="M13" s="922">
        <v>2330</v>
      </c>
      <c r="N13" s="923">
        <v>5.4518445493562231E-2</v>
      </c>
      <c r="O13" s="922">
        <v>647</v>
      </c>
      <c r="P13" s="923">
        <v>5.4609217928902627</v>
      </c>
      <c r="Q13" s="922">
        <v>825758</v>
      </c>
      <c r="R13" s="923">
        <v>5.1639710665836676E-2</v>
      </c>
      <c r="S13" s="922">
        <v>33356</v>
      </c>
      <c r="T13" s="923">
        <v>0.3458474713994486</v>
      </c>
      <c r="U13" s="922">
        <v>137</v>
      </c>
      <c r="V13" s="923">
        <v>1.885468613138686</v>
      </c>
      <c r="W13" s="922"/>
      <c r="X13" s="923"/>
      <c r="Y13" s="922">
        <v>39075</v>
      </c>
      <c r="Z13" s="923">
        <v>2.2476898272552785E-2</v>
      </c>
      <c r="AA13" s="922">
        <v>10476</v>
      </c>
      <c r="AB13" s="923">
        <v>1.5801573119511261E-2</v>
      </c>
      <c r="AC13" s="922">
        <v>18348.5</v>
      </c>
      <c r="AD13" s="923">
        <v>7.6146628062239416E-2</v>
      </c>
      <c r="AE13" s="922"/>
      <c r="AF13" s="923"/>
      <c r="AG13" s="922">
        <v>182</v>
      </c>
      <c r="AH13" s="923">
        <v>0.60153846153846158</v>
      </c>
      <c r="AI13" s="922">
        <v>250745.25</v>
      </c>
      <c r="AJ13" s="923">
        <v>4.1682155095659784E-2</v>
      </c>
      <c r="AK13" s="922">
        <v>1636.5000000000002</v>
      </c>
      <c r="AL13" s="923">
        <v>2.841224992361747</v>
      </c>
      <c r="AM13" s="922"/>
      <c r="AN13" s="924"/>
      <c r="AO13" s="922"/>
      <c r="AP13" s="924"/>
      <c r="AQ13" s="922"/>
      <c r="AR13" s="924"/>
      <c r="AS13" s="922"/>
      <c r="AT13" s="924"/>
      <c r="AU13" s="922"/>
      <c r="AV13" s="924"/>
      <c r="AW13" s="922"/>
      <c r="AX13" s="924"/>
      <c r="AY13" s="922"/>
      <c r="AZ13" s="924"/>
      <c r="BA13" s="922"/>
      <c r="BB13" s="924"/>
      <c r="BC13" s="922"/>
      <c r="BD13" s="924"/>
      <c r="BE13" s="922">
        <v>4380</v>
      </c>
      <c r="BF13" s="924">
        <v>3.1054702132420093</v>
      </c>
      <c r="BG13" s="922"/>
      <c r="BH13" s="924"/>
      <c r="BI13" s="922">
        <v>13925</v>
      </c>
      <c r="BJ13" s="924">
        <v>4.3609622980251346E-2</v>
      </c>
      <c r="BK13" s="922"/>
      <c r="BL13" s="924"/>
      <c r="BM13" s="922">
        <v>134</v>
      </c>
      <c r="BN13" s="924">
        <v>4.0952716417910446</v>
      </c>
      <c r="BO13" s="922">
        <v>40</v>
      </c>
      <c r="BP13" s="924">
        <v>20.070399999999999</v>
      </c>
      <c r="BQ13" s="922"/>
      <c r="BR13" s="924"/>
      <c r="BS13" s="922">
        <v>6.75</v>
      </c>
      <c r="BT13" s="924">
        <v>5.574962962962962</v>
      </c>
      <c r="BU13" s="922">
        <v>4059</v>
      </c>
      <c r="BV13" s="925">
        <v>0.41121889135254996</v>
      </c>
      <c r="BW13" s="922">
        <v>677.75</v>
      </c>
      <c r="BX13" s="925">
        <v>3.3302672445592005</v>
      </c>
      <c r="BY13" s="922">
        <v>17650</v>
      </c>
      <c r="BZ13" s="925">
        <v>3.5432634560906513E-2</v>
      </c>
      <c r="CA13" s="922"/>
      <c r="CB13" s="925"/>
      <c r="CC13" s="922"/>
      <c r="CD13" s="925"/>
      <c r="CE13" s="925"/>
      <c r="CF13" s="925"/>
      <c r="CG13" s="917"/>
      <c r="CH13" s="917">
        <f>ROUND(G13*H13+I13*J13+K13*L13+M13*N13+O13*P13+Q13*R13+S13*T13+U13*V13+W13*X13+Y13*Z13+AA13*AB13+AC13*AD13+AE13*AF13+AG13*AH13+AI13*AJ13+AK13*AL13+AM13*AN13+AO13*AP13+AQ13*AR13+AS13*AT13+AU13*AV13+AW13*AX13+AY13*AZ13+BA13*BB13+BC13*BD13+BE13*BF13+BG13*BH13+BI13*BJ13+BK13*BL13+BM13*BN13+BO13*BP13+BQ13*BR13+BS13*BT13+BU13*BV13+BW13*BX13+BY13*BZ13+CA13*CB13+CC13*CD13,2)</f>
        <v>98544.53</v>
      </c>
    </row>
    <row r="14" spans="1:121" x14ac:dyDescent="0.2">
      <c r="B14" s="915">
        <v>5</v>
      </c>
      <c r="C14" s="916" t="s">
        <v>207</v>
      </c>
      <c r="D14" s="916">
        <v>2019</v>
      </c>
      <c r="E14" s="917">
        <f t="shared" si="2"/>
        <v>84255.59</v>
      </c>
      <c r="F14" s="917">
        <f t="shared" si="2"/>
        <v>0</v>
      </c>
      <c r="G14" s="922"/>
      <c r="H14" s="923"/>
      <c r="I14" s="922"/>
      <c r="J14" s="923"/>
      <c r="K14" s="922">
        <v>30605</v>
      </c>
      <c r="L14" s="923">
        <v>6.0250994935468059E-2</v>
      </c>
      <c r="M14" s="922"/>
      <c r="N14" s="923"/>
      <c r="O14" s="922"/>
      <c r="P14" s="923"/>
      <c r="Q14" s="922">
        <v>1238297</v>
      </c>
      <c r="R14" s="923">
        <v>2.6069093844207011E-2</v>
      </c>
      <c r="S14" s="922">
        <v>17545.400000000001</v>
      </c>
      <c r="T14" s="923">
        <v>0.62442404276904484</v>
      </c>
      <c r="U14" s="922">
        <v>30</v>
      </c>
      <c r="V14" s="923">
        <v>6.4553000000000003</v>
      </c>
      <c r="W14" s="922">
        <v>11155</v>
      </c>
      <c r="X14" s="923">
        <v>0.89444663379650347</v>
      </c>
      <c r="Y14" s="922">
        <v>17919</v>
      </c>
      <c r="Z14" s="923">
        <v>3.6056258719794634E-2</v>
      </c>
      <c r="AA14" s="922">
        <v>7740</v>
      </c>
      <c r="AB14" s="923">
        <v>2.5500000000000002E-2</v>
      </c>
      <c r="AC14" s="922">
        <v>17281</v>
      </c>
      <c r="AD14" s="923">
        <v>6.7675319715294252E-2</v>
      </c>
      <c r="AE14" s="922"/>
      <c r="AF14" s="923"/>
      <c r="AG14" s="922"/>
      <c r="AH14" s="923"/>
      <c r="AI14" s="922">
        <v>1452.3999999999999</v>
      </c>
      <c r="AJ14" s="923">
        <v>8.4176108578903897</v>
      </c>
      <c r="AK14" s="922">
        <v>937.55000000000007</v>
      </c>
      <c r="AL14" s="923">
        <v>4.5291986134072841</v>
      </c>
      <c r="AM14" s="922">
        <v>1187725</v>
      </c>
      <c r="AN14" s="924">
        <v>8.2192489844029586E-3</v>
      </c>
      <c r="AO14" s="922"/>
      <c r="AP14" s="924"/>
      <c r="AQ14" s="922"/>
      <c r="AR14" s="924"/>
      <c r="AS14" s="922"/>
      <c r="AT14" s="924"/>
      <c r="AU14" s="922"/>
      <c r="AV14" s="924"/>
      <c r="AW14" s="922"/>
      <c r="AX14" s="924"/>
      <c r="AY14" s="922"/>
      <c r="AZ14" s="924"/>
      <c r="BA14" s="922"/>
      <c r="BB14" s="924"/>
      <c r="BC14" s="922"/>
      <c r="BD14" s="924"/>
      <c r="BE14" s="922"/>
      <c r="BF14" s="924"/>
      <c r="BG14" s="922"/>
      <c r="BH14" s="924"/>
      <c r="BI14" s="922"/>
      <c r="BJ14" s="924"/>
      <c r="BK14" s="922"/>
      <c r="BL14" s="924"/>
      <c r="BM14" s="922"/>
      <c r="BN14" s="924"/>
      <c r="BO14" s="922"/>
      <c r="BP14" s="924"/>
      <c r="BQ14" s="922"/>
      <c r="BR14" s="924"/>
      <c r="BS14" s="922"/>
      <c r="BT14" s="924"/>
      <c r="BU14" s="922"/>
      <c r="BV14" s="925"/>
      <c r="BW14" s="922"/>
      <c r="BX14" s="925"/>
      <c r="BY14" s="922">
        <v>9746</v>
      </c>
      <c r="BZ14" s="925">
        <v>1.7238272111635543E-2</v>
      </c>
      <c r="CA14" s="922">
        <v>12991</v>
      </c>
      <c r="CB14" s="925">
        <v>4.0042975906396737E-2</v>
      </c>
      <c r="CC14" s="922">
        <v>3.7740000000000005</v>
      </c>
      <c r="CD14" s="925">
        <v>17.989218282988869</v>
      </c>
      <c r="CE14" s="925"/>
      <c r="CF14" s="925"/>
      <c r="CG14" s="917">
        <f>ROUND(G14*H14+I14*J14+K14*L14+M14*N14+O14*P14+Q14*R14+S14*T14+U14*V14+W14*X14+Y14*Z14+AA14*AB14+AC14*AD14+AE14*AF14+AG14*AH14+AI14*AJ14+AK14*AL14+AM14*AN14+AO14*AP14+AQ14*AR14+AS14*AT14+AU14*AV14+AW14*AX14+AY14*AZ14+BA14*BB14+BC14*BD14+BE14*BF14+BG14*BH14+BI14*BJ14+BK14*BL14+BM14*BN14+BO14*BP14+BQ14*BR14+BS14*BT14+BU14*BV14+BW14*BX14+BY14*BZ14+CA14*CB14+CC14*CD14,2)</f>
        <v>84255.59</v>
      </c>
      <c r="CH14" s="917"/>
    </row>
    <row r="15" spans="1:121" ht="12.75" thickBot="1" x14ac:dyDescent="0.25">
      <c r="B15" s="926">
        <v>5</v>
      </c>
      <c r="C15" s="927" t="s">
        <v>207</v>
      </c>
      <c r="D15" s="927">
        <v>2020</v>
      </c>
      <c r="E15" s="928">
        <f t="shared" si="2"/>
        <v>0</v>
      </c>
      <c r="F15" s="928">
        <f t="shared" si="2"/>
        <v>216649.33</v>
      </c>
      <c r="G15" s="929"/>
      <c r="H15" s="930"/>
      <c r="I15" s="929"/>
      <c r="J15" s="930"/>
      <c r="K15" s="929">
        <v>27556</v>
      </c>
      <c r="L15" s="930">
        <v>0.19775555958774865</v>
      </c>
      <c r="M15" s="929"/>
      <c r="N15" s="930"/>
      <c r="O15" s="929">
        <v>254</v>
      </c>
      <c r="P15" s="930">
        <v>6.3851177165354329</v>
      </c>
      <c r="Q15" s="929">
        <v>1364373</v>
      </c>
      <c r="R15" s="930">
        <v>0.10628016737358467</v>
      </c>
      <c r="S15" s="929">
        <v>20925</v>
      </c>
      <c r="T15" s="930">
        <v>0.54176361290322594</v>
      </c>
      <c r="U15" s="929">
        <v>69</v>
      </c>
      <c r="V15" s="930">
        <v>11.409072463768116</v>
      </c>
      <c r="W15" s="929">
        <v>9716</v>
      </c>
      <c r="X15" s="930">
        <v>2.5847379580074108</v>
      </c>
      <c r="Y15" s="929">
        <v>5429</v>
      </c>
      <c r="Z15" s="930">
        <v>7.2639362681893541E-2</v>
      </c>
      <c r="AA15" s="929">
        <v>8476</v>
      </c>
      <c r="AB15" s="930">
        <v>8.3100707881075972E-2</v>
      </c>
      <c r="AC15" s="929">
        <v>20898</v>
      </c>
      <c r="AD15" s="930">
        <v>4.5143047181548476E-2</v>
      </c>
      <c r="AE15" s="929"/>
      <c r="AF15" s="930"/>
      <c r="AG15" s="929"/>
      <c r="AH15" s="930"/>
      <c r="AI15" s="929">
        <v>1559.4375</v>
      </c>
      <c r="AJ15" s="930">
        <v>6.6175555304396632</v>
      </c>
      <c r="AK15" s="929">
        <v>629.45000000000005</v>
      </c>
      <c r="AL15" s="930">
        <v>4.9742632695210114</v>
      </c>
      <c r="AM15" s="929">
        <v>1475564</v>
      </c>
      <c r="AN15" s="931">
        <v>7.0884585148458445E-3</v>
      </c>
      <c r="AO15" s="929"/>
      <c r="AP15" s="931"/>
      <c r="AQ15" s="929"/>
      <c r="AR15" s="931"/>
      <c r="AS15" s="929"/>
      <c r="AT15" s="931"/>
      <c r="AU15" s="929"/>
      <c r="AV15" s="931"/>
      <c r="AW15" s="929"/>
      <c r="AX15" s="931"/>
      <c r="AY15" s="929"/>
      <c r="AZ15" s="931"/>
      <c r="BA15" s="929"/>
      <c r="BB15" s="931"/>
      <c r="BC15" s="929"/>
      <c r="BD15" s="931"/>
      <c r="BE15" s="929"/>
      <c r="BF15" s="931"/>
      <c r="BG15" s="929"/>
      <c r="BH15" s="931"/>
      <c r="BI15" s="929"/>
      <c r="BJ15" s="931"/>
      <c r="BK15" s="929"/>
      <c r="BL15" s="931"/>
      <c r="BM15" s="929"/>
      <c r="BN15" s="931"/>
      <c r="BO15" s="929"/>
      <c r="BP15" s="931"/>
      <c r="BQ15" s="929"/>
      <c r="BR15" s="931"/>
      <c r="BS15" s="929"/>
      <c r="BT15" s="931"/>
      <c r="BU15" s="929"/>
      <c r="BV15" s="932"/>
      <c r="BW15" s="929"/>
      <c r="BX15" s="932"/>
      <c r="BY15" s="929">
        <v>11142</v>
      </c>
      <c r="BZ15" s="932">
        <v>6.1745736851552685E-2</v>
      </c>
      <c r="CA15" s="929">
        <v>5784</v>
      </c>
      <c r="CB15" s="932">
        <v>7.9763347164591963E-2</v>
      </c>
      <c r="CC15" s="929">
        <v>9.3150000000000013</v>
      </c>
      <c r="CD15" s="932">
        <v>25.098213623188403</v>
      </c>
      <c r="CE15" s="932"/>
      <c r="CF15" s="932"/>
      <c r="CG15" s="928"/>
      <c r="CH15" s="928">
        <f>ROUND(G15*H15+I15*J15+K15*L15+M15*N15+O15*P15+Q15*R15+S15*T15+U15*V15+W15*X15+Y15*Z15+AA15*AB15+AC15*AD15+AE15*AF15+AG15*AH15+AI15*AJ15+AK15*AL15+AM15*AN15+AO15*AP15+AQ15*AR15+AS15*AT15+AU15*AV15+AW15*AX15+AY15*AZ15+BA15*BB15+BC15*BD15+BE15*BF15+BG15*BH15+BI15*BJ15+BK15*BL15+BM15*BN15+BO15*BP15+BQ15*BR15+BS15*BT15+BU15*BV15+BW15*BX15+BY15*BZ15+CA15*CB15+CC15*CD15,2)</f>
        <v>216649.33</v>
      </c>
    </row>
    <row r="16" spans="1:121" x14ac:dyDescent="0.2">
      <c r="B16" s="908">
        <v>4</v>
      </c>
      <c r="C16" s="909" t="s">
        <v>208</v>
      </c>
      <c r="D16" s="909">
        <v>2019</v>
      </c>
      <c r="E16" s="910">
        <f t="shared" si="2"/>
        <v>13287.45</v>
      </c>
      <c r="F16" s="910">
        <f t="shared" si="2"/>
        <v>0</v>
      </c>
      <c r="G16" s="933">
        <v>6100</v>
      </c>
      <c r="H16" s="934">
        <v>2.5569999999999999E-2</v>
      </c>
      <c r="I16" s="933"/>
      <c r="J16" s="934"/>
      <c r="K16" s="933"/>
      <c r="L16" s="934"/>
      <c r="M16" s="933"/>
      <c r="N16" s="934"/>
      <c r="O16" s="933"/>
      <c r="P16" s="934"/>
      <c r="Q16" s="933">
        <v>143375</v>
      </c>
      <c r="R16" s="934">
        <v>4.9329999999999999E-2</v>
      </c>
      <c r="S16" s="933">
        <v>1640</v>
      </c>
      <c r="T16" s="934">
        <v>0.16250000000000001</v>
      </c>
      <c r="U16" s="933"/>
      <c r="V16" s="934"/>
      <c r="W16" s="933">
        <v>1636</v>
      </c>
      <c r="X16" s="934">
        <v>0.75849</v>
      </c>
      <c r="Y16" s="933">
        <v>270</v>
      </c>
      <c r="Z16" s="934">
        <v>3.1E-2</v>
      </c>
      <c r="AA16" s="933"/>
      <c r="AB16" s="934"/>
      <c r="AC16" s="933">
        <v>2670</v>
      </c>
      <c r="AD16" s="934">
        <v>5.1499999999999997E-2</v>
      </c>
      <c r="AE16" s="933"/>
      <c r="AF16" s="934"/>
      <c r="AG16" s="933"/>
      <c r="AH16" s="934"/>
      <c r="AI16" s="933">
        <v>471</v>
      </c>
      <c r="AJ16" s="934">
        <v>6.0556000000000001</v>
      </c>
      <c r="AK16" s="933">
        <v>422.1</v>
      </c>
      <c r="AL16" s="934">
        <v>3.68</v>
      </c>
      <c r="AM16" s="933"/>
      <c r="AN16" s="935"/>
      <c r="AO16" s="933"/>
      <c r="AP16" s="935"/>
      <c r="AQ16" s="933"/>
      <c r="AR16" s="935"/>
      <c r="AS16" s="933"/>
      <c r="AT16" s="935"/>
      <c r="AU16" s="933"/>
      <c r="AV16" s="935"/>
      <c r="AW16" s="933"/>
      <c r="AX16" s="935"/>
      <c r="AY16" s="933"/>
      <c r="AZ16" s="935"/>
      <c r="BA16" s="933"/>
      <c r="BB16" s="935"/>
      <c r="BC16" s="933"/>
      <c r="BD16" s="935"/>
      <c r="BE16" s="933"/>
      <c r="BF16" s="935"/>
      <c r="BG16" s="933"/>
      <c r="BH16" s="935"/>
      <c r="BI16" s="933"/>
      <c r="BJ16" s="935"/>
      <c r="BK16" s="933"/>
      <c r="BL16" s="935"/>
      <c r="BM16" s="933"/>
      <c r="BN16" s="935"/>
      <c r="BO16" s="933"/>
      <c r="BP16" s="935"/>
      <c r="BQ16" s="933"/>
      <c r="BR16" s="935"/>
      <c r="BS16" s="933"/>
      <c r="BT16" s="935"/>
      <c r="BU16" s="933"/>
      <c r="BV16" s="936"/>
      <c r="BW16" s="933"/>
      <c r="BX16" s="936"/>
      <c r="BY16" s="933"/>
      <c r="BZ16" s="936"/>
      <c r="CA16" s="933"/>
      <c r="CB16" s="936"/>
      <c r="CC16" s="933"/>
      <c r="CD16" s="936"/>
      <c r="CE16" s="936"/>
      <c r="CF16" s="936"/>
      <c r="CG16" s="910">
        <f>ROUND(G16*H16+I16*J16+K16*L16+M16*N16+O16*P16+Q16*R16+S16*T16+U16*V16+W16*X16+Y16*Z16+AA16*AB16+AC16*AD16+AE16*AF16+AG16*AH16+AI16*AJ16+AK16*AL16+AM16*AN16+AO16*AP16+AQ16*AR16+AS16*AT16+AU16*AV16+AW16*AX16+AY16*AZ16+BA16*BB16+BC16*BD16+BE16*BF16+BG16*BH16+BI16*BJ16+BK16*BL16+BM16*BN16+BO16*BP16+BQ16*BR16+BS16*BT16+BU16*BV16+BW16*BX16+BY16*BZ16+CA16*CB16+CC16*CD16,2)</f>
        <v>13287.45</v>
      </c>
      <c r="CH16" s="910"/>
    </row>
    <row r="17" spans="2:86" x14ac:dyDescent="0.2">
      <c r="B17" s="915">
        <v>4</v>
      </c>
      <c r="C17" s="916" t="s">
        <v>208</v>
      </c>
      <c r="D17" s="916">
        <v>2020</v>
      </c>
      <c r="E17" s="917">
        <f t="shared" si="2"/>
        <v>0</v>
      </c>
      <c r="F17" s="917">
        <f t="shared" si="2"/>
        <v>62175.25</v>
      </c>
      <c r="G17" s="922">
        <v>18810</v>
      </c>
      <c r="H17" s="923">
        <v>0.17833290802764487</v>
      </c>
      <c r="I17" s="922"/>
      <c r="J17" s="923"/>
      <c r="K17" s="922"/>
      <c r="L17" s="923"/>
      <c r="M17" s="922">
        <v>480</v>
      </c>
      <c r="N17" s="923">
        <v>1.5125</v>
      </c>
      <c r="O17" s="922">
        <v>364</v>
      </c>
      <c r="P17" s="923">
        <v>3.9325000000000001</v>
      </c>
      <c r="Q17" s="922">
        <v>124375</v>
      </c>
      <c r="R17" s="923">
        <v>0.24143494110552763</v>
      </c>
      <c r="S17" s="922">
        <v>1760</v>
      </c>
      <c r="T17" s="923">
        <v>0.35086204545454547</v>
      </c>
      <c r="U17" s="922">
        <v>515</v>
      </c>
      <c r="V17" s="923">
        <v>8.5800291262135921</v>
      </c>
      <c r="W17" s="922">
        <v>5940</v>
      </c>
      <c r="X17" s="923">
        <v>1.8875105218855222</v>
      </c>
      <c r="Y17" s="922">
        <v>630</v>
      </c>
      <c r="Z17" s="923">
        <v>3.3274999999999999E-2</v>
      </c>
      <c r="AA17" s="922">
        <v>555</v>
      </c>
      <c r="AB17" s="923">
        <v>0.71844954954954954</v>
      </c>
      <c r="AC17" s="922">
        <v>5270</v>
      </c>
      <c r="AD17" s="923">
        <v>0.40165104364326365</v>
      </c>
      <c r="AE17" s="922">
        <v>340</v>
      </c>
      <c r="AF17" s="923">
        <v>4.1440000000000001</v>
      </c>
      <c r="AG17" s="922">
        <v>63</v>
      </c>
      <c r="AH17" s="923">
        <v>4.73031746031746</v>
      </c>
      <c r="AI17" s="922">
        <v>587</v>
      </c>
      <c r="AJ17" s="923">
        <v>6.6899965928449729</v>
      </c>
      <c r="AK17" s="922">
        <v>482.9</v>
      </c>
      <c r="AL17" s="923">
        <v>4.3409783599088838</v>
      </c>
      <c r="AM17" s="922"/>
      <c r="AN17" s="924"/>
      <c r="AO17" s="922"/>
      <c r="AP17" s="924"/>
      <c r="AQ17" s="922"/>
      <c r="AR17" s="924"/>
      <c r="AS17" s="922"/>
      <c r="AT17" s="924"/>
      <c r="AU17" s="922"/>
      <c r="AV17" s="924"/>
      <c r="AW17" s="922"/>
      <c r="AX17" s="924"/>
      <c r="AY17" s="922"/>
      <c r="AZ17" s="924"/>
      <c r="BA17" s="922"/>
      <c r="BB17" s="924"/>
      <c r="BC17" s="922">
        <v>12</v>
      </c>
      <c r="BD17" s="924">
        <v>4.8499999999999996</v>
      </c>
      <c r="BE17" s="922"/>
      <c r="BF17" s="924"/>
      <c r="BG17" s="922">
        <v>10</v>
      </c>
      <c r="BH17" s="924">
        <v>6.2</v>
      </c>
      <c r="BI17" s="922"/>
      <c r="BJ17" s="924"/>
      <c r="BK17" s="922"/>
      <c r="BL17" s="924"/>
      <c r="BM17" s="922"/>
      <c r="BN17" s="924"/>
      <c r="BO17" s="922"/>
      <c r="BP17" s="924"/>
      <c r="BQ17" s="922"/>
      <c r="BR17" s="924"/>
      <c r="BS17" s="922"/>
      <c r="BT17" s="924"/>
      <c r="BU17" s="922"/>
      <c r="BV17" s="925"/>
      <c r="BW17" s="922"/>
      <c r="BX17" s="925"/>
      <c r="BY17" s="922"/>
      <c r="BZ17" s="925"/>
      <c r="CA17" s="922"/>
      <c r="CB17" s="925"/>
      <c r="CC17" s="922"/>
      <c r="CD17" s="925"/>
      <c r="CE17" s="925"/>
      <c r="CF17" s="925"/>
      <c r="CG17" s="917"/>
      <c r="CH17" s="917">
        <f>ROUND(G17*H17+I17*J17+K17*L17+M17*N17+O17*P17+Q17*R17+S17*T17+U17*V17+W17*X17+Y17*Z17+AA17*AB17+AC17*AD17+AE17*AF17+AG17*AH17+AI17*AJ17+AK17*AL17+AM17*AN17+AO17*AP17+AQ17*AR17+AS17*AT17+AU17*AV17+AW17*AX17+AY17*AZ17+BA17*BB17+BC17*BD17+BE17*BF17+BG17*BH17+BI17*BJ17+BK17*BL17+BM17*BN17+BO17*BP17+BQ17*BR17+BS17*BT17+BU17*BV17+BW17*BX17+BY17*BZ17+CA17*CB17+CC17*CD17,2)</f>
        <v>62175.25</v>
      </c>
    </row>
    <row r="18" spans="2:86" x14ac:dyDescent="0.2">
      <c r="B18" s="915">
        <v>4</v>
      </c>
      <c r="C18" s="916" t="s">
        <v>209</v>
      </c>
      <c r="D18" s="916">
        <v>2019</v>
      </c>
      <c r="E18" s="917">
        <f t="shared" si="2"/>
        <v>3154.06</v>
      </c>
      <c r="F18" s="917">
        <f t="shared" si="2"/>
        <v>0</v>
      </c>
      <c r="G18" s="922"/>
      <c r="H18" s="923"/>
      <c r="I18" s="922">
        <v>300</v>
      </c>
      <c r="J18" s="923">
        <v>2.1100000000000001E-2</v>
      </c>
      <c r="K18" s="922">
        <v>450</v>
      </c>
      <c r="L18" s="923">
        <v>1.6500000000000001E-2</v>
      </c>
      <c r="M18" s="922"/>
      <c r="N18" s="923"/>
      <c r="O18" s="922"/>
      <c r="P18" s="923"/>
      <c r="Q18" s="922">
        <v>97950</v>
      </c>
      <c r="R18" s="923">
        <v>2.3800000000000002E-2</v>
      </c>
      <c r="S18" s="922">
        <v>355</v>
      </c>
      <c r="T18" s="923">
        <v>0.51400000000000001</v>
      </c>
      <c r="U18" s="922"/>
      <c r="V18" s="923"/>
      <c r="W18" s="922"/>
      <c r="X18" s="923"/>
      <c r="Y18" s="922">
        <v>300</v>
      </c>
      <c r="Z18" s="923">
        <v>5.2400000000000002E-2</v>
      </c>
      <c r="AA18" s="922"/>
      <c r="AB18" s="923"/>
      <c r="AC18" s="922">
        <v>700</v>
      </c>
      <c r="AD18" s="923">
        <v>2.9000000000000001E-2</v>
      </c>
      <c r="AE18" s="922"/>
      <c r="AF18" s="923"/>
      <c r="AG18" s="922"/>
      <c r="AH18" s="923"/>
      <c r="AI18" s="922">
        <v>15</v>
      </c>
      <c r="AJ18" s="923">
        <v>7.84</v>
      </c>
      <c r="AK18" s="922">
        <v>30.5</v>
      </c>
      <c r="AL18" s="923">
        <v>8.4700000000000006</v>
      </c>
      <c r="AM18" s="922"/>
      <c r="AN18" s="924"/>
      <c r="AO18" s="922"/>
      <c r="AP18" s="924"/>
      <c r="AQ18" s="922"/>
      <c r="AR18" s="924"/>
      <c r="AS18" s="922"/>
      <c r="AT18" s="924"/>
      <c r="AU18" s="922"/>
      <c r="AV18" s="924"/>
      <c r="AW18" s="922">
        <v>76</v>
      </c>
      <c r="AX18" s="924">
        <v>0.39229999999999998</v>
      </c>
      <c r="AY18" s="922"/>
      <c r="AZ18" s="924"/>
      <c r="BA18" s="922"/>
      <c r="BB18" s="924"/>
      <c r="BC18" s="922"/>
      <c r="BD18" s="924"/>
      <c r="BE18" s="922"/>
      <c r="BF18" s="924"/>
      <c r="BG18" s="922"/>
      <c r="BH18" s="924"/>
      <c r="BI18" s="922"/>
      <c r="BJ18" s="924"/>
      <c r="BK18" s="922"/>
      <c r="BL18" s="924"/>
      <c r="BM18" s="922"/>
      <c r="BN18" s="924"/>
      <c r="BO18" s="922"/>
      <c r="BP18" s="924"/>
      <c r="BQ18" s="922">
        <v>890</v>
      </c>
      <c r="BR18" s="924">
        <v>0.2077</v>
      </c>
      <c r="BS18" s="922"/>
      <c r="BT18" s="924"/>
      <c r="BU18" s="922"/>
      <c r="BV18" s="925"/>
      <c r="BW18" s="922"/>
      <c r="BX18" s="925"/>
      <c r="BY18" s="922"/>
      <c r="BZ18" s="925"/>
      <c r="CA18" s="922"/>
      <c r="CB18" s="925"/>
      <c r="CC18" s="922"/>
      <c r="CD18" s="925"/>
      <c r="CE18" s="925"/>
      <c r="CF18" s="925"/>
      <c r="CG18" s="917">
        <f>ROUND(G18*H18+I18*J18+K18*L18+M18*N18+O18*P18+Q18*R18+S18*T18+U18*V18+W18*X18+Y18*Z18+AA18*AB18+AC18*AD18+AE18*AF18+AG18*AH18+AI18*AJ18+AK18*AL18+AM18*AN18+AO18*AP18+AQ18*AR18+AS18*AT18+AU18*AV18+AW18*AX18+AY18*AZ18+BA18*BB18+BC18*BD18+BE18*BF18+BG18*BH18+BI18*BJ18+BK18*BL18+BM18*BN18+BO18*BP18+BQ18*BR18+BS18*BT18+BU18*BV18+BW18*BX18+BY18*BZ18+CA18*CB18+CC18*CD18,2)</f>
        <v>3154.06</v>
      </c>
      <c r="CH18" s="917"/>
    </row>
    <row r="19" spans="2:86" x14ac:dyDescent="0.2">
      <c r="B19" s="915">
        <v>4</v>
      </c>
      <c r="C19" s="916" t="s">
        <v>209</v>
      </c>
      <c r="D19" s="916">
        <v>2020</v>
      </c>
      <c r="E19" s="917">
        <f t="shared" si="2"/>
        <v>0</v>
      </c>
      <c r="F19" s="917">
        <f t="shared" si="2"/>
        <v>8092.33</v>
      </c>
      <c r="G19" s="922"/>
      <c r="H19" s="923"/>
      <c r="I19" s="922">
        <v>300</v>
      </c>
      <c r="J19" s="923">
        <v>0.56000000000000005</v>
      </c>
      <c r="K19" s="922">
        <v>12400</v>
      </c>
      <c r="L19" s="923">
        <v>0</v>
      </c>
      <c r="M19" s="922"/>
      <c r="N19" s="923"/>
      <c r="O19" s="922"/>
      <c r="P19" s="923"/>
      <c r="Q19" s="922">
        <v>82270</v>
      </c>
      <c r="R19" s="923">
        <v>7.8397131396620884E-2</v>
      </c>
      <c r="S19" s="922">
        <v>530</v>
      </c>
      <c r="T19" s="923">
        <v>0.53412339622641503</v>
      </c>
      <c r="U19" s="922"/>
      <c r="V19" s="923"/>
      <c r="W19" s="922">
        <v>30</v>
      </c>
      <c r="X19" s="923">
        <v>5.9891499999999995</v>
      </c>
      <c r="Y19" s="922">
        <v>1000</v>
      </c>
      <c r="Z19" s="923">
        <v>5.1494999999999992E-2</v>
      </c>
      <c r="AA19" s="922">
        <v>90</v>
      </c>
      <c r="AB19" s="923">
        <v>0.22462666666666667</v>
      </c>
      <c r="AC19" s="922">
        <v>1300</v>
      </c>
      <c r="AD19" s="923">
        <v>2.3833076923076922E-2</v>
      </c>
      <c r="AE19" s="922"/>
      <c r="AF19" s="923"/>
      <c r="AG19" s="922"/>
      <c r="AH19" s="923"/>
      <c r="AI19" s="922">
        <v>10</v>
      </c>
      <c r="AJ19" s="923">
        <v>7.8400000000000007</v>
      </c>
      <c r="AK19" s="922">
        <v>32.5</v>
      </c>
      <c r="AL19" s="923">
        <v>13.969729230769232</v>
      </c>
      <c r="AM19" s="922"/>
      <c r="AN19" s="924"/>
      <c r="AO19" s="922"/>
      <c r="AP19" s="924"/>
      <c r="AQ19" s="922"/>
      <c r="AR19" s="924"/>
      <c r="AS19" s="922"/>
      <c r="AT19" s="924"/>
      <c r="AU19" s="922"/>
      <c r="AV19" s="924"/>
      <c r="AW19" s="922">
        <v>451</v>
      </c>
      <c r="AX19" s="924">
        <v>0.68629889135255007</v>
      </c>
      <c r="AY19" s="922"/>
      <c r="AZ19" s="924"/>
      <c r="BA19" s="922"/>
      <c r="BB19" s="924"/>
      <c r="BC19" s="922"/>
      <c r="BD19" s="924"/>
      <c r="BE19" s="922"/>
      <c r="BF19" s="924"/>
      <c r="BG19" s="922"/>
      <c r="BH19" s="924"/>
      <c r="BI19" s="922"/>
      <c r="BJ19" s="924"/>
      <c r="BK19" s="922"/>
      <c r="BL19" s="924"/>
      <c r="BM19" s="922"/>
      <c r="BN19" s="924"/>
      <c r="BO19" s="922"/>
      <c r="BP19" s="924"/>
      <c r="BQ19" s="922">
        <v>296</v>
      </c>
      <c r="BR19" s="924">
        <v>0.22704256756756758</v>
      </c>
      <c r="BS19" s="922"/>
      <c r="BT19" s="924"/>
      <c r="BU19" s="922"/>
      <c r="BV19" s="925"/>
      <c r="BW19" s="922"/>
      <c r="BX19" s="925"/>
      <c r="BY19" s="922"/>
      <c r="BZ19" s="925"/>
      <c r="CA19" s="922"/>
      <c r="CB19" s="925"/>
      <c r="CC19" s="922"/>
      <c r="CD19" s="925"/>
      <c r="CE19" s="925"/>
      <c r="CF19" s="925"/>
      <c r="CG19" s="917"/>
      <c r="CH19" s="917">
        <f>ROUND(G19*H19+I19*J19+K19*L19+M19*N19+O19*P19+Q19*R19+S19*T19+U19*V19+W19*X19+Y19*Z19+AA19*AB19+AC19*AD19+AE19*AF19+AG19*AH19+AI19*AJ19+AK19*AL19+AM19*AN19+AO19*AP19+AQ19*AR19+AS19*AT19+AU19*AV19+AW19*AX19+AY19*AZ19+BA19*BB19+BC19*BD19+BE19*BF19+BG19*BH19+BI19*BJ19+BK19*BL19+BM19*BN19+BO19*BP19+BQ19*BR19+BS19*BT19+BU19*BV19+BW19*BX19+BY19*BZ19+CA19*CB19+CC19*CD19,2)</f>
        <v>8092.33</v>
      </c>
    </row>
    <row r="20" spans="2:86" x14ac:dyDescent="0.2">
      <c r="B20" s="915">
        <v>4</v>
      </c>
      <c r="C20" s="916" t="s">
        <v>210</v>
      </c>
      <c r="D20" s="916">
        <v>2019</v>
      </c>
      <c r="E20" s="917">
        <f t="shared" si="2"/>
        <v>4551.1400000000003</v>
      </c>
      <c r="F20" s="917">
        <f t="shared" si="2"/>
        <v>0</v>
      </c>
      <c r="G20" s="922"/>
      <c r="H20" s="923"/>
      <c r="I20" s="922">
        <v>550</v>
      </c>
      <c r="J20" s="923">
        <v>4.48E-2</v>
      </c>
      <c r="K20" s="922">
        <v>0</v>
      </c>
      <c r="L20" s="923"/>
      <c r="M20" s="922">
        <v>0</v>
      </c>
      <c r="N20" s="923"/>
      <c r="O20" s="922">
        <v>0</v>
      </c>
      <c r="P20" s="923"/>
      <c r="Q20" s="922">
        <v>102000</v>
      </c>
      <c r="R20" s="923">
        <v>2.24E-2</v>
      </c>
      <c r="S20" s="922">
        <v>715</v>
      </c>
      <c r="T20" s="923">
        <v>0.59360000000000002</v>
      </c>
      <c r="U20" s="922">
        <v>0</v>
      </c>
      <c r="V20" s="923"/>
      <c r="W20" s="922">
        <v>280</v>
      </c>
      <c r="X20" s="923">
        <v>2.4079999999999999</v>
      </c>
      <c r="Y20" s="922">
        <v>300</v>
      </c>
      <c r="Z20" s="923">
        <v>8.9599999999999999E-2</v>
      </c>
      <c r="AA20" s="922">
        <v>0</v>
      </c>
      <c r="AB20" s="923"/>
      <c r="AC20" s="922">
        <v>1400</v>
      </c>
      <c r="AD20" s="923">
        <v>6.7199999999999996E-2</v>
      </c>
      <c r="AE20" s="922">
        <v>0</v>
      </c>
      <c r="AF20" s="923"/>
      <c r="AG20" s="922">
        <v>0</v>
      </c>
      <c r="AH20" s="923"/>
      <c r="AI20" s="922">
        <v>109</v>
      </c>
      <c r="AJ20" s="923">
        <v>3.6736</v>
      </c>
      <c r="AK20" s="922">
        <v>95</v>
      </c>
      <c r="AL20" s="923">
        <v>5.9471999999999996</v>
      </c>
      <c r="AM20" s="922"/>
      <c r="AN20" s="924"/>
      <c r="AO20" s="922"/>
      <c r="AP20" s="924"/>
      <c r="AQ20" s="922"/>
      <c r="AR20" s="924"/>
      <c r="AS20" s="922"/>
      <c r="AT20" s="924"/>
      <c r="AU20" s="922"/>
      <c r="AV20" s="924"/>
      <c r="AW20" s="922">
        <v>140</v>
      </c>
      <c r="AX20" s="924">
        <v>0.21279999999999999</v>
      </c>
      <c r="AY20" s="922"/>
      <c r="AZ20" s="924"/>
      <c r="BA20" s="922">
        <v>1200</v>
      </c>
      <c r="BB20" s="924">
        <v>2.24E-2</v>
      </c>
      <c r="BC20" s="922"/>
      <c r="BD20" s="924"/>
      <c r="BE20" s="922"/>
      <c r="BF20" s="924"/>
      <c r="BG20" s="922"/>
      <c r="BH20" s="924"/>
      <c r="BI20" s="922"/>
      <c r="BJ20" s="924"/>
      <c r="BK20" s="922"/>
      <c r="BL20" s="924"/>
      <c r="BM20" s="922"/>
      <c r="BN20" s="924"/>
      <c r="BO20" s="922"/>
      <c r="BP20" s="924"/>
      <c r="BQ20" s="922"/>
      <c r="BR20" s="924"/>
      <c r="BS20" s="922"/>
      <c r="BT20" s="924"/>
      <c r="BU20" s="922"/>
      <c r="BV20" s="925"/>
      <c r="BW20" s="922"/>
      <c r="BX20" s="925"/>
      <c r="BY20" s="922"/>
      <c r="BZ20" s="925"/>
      <c r="CA20" s="922"/>
      <c r="CB20" s="925"/>
      <c r="CC20" s="922"/>
      <c r="CD20" s="925"/>
      <c r="CE20" s="925"/>
      <c r="CF20" s="925"/>
      <c r="CG20" s="917">
        <f>ROUND(G20*H20+I20*J20+K20*L20+M20*N20+O20*P20+Q20*R20+S20*T20+U20*V20+W20*X20+Y20*Z20+AA20*AB20+AC20*AD20+AE20*AF20+AG20*AH20+AI20*AJ20+AK20*AL20+AM20*AN20+AO20*AP20+AQ20*AR20+AS20*AT20+AU20*AV20+AW20*AX20+AY20*AZ20+BA20*BB20+BC20*BD20+BE20*BF20+BG20*BH20+BI20*BJ20+BK20*BL20+BM20*BN20+BO20*BP20+BQ20*BR20+BS20*BT20+BU20*BV20+BW20*BX20+BY20*BZ20+CA20*CB20+CC20*CD20,2)</f>
        <v>4551.1400000000003</v>
      </c>
      <c r="CH20" s="917"/>
    </row>
    <row r="21" spans="2:86" x14ac:dyDescent="0.2">
      <c r="B21" s="915">
        <v>4</v>
      </c>
      <c r="C21" s="916" t="s">
        <v>210</v>
      </c>
      <c r="D21" s="916">
        <v>2020</v>
      </c>
      <c r="E21" s="917">
        <f t="shared" si="2"/>
        <v>0</v>
      </c>
      <c r="F21" s="917">
        <f t="shared" si="2"/>
        <v>30147.86</v>
      </c>
      <c r="G21" s="922"/>
      <c r="H21" s="923"/>
      <c r="I21" s="922">
        <v>1200</v>
      </c>
      <c r="J21" s="923">
        <v>5.8779999999999999E-2</v>
      </c>
      <c r="K21" s="922"/>
      <c r="L21" s="923"/>
      <c r="M21" s="922"/>
      <c r="N21" s="923"/>
      <c r="O21" s="922">
        <v>20</v>
      </c>
      <c r="P21" s="923">
        <v>4.4687999999999999</v>
      </c>
      <c r="Q21" s="922">
        <v>461100</v>
      </c>
      <c r="R21" s="923">
        <v>5.0758832357406206E-2</v>
      </c>
      <c r="S21" s="922">
        <v>1700</v>
      </c>
      <c r="T21" s="923">
        <v>0.58114823529411763</v>
      </c>
      <c r="U21" s="922"/>
      <c r="V21" s="923"/>
      <c r="W21" s="922">
        <v>584</v>
      </c>
      <c r="X21" s="923">
        <v>2.355771917808219</v>
      </c>
      <c r="Y21" s="922">
        <v>1000</v>
      </c>
      <c r="Z21" s="923">
        <v>9.4E-2</v>
      </c>
      <c r="AA21" s="922">
        <v>100</v>
      </c>
      <c r="AB21" s="923">
        <v>0.39200000000000002</v>
      </c>
      <c r="AC21" s="922">
        <v>2900</v>
      </c>
      <c r="AD21" s="923">
        <v>5.4496551724137927E-2</v>
      </c>
      <c r="AE21" s="922">
        <v>30</v>
      </c>
      <c r="AF21" s="923">
        <v>4.7039999999999997</v>
      </c>
      <c r="AG21" s="922">
        <v>10</v>
      </c>
      <c r="AH21" s="923">
        <v>11.805</v>
      </c>
      <c r="AI21" s="922">
        <v>161</v>
      </c>
      <c r="AJ21" s="923">
        <v>4.0635826086956524</v>
      </c>
      <c r="AK21" s="922">
        <v>390.20000000000005</v>
      </c>
      <c r="AL21" s="923">
        <v>5.7734708354689896</v>
      </c>
      <c r="AM21" s="922"/>
      <c r="AN21" s="924"/>
      <c r="AO21" s="922"/>
      <c r="AP21" s="924"/>
      <c r="AQ21" s="922"/>
      <c r="AR21" s="924"/>
      <c r="AS21" s="922"/>
      <c r="AT21" s="924"/>
      <c r="AU21" s="922"/>
      <c r="AV21" s="924"/>
      <c r="AW21" s="922">
        <v>600</v>
      </c>
      <c r="AX21" s="924">
        <v>1.1204500000000002</v>
      </c>
      <c r="AY21" s="922"/>
      <c r="AZ21" s="924"/>
      <c r="BA21" s="922">
        <v>2000</v>
      </c>
      <c r="BB21" s="924">
        <v>4.48E-2</v>
      </c>
      <c r="BC21" s="922"/>
      <c r="BD21" s="924"/>
      <c r="BE21" s="922"/>
      <c r="BF21" s="924"/>
      <c r="BG21" s="922"/>
      <c r="BH21" s="924"/>
      <c r="BI21" s="922"/>
      <c r="BJ21" s="924"/>
      <c r="BK21" s="922"/>
      <c r="BL21" s="924"/>
      <c r="BM21" s="922"/>
      <c r="BN21" s="924"/>
      <c r="BO21" s="922"/>
      <c r="BP21" s="924"/>
      <c r="BQ21" s="922"/>
      <c r="BR21" s="924"/>
      <c r="BS21" s="922"/>
      <c r="BT21" s="924"/>
      <c r="BU21" s="922"/>
      <c r="BV21" s="925"/>
      <c r="BW21" s="922"/>
      <c r="BX21" s="925"/>
      <c r="BY21" s="922"/>
      <c r="BZ21" s="925"/>
      <c r="CA21" s="922"/>
      <c r="CB21" s="925"/>
      <c r="CC21" s="922"/>
      <c r="CD21" s="925"/>
      <c r="CE21" s="925"/>
      <c r="CF21" s="925"/>
      <c r="CG21" s="917"/>
      <c r="CH21" s="917">
        <f>ROUND(G21*H21+I21*J21+K21*L21+M21*N21+O21*P21+Q21*R21+S21*T21+U21*V21+W21*X21+Y21*Z21+AA21*AB21+AC21*AD21+AE21*AF21+AG21*AH21+AI21*AJ21+AK21*AL21+AM21*AN21+AO21*AP21+AQ21*AR21+AS21*AT21+AU21*AV21+AW21*AX21+AY21*AZ21+BA21*BB21+BC21*BD21+BE21*BF21+BG21*BH21+BI21*BJ21+BK21*BL21+BM21*BN21+BO21*BP21+BQ21*BR21+BS21*BT21+BU21*BV21+BW21*BX21+BY21*BZ21+CA21*CB21+CC21*CD21,2)</f>
        <v>30147.86</v>
      </c>
    </row>
    <row r="22" spans="2:86" x14ac:dyDescent="0.2">
      <c r="B22" s="915">
        <v>4</v>
      </c>
      <c r="C22" s="916" t="s">
        <v>211</v>
      </c>
      <c r="D22" s="916">
        <v>2019</v>
      </c>
      <c r="E22" s="917">
        <f t="shared" si="2"/>
        <v>6305.22</v>
      </c>
      <c r="F22" s="917">
        <f t="shared" si="2"/>
        <v>0</v>
      </c>
      <c r="G22" s="922"/>
      <c r="H22" s="923"/>
      <c r="I22" s="922"/>
      <c r="J22" s="923"/>
      <c r="K22" s="922"/>
      <c r="L22" s="923"/>
      <c r="M22" s="896"/>
      <c r="N22" s="896"/>
      <c r="O22" s="922">
        <v>0</v>
      </c>
      <c r="P22" s="923"/>
      <c r="Q22" s="922">
        <v>164700</v>
      </c>
      <c r="R22" s="923">
        <v>2.8000000000000001E-2</v>
      </c>
      <c r="S22" s="922">
        <v>0</v>
      </c>
      <c r="T22" s="923"/>
      <c r="U22" s="922">
        <v>0</v>
      </c>
      <c r="V22" s="923"/>
      <c r="W22" s="922">
        <v>464</v>
      </c>
      <c r="X22" s="923">
        <v>1.8846499999999999</v>
      </c>
      <c r="Y22" s="922">
        <v>2600</v>
      </c>
      <c r="Z22" s="923">
        <v>4.1700000000000001E-2</v>
      </c>
      <c r="AA22" s="922">
        <v>600</v>
      </c>
      <c r="AB22" s="923">
        <v>1.46E-2</v>
      </c>
      <c r="AC22" s="922">
        <v>0</v>
      </c>
      <c r="AD22" s="923"/>
      <c r="AE22" s="922">
        <v>0</v>
      </c>
      <c r="AF22" s="923"/>
      <c r="AG22" s="922">
        <v>0</v>
      </c>
      <c r="AH22" s="923"/>
      <c r="AI22" s="922">
        <v>51</v>
      </c>
      <c r="AJ22" s="923">
        <v>2.2400000000000002</v>
      </c>
      <c r="AK22" s="922">
        <v>135.80000000000001</v>
      </c>
      <c r="AL22" s="923">
        <v>4.2591999999999999</v>
      </c>
      <c r="AM22" s="922"/>
      <c r="AN22" s="924"/>
      <c r="AO22" s="922"/>
      <c r="AP22" s="924"/>
      <c r="AQ22" s="922"/>
      <c r="AR22" s="924"/>
      <c r="AS22" s="922"/>
      <c r="AT22" s="924"/>
      <c r="AU22" s="922"/>
      <c r="AV22" s="924"/>
      <c r="AW22" s="922"/>
      <c r="AX22" s="924"/>
      <c r="AY22" s="922"/>
      <c r="AZ22" s="924"/>
      <c r="BA22" s="922"/>
      <c r="BB22" s="924"/>
      <c r="BC22" s="922"/>
      <c r="BD22" s="924"/>
      <c r="BE22" s="922"/>
      <c r="BF22" s="924"/>
      <c r="BG22" s="922"/>
      <c r="BH22" s="924"/>
      <c r="BI22" s="922"/>
      <c r="BJ22" s="924"/>
      <c r="BK22" s="922"/>
      <c r="BL22" s="924"/>
      <c r="BM22" s="922"/>
      <c r="BN22" s="924"/>
      <c r="BO22" s="922"/>
      <c r="BP22" s="924"/>
      <c r="BQ22" s="922"/>
      <c r="BR22" s="924"/>
      <c r="BS22" s="922"/>
      <c r="BT22" s="924"/>
      <c r="BU22" s="922">
        <v>260</v>
      </c>
      <c r="BV22" s="925">
        <v>3.5839999999999997E-2</v>
      </c>
      <c r="BW22" s="922"/>
      <c r="BX22" s="925"/>
      <c r="BY22" s="922"/>
      <c r="BZ22" s="925"/>
      <c r="CA22" s="922"/>
      <c r="CB22" s="925"/>
      <c r="CC22" s="922"/>
      <c r="CD22" s="925"/>
      <c r="CE22" s="925"/>
      <c r="CF22" s="925"/>
      <c r="CG22" s="917">
        <f>ROUND(G22*H22+I22*J22+K22*L22+M22*N22+O22*P22+Q22*R22+S22*T22+U22*V22+W22*X22+Y22*Z22+AA22*AB22+AC22*AD22+AE22*AF22+AG22*AH22+AI22*AJ22+AK22*AL22+AM22*AN22+AO22*AP22+AQ22*AR22+AS22*AT22+AU22*AV22+AW22*AX22+AY22*AZ22+BA22*BB22+BC22*BD22+BE22*BF22+BG22*BH22+BI22*BJ22+BK22*BL22+BM22*BN22+BO22*BP22+BQ22*BR22+BS22*BT22+BU22*BV22+BW22*BX22+BY22*BZ22+CA22*CB22+CC22*CD22,2)</f>
        <v>6305.22</v>
      </c>
      <c r="CH22" s="917"/>
    </row>
    <row r="23" spans="2:86" x14ac:dyDescent="0.2">
      <c r="B23" s="915">
        <v>4</v>
      </c>
      <c r="C23" s="916" t="s">
        <v>211</v>
      </c>
      <c r="D23" s="916">
        <v>2020</v>
      </c>
      <c r="E23" s="917">
        <f t="shared" si="2"/>
        <v>0</v>
      </c>
      <c r="F23" s="917">
        <f t="shared" si="2"/>
        <v>18946.64</v>
      </c>
      <c r="G23" s="922"/>
      <c r="H23" s="923"/>
      <c r="I23" s="922"/>
      <c r="J23" s="923"/>
      <c r="K23" s="922"/>
      <c r="L23" s="923"/>
      <c r="M23" s="896"/>
      <c r="N23" s="896"/>
      <c r="O23" s="922">
        <v>172</v>
      </c>
      <c r="P23" s="923">
        <v>7.0785</v>
      </c>
      <c r="Q23" s="922">
        <v>170300</v>
      </c>
      <c r="R23" s="923">
        <v>7.5481686435701703E-2</v>
      </c>
      <c r="S23" s="922"/>
      <c r="T23" s="923"/>
      <c r="U23" s="922"/>
      <c r="V23" s="923"/>
      <c r="W23" s="922">
        <v>476</v>
      </c>
      <c r="X23" s="923">
        <v>2.4025411764705882</v>
      </c>
      <c r="Y23" s="922">
        <v>39800</v>
      </c>
      <c r="Z23" s="923">
        <v>5.0599417085427138E-2</v>
      </c>
      <c r="AA23" s="922">
        <v>3734</v>
      </c>
      <c r="AB23" s="923">
        <v>1.46E-2</v>
      </c>
      <c r="AC23" s="922"/>
      <c r="AD23" s="923"/>
      <c r="AE23" s="922"/>
      <c r="AF23" s="923"/>
      <c r="AG23" s="922"/>
      <c r="AH23" s="923"/>
      <c r="AI23" s="922">
        <v>51</v>
      </c>
      <c r="AJ23" s="923">
        <v>2.2575686274509805</v>
      </c>
      <c r="AK23" s="922">
        <v>139.4</v>
      </c>
      <c r="AL23" s="923">
        <v>5.3538507890961267</v>
      </c>
      <c r="AM23" s="922">
        <v>124</v>
      </c>
      <c r="AN23" s="924">
        <v>2.0720000000000001</v>
      </c>
      <c r="AO23" s="922"/>
      <c r="AP23" s="924"/>
      <c r="AQ23" s="922"/>
      <c r="AR23" s="924"/>
      <c r="AS23" s="922"/>
      <c r="AT23" s="924"/>
      <c r="AU23" s="922"/>
      <c r="AV23" s="924"/>
      <c r="AW23" s="922"/>
      <c r="AX23" s="924"/>
      <c r="AY23" s="922"/>
      <c r="AZ23" s="924"/>
      <c r="BA23" s="922"/>
      <c r="BB23" s="924"/>
      <c r="BC23" s="922"/>
      <c r="BD23" s="924"/>
      <c r="BE23" s="922"/>
      <c r="BF23" s="924"/>
      <c r="BG23" s="922"/>
      <c r="BH23" s="924"/>
      <c r="BI23" s="922"/>
      <c r="BJ23" s="924"/>
      <c r="BK23" s="922"/>
      <c r="BL23" s="924"/>
      <c r="BM23" s="922"/>
      <c r="BN23" s="924"/>
      <c r="BO23" s="922"/>
      <c r="BP23" s="924"/>
      <c r="BQ23" s="922"/>
      <c r="BR23" s="924"/>
      <c r="BS23" s="922"/>
      <c r="BT23" s="924"/>
      <c r="BU23" s="922">
        <v>480</v>
      </c>
      <c r="BV23" s="925">
        <v>0.78400000000000003</v>
      </c>
      <c r="BW23" s="922"/>
      <c r="BX23" s="925"/>
      <c r="BY23" s="922">
        <v>396</v>
      </c>
      <c r="BZ23" s="925">
        <v>2.2499999999999999E-2</v>
      </c>
      <c r="CA23" s="922"/>
      <c r="CB23" s="925"/>
      <c r="CC23" s="922"/>
      <c r="CD23" s="925"/>
      <c r="CE23" s="925">
        <v>1678</v>
      </c>
      <c r="CF23" s="925">
        <v>9.4760429082240749E-2</v>
      </c>
      <c r="CG23" s="917"/>
      <c r="CH23" s="917">
        <f>ROUND(G23*H23+I23*J23+K23*L23+M23*N23+O23*P23+Q23*R23+S23*T23+U23*V23+W23*X23+Y23*Z23+AA23*AB23+AC23*AD23+AE23*AF23+AG23*AH23+AI23*AJ23+AK23*AL23+AM23*AN23+AO23*AP23+AQ23*AR23+AS23*AT23+AU23*AV23+AW23*AX23+AY23*AZ23+BA23*BB23+BC23*BD23+BE23*BF23+BG23*BH23+BI23*BJ23+BK23*BL23+BM23*BN23+BO23*BP23+BQ23*BR23+BS23*BT23+BU23*BV23+BW23*BX23+BY23*BZ23+CA23*CB23+CC23*CD23+CE23*CF23,2)</f>
        <v>18946.64</v>
      </c>
    </row>
    <row r="24" spans="2:86" x14ac:dyDescent="0.2">
      <c r="B24" s="915">
        <v>4</v>
      </c>
      <c r="C24" s="916" t="s">
        <v>212</v>
      </c>
      <c r="D24" s="916">
        <v>2019</v>
      </c>
      <c r="E24" s="917">
        <f t="shared" si="2"/>
        <v>8293.89</v>
      </c>
      <c r="F24" s="917">
        <f t="shared" si="2"/>
        <v>0</v>
      </c>
      <c r="G24" s="922"/>
      <c r="H24" s="923"/>
      <c r="I24" s="922">
        <v>8500</v>
      </c>
      <c r="J24" s="923">
        <v>1.6118E-2</v>
      </c>
      <c r="K24" s="922"/>
      <c r="L24" s="923"/>
      <c r="M24" s="922"/>
      <c r="N24" s="923"/>
      <c r="O24" s="922"/>
      <c r="P24" s="923"/>
      <c r="Q24" s="922">
        <v>143000</v>
      </c>
      <c r="R24" s="923">
        <v>3.2965000000000001E-2</v>
      </c>
      <c r="S24" s="922">
        <v>1900</v>
      </c>
      <c r="T24" s="923">
        <v>0.44784200000000002</v>
      </c>
      <c r="U24" s="922"/>
      <c r="V24" s="923"/>
      <c r="W24" s="922">
        <v>1588</v>
      </c>
      <c r="X24" s="923">
        <v>0.70846299999999995</v>
      </c>
      <c r="Y24" s="922"/>
      <c r="Z24" s="923"/>
      <c r="AA24" s="922"/>
      <c r="AB24" s="923"/>
      <c r="AC24" s="922">
        <v>3000</v>
      </c>
      <c r="AD24" s="923">
        <v>1.9900000000000001E-2</v>
      </c>
      <c r="AE24" s="922"/>
      <c r="AF24" s="923"/>
      <c r="AG24" s="922"/>
      <c r="AH24" s="923"/>
      <c r="AI24" s="922">
        <v>59</v>
      </c>
      <c r="AJ24" s="923">
        <v>6.0169490000000003</v>
      </c>
      <c r="AK24" s="922">
        <v>36</v>
      </c>
      <c r="AL24" s="923">
        <v>2.8541669999999999</v>
      </c>
      <c r="AM24" s="922">
        <v>30450</v>
      </c>
      <c r="AN24" s="924">
        <v>3.11823E-2</v>
      </c>
      <c r="AO24" s="922"/>
      <c r="AP24" s="924"/>
      <c r="AQ24" s="922"/>
      <c r="AR24" s="924"/>
      <c r="AS24" s="922"/>
      <c r="AT24" s="924"/>
      <c r="AU24" s="922"/>
      <c r="AV24" s="924"/>
      <c r="AW24" s="922"/>
      <c r="AX24" s="924"/>
      <c r="AY24" s="922"/>
      <c r="AZ24" s="924"/>
      <c r="BA24" s="922"/>
      <c r="BB24" s="924"/>
      <c r="BC24" s="922"/>
      <c r="BD24" s="924"/>
      <c r="BE24" s="922"/>
      <c r="BF24" s="924"/>
      <c r="BG24" s="922"/>
      <c r="BH24" s="924"/>
      <c r="BI24" s="922"/>
      <c r="BJ24" s="924"/>
      <c r="BK24" s="922"/>
      <c r="BL24" s="924"/>
      <c r="BM24" s="922"/>
      <c r="BN24" s="924"/>
      <c r="BO24" s="922"/>
      <c r="BP24" s="924"/>
      <c r="BQ24" s="922"/>
      <c r="BR24" s="924"/>
      <c r="BS24" s="922"/>
      <c r="BT24" s="924"/>
      <c r="BU24" s="922"/>
      <c r="BV24" s="925"/>
      <c r="BW24" s="922"/>
      <c r="BX24" s="925"/>
      <c r="BY24" s="922"/>
      <c r="BZ24" s="925"/>
      <c r="CA24" s="922"/>
      <c r="CB24" s="925"/>
      <c r="CC24" s="922"/>
      <c r="CD24" s="925"/>
      <c r="CE24" s="925"/>
      <c r="CF24" s="925"/>
      <c r="CG24" s="917">
        <f>ROUND(G24*H24+I24*J24+K24*L24+M24*N24+O24*P24+Q24*R24+S24*T24+U24*V24+W24*X24+Y24*Z24+AA24*AB24+AC24*AD24+AE24*AF24+AG24*AH24+AI24*AJ24+AK24*AL24+AM24*AN24+AO24*AP24+AQ24*AR24+AS24*AT24+AU24*AV24+AW24*AX24+AY24*AZ24+BA24*BB24+BC24*BD24+BE24*BF24+BG24*BH24+BI24*BJ24+BK24*BL24+BM24*BN24+BO24*BP24+BQ24*BR24+BS24*BT24+BU24*BV24+BW24*BX24+BY24*BZ24+CA24*CB24+CC24*CD24,2)</f>
        <v>8293.89</v>
      </c>
      <c r="CH24" s="917"/>
    </row>
    <row r="25" spans="2:86" x14ac:dyDescent="0.2">
      <c r="B25" s="915">
        <v>4</v>
      </c>
      <c r="C25" s="916" t="s">
        <v>212</v>
      </c>
      <c r="D25" s="916">
        <v>2020</v>
      </c>
      <c r="E25" s="917">
        <f t="shared" si="2"/>
        <v>0</v>
      </c>
      <c r="F25" s="917">
        <f t="shared" si="2"/>
        <v>31565.85</v>
      </c>
      <c r="G25" s="922"/>
      <c r="H25" s="923"/>
      <c r="I25" s="922">
        <v>22400</v>
      </c>
      <c r="J25" s="923">
        <v>0.13982142857142857</v>
      </c>
      <c r="K25" s="922"/>
      <c r="L25" s="923"/>
      <c r="M25" s="922"/>
      <c r="N25" s="923"/>
      <c r="O25" s="922"/>
      <c r="P25" s="923"/>
      <c r="Q25" s="922">
        <v>241500</v>
      </c>
      <c r="R25" s="923">
        <v>5.6975569358178053E-2</v>
      </c>
      <c r="S25" s="922">
        <v>1520</v>
      </c>
      <c r="T25" s="923">
        <v>0.6401684210526315</v>
      </c>
      <c r="U25" s="922">
        <v>100</v>
      </c>
      <c r="V25" s="923">
        <v>16.940000000000001</v>
      </c>
      <c r="W25" s="922">
        <v>282</v>
      </c>
      <c r="X25" s="923">
        <v>5.5698404255319138</v>
      </c>
      <c r="Y25" s="922"/>
      <c r="Z25" s="923"/>
      <c r="AA25" s="922">
        <v>20000</v>
      </c>
      <c r="AB25" s="923">
        <v>0.16800000000000001</v>
      </c>
      <c r="AC25" s="922">
        <v>3000</v>
      </c>
      <c r="AD25" s="923">
        <v>0.16750000000000001</v>
      </c>
      <c r="AE25" s="922"/>
      <c r="AF25" s="923"/>
      <c r="AG25" s="922"/>
      <c r="AH25" s="923"/>
      <c r="AI25" s="922">
        <v>722</v>
      </c>
      <c r="AJ25" s="923">
        <v>6.1724099722991692</v>
      </c>
      <c r="AK25" s="922">
        <v>225</v>
      </c>
      <c r="AL25" s="923">
        <v>3.7333333333333334</v>
      </c>
      <c r="AM25" s="922">
        <v>28200</v>
      </c>
      <c r="AN25" s="924">
        <v>4.5302127659574469E-2</v>
      </c>
      <c r="AO25" s="922"/>
      <c r="AP25" s="924"/>
      <c r="AQ25" s="922"/>
      <c r="AR25" s="924"/>
      <c r="AS25" s="922"/>
      <c r="AT25" s="924"/>
      <c r="AU25" s="922"/>
      <c r="AV25" s="924"/>
      <c r="AW25" s="922"/>
      <c r="AX25" s="924"/>
      <c r="AY25" s="922"/>
      <c r="AZ25" s="924"/>
      <c r="BA25" s="922"/>
      <c r="BB25" s="924"/>
      <c r="BC25" s="922"/>
      <c r="BD25" s="924"/>
      <c r="BE25" s="922"/>
      <c r="BF25" s="924"/>
      <c r="BG25" s="922"/>
      <c r="BH25" s="924"/>
      <c r="BI25" s="922"/>
      <c r="BJ25" s="924"/>
      <c r="BK25" s="922"/>
      <c r="BL25" s="924"/>
      <c r="BM25" s="922"/>
      <c r="BN25" s="924"/>
      <c r="BO25" s="922"/>
      <c r="BP25" s="924"/>
      <c r="BQ25" s="922"/>
      <c r="BR25" s="924"/>
      <c r="BS25" s="922"/>
      <c r="BT25" s="924"/>
      <c r="BU25" s="922"/>
      <c r="BV25" s="925"/>
      <c r="BW25" s="922"/>
      <c r="BX25" s="925"/>
      <c r="BY25" s="922"/>
      <c r="BZ25" s="925"/>
      <c r="CA25" s="922"/>
      <c r="CB25" s="925"/>
      <c r="CC25" s="922"/>
      <c r="CD25" s="925"/>
      <c r="CE25" s="925"/>
      <c r="CF25" s="925"/>
      <c r="CG25" s="917"/>
      <c r="CH25" s="917">
        <f>ROUND(G25*H25+I25*J25+K25*L25+M25*N25+O25*P25+Q25*R25+S25*T25+U25*V25+W25*X25+Y25*Z25+AA25*AB25+AC25*AD25+AE25*AF25+AG25*AH25+AI25*AJ25+AK25*AL25+AM25*AN25+AO25*AP25+AQ25*AR25+AS25*AT25+AU25*AV25+AW25*AX25+AY25*AZ25+BA25*BB25+BC25*BD25+BE25*BF25+BG25*BH25+BI25*BJ25+BK25*BL25+BM25*BN25+BO25*BP25+BQ25*BR25+BS25*BT25+BU25*BV25+BW25*BX25+BY25*BZ25+CA25*CB25+CC25*CD25,2)</f>
        <v>31565.85</v>
      </c>
    </row>
    <row r="26" spans="2:86" x14ac:dyDescent="0.2">
      <c r="B26" s="915">
        <v>4</v>
      </c>
      <c r="C26" s="916" t="s">
        <v>213</v>
      </c>
      <c r="D26" s="916">
        <v>2019</v>
      </c>
      <c r="E26" s="917">
        <f t="shared" si="2"/>
        <v>2533.79</v>
      </c>
      <c r="F26" s="917">
        <f t="shared" si="2"/>
        <v>0</v>
      </c>
      <c r="G26" s="922"/>
      <c r="H26" s="923"/>
      <c r="I26" s="922">
        <v>2400</v>
      </c>
      <c r="J26" s="923">
        <v>5.1519999999999996E-2</v>
      </c>
      <c r="K26" s="922">
        <v>0</v>
      </c>
      <c r="L26" s="923">
        <v>0</v>
      </c>
      <c r="M26" s="922">
        <v>0</v>
      </c>
      <c r="N26" s="923">
        <v>0</v>
      </c>
      <c r="O26" s="922">
        <v>0</v>
      </c>
      <c r="P26" s="923">
        <v>0</v>
      </c>
      <c r="Q26" s="922"/>
      <c r="R26" s="923"/>
      <c r="S26" s="922">
        <v>1500</v>
      </c>
      <c r="T26" s="923">
        <v>0.50302933333333322</v>
      </c>
      <c r="U26" s="922">
        <v>0</v>
      </c>
      <c r="V26" s="923">
        <v>0</v>
      </c>
      <c r="W26" s="922">
        <v>200</v>
      </c>
      <c r="X26" s="923">
        <v>0.21280000000000002</v>
      </c>
      <c r="Y26" s="922">
        <v>0</v>
      </c>
      <c r="Z26" s="923"/>
      <c r="AA26" s="922">
        <v>3000</v>
      </c>
      <c r="AB26" s="923">
        <v>1.3849999999999999E-2</v>
      </c>
      <c r="AC26" s="922">
        <v>1200</v>
      </c>
      <c r="AD26" s="923">
        <v>5.2639999999999999E-2</v>
      </c>
      <c r="AE26" s="922">
        <v>0</v>
      </c>
      <c r="AF26" s="923">
        <v>0</v>
      </c>
      <c r="AG26" s="922">
        <v>0</v>
      </c>
      <c r="AH26" s="923">
        <v>0</v>
      </c>
      <c r="AI26" s="922"/>
      <c r="AJ26" s="923"/>
      <c r="AK26" s="922">
        <v>187</v>
      </c>
      <c r="AL26" s="923">
        <v>4.099764705882353</v>
      </c>
      <c r="AM26" s="922">
        <v>47750</v>
      </c>
      <c r="AN26" s="924">
        <v>1.5532230366492147E-2</v>
      </c>
      <c r="AO26" s="922"/>
      <c r="AP26" s="924"/>
      <c r="AQ26" s="922"/>
      <c r="AR26" s="924"/>
      <c r="AS26" s="922"/>
      <c r="AT26" s="924"/>
      <c r="AU26" s="922"/>
      <c r="AV26" s="924"/>
      <c r="AW26" s="922"/>
      <c r="AX26" s="924"/>
      <c r="AY26" s="922"/>
      <c r="AZ26" s="924"/>
      <c r="BA26" s="922"/>
      <c r="BB26" s="924"/>
      <c r="BC26" s="922"/>
      <c r="BD26" s="924"/>
      <c r="BE26" s="922"/>
      <c r="BF26" s="924"/>
      <c r="BG26" s="922"/>
      <c r="BH26" s="924"/>
      <c r="BI26" s="922"/>
      <c r="BJ26" s="924"/>
      <c r="BK26" s="922"/>
      <c r="BL26" s="924"/>
      <c r="BM26" s="922"/>
      <c r="BN26" s="924"/>
      <c r="BO26" s="922"/>
      <c r="BP26" s="924"/>
      <c r="BQ26" s="922"/>
      <c r="BR26" s="924"/>
      <c r="BS26" s="922"/>
      <c r="BT26" s="924"/>
      <c r="BU26" s="922"/>
      <c r="BV26" s="925"/>
      <c r="BW26" s="922"/>
      <c r="BX26" s="925"/>
      <c r="BY26" s="922"/>
      <c r="BZ26" s="925"/>
      <c r="CA26" s="922"/>
      <c r="CB26" s="925"/>
      <c r="CC26" s="922"/>
      <c r="CD26" s="925"/>
      <c r="CE26" s="925"/>
      <c r="CF26" s="925"/>
      <c r="CG26" s="917">
        <f>ROUND(G26*H26+I26*J26+K26*L26+M26*N26+O26*P26+Q26*R26+S26*T26+U26*V26+W26*X26+Y26*Z26+AA26*AB26+AC26*AD26+AE26*AF26+AG26*AH26+AI26*AJ26+AK26*AL26+AM26*AN26+AO26*AP26+AQ26*AR26+AS26*AT26+AU26*AV26+AW26*AX26+AY26*AZ26+BA26*BB26+BC26*BD26+BE26*BF26+BG26*BH26+BI26*BJ26+BK26*BL26+BM26*BN26+BO26*BP26+BQ26*BR26+BS26*BT26+BU26*BV26+BW26*BX26+BY26*BZ26+CA26*CB26+CC26*CD26,2)</f>
        <v>2533.79</v>
      </c>
      <c r="CH26" s="917"/>
    </row>
    <row r="27" spans="2:86" x14ac:dyDescent="0.2">
      <c r="B27" s="915">
        <v>4</v>
      </c>
      <c r="C27" s="916" t="s">
        <v>213</v>
      </c>
      <c r="D27" s="916">
        <v>2020</v>
      </c>
      <c r="E27" s="917">
        <f t="shared" si="2"/>
        <v>0</v>
      </c>
      <c r="F27" s="917">
        <f t="shared" si="2"/>
        <v>36917.629999999997</v>
      </c>
      <c r="G27" s="922"/>
      <c r="H27" s="923"/>
      <c r="I27" s="922">
        <v>49500</v>
      </c>
      <c r="J27" s="923">
        <v>0.20266071919191919</v>
      </c>
      <c r="K27" s="922">
        <v>2500</v>
      </c>
      <c r="L27" s="923">
        <v>0.1512</v>
      </c>
      <c r="M27" s="922">
        <v>5540</v>
      </c>
      <c r="N27" s="923">
        <v>2.0595641516245489</v>
      </c>
      <c r="O27" s="922">
        <v>230</v>
      </c>
      <c r="P27" s="923">
        <v>9.08250347826087</v>
      </c>
      <c r="Q27" s="922"/>
      <c r="R27" s="923"/>
      <c r="S27" s="922">
        <v>1800</v>
      </c>
      <c r="T27" s="923">
        <v>0.53686577777777778</v>
      </c>
      <c r="U27" s="922">
        <v>510</v>
      </c>
      <c r="V27" s="923">
        <v>9.4962452941176476</v>
      </c>
      <c r="W27" s="922">
        <v>340</v>
      </c>
      <c r="X27" s="923">
        <v>1.8680555882352943</v>
      </c>
      <c r="Y27" s="922">
        <v>1000</v>
      </c>
      <c r="Z27" s="923">
        <v>0.38080000000000003</v>
      </c>
      <c r="AA27" s="922">
        <v>7000</v>
      </c>
      <c r="AB27" s="923">
        <v>4.6800000000000001E-2</v>
      </c>
      <c r="AC27" s="922">
        <v>4800</v>
      </c>
      <c r="AD27" s="923">
        <v>5.5614999999999998E-2</v>
      </c>
      <c r="AE27" s="922">
        <v>120</v>
      </c>
      <c r="AF27" s="923">
        <v>8.7725000000000009</v>
      </c>
      <c r="AG27" s="922"/>
      <c r="AH27" s="923"/>
      <c r="AI27" s="922"/>
      <c r="AJ27" s="923"/>
      <c r="AK27" s="922">
        <v>555.79999999999995</v>
      </c>
      <c r="AL27" s="923">
        <v>3.641102914717524</v>
      </c>
      <c r="AM27" s="922">
        <v>77250</v>
      </c>
      <c r="AN27" s="924">
        <v>3.2525669902912627E-2</v>
      </c>
      <c r="AO27" s="922"/>
      <c r="AP27" s="924"/>
      <c r="AQ27" s="922"/>
      <c r="AR27" s="924"/>
      <c r="AS27" s="922"/>
      <c r="AT27" s="924"/>
      <c r="AU27" s="922"/>
      <c r="AV27" s="924"/>
      <c r="AW27" s="922"/>
      <c r="AX27" s="924"/>
      <c r="AY27" s="922"/>
      <c r="AZ27" s="924"/>
      <c r="BA27" s="922"/>
      <c r="BB27" s="924"/>
      <c r="BC27" s="922"/>
      <c r="BD27" s="924"/>
      <c r="BE27" s="922"/>
      <c r="BF27" s="924"/>
      <c r="BG27" s="922"/>
      <c r="BH27" s="924"/>
      <c r="BI27" s="922"/>
      <c r="BJ27" s="924"/>
      <c r="BK27" s="922"/>
      <c r="BL27" s="924"/>
      <c r="BM27" s="922"/>
      <c r="BN27" s="924"/>
      <c r="BO27" s="922"/>
      <c r="BP27" s="924"/>
      <c r="BQ27" s="922"/>
      <c r="BR27" s="924"/>
      <c r="BS27" s="922"/>
      <c r="BT27" s="924"/>
      <c r="BU27" s="922"/>
      <c r="BV27" s="925"/>
      <c r="BW27" s="922"/>
      <c r="BX27" s="925"/>
      <c r="BY27" s="922"/>
      <c r="BZ27" s="925"/>
      <c r="CA27" s="922"/>
      <c r="CB27" s="925"/>
      <c r="CC27" s="922"/>
      <c r="CD27" s="925"/>
      <c r="CE27" s="925"/>
      <c r="CF27" s="925"/>
      <c r="CG27" s="917"/>
      <c r="CH27" s="917">
        <f>ROUND(G27*H27+I27*J27+K27*L27+M27*N27+O27*P27+Q27*R27+S27*T27+U27*V27+W27*X27+Y27*Z27+AA27*AB27+AC27*AD27+AE27*AF27+AG27*AH27+AI27*AJ27+AK27*AL27+AM27*AN27+AO27*AP27+AQ27*AR27+AS27*AT27+AU27*AV27+AW27*AX27+AY27*AZ27+BA27*BB27+BC27*BD27+BE27*BF27+BG27*BH27+BI27*BJ27+BK27*BL27+BM27*BN27+BO27*BP27+BQ27*BR27+BS27*BT27+BU27*BV27+BW27*BX27+BY27*BZ27+CA27*CB27+CC27*CD27,2)</f>
        <v>36917.629999999997</v>
      </c>
    </row>
    <row r="28" spans="2:86" x14ac:dyDescent="0.2">
      <c r="B28" s="915">
        <v>4</v>
      </c>
      <c r="C28" s="916" t="s">
        <v>214</v>
      </c>
      <c r="D28" s="916">
        <v>2019</v>
      </c>
      <c r="E28" s="917">
        <f t="shared" si="2"/>
        <v>4836.5200000000004</v>
      </c>
      <c r="F28" s="917">
        <f t="shared" si="2"/>
        <v>0</v>
      </c>
      <c r="G28" s="922"/>
      <c r="H28" s="923"/>
      <c r="I28" s="922"/>
      <c r="J28" s="923"/>
      <c r="K28" s="922"/>
      <c r="L28" s="923"/>
      <c r="M28" s="922"/>
      <c r="N28" s="923"/>
      <c r="O28" s="922"/>
      <c r="P28" s="923"/>
      <c r="Q28" s="922">
        <v>75950</v>
      </c>
      <c r="R28" s="923">
        <v>2.5100000000000001E-2</v>
      </c>
      <c r="S28" s="922">
        <v>1605</v>
      </c>
      <c r="T28" s="923">
        <v>0.35289999999999999</v>
      </c>
      <c r="U28" s="922"/>
      <c r="V28" s="923"/>
      <c r="W28" s="922">
        <v>835</v>
      </c>
      <c r="X28" s="923">
        <v>1.1988000000000001</v>
      </c>
      <c r="Y28" s="922">
        <v>500</v>
      </c>
      <c r="Z28" s="923">
        <v>3.3000000000000002E-2</v>
      </c>
      <c r="AA28" s="922"/>
      <c r="AB28" s="923"/>
      <c r="AC28" s="922">
        <v>300</v>
      </c>
      <c r="AD28" s="923">
        <v>1.9400000000000001E-2</v>
      </c>
      <c r="AE28" s="922"/>
      <c r="AF28" s="923"/>
      <c r="AG28" s="922"/>
      <c r="AH28" s="923"/>
      <c r="AI28" s="922">
        <v>100.25</v>
      </c>
      <c r="AJ28" s="923">
        <v>8.2087000000000003</v>
      </c>
      <c r="AK28" s="922">
        <v>41</v>
      </c>
      <c r="AL28" s="923">
        <v>5.8464</v>
      </c>
      <c r="AM28" s="922">
        <v>4119</v>
      </c>
      <c r="AN28" s="924">
        <v>6.4219999999999999E-2</v>
      </c>
      <c r="AO28" s="922"/>
      <c r="AP28" s="924"/>
      <c r="AQ28" s="922"/>
      <c r="AR28" s="924"/>
      <c r="AS28" s="922"/>
      <c r="AT28" s="924"/>
      <c r="AU28" s="922"/>
      <c r="AV28" s="924"/>
      <c r="AW28" s="922"/>
      <c r="AX28" s="924"/>
      <c r="AY28" s="922"/>
      <c r="AZ28" s="924"/>
      <c r="BA28" s="922"/>
      <c r="BB28" s="924"/>
      <c r="BC28" s="922"/>
      <c r="BD28" s="924"/>
      <c r="BE28" s="922"/>
      <c r="BF28" s="924"/>
      <c r="BG28" s="922"/>
      <c r="BH28" s="924"/>
      <c r="BI28" s="922"/>
      <c r="BJ28" s="924"/>
      <c r="BK28" s="922">
        <v>30</v>
      </c>
      <c r="BL28" s="924">
        <v>0.44350000000000001</v>
      </c>
      <c r="BM28" s="922"/>
      <c r="BN28" s="924"/>
      <c r="BO28" s="922"/>
      <c r="BP28" s="924"/>
      <c r="BQ28" s="922"/>
      <c r="BR28" s="924"/>
      <c r="BS28" s="922"/>
      <c r="BT28" s="924"/>
      <c r="BU28" s="922"/>
      <c r="BV28" s="925"/>
      <c r="BW28" s="922"/>
      <c r="BX28" s="925"/>
      <c r="BY28" s="922"/>
      <c r="BZ28" s="925"/>
      <c r="CA28" s="922"/>
      <c r="CB28" s="925"/>
      <c r="CC28" s="922"/>
      <c r="CD28" s="925"/>
      <c r="CE28" s="925"/>
      <c r="CF28" s="925"/>
      <c r="CG28" s="917">
        <f>ROUND(G28*H28+I28*J28+K28*L28+M28*N28+O28*P28+Q28*R28+S28*T28+U28*V28+W28*X28+Y28*Z28+AA28*AB28+AC28*AD28+AE28*AF28+AG28*AH28+AI28*AJ28+AK28*AL28+AM28*AN28+AO28*AP28+AQ28*AR28+AS28*AT28+AU28*AV28+AW28*AX28+AY28*AZ28+BA28*BB28+BC28*BD28+BE28*BF28+BG28*BH28+BI28*BJ28+BK28*BL28+BM28*BN28+BO28*BP28+BQ28*BR28+BS28*BT28+BU28*BV28+BW28*BX28+BY28*BZ28+CA28*CB28+CC28*CD28,2)</f>
        <v>4836.5200000000004</v>
      </c>
      <c r="CH28" s="917"/>
    </row>
    <row r="29" spans="2:86" ht="12.75" thickBot="1" x14ac:dyDescent="0.25">
      <c r="B29" s="937">
        <v>4</v>
      </c>
      <c r="C29" s="938" t="s">
        <v>214</v>
      </c>
      <c r="D29" s="938">
        <v>2020</v>
      </c>
      <c r="E29" s="939">
        <f t="shared" si="2"/>
        <v>0</v>
      </c>
      <c r="F29" s="939">
        <f t="shared" si="2"/>
        <v>17378.650000000001</v>
      </c>
      <c r="G29" s="940"/>
      <c r="H29" s="941"/>
      <c r="I29" s="940"/>
      <c r="J29" s="941"/>
      <c r="K29" s="940"/>
      <c r="L29" s="941"/>
      <c r="M29" s="940">
        <v>980</v>
      </c>
      <c r="N29" s="941">
        <v>3.0893762265306126</v>
      </c>
      <c r="O29" s="940"/>
      <c r="P29" s="941"/>
      <c r="Q29" s="940">
        <v>125340</v>
      </c>
      <c r="R29" s="941">
        <v>5.5050083772139789E-2</v>
      </c>
      <c r="S29" s="940">
        <v>1810</v>
      </c>
      <c r="T29" s="941">
        <v>0.36467453038674036</v>
      </c>
      <c r="U29" s="940">
        <v>747</v>
      </c>
      <c r="V29" s="941">
        <v>3.0438708165997328</v>
      </c>
      <c r="W29" s="940">
        <v>755</v>
      </c>
      <c r="X29" s="941">
        <v>1.6004834437086093</v>
      </c>
      <c r="Y29" s="940">
        <v>950</v>
      </c>
      <c r="Z29" s="941">
        <v>4.8826315789473683E-2</v>
      </c>
      <c r="AA29" s="940">
        <v>1030</v>
      </c>
      <c r="AB29" s="941">
        <v>3.675339805825243E-2</v>
      </c>
      <c r="AC29" s="940">
        <v>400</v>
      </c>
      <c r="AD29" s="941">
        <v>1.456E-2</v>
      </c>
      <c r="AE29" s="940"/>
      <c r="AF29" s="941"/>
      <c r="AG29" s="940">
        <v>18</v>
      </c>
      <c r="AH29" s="941">
        <v>2.0691000000000002</v>
      </c>
      <c r="AI29" s="940">
        <v>199</v>
      </c>
      <c r="AJ29" s="941">
        <v>7.1695818216080394</v>
      </c>
      <c r="AK29" s="940">
        <v>139.89999999999998</v>
      </c>
      <c r="AL29" s="941">
        <v>6.4469943995711239</v>
      </c>
      <c r="AM29" s="940">
        <v>11089</v>
      </c>
      <c r="AN29" s="942">
        <v>7.2985791324736218E-2</v>
      </c>
      <c r="AO29" s="940"/>
      <c r="AP29" s="942"/>
      <c r="AQ29" s="940"/>
      <c r="AR29" s="942"/>
      <c r="AS29" s="940"/>
      <c r="AT29" s="942"/>
      <c r="AU29" s="940"/>
      <c r="AV29" s="942"/>
      <c r="AW29" s="940"/>
      <c r="AX29" s="942"/>
      <c r="AY29" s="940"/>
      <c r="AZ29" s="942"/>
      <c r="BA29" s="940"/>
      <c r="BB29" s="942"/>
      <c r="BC29" s="940"/>
      <c r="BD29" s="942"/>
      <c r="BE29" s="940"/>
      <c r="BF29" s="942"/>
      <c r="BG29" s="940"/>
      <c r="BH29" s="942"/>
      <c r="BI29" s="940"/>
      <c r="BJ29" s="942"/>
      <c r="BK29" s="940">
        <v>1030</v>
      </c>
      <c r="BL29" s="942">
        <v>4.2286990291262136E-2</v>
      </c>
      <c r="BM29" s="940"/>
      <c r="BN29" s="942"/>
      <c r="BO29" s="940"/>
      <c r="BP29" s="942"/>
      <c r="BQ29" s="940"/>
      <c r="BR29" s="942"/>
      <c r="BS29" s="940"/>
      <c r="BT29" s="942"/>
      <c r="BU29" s="940"/>
      <c r="BV29" s="943"/>
      <c r="BW29" s="940"/>
      <c r="BX29" s="943"/>
      <c r="BY29" s="940"/>
      <c r="BZ29" s="943"/>
      <c r="CA29" s="940"/>
      <c r="CB29" s="943"/>
      <c r="CC29" s="940"/>
      <c r="CD29" s="943"/>
      <c r="CE29" s="943"/>
      <c r="CF29" s="943"/>
      <c r="CG29" s="939"/>
      <c r="CH29" s="939">
        <f>ROUND(G29*H29+I29*J29+K29*L29+M29*N29+O29*P29+Q29*R29+S29*T29+U29*V29+W29*X29+Y29*Z29+AA29*AB29+AC29*AD29+AE29*AF29+AG29*AH29+AI29*AJ29+AK29*AL29+AM29*AN29+AO29*AP29+AQ29*AR29+AS29*AT29+AU29*AV29+AW29*AX29+AY29*AZ29+BA29*BB29+BC29*BD29+BE29*BF29+BG29*BH29+BI29*BJ29+BK29*BL29+BM29*BN29+BO29*BP29+BQ29*BR29+BS29*BT29+BU29*BV29+BW29*BX29+BY29*BZ29+CA29*CB29+CC29*CD29,2)</f>
        <v>17378.650000000001</v>
      </c>
    </row>
    <row r="30" spans="2:86" x14ac:dyDescent="0.2">
      <c r="B30" s="944">
        <v>3</v>
      </c>
      <c r="C30" s="945" t="s">
        <v>215</v>
      </c>
      <c r="D30" s="945">
        <v>2019</v>
      </c>
      <c r="E30" s="946">
        <f t="shared" si="2"/>
        <v>716.3</v>
      </c>
      <c r="F30" s="946">
        <f t="shared" si="2"/>
        <v>0</v>
      </c>
      <c r="G30" s="947">
        <v>100</v>
      </c>
      <c r="H30" s="948">
        <v>6.3839999999999994E-2</v>
      </c>
      <c r="I30" s="947"/>
      <c r="J30" s="948"/>
      <c r="K30" s="947"/>
      <c r="L30" s="948"/>
      <c r="M30" s="947"/>
      <c r="N30" s="948"/>
      <c r="O30" s="947"/>
      <c r="P30" s="948"/>
      <c r="Q30" s="947">
        <v>20100</v>
      </c>
      <c r="R30" s="948">
        <v>2.6700000000000002E-2</v>
      </c>
      <c r="S30" s="947"/>
      <c r="T30" s="948"/>
      <c r="U30" s="947"/>
      <c r="V30" s="948"/>
      <c r="W30" s="947">
        <v>30</v>
      </c>
      <c r="X30" s="948">
        <v>0.34720000000000001</v>
      </c>
      <c r="Y30" s="947"/>
      <c r="Z30" s="948"/>
      <c r="AA30" s="947"/>
      <c r="AB30" s="948"/>
      <c r="AC30" s="947">
        <v>100</v>
      </c>
      <c r="AD30" s="948">
        <v>2.6800000000000001E-2</v>
      </c>
      <c r="AE30" s="947"/>
      <c r="AF30" s="948"/>
      <c r="AG30" s="947"/>
      <c r="AH30" s="948"/>
      <c r="AI30" s="947">
        <v>10</v>
      </c>
      <c r="AJ30" s="948">
        <v>5.5763999999999996</v>
      </c>
      <c r="AK30" s="947">
        <v>15</v>
      </c>
      <c r="AL30" s="948">
        <v>5.5776000000000003</v>
      </c>
      <c r="AM30" s="947">
        <v>10</v>
      </c>
      <c r="AN30" s="949">
        <v>2.0720000000000001</v>
      </c>
      <c r="AO30" s="947"/>
      <c r="AP30" s="949"/>
      <c r="AQ30" s="947"/>
      <c r="AR30" s="949"/>
      <c r="AS30" s="947"/>
      <c r="AT30" s="949"/>
      <c r="AU30" s="947"/>
      <c r="AV30" s="949"/>
      <c r="AW30" s="947"/>
      <c r="AX30" s="949"/>
      <c r="AY30" s="947"/>
      <c r="AZ30" s="949"/>
      <c r="BA30" s="947"/>
      <c r="BB30" s="949"/>
      <c r="BC30" s="947"/>
      <c r="BD30" s="949"/>
      <c r="BE30" s="947"/>
      <c r="BF30" s="949"/>
      <c r="BG30" s="947"/>
      <c r="BH30" s="949"/>
      <c r="BI30" s="947"/>
      <c r="BJ30" s="949"/>
      <c r="BK30" s="947"/>
      <c r="BL30" s="949"/>
      <c r="BM30" s="947"/>
      <c r="BN30" s="949"/>
      <c r="BO30" s="947"/>
      <c r="BP30" s="949"/>
      <c r="BQ30" s="947"/>
      <c r="BR30" s="949"/>
      <c r="BS30" s="947"/>
      <c r="BT30" s="949"/>
      <c r="BU30" s="947"/>
      <c r="BV30" s="950"/>
      <c r="BW30" s="947"/>
      <c r="BX30" s="950"/>
      <c r="BY30" s="947"/>
      <c r="BZ30" s="950"/>
      <c r="CA30" s="947"/>
      <c r="CB30" s="950"/>
      <c r="CC30" s="947"/>
      <c r="CD30" s="950"/>
      <c r="CE30" s="950"/>
      <c r="CF30" s="950"/>
      <c r="CG30" s="946">
        <f>ROUND(G30*H30+I30*J30+K30*L30+M30*N30+O30*P30+Q30*R30+S30*T30+U30*V30+W30*X30+Y30*Z30+AA30*AB30+AC30*AD30+AE30*AF30+AG30*AH30+AI30*AJ30+AK30*AL30+AM30*AN30+AO30*AP30+AQ30*AR30+AS30*AT30+AU30*AV30+AW30*AX30+AY30*AZ30+BA30*BB30+BC30*BD30+BE30*BF30+BG30*BH30+BI30*BJ30+BK30*BL30+BM30*BN30+BO30*BP30+BQ30*BR30+BS30*BT30+BU30*BV30+BW30*BX30+BY30*BZ30+CA30*CB30+CC30*CD30,2)</f>
        <v>716.3</v>
      </c>
      <c r="CH30" s="946"/>
    </row>
    <row r="31" spans="2:86" x14ac:dyDescent="0.2">
      <c r="B31" s="915">
        <v>3</v>
      </c>
      <c r="C31" s="916" t="s">
        <v>215</v>
      </c>
      <c r="D31" s="916">
        <v>2020</v>
      </c>
      <c r="E31" s="917">
        <f t="shared" si="2"/>
        <v>0</v>
      </c>
      <c r="F31" s="917">
        <f t="shared" si="2"/>
        <v>5643.77</v>
      </c>
      <c r="G31" s="922">
        <v>4000</v>
      </c>
      <c r="H31" s="923">
        <v>0.112</v>
      </c>
      <c r="I31" s="922"/>
      <c r="J31" s="923"/>
      <c r="K31" s="922"/>
      <c r="L31" s="923"/>
      <c r="M31" s="922"/>
      <c r="N31" s="923"/>
      <c r="O31" s="922">
        <v>45</v>
      </c>
      <c r="P31" s="923">
        <v>7.26</v>
      </c>
      <c r="Q31" s="922">
        <v>30750</v>
      </c>
      <c r="R31" s="923">
        <v>6.7199999999999996E-2</v>
      </c>
      <c r="S31" s="922"/>
      <c r="T31" s="923"/>
      <c r="U31" s="922">
        <v>200</v>
      </c>
      <c r="V31" s="923">
        <v>5.9290000000000003</v>
      </c>
      <c r="W31" s="922">
        <v>470</v>
      </c>
      <c r="X31" s="923">
        <v>1.4690468085106383</v>
      </c>
      <c r="Y31" s="922"/>
      <c r="Z31" s="923"/>
      <c r="AA31" s="922"/>
      <c r="AB31" s="923"/>
      <c r="AC31" s="922">
        <v>1000</v>
      </c>
      <c r="AD31" s="923">
        <v>2.7890000000000002E-2</v>
      </c>
      <c r="AE31" s="922">
        <v>10</v>
      </c>
      <c r="AF31" s="923">
        <v>4.2350000000000003</v>
      </c>
      <c r="AG31" s="922"/>
      <c r="AH31" s="923"/>
      <c r="AI31" s="922">
        <v>49</v>
      </c>
      <c r="AJ31" s="923">
        <v>8.1369714285714281</v>
      </c>
      <c r="AK31" s="922">
        <v>32</v>
      </c>
      <c r="AL31" s="923">
        <v>6.0258000000000003</v>
      </c>
      <c r="AM31" s="922">
        <v>33</v>
      </c>
      <c r="AN31" s="924">
        <v>8.0195393939393949</v>
      </c>
      <c r="AO31" s="922"/>
      <c r="AP31" s="924"/>
      <c r="AQ31" s="922"/>
      <c r="AR31" s="924"/>
      <c r="AS31" s="922"/>
      <c r="AT31" s="924"/>
      <c r="AU31" s="922"/>
      <c r="AV31" s="924"/>
      <c r="AW31" s="922"/>
      <c r="AX31" s="924"/>
      <c r="AY31" s="922"/>
      <c r="AZ31" s="924"/>
      <c r="BA31" s="922"/>
      <c r="BB31" s="924"/>
      <c r="BC31" s="922"/>
      <c r="BD31" s="924"/>
      <c r="BE31" s="922"/>
      <c r="BF31" s="924"/>
      <c r="BG31" s="922"/>
      <c r="BH31" s="924"/>
      <c r="BI31" s="922"/>
      <c r="BJ31" s="924"/>
      <c r="BK31" s="922"/>
      <c r="BL31" s="924"/>
      <c r="BM31" s="922"/>
      <c r="BN31" s="924"/>
      <c r="BO31" s="922"/>
      <c r="BP31" s="924"/>
      <c r="BQ31" s="922"/>
      <c r="BR31" s="924"/>
      <c r="BS31" s="922"/>
      <c r="BT31" s="924"/>
      <c r="BU31" s="922"/>
      <c r="BV31" s="925"/>
      <c r="BW31" s="922"/>
      <c r="BX31" s="925"/>
      <c r="BY31" s="922"/>
      <c r="BZ31" s="925"/>
      <c r="CA31" s="922"/>
      <c r="CB31" s="925"/>
      <c r="CC31" s="922"/>
      <c r="CD31" s="925"/>
      <c r="CE31" s="925"/>
      <c r="CF31" s="925"/>
      <c r="CG31" s="917"/>
      <c r="CH31" s="917">
        <f>ROUND(G31*H31+I31*J31+K31*L31+M31*N31+O31*P31+Q31*R31+S31*T31+U31*V31+W31*X31+Y31*Z31+AA31*AB31+AC31*AD31+AE31*AF31+AG31*AH31+AI31*AJ31+AK31*AL31+AM31*AN31+AO31*AP31+AQ31*AR31+AS31*AT31+AU31*AV31+AW31*AX31+AY31*AZ31+BA31*BB31+BC31*BD31+BE31*BF31+BG31*BH31+BI31*BJ31+BK31*BL31+BM31*BN31+BO31*BP31+BQ31*BR31+BS31*BT31+BU31*BV31+BW31*BX31+BY31*BZ31+CA31*CB31+CC31*CD31,2)</f>
        <v>5643.77</v>
      </c>
    </row>
    <row r="32" spans="2:86" x14ac:dyDescent="0.2">
      <c r="B32" s="915">
        <v>3</v>
      </c>
      <c r="C32" s="916" t="s">
        <v>216</v>
      </c>
      <c r="D32" s="916">
        <v>2019</v>
      </c>
      <c r="E32" s="917">
        <f t="shared" si="2"/>
        <v>574.03</v>
      </c>
      <c r="F32" s="917">
        <f t="shared" si="2"/>
        <v>0</v>
      </c>
      <c r="G32" s="922">
        <v>200</v>
      </c>
      <c r="H32" s="923">
        <v>0.13439999999999999</v>
      </c>
      <c r="I32" s="922">
        <v>550</v>
      </c>
      <c r="J32" s="923">
        <v>2.5760000000000002E-2</v>
      </c>
      <c r="K32" s="922"/>
      <c r="L32" s="923"/>
      <c r="M32" s="922"/>
      <c r="N32" s="923"/>
      <c r="O32" s="922"/>
      <c r="P32" s="923"/>
      <c r="Q32" s="922"/>
      <c r="R32" s="923"/>
      <c r="S32" s="922"/>
      <c r="T32" s="923"/>
      <c r="U32" s="922"/>
      <c r="V32" s="923"/>
      <c r="W32" s="922">
        <v>148</v>
      </c>
      <c r="X32" s="923">
        <v>1.26</v>
      </c>
      <c r="Y32" s="922"/>
      <c r="Z32" s="923"/>
      <c r="AA32" s="922"/>
      <c r="AB32" s="923"/>
      <c r="AC32" s="922">
        <v>400</v>
      </c>
      <c r="AD32" s="923">
        <v>5.3999999999999999E-2</v>
      </c>
      <c r="AE32" s="922"/>
      <c r="AF32" s="923"/>
      <c r="AG32" s="922"/>
      <c r="AH32" s="923"/>
      <c r="AI32" s="922"/>
      <c r="AJ32" s="923"/>
      <c r="AK32" s="922"/>
      <c r="AL32" s="923"/>
      <c r="AM32" s="922">
        <v>9000</v>
      </c>
      <c r="AN32" s="924">
        <v>3.61E-2</v>
      </c>
      <c r="AO32" s="922"/>
      <c r="AP32" s="924"/>
      <c r="AQ32" s="922"/>
      <c r="AR32" s="924"/>
      <c r="AS32" s="922"/>
      <c r="AT32" s="924"/>
      <c r="AU32" s="922"/>
      <c r="AV32" s="924"/>
      <c r="AW32" s="922"/>
      <c r="AX32" s="924"/>
      <c r="AY32" s="922"/>
      <c r="AZ32" s="924"/>
      <c r="BA32" s="922"/>
      <c r="BB32" s="924"/>
      <c r="BC32" s="922"/>
      <c r="BD32" s="924"/>
      <c r="BE32" s="922"/>
      <c r="BF32" s="924"/>
      <c r="BG32" s="922"/>
      <c r="BH32" s="924"/>
      <c r="BI32" s="922"/>
      <c r="BJ32" s="924"/>
      <c r="BK32" s="922"/>
      <c r="BL32" s="924"/>
      <c r="BM32" s="922"/>
      <c r="BN32" s="924"/>
      <c r="BO32" s="922"/>
      <c r="BP32" s="924"/>
      <c r="BQ32" s="922"/>
      <c r="BR32" s="924"/>
      <c r="BS32" s="922"/>
      <c r="BT32" s="924"/>
      <c r="BU32" s="922"/>
      <c r="BV32" s="925"/>
      <c r="BW32" s="922"/>
      <c r="BX32" s="925"/>
      <c r="BY32" s="922"/>
      <c r="BZ32" s="925"/>
      <c r="CA32" s="922"/>
      <c r="CB32" s="925"/>
      <c r="CC32" s="922"/>
      <c r="CD32" s="925"/>
      <c r="CE32" s="925"/>
      <c r="CF32" s="925"/>
      <c r="CG32" s="917">
        <f>ROUND(G32*H32+I32*J32+K32*L32+M32*N32+O32*P32+Q32*R32+S32*T32+U32*V32+W32*X32+Y32*Z32+AA32*AB32+AC32*AD32+AE32*AF32+AG32*AH32+AI32*AJ32+AK32*AL32+AM32*AN32+AO32*AP32+AQ32*AR32+AS32*AT32+AU32*AV32+AW32*AX32+AY32*AZ32+BA32*BB32+BC32*BD32+BE32*BF32+BG32*BH32+BI32*BJ32+BK32*BL32+BM32*BN32+BO32*BP32+BQ32*BR32+BS32*BT32+BU32*BV32+BW32*BX32+BY32*BZ32+CA32*CB32+CC32*CD32,2)</f>
        <v>574.03</v>
      </c>
      <c r="CH32" s="917"/>
    </row>
    <row r="33" spans="2:86" x14ac:dyDescent="0.2">
      <c r="B33" s="915">
        <v>3</v>
      </c>
      <c r="C33" s="916" t="s">
        <v>216</v>
      </c>
      <c r="D33" s="916">
        <v>2020</v>
      </c>
      <c r="E33" s="917">
        <f t="shared" si="2"/>
        <v>0</v>
      </c>
      <c r="F33" s="917">
        <f t="shared" si="2"/>
        <v>2515.6799999999998</v>
      </c>
      <c r="G33" s="922">
        <v>850</v>
      </c>
      <c r="H33" s="923">
        <v>0.31359999999999999</v>
      </c>
      <c r="I33" s="922">
        <v>3050</v>
      </c>
      <c r="J33" s="923">
        <v>0.1275</v>
      </c>
      <c r="K33" s="922"/>
      <c r="L33" s="923"/>
      <c r="M33" s="922"/>
      <c r="N33" s="923"/>
      <c r="O33" s="922"/>
      <c r="P33" s="923"/>
      <c r="Q33" s="922"/>
      <c r="R33" s="923"/>
      <c r="S33" s="922"/>
      <c r="T33" s="923"/>
      <c r="U33" s="922"/>
      <c r="V33" s="923"/>
      <c r="W33" s="922">
        <v>584</v>
      </c>
      <c r="X33" s="923">
        <v>1.2798328690807801</v>
      </c>
      <c r="Y33" s="922"/>
      <c r="Z33" s="923"/>
      <c r="AA33" s="922"/>
      <c r="AB33" s="923"/>
      <c r="AC33" s="922">
        <v>1200</v>
      </c>
      <c r="AD33" s="923">
        <v>5.5E-2</v>
      </c>
      <c r="AE33" s="922"/>
      <c r="AF33" s="923"/>
      <c r="AG33" s="922"/>
      <c r="AH33" s="923"/>
      <c r="AI33" s="922"/>
      <c r="AJ33" s="923"/>
      <c r="AK33" s="922"/>
      <c r="AL33" s="923"/>
      <c r="AM33" s="922">
        <v>21000</v>
      </c>
      <c r="AN33" s="924">
        <v>4.984848484848485E-2</v>
      </c>
      <c r="AO33" s="922"/>
      <c r="AP33" s="924"/>
      <c r="AQ33" s="922"/>
      <c r="AR33" s="924"/>
      <c r="AS33" s="922"/>
      <c r="AT33" s="924"/>
      <c r="AU33" s="922"/>
      <c r="AV33" s="924"/>
      <c r="AW33" s="922"/>
      <c r="AX33" s="924"/>
      <c r="AY33" s="922"/>
      <c r="AZ33" s="924"/>
      <c r="BA33" s="922"/>
      <c r="BB33" s="924"/>
      <c r="BC33" s="922"/>
      <c r="BD33" s="924"/>
      <c r="BE33" s="922"/>
      <c r="BF33" s="924"/>
      <c r="BG33" s="922"/>
      <c r="BH33" s="924"/>
      <c r="BI33" s="922"/>
      <c r="BJ33" s="924"/>
      <c r="BK33" s="922"/>
      <c r="BL33" s="924"/>
      <c r="BM33" s="922"/>
      <c r="BN33" s="924"/>
      <c r="BO33" s="922"/>
      <c r="BP33" s="924"/>
      <c r="BQ33" s="922"/>
      <c r="BR33" s="924"/>
      <c r="BS33" s="922"/>
      <c r="BT33" s="924"/>
      <c r="BU33" s="922"/>
      <c r="BV33" s="925"/>
      <c r="BW33" s="922"/>
      <c r="BX33" s="925"/>
      <c r="BY33" s="922"/>
      <c r="BZ33" s="925"/>
      <c r="CA33" s="922"/>
      <c r="CB33" s="925"/>
      <c r="CC33" s="922"/>
      <c r="CD33" s="925"/>
      <c r="CE33" s="925"/>
      <c r="CF33" s="925"/>
      <c r="CG33" s="917"/>
      <c r="CH33" s="917">
        <f>ROUND(G33*H33+I33*J33+K33*L33+M33*N33+O33*P33+Q33*R33+S33*T33+U33*V33+W33*X33+Y33*Z33+AA33*AB33+AC33*AD33+AE33*AF33+AG33*AH33+AI33*AJ33+AK33*AL33+AM33*AN33+AO33*AP33+AQ33*AR33+AS33*AT33+AU33*AV33+AW33*AX33+AY33*AZ33+BA33*BB33+BC33*BD33+BE33*BF33+BG33*BH33+BI33*BJ33+BK33*BL33+BM33*BN33+BO33*BP33+BQ33*BR33+BS33*BT33+BU33*BV33+BW33*BX33+BY33*BZ33+CA33*CB33+CC33*CD33,2)</f>
        <v>2515.6799999999998</v>
      </c>
    </row>
    <row r="34" spans="2:86" x14ac:dyDescent="0.2">
      <c r="B34" s="915">
        <v>3</v>
      </c>
      <c r="C34" s="916" t="s">
        <v>217</v>
      </c>
      <c r="D34" s="916">
        <v>2019</v>
      </c>
      <c r="E34" s="917">
        <f t="shared" si="2"/>
        <v>8582.42</v>
      </c>
      <c r="F34" s="917">
        <f t="shared" si="2"/>
        <v>0</v>
      </c>
      <c r="G34" s="922"/>
      <c r="H34" s="923"/>
      <c r="I34" s="922"/>
      <c r="J34" s="923"/>
      <c r="K34" s="922"/>
      <c r="L34" s="923"/>
      <c r="M34" s="922"/>
      <c r="N34" s="923"/>
      <c r="O34" s="922"/>
      <c r="P34" s="923"/>
      <c r="Q34" s="922">
        <v>76500</v>
      </c>
      <c r="R34" s="923">
        <v>7.7830849673202626E-2</v>
      </c>
      <c r="S34" s="922">
        <v>1300</v>
      </c>
      <c r="T34" s="923">
        <v>0.45980769230769231</v>
      </c>
      <c r="U34" s="922"/>
      <c r="V34" s="923"/>
      <c r="W34" s="922">
        <v>434</v>
      </c>
      <c r="X34" s="923">
        <v>1.4101152073732719</v>
      </c>
      <c r="Y34" s="922"/>
      <c r="Z34" s="923"/>
      <c r="AA34" s="922"/>
      <c r="AB34" s="923"/>
      <c r="AC34" s="922"/>
      <c r="AD34" s="923"/>
      <c r="AE34" s="922"/>
      <c r="AF34" s="923"/>
      <c r="AG34" s="922"/>
      <c r="AH34" s="923"/>
      <c r="AI34" s="922">
        <v>143.4</v>
      </c>
      <c r="AJ34" s="923">
        <v>5.9366806136680612</v>
      </c>
      <c r="AK34" s="922">
        <v>71.400000000000006</v>
      </c>
      <c r="AL34" s="923">
        <v>7.9453781512605026</v>
      </c>
      <c r="AM34" s="922"/>
      <c r="AN34" s="924"/>
      <c r="AO34" s="922"/>
      <c r="AP34" s="924"/>
      <c r="AQ34" s="922"/>
      <c r="AR34" s="924"/>
      <c r="AS34" s="922"/>
      <c r="AT34" s="924"/>
      <c r="AU34" s="922"/>
      <c r="AV34" s="924"/>
      <c r="AW34" s="922"/>
      <c r="AX34" s="924"/>
      <c r="AY34" s="922"/>
      <c r="AZ34" s="924"/>
      <c r="BA34" s="922"/>
      <c r="BB34" s="924"/>
      <c r="BC34" s="922"/>
      <c r="BD34" s="924"/>
      <c r="BE34" s="922"/>
      <c r="BF34" s="924"/>
      <c r="BG34" s="922"/>
      <c r="BH34" s="924"/>
      <c r="BI34" s="922"/>
      <c r="BJ34" s="924"/>
      <c r="BK34" s="922"/>
      <c r="BL34" s="924"/>
      <c r="BM34" s="922"/>
      <c r="BN34" s="924"/>
      <c r="BO34" s="922"/>
      <c r="BP34" s="924"/>
      <c r="BQ34" s="922"/>
      <c r="BR34" s="924"/>
      <c r="BS34" s="922"/>
      <c r="BT34" s="924"/>
      <c r="BU34" s="922"/>
      <c r="BV34" s="925"/>
      <c r="BW34" s="922"/>
      <c r="BX34" s="925"/>
      <c r="BY34" s="922"/>
      <c r="BZ34" s="925"/>
      <c r="CA34" s="922"/>
      <c r="CB34" s="925"/>
      <c r="CC34" s="922"/>
      <c r="CD34" s="925"/>
      <c r="CE34" s="925"/>
      <c r="CF34" s="925"/>
      <c r="CG34" s="917">
        <f>ROUND(G34*H34+I34*J34+K34*L34+M34*N34+O34*P34+Q34*R34+S34*T34+U34*V34+W34*X34+Y34*Z34+AA34*AB34+AC34*AD34+AE34*AF34+AG34*AH34+AI34*AJ34+AK34*AL34+AM34*AN34+AO34*AP34+AQ34*AR34+AS34*AT34+AU34*AV34+AW34*AX34+AY34*AZ34+BA34*BB34+BC34*BD34+BE34*BF34+BG34*BH34+BI34*BJ34+BK34*BL34+BM34*BN34+BO34*BP34+BQ34*BR34+BS34*BT34+BU34*BV34+BW34*BX34+BY34*BZ34+CA34*CB34+CC34*CD34,2)</f>
        <v>8582.42</v>
      </c>
      <c r="CH34" s="917"/>
    </row>
    <row r="35" spans="2:86" x14ac:dyDescent="0.2">
      <c r="B35" s="915">
        <v>3</v>
      </c>
      <c r="C35" s="916" t="s">
        <v>217</v>
      </c>
      <c r="D35" s="916">
        <v>2020</v>
      </c>
      <c r="E35" s="917">
        <f t="shared" si="2"/>
        <v>0</v>
      </c>
      <c r="F35" s="917">
        <f t="shared" si="2"/>
        <v>9063.7199999999993</v>
      </c>
      <c r="G35" s="922"/>
      <c r="H35" s="923"/>
      <c r="I35" s="922"/>
      <c r="J35" s="923"/>
      <c r="K35" s="922"/>
      <c r="L35" s="923"/>
      <c r="M35" s="922"/>
      <c r="N35" s="923"/>
      <c r="O35" s="922"/>
      <c r="P35" s="923"/>
      <c r="Q35" s="922">
        <v>42878</v>
      </c>
      <c r="R35" s="923">
        <v>0.16861385459533609</v>
      </c>
      <c r="S35" s="922">
        <v>150</v>
      </c>
      <c r="T35" s="923">
        <v>0.56247999999999998</v>
      </c>
      <c r="U35" s="922"/>
      <c r="V35" s="923"/>
      <c r="W35" s="922">
        <v>18</v>
      </c>
      <c r="X35" s="923">
        <v>1.452</v>
      </c>
      <c r="Y35" s="922">
        <v>600</v>
      </c>
      <c r="Z35" s="923">
        <v>0.10006999999999999</v>
      </c>
      <c r="AA35" s="922"/>
      <c r="AB35" s="923"/>
      <c r="AC35" s="922"/>
      <c r="AD35" s="923"/>
      <c r="AE35" s="922">
        <v>8</v>
      </c>
      <c r="AF35" s="923">
        <v>10</v>
      </c>
      <c r="AG35" s="922"/>
      <c r="AH35" s="923"/>
      <c r="AI35" s="922">
        <v>125.89</v>
      </c>
      <c r="AJ35" s="923">
        <v>6.0415873015873016</v>
      </c>
      <c r="AK35" s="922">
        <v>86.29</v>
      </c>
      <c r="AL35" s="923">
        <v>9.5349537037037031</v>
      </c>
      <c r="AM35" s="922"/>
      <c r="AN35" s="924"/>
      <c r="AO35" s="922"/>
      <c r="AP35" s="924"/>
      <c r="AQ35" s="922"/>
      <c r="AR35" s="924"/>
      <c r="AS35" s="922"/>
      <c r="AT35" s="924"/>
      <c r="AU35" s="922"/>
      <c r="AV35" s="924"/>
      <c r="AW35" s="922"/>
      <c r="AX35" s="924"/>
      <c r="AY35" s="922"/>
      <c r="AZ35" s="924"/>
      <c r="BA35" s="922"/>
      <c r="BB35" s="924"/>
      <c r="BC35" s="922"/>
      <c r="BD35" s="924"/>
      <c r="BE35" s="922"/>
      <c r="BF35" s="924"/>
      <c r="BG35" s="922"/>
      <c r="BH35" s="924"/>
      <c r="BI35" s="922"/>
      <c r="BJ35" s="924"/>
      <c r="BK35" s="922"/>
      <c r="BL35" s="924"/>
      <c r="BM35" s="922"/>
      <c r="BN35" s="924"/>
      <c r="BO35" s="922"/>
      <c r="BP35" s="924"/>
      <c r="BQ35" s="922"/>
      <c r="BR35" s="924"/>
      <c r="BS35" s="922"/>
      <c r="BT35" s="924"/>
      <c r="BU35" s="922"/>
      <c r="BV35" s="925"/>
      <c r="BW35" s="922"/>
      <c r="BX35" s="925"/>
      <c r="BY35" s="922"/>
      <c r="BZ35" s="925"/>
      <c r="CA35" s="922"/>
      <c r="CB35" s="925"/>
      <c r="CC35" s="922"/>
      <c r="CD35" s="925"/>
      <c r="CE35" s="925"/>
      <c r="CF35" s="925"/>
      <c r="CG35" s="917"/>
      <c r="CH35" s="917">
        <f>ROUND(G35*H35+I35*J35+K35*L35+M35*N35+O35*P35+Q35*R35+S35*T35+U35*V35+W35*X35+Y35*Z35+AA35*AB35+AC35*AD35+AE35*AF35+AG35*AH35+AI35*AJ35+AK35*AL35+AM35*AN35+AO35*AP35+AQ35*AR35+AS35*AT35+AU35*AV35+AW35*AX35+AY35*AZ35+BA35*BB35+BC35*BD35+BE35*BF35+BG35*BH35+BI35*BJ35+BK35*BL35+BM35*BN35+BO35*BP35+BQ35*BR35+BS35*BT35+BU35*BV35+BW35*BX35+BY35*BZ35+CA35*CB35+CC35*CD35,2)</f>
        <v>9063.7199999999993</v>
      </c>
    </row>
    <row r="36" spans="2:86" x14ac:dyDescent="0.2">
      <c r="B36" s="915">
        <v>3</v>
      </c>
      <c r="C36" s="916" t="s">
        <v>218</v>
      </c>
      <c r="D36" s="916">
        <v>2019</v>
      </c>
      <c r="E36" s="917">
        <f t="shared" si="2"/>
        <v>946.42</v>
      </c>
      <c r="F36" s="917">
        <f t="shared" si="2"/>
        <v>0</v>
      </c>
      <c r="G36" s="922"/>
      <c r="H36" s="923"/>
      <c r="I36" s="922">
        <v>850</v>
      </c>
      <c r="J36" s="923">
        <v>2.1000000000000001E-2</v>
      </c>
      <c r="K36" s="922"/>
      <c r="L36" s="923"/>
      <c r="M36" s="922"/>
      <c r="N36" s="923"/>
      <c r="O36" s="922"/>
      <c r="P36" s="923"/>
      <c r="Q36" s="922">
        <v>29200</v>
      </c>
      <c r="R36" s="923">
        <v>2.5000000000000001E-2</v>
      </c>
      <c r="S36" s="922">
        <v>500</v>
      </c>
      <c r="T36" s="923">
        <v>5.4800000000000001E-2</v>
      </c>
      <c r="U36" s="922"/>
      <c r="V36" s="923"/>
      <c r="W36" s="922"/>
      <c r="X36" s="923"/>
      <c r="Y36" s="922"/>
      <c r="Z36" s="923"/>
      <c r="AA36" s="922"/>
      <c r="AB36" s="923"/>
      <c r="AC36" s="922">
        <v>1150</v>
      </c>
      <c r="AD36" s="923">
        <v>2.5999999999999999E-2</v>
      </c>
      <c r="AE36" s="922"/>
      <c r="AF36" s="923"/>
      <c r="AG36" s="922"/>
      <c r="AH36" s="923"/>
      <c r="AI36" s="922">
        <v>20</v>
      </c>
      <c r="AJ36" s="923">
        <v>3.3</v>
      </c>
      <c r="AK36" s="922">
        <v>19.5</v>
      </c>
      <c r="AL36" s="923">
        <v>3.86</v>
      </c>
      <c r="AM36" s="922"/>
      <c r="AN36" s="924"/>
      <c r="AO36" s="922"/>
      <c r="AP36" s="924"/>
      <c r="AQ36" s="922"/>
      <c r="AR36" s="924"/>
      <c r="AS36" s="922"/>
      <c r="AT36" s="924"/>
      <c r="AU36" s="922"/>
      <c r="AV36" s="924"/>
      <c r="AW36" s="922"/>
      <c r="AX36" s="924"/>
      <c r="AY36" s="922"/>
      <c r="AZ36" s="924"/>
      <c r="BA36" s="922"/>
      <c r="BB36" s="924"/>
      <c r="BC36" s="922"/>
      <c r="BD36" s="924"/>
      <c r="BE36" s="922"/>
      <c r="BF36" s="924"/>
      <c r="BG36" s="922"/>
      <c r="BH36" s="924"/>
      <c r="BI36" s="922"/>
      <c r="BJ36" s="924"/>
      <c r="BK36" s="922"/>
      <c r="BL36" s="924"/>
      <c r="BM36" s="922"/>
      <c r="BN36" s="924"/>
      <c r="BO36" s="922"/>
      <c r="BP36" s="924"/>
      <c r="BQ36" s="922"/>
      <c r="BR36" s="924"/>
      <c r="BS36" s="922"/>
      <c r="BT36" s="924"/>
      <c r="BU36" s="922"/>
      <c r="BV36" s="925"/>
      <c r="BW36" s="922"/>
      <c r="BX36" s="925"/>
      <c r="BY36" s="922"/>
      <c r="BZ36" s="925"/>
      <c r="CA36" s="922"/>
      <c r="CB36" s="925"/>
      <c r="CC36" s="922"/>
      <c r="CD36" s="925"/>
      <c r="CE36" s="925"/>
      <c r="CF36" s="925"/>
      <c r="CG36" s="917">
        <f>ROUND(G36*H36+I36*J36+K36*L36+M36*N36+O36*P36+Q36*R36+S36*T36+U36*V36+W36*X36+Y36*Z36+AA36*AB36+AC36*AD36+AE36*AF36+AG36*AH36+AI36*AJ36+AK36*AL36+AM36*AN36+AO36*AP36+AQ36*AR36+AS36*AT36+AU36*AV36+AW36*AX36+AY36*AZ36+BA36*BB36+BC36*BD36+BE36*BF36+BG36*BH36+BI36*BJ36+BK36*BL36+BM36*BN36+BO36*BP36+BQ36*BR36+BS36*BT36+BU36*BV36+BW36*BX36+BY36*BZ36+CA36*CB36+CC36*CD36,2)</f>
        <v>946.42</v>
      </c>
      <c r="CH36" s="917"/>
    </row>
    <row r="37" spans="2:86" x14ac:dyDescent="0.2">
      <c r="B37" s="915">
        <v>3</v>
      </c>
      <c r="C37" s="916" t="s">
        <v>218</v>
      </c>
      <c r="D37" s="916">
        <v>2020</v>
      </c>
      <c r="E37" s="917">
        <f t="shared" si="2"/>
        <v>0</v>
      </c>
      <c r="F37" s="917">
        <f t="shared" si="2"/>
        <v>11063.24</v>
      </c>
      <c r="G37" s="922"/>
      <c r="H37" s="923"/>
      <c r="I37" s="922">
        <v>12850</v>
      </c>
      <c r="J37" s="923">
        <v>0.30311673151750973</v>
      </c>
      <c r="K37" s="922"/>
      <c r="L37" s="923"/>
      <c r="M37" s="922">
        <v>620</v>
      </c>
      <c r="N37" s="923">
        <v>3.87</v>
      </c>
      <c r="O37" s="922">
        <v>20</v>
      </c>
      <c r="P37" s="923">
        <v>8.59</v>
      </c>
      <c r="Q37" s="922">
        <v>48800</v>
      </c>
      <c r="R37" s="923">
        <v>6.9442622950819682E-2</v>
      </c>
      <c r="S37" s="922">
        <v>1300</v>
      </c>
      <c r="T37" s="923">
        <v>0.56699999999999995</v>
      </c>
      <c r="U37" s="922"/>
      <c r="V37" s="923"/>
      <c r="W37" s="922">
        <v>370</v>
      </c>
      <c r="X37" s="923">
        <v>0.39200000000000002</v>
      </c>
      <c r="Y37" s="922"/>
      <c r="Z37" s="923"/>
      <c r="AA37" s="922"/>
      <c r="AB37" s="923"/>
      <c r="AC37" s="922">
        <v>1000</v>
      </c>
      <c r="AD37" s="923">
        <v>3.8699999999999998E-2</v>
      </c>
      <c r="AE37" s="922"/>
      <c r="AF37" s="923"/>
      <c r="AG37" s="922">
        <v>5</v>
      </c>
      <c r="AH37" s="923">
        <v>3.63</v>
      </c>
      <c r="AI37" s="922">
        <v>65</v>
      </c>
      <c r="AJ37" s="923">
        <v>2.3692307692307697</v>
      </c>
      <c r="AK37" s="922">
        <v>26.3</v>
      </c>
      <c r="AL37" s="923">
        <v>4.3800760456273764</v>
      </c>
      <c r="AM37" s="922"/>
      <c r="AN37" s="924"/>
      <c r="AO37" s="922"/>
      <c r="AP37" s="924"/>
      <c r="AQ37" s="922"/>
      <c r="AR37" s="924"/>
      <c r="AS37" s="922"/>
      <c r="AT37" s="924"/>
      <c r="AU37" s="922"/>
      <c r="AV37" s="924"/>
      <c r="AW37" s="922"/>
      <c r="AX37" s="924"/>
      <c r="AY37" s="922"/>
      <c r="AZ37" s="924"/>
      <c r="BA37" s="922"/>
      <c r="BB37" s="924"/>
      <c r="BC37" s="922"/>
      <c r="BD37" s="924"/>
      <c r="BE37" s="922"/>
      <c r="BF37" s="924"/>
      <c r="BG37" s="922"/>
      <c r="BH37" s="924"/>
      <c r="BI37" s="922"/>
      <c r="BJ37" s="924"/>
      <c r="BK37" s="922"/>
      <c r="BL37" s="924"/>
      <c r="BM37" s="922"/>
      <c r="BN37" s="924"/>
      <c r="BO37" s="922"/>
      <c r="BP37" s="924"/>
      <c r="BQ37" s="922"/>
      <c r="BR37" s="924"/>
      <c r="BS37" s="922"/>
      <c r="BT37" s="924"/>
      <c r="BU37" s="922"/>
      <c r="BV37" s="925"/>
      <c r="BW37" s="922"/>
      <c r="BX37" s="925"/>
      <c r="BY37" s="922"/>
      <c r="BZ37" s="925"/>
      <c r="CA37" s="922"/>
      <c r="CB37" s="925"/>
      <c r="CC37" s="922"/>
      <c r="CD37" s="925"/>
      <c r="CE37" s="925"/>
      <c r="CF37" s="925"/>
      <c r="CG37" s="917"/>
      <c r="CH37" s="917">
        <f>ROUND(G37*H37+I37*J37+K37*L37+M37*N37+O37*P37+Q37*R37+S37*T37+U37*V37+W37*X37+Y37*Z37+AA37*AB37+AC37*AD37+AE37*AF37+AG37*AH37+AI37*AJ37+AK37*AL37+AM37*AN37+AO37*AP37+AQ37*AR37+AS37*AT37+AU37*AV37+AW37*AX37+AY37*AZ37+BA37*BB37+BC37*BD37+BE37*BF37+BG37*BH37+BI37*BJ37+BK37*BL37+BM37*BN37+BO37*BP37+BQ37*BR37+BS37*BT37+BU37*BV37+BW37*BX37+BY37*BZ37+CA37*CB37+CC37*CD37,2)</f>
        <v>11063.24</v>
      </c>
    </row>
    <row r="38" spans="2:86" x14ac:dyDescent="0.2">
      <c r="B38" s="915">
        <v>3</v>
      </c>
      <c r="C38" s="916" t="s">
        <v>219</v>
      </c>
      <c r="D38" s="916">
        <v>2019</v>
      </c>
      <c r="E38" s="917">
        <f t="shared" si="2"/>
        <v>2798.03</v>
      </c>
      <c r="F38" s="917">
        <f t="shared" si="2"/>
        <v>0</v>
      </c>
      <c r="G38" s="922"/>
      <c r="H38" s="923"/>
      <c r="I38" s="922">
        <v>250</v>
      </c>
      <c r="J38" s="923">
        <v>0.03</v>
      </c>
      <c r="K38" s="922"/>
      <c r="L38" s="923"/>
      <c r="M38" s="922">
        <v>250</v>
      </c>
      <c r="N38" s="923">
        <v>1.55</v>
      </c>
      <c r="O38" s="922"/>
      <c r="P38" s="923"/>
      <c r="Q38" s="922">
        <v>44300</v>
      </c>
      <c r="R38" s="923">
        <v>0.03</v>
      </c>
      <c r="S38" s="922">
        <v>310</v>
      </c>
      <c r="T38" s="923">
        <v>0.34</v>
      </c>
      <c r="U38" s="922"/>
      <c r="V38" s="923"/>
      <c r="W38" s="922">
        <v>356</v>
      </c>
      <c r="X38" s="923">
        <v>2</v>
      </c>
      <c r="Y38" s="922">
        <v>100</v>
      </c>
      <c r="Z38" s="923">
        <v>0.08</v>
      </c>
      <c r="AA38" s="922"/>
      <c r="AB38" s="923"/>
      <c r="AC38" s="922">
        <v>500</v>
      </c>
      <c r="AD38" s="923">
        <v>0.04</v>
      </c>
      <c r="AE38" s="922"/>
      <c r="AF38" s="923"/>
      <c r="AG38" s="922"/>
      <c r="AH38" s="923"/>
      <c r="AI38" s="922">
        <v>10.5</v>
      </c>
      <c r="AJ38" s="923">
        <v>5.53</v>
      </c>
      <c r="AK38" s="922">
        <v>20.5</v>
      </c>
      <c r="AL38" s="923">
        <v>8.32</v>
      </c>
      <c r="AM38" s="922"/>
      <c r="AN38" s="924"/>
      <c r="AO38" s="922"/>
      <c r="AP38" s="924"/>
      <c r="AQ38" s="922"/>
      <c r="AR38" s="924"/>
      <c r="AS38" s="922"/>
      <c r="AT38" s="924"/>
      <c r="AU38" s="922"/>
      <c r="AV38" s="924"/>
      <c r="AW38" s="922"/>
      <c r="AX38" s="924"/>
      <c r="AY38" s="922"/>
      <c r="AZ38" s="924"/>
      <c r="BA38" s="922"/>
      <c r="BB38" s="924"/>
      <c r="BC38" s="922"/>
      <c r="BD38" s="924"/>
      <c r="BE38" s="922"/>
      <c r="BF38" s="924"/>
      <c r="BG38" s="922"/>
      <c r="BH38" s="924"/>
      <c r="BI38" s="922"/>
      <c r="BJ38" s="924"/>
      <c r="BK38" s="922"/>
      <c r="BL38" s="924"/>
      <c r="BM38" s="922"/>
      <c r="BN38" s="924"/>
      <c r="BO38" s="922"/>
      <c r="BP38" s="924"/>
      <c r="BQ38" s="922"/>
      <c r="BR38" s="924"/>
      <c r="BS38" s="922"/>
      <c r="BT38" s="924"/>
      <c r="BU38" s="922"/>
      <c r="BV38" s="925"/>
      <c r="BW38" s="922"/>
      <c r="BX38" s="925"/>
      <c r="BY38" s="922"/>
      <c r="BZ38" s="925"/>
      <c r="CA38" s="922"/>
      <c r="CB38" s="925"/>
      <c r="CC38" s="922"/>
      <c r="CD38" s="925"/>
      <c r="CE38" s="925"/>
      <c r="CF38" s="925"/>
      <c r="CG38" s="917">
        <f>ROUND(G38*H38+I38*J38+K38*L38+M38*N38+O38*P38+Q38*R38+S38*T38+U38*V38+W38*X38+Y38*Z38+AA38*AB38+AC38*AD38+AE38*AF38+AG38*AH38+AI38*AJ38+AK38*AL38+AM38*AN38+AO38*AP38+AQ38*AR38+AS38*AT38+AU38*AV38+AW38*AX38+AY38*AZ38+BA38*BB38+BC38*BD38+BE38*BF38+BG38*BH38+BI38*BJ38+BK38*BL38+BM38*BN38+BO38*BP38+BQ38*BR38+BS38*BT38+BU38*BV38+BW38*BX38+BY38*BZ38+CA38*CB38+CC38*CD38,2)</f>
        <v>2798.03</v>
      </c>
      <c r="CH38" s="917"/>
    </row>
    <row r="39" spans="2:86" x14ac:dyDescent="0.2">
      <c r="B39" s="915">
        <v>3</v>
      </c>
      <c r="C39" s="916" t="s">
        <v>219</v>
      </c>
      <c r="D39" s="916">
        <v>2020</v>
      </c>
      <c r="E39" s="917">
        <f t="shared" si="2"/>
        <v>0</v>
      </c>
      <c r="F39" s="917">
        <f t="shared" si="2"/>
        <v>6795.46</v>
      </c>
      <c r="G39" s="922"/>
      <c r="H39" s="923"/>
      <c r="I39" s="922">
        <v>1400</v>
      </c>
      <c r="J39" s="923">
        <v>0.19714285714285718</v>
      </c>
      <c r="K39" s="922"/>
      <c r="L39" s="923"/>
      <c r="M39" s="922">
        <v>279</v>
      </c>
      <c r="N39" s="923">
        <v>2.0904659498207887</v>
      </c>
      <c r="O39" s="922"/>
      <c r="P39" s="923"/>
      <c r="Q39" s="922">
        <v>44900</v>
      </c>
      <c r="R39" s="923">
        <v>8.0623608017817372E-2</v>
      </c>
      <c r="S39" s="922">
        <v>604</v>
      </c>
      <c r="T39" s="923">
        <v>0.35198675496688742</v>
      </c>
      <c r="U39" s="922"/>
      <c r="V39" s="923"/>
      <c r="W39" s="922">
        <v>642</v>
      </c>
      <c r="X39" s="923">
        <v>2.3218380062305295</v>
      </c>
      <c r="Y39" s="922">
        <v>200</v>
      </c>
      <c r="Z39" s="923">
        <v>7.4999999999999997E-2</v>
      </c>
      <c r="AA39" s="922">
        <v>20</v>
      </c>
      <c r="AB39" s="923">
        <v>2.5499999999999998</v>
      </c>
      <c r="AC39" s="922">
        <v>300</v>
      </c>
      <c r="AD39" s="923">
        <v>6.8333333333333329E-2</v>
      </c>
      <c r="AE39" s="922">
        <v>2</v>
      </c>
      <c r="AF39" s="923">
        <v>6.66</v>
      </c>
      <c r="AG39" s="922">
        <v>4</v>
      </c>
      <c r="AH39" s="923">
        <v>2.34</v>
      </c>
      <c r="AI39" s="922">
        <v>40.5</v>
      </c>
      <c r="AJ39" s="923">
        <v>6.769506172839507</v>
      </c>
      <c r="AK39" s="922">
        <v>26.5</v>
      </c>
      <c r="AL39" s="923">
        <v>8.6660377358490575</v>
      </c>
      <c r="AM39" s="922"/>
      <c r="AN39" s="924"/>
      <c r="AO39" s="922"/>
      <c r="AP39" s="924"/>
      <c r="AQ39" s="922"/>
      <c r="AR39" s="924"/>
      <c r="AS39" s="922"/>
      <c r="AT39" s="924"/>
      <c r="AU39" s="922"/>
      <c r="AV39" s="924"/>
      <c r="AW39" s="922"/>
      <c r="AX39" s="924"/>
      <c r="AY39" s="922"/>
      <c r="AZ39" s="924"/>
      <c r="BA39" s="922"/>
      <c r="BB39" s="924"/>
      <c r="BC39" s="922"/>
      <c r="BD39" s="924"/>
      <c r="BE39" s="922"/>
      <c r="BF39" s="924"/>
      <c r="BG39" s="922"/>
      <c r="BH39" s="924"/>
      <c r="BI39" s="922"/>
      <c r="BJ39" s="924"/>
      <c r="BK39" s="922"/>
      <c r="BL39" s="924"/>
      <c r="BM39" s="922"/>
      <c r="BN39" s="924"/>
      <c r="BO39" s="922"/>
      <c r="BP39" s="924"/>
      <c r="BQ39" s="922"/>
      <c r="BR39" s="924"/>
      <c r="BS39" s="922"/>
      <c r="BT39" s="924"/>
      <c r="BU39" s="922"/>
      <c r="BV39" s="925"/>
      <c r="BW39" s="922"/>
      <c r="BX39" s="925"/>
      <c r="BY39" s="922"/>
      <c r="BZ39" s="925"/>
      <c r="CA39" s="922"/>
      <c r="CB39" s="925"/>
      <c r="CC39" s="922"/>
      <c r="CD39" s="925"/>
      <c r="CE39" s="925"/>
      <c r="CF39" s="925"/>
      <c r="CG39" s="917"/>
      <c r="CH39" s="917">
        <f>ROUND(G39*H39+I39*J39+K39*L39+M39*N39+O39*P39+Q39*R39+S39*T39+U39*V39+W39*X39+Y39*Z39+AA39*AB39+AC39*AD39+AE39*AF39+AG39*AH39+AI39*AJ39+AK39*AL39+AM39*AN39+AO39*AP39+AQ39*AR39+AS39*AT39+AU39*AV39+AW39*AX39+AY39*AZ39+BA39*BB39+BC39*BD39+BE39*BF39+BG39*BH39+BI39*BJ39+BK39*BL39+BM39*BN39+BO39*BP39+BQ39*BR39+BS39*BT39+BU39*BV39+BW39*BX39+BY39*BZ39+CA39*CB39+CC39*CD39,2)</f>
        <v>6795.46</v>
      </c>
    </row>
    <row r="40" spans="2:86" x14ac:dyDescent="0.2">
      <c r="B40" s="915">
        <v>3</v>
      </c>
      <c r="C40" s="916" t="s">
        <v>220</v>
      </c>
      <c r="D40" s="916">
        <v>2019</v>
      </c>
      <c r="E40" s="917">
        <f t="shared" si="2"/>
        <v>1557.13</v>
      </c>
      <c r="F40" s="917">
        <f t="shared" si="2"/>
        <v>0</v>
      </c>
      <c r="G40" s="922">
        <v>450</v>
      </c>
      <c r="H40" s="923">
        <v>0.48249999999999998</v>
      </c>
      <c r="I40" s="922"/>
      <c r="J40" s="923"/>
      <c r="K40" s="922"/>
      <c r="L40" s="923"/>
      <c r="M40" s="922"/>
      <c r="N40" s="923"/>
      <c r="O40" s="922"/>
      <c r="P40" s="923"/>
      <c r="Q40" s="922">
        <v>28900</v>
      </c>
      <c r="R40" s="923">
        <v>3.7820761245674739E-2</v>
      </c>
      <c r="S40" s="922"/>
      <c r="T40" s="923"/>
      <c r="U40" s="922"/>
      <c r="V40" s="923"/>
      <c r="W40" s="922">
        <v>100</v>
      </c>
      <c r="X40" s="923">
        <v>0.4168</v>
      </c>
      <c r="Y40" s="922">
        <v>300</v>
      </c>
      <c r="Z40" s="923">
        <v>5.1833333333333335E-2</v>
      </c>
      <c r="AA40" s="922"/>
      <c r="AB40" s="923"/>
      <c r="AC40" s="922"/>
      <c r="AD40" s="923"/>
      <c r="AE40" s="922"/>
      <c r="AF40" s="923"/>
      <c r="AG40" s="922"/>
      <c r="AH40" s="923"/>
      <c r="AI40" s="922">
        <v>42.14</v>
      </c>
      <c r="AJ40" s="923">
        <v>4.5028476506881825</v>
      </c>
      <c r="AK40" s="922"/>
      <c r="AL40" s="923"/>
      <c r="AM40" s="922"/>
      <c r="AN40" s="924"/>
      <c r="AO40" s="922"/>
      <c r="AP40" s="924"/>
      <c r="AQ40" s="922"/>
      <c r="AR40" s="924"/>
      <c r="AS40" s="922"/>
      <c r="AT40" s="924"/>
      <c r="AU40" s="922"/>
      <c r="AV40" s="924"/>
      <c r="AW40" s="922"/>
      <c r="AX40" s="924"/>
      <c r="AY40" s="922"/>
      <c r="AZ40" s="924"/>
      <c r="BA40" s="922"/>
      <c r="BB40" s="924"/>
      <c r="BC40" s="922"/>
      <c r="BD40" s="924"/>
      <c r="BE40" s="922"/>
      <c r="BF40" s="924"/>
      <c r="BG40" s="922"/>
      <c r="BH40" s="924"/>
      <c r="BI40" s="922"/>
      <c r="BJ40" s="924"/>
      <c r="BK40" s="922"/>
      <c r="BL40" s="924"/>
      <c r="BM40" s="922"/>
      <c r="BN40" s="924"/>
      <c r="BO40" s="922"/>
      <c r="BP40" s="924"/>
      <c r="BQ40" s="922"/>
      <c r="BR40" s="924"/>
      <c r="BS40" s="922"/>
      <c r="BT40" s="924"/>
      <c r="BU40" s="922"/>
      <c r="BV40" s="925"/>
      <c r="BW40" s="922"/>
      <c r="BX40" s="925"/>
      <c r="BY40" s="922"/>
      <c r="BZ40" s="925"/>
      <c r="CA40" s="922"/>
      <c r="CB40" s="925"/>
      <c r="CC40" s="922"/>
      <c r="CD40" s="925"/>
      <c r="CE40" s="925"/>
      <c r="CF40" s="925"/>
      <c r="CG40" s="917">
        <f>ROUND(G40*H40+I40*J40+K40*L40+M40*N40+O40*P40+Q40*R40+S40*T40+U40*V40+W40*X40+Y40*Z40+AA40*AB40+AC40*AD40+AE40*AF40+AG40*AH40+AI40*AJ40+AK40*AL40+AM40*AN40+AO40*AP40+AQ40*AR40+AS40*AT40+AU40*AV40+AW40*AX40+AY40*AZ40+BA40*BB40+BC40*BD40+BE40*BF40+BG40*BH40+BI40*BJ40+BK40*BL40+BM40*BN40+BO40*BP40+BQ40*BR40+BS40*BT40+BU40*BV40+BW40*BX40+BY40*BZ40+CA40*CB40+CC40*CD40,2)</f>
        <v>1557.13</v>
      </c>
      <c r="CH40" s="917"/>
    </row>
    <row r="41" spans="2:86" x14ac:dyDescent="0.2">
      <c r="B41" s="915">
        <v>3</v>
      </c>
      <c r="C41" s="916" t="s">
        <v>220</v>
      </c>
      <c r="D41" s="916">
        <v>2020</v>
      </c>
      <c r="E41" s="917">
        <f t="shared" si="2"/>
        <v>0</v>
      </c>
      <c r="F41" s="917">
        <f t="shared" si="2"/>
        <v>4522.46</v>
      </c>
      <c r="G41" s="922">
        <v>5050</v>
      </c>
      <c r="H41" s="923">
        <v>0.45997623762376239</v>
      </c>
      <c r="I41" s="922"/>
      <c r="J41" s="923"/>
      <c r="K41" s="922"/>
      <c r="L41" s="923"/>
      <c r="M41" s="922"/>
      <c r="N41" s="923"/>
      <c r="O41" s="922"/>
      <c r="P41" s="923"/>
      <c r="Q41" s="922">
        <v>35500</v>
      </c>
      <c r="R41" s="923">
        <v>2.8817422535211266E-2</v>
      </c>
      <c r="S41" s="922"/>
      <c r="T41" s="923"/>
      <c r="U41" s="922"/>
      <c r="V41" s="923"/>
      <c r="W41" s="922">
        <v>530</v>
      </c>
      <c r="X41" s="923">
        <v>0.90028679245283028</v>
      </c>
      <c r="Y41" s="922">
        <v>600</v>
      </c>
      <c r="Z41" s="923">
        <v>7.5870000000000007E-2</v>
      </c>
      <c r="AA41" s="922"/>
      <c r="AB41" s="923"/>
      <c r="AC41" s="922"/>
      <c r="AD41" s="923"/>
      <c r="AE41" s="922"/>
      <c r="AF41" s="923"/>
      <c r="AG41" s="922"/>
      <c r="AH41" s="923"/>
      <c r="AI41" s="922">
        <v>63.199999999999996</v>
      </c>
      <c r="AJ41" s="923">
        <v>5.3752386075949383</v>
      </c>
      <c r="AK41" s="922">
        <v>30.5</v>
      </c>
      <c r="AL41" s="923">
        <v>10.300685901639344</v>
      </c>
      <c r="AM41" s="922"/>
      <c r="AN41" s="924"/>
      <c r="AO41" s="922"/>
      <c r="AP41" s="924"/>
      <c r="AQ41" s="922"/>
      <c r="AR41" s="924"/>
      <c r="AS41" s="922"/>
      <c r="AT41" s="924"/>
      <c r="AU41" s="922"/>
      <c r="AV41" s="924"/>
      <c r="AW41" s="922"/>
      <c r="AX41" s="924"/>
      <c r="AY41" s="922"/>
      <c r="AZ41" s="924"/>
      <c r="BA41" s="922"/>
      <c r="BB41" s="924"/>
      <c r="BC41" s="922"/>
      <c r="BD41" s="924"/>
      <c r="BE41" s="922"/>
      <c r="BF41" s="924"/>
      <c r="BG41" s="922"/>
      <c r="BH41" s="924"/>
      <c r="BI41" s="922"/>
      <c r="BJ41" s="924"/>
      <c r="BK41" s="922"/>
      <c r="BL41" s="924"/>
      <c r="BM41" s="922"/>
      <c r="BN41" s="924"/>
      <c r="BO41" s="922"/>
      <c r="BP41" s="924"/>
      <c r="BQ41" s="922"/>
      <c r="BR41" s="924"/>
      <c r="BS41" s="922"/>
      <c r="BT41" s="924"/>
      <c r="BU41" s="922"/>
      <c r="BV41" s="925"/>
      <c r="BW41" s="922"/>
      <c r="BX41" s="925"/>
      <c r="BY41" s="922"/>
      <c r="BZ41" s="925"/>
      <c r="CA41" s="922"/>
      <c r="CB41" s="925"/>
      <c r="CC41" s="922"/>
      <c r="CD41" s="925"/>
      <c r="CE41" s="925"/>
      <c r="CF41" s="925"/>
      <c r="CG41" s="917"/>
      <c r="CH41" s="917">
        <f>ROUND(G41*H41+I41*J41+K41*L41+M41*N41+O41*P41+Q41*R41+S41*T41+U41*V41+W41*X41+Y41*Z41+AA41*AB41+AC41*AD41+AE41*AF41+AG41*AH41+AI41*AJ41+AK41*AL41+AM41*AN41+AO41*AP41+AQ41*AR41+AS41*AT41+AU41*AV41+AW41*AX41+AY41*AZ41+BA41*BB41+BC41*BD41+BE41*BF41+BG41*BH41+BI41*BJ41+BK41*BL41+BM41*BN41+BO41*BP41+BQ41*BR41+BS41*BT41+BU41*BV41+BW41*BX41+BY41*BZ41+CA41*CB41+CC41*CD41,2)</f>
        <v>4522.46</v>
      </c>
    </row>
    <row r="42" spans="2:86" x14ac:dyDescent="0.2">
      <c r="B42" s="915">
        <v>3</v>
      </c>
      <c r="C42" s="916" t="s">
        <v>221</v>
      </c>
      <c r="D42" s="916">
        <v>2019</v>
      </c>
      <c r="E42" s="917">
        <f t="shared" si="2"/>
        <v>0</v>
      </c>
      <c r="F42" s="917">
        <f t="shared" si="2"/>
        <v>0</v>
      </c>
      <c r="G42" s="922"/>
      <c r="H42" s="923"/>
      <c r="I42" s="922"/>
      <c r="J42" s="923"/>
      <c r="K42" s="922"/>
      <c r="L42" s="923"/>
      <c r="M42" s="922"/>
      <c r="N42" s="923"/>
      <c r="O42" s="922"/>
      <c r="P42" s="923"/>
      <c r="Q42" s="922"/>
      <c r="R42" s="923"/>
      <c r="S42" s="922"/>
      <c r="T42" s="923"/>
      <c r="U42" s="922"/>
      <c r="V42" s="923"/>
      <c r="W42" s="922"/>
      <c r="X42" s="923"/>
      <c r="Y42" s="922"/>
      <c r="Z42" s="923"/>
      <c r="AA42" s="922"/>
      <c r="AB42" s="923"/>
      <c r="AC42" s="922"/>
      <c r="AD42" s="923"/>
      <c r="AE42" s="922"/>
      <c r="AF42" s="923"/>
      <c r="AG42" s="922"/>
      <c r="AH42" s="923"/>
      <c r="AI42" s="922"/>
      <c r="AJ42" s="923"/>
      <c r="AK42" s="922"/>
      <c r="AL42" s="923"/>
      <c r="AM42" s="922"/>
      <c r="AN42" s="924"/>
      <c r="AO42" s="922"/>
      <c r="AP42" s="924"/>
      <c r="AQ42" s="922"/>
      <c r="AR42" s="924"/>
      <c r="AS42" s="922"/>
      <c r="AT42" s="924"/>
      <c r="AU42" s="922"/>
      <c r="AV42" s="924"/>
      <c r="AW42" s="922"/>
      <c r="AX42" s="924"/>
      <c r="AY42" s="922"/>
      <c r="AZ42" s="924"/>
      <c r="BA42" s="922"/>
      <c r="BB42" s="924"/>
      <c r="BC42" s="922"/>
      <c r="BD42" s="924"/>
      <c r="BE42" s="922"/>
      <c r="BF42" s="924"/>
      <c r="BG42" s="922"/>
      <c r="BH42" s="924"/>
      <c r="BI42" s="922"/>
      <c r="BJ42" s="924"/>
      <c r="BK42" s="922"/>
      <c r="BL42" s="924"/>
      <c r="BM42" s="922"/>
      <c r="BN42" s="924"/>
      <c r="BO42" s="922"/>
      <c r="BP42" s="924"/>
      <c r="BQ42" s="922"/>
      <c r="BR42" s="924"/>
      <c r="BS42" s="922"/>
      <c r="BT42" s="924"/>
      <c r="BU42" s="922"/>
      <c r="BV42" s="925"/>
      <c r="BW42" s="922"/>
      <c r="BX42" s="925"/>
      <c r="BY42" s="922"/>
      <c r="BZ42" s="925"/>
      <c r="CA42" s="922"/>
      <c r="CB42" s="925"/>
      <c r="CC42" s="922"/>
      <c r="CD42" s="925"/>
      <c r="CE42" s="925"/>
      <c r="CF42" s="925"/>
      <c r="CG42" s="917">
        <f>ROUND(G42*H42+I42*J42+K42*L42+M42*N42+O42*P42+Q42*R42+S42*T42+U42*V42+W42*X42+Y42*Z42+AA42*AB42+AC42*AD42+AE42*AF42+AG42*AH42+AI42*AJ42+AK42*AL42+AM42*AN42+AO42*AP42+AQ42*AR42+AS42*AT42+AU42*AV42+AW42*AX42+AY42*AZ42+BA42*BB42+BC42*BD42+BE42*BF42+BG42*BH42+BI42*BJ42+BK42*BL42+BM42*BN42+BO42*BP42+BQ42*BR42+BS42*BT42+BU42*BV42+BW42*BX42+BY42*BZ42+CA42*CB42+CC42*CD42,2)</f>
        <v>0</v>
      </c>
      <c r="CH42" s="917"/>
    </row>
    <row r="43" spans="2:86" x14ac:dyDescent="0.2">
      <c r="B43" s="915">
        <v>3</v>
      </c>
      <c r="C43" s="916" t="s">
        <v>221</v>
      </c>
      <c r="D43" s="916">
        <v>2020</v>
      </c>
      <c r="E43" s="917">
        <f t="shared" si="2"/>
        <v>0</v>
      </c>
      <c r="F43" s="917">
        <f t="shared" si="2"/>
        <v>0</v>
      </c>
      <c r="G43" s="922"/>
      <c r="H43" s="923"/>
      <c r="I43" s="922"/>
      <c r="J43" s="923"/>
      <c r="K43" s="922"/>
      <c r="L43" s="923"/>
      <c r="M43" s="922"/>
      <c r="N43" s="923"/>
      <c r="O43" s="922"/>
      <c r="P43" s="923"/>
      <c r="Q43" s="922"/>
      <c r="R43" s="923"/>
      <c r="S43" s="922"/>
      <c r="T43" s="923"/>
      <c r="U43" s="922"/>
      <c r="V43" s="923"/>
      <c r="W43" s="922"/>
      <c r="X43" s="923"/>
      <c r="Y43" s="922"/>
      <c r="Z43" s="923"/>
      <c r="AA43" s="922"/>
      <c r="AB43" s="923"/>
      <c r="AC43" s="922"/>
      <c r="AD43" s="923"/>
      <c r="AE43" s="922"/>
      <c r="AF43" s="923"/>
      <c r="AG43" s="922"/>
      <c r="AH43" s="923"/>
      <c r="AI43" s="922"/>
      <c r="AJ43" s="923"/>
      <c r="AK43" s="922"/>
      <c r="AL43" s="923"/>
      <c r="AM43" s="922"/>
      <c r="AN43" s="924"/>
      <c r="AO43" s="922"/>
      <c r="AP43" s="924"/>
      <c r="AQ43" s="922"/>
      <c r="AR43" s="924"/>
      <c r="AS43" s="922"/>
      <c r="AT43" s="924"/>
      <c r="AU43" s="922"/>
      <c r="AV43" s="924"/>
      <c r="AW43" s="922"/>
      <c r="AX43" s="924"/>
      <c r="AY43" s="922"/>
      <c r="AZ43" s="924"/>
      <c r="BA43" s="922"/>
      <c r="BB43" s="924"/>
      <c r="BC43" s="922"/>
      <c r="BD43" s="924"/>
      <c r="BE43" s="922"/>
      <c r="BF43" s="924"/>
      <c r="BG43" s="922"/>
      <c r="BH43" s="924"/>
      <c r="BI43" s="922"/>
      <c r="BJ43" s="924"/>
      <c r="BK43" s="922"/>
      <c r="BL43" s="924"/>
      <c r="BM43" s="922"/>
      <c r="BN43" s="924"/>
      <c r="BO43" s="922"/>
      <c r="BP43" s="924"/>
      <c r="BQ43" s="922"/>
      <c r="BR43" s="924"/>
      <c r="BS43" s="922"/>
      <c r="BT43" s="924"/>
      <c r="BU43" s="922"/>
      <c r="BV43" s="925"/>
      <c r="BW43" s="922"/>
      <c r="BX43" s="925"/>
      <c r="BY43" s="922"/>
      <c r="BZ43" s="925"/>
      <c r="CA43" s="922"/>
      <c r="CB43" s="925"/>
      <c r="CC43" s="922"/>
      <c r="CD43" s="925"/>
      <c r="CE43" s="925"/>
      <c r="CF43" s="925"/>
      <c r="CG43" s="917"/>
      <c r="CH43" s="917">
        <f>ROUND(G43*H43+I43*J43+K43*L43+M43*N43+O43*P43+Q43*R43+S43*T43+U43*V43+W43*X43+Y43*Z43+AA43*AB43+AC43*AD43+AE43*AF43+AG43*AH43+AI43*AJ43+AK43*AL43+AM43*AN43+AO43*AP43+AQ43*AR43+AS43*AT43+AU43*AV43+AW43*AX43+AY43*AZ43+BA43*BB43+BC43*BD43+BE43*BF43+BG43*BH43+BI43*BJ43+BK43*BL43+BM43*BN43+BO43*BP43+BQ43*BR43+BS43*BT43+BU43*BV43+BW43*BX43+BY43*BZ43+CA43*CB43+CC43*CD43,2)</f>
        <v>0</v>
      </c>
    </row>
    <row r="44" spans="2:86" ht="12.75" thickBot="1" x14ac:dyDescent="0.25">
      <c r="B44" s="926">
        <v>2</v>
      </c>
      <c r="C44" s="927" t="s">
        <v>222</v>
      </c>
      <c r="D44" s="927">
        <v>2019</v>
      </c>
      <c r="E44" s="928">
        <f t="shared" si="2"/>
        <v>1485.87</v>
      </c>
      <c r="F44" s="928">
        <f t="shared" si="2"/>
        <v>0</v>
      </c>
      <c r="G44" s="929"/>
      <c r="H44" s="930"/>
      <c r="I44" s="929"/>
      <c r="J44" s="930"/>
      <c r="K44" s="929"/>
      <c r="L44" s="930"/>
      <c r="M44" s="929"/>
      <c r="N44" s="930"/>
      <c r="O44" s="929"/>
      <c r="P44" s="930"/>
      <c r="Q44" s="929">
        <v>21900</v>
      </c>
      <c r="R44" s="930">
        <v>4.1399999999999999E-2</v>
      </c>
      <c r="S44" s="929">
        <v>200</v>
      </c>
      <c r="T44" s="930">
        <v>0.54879999999999995</v>
      </c>
      <c r="U44" s="929"/>
      <c r="V44" s="930"/>
      <c r="W44" s="929"/>
      <c r="X44" s="930"/>
      <c r="Y44" s="929">
        <v>300</v>
      </c>
      <c r="Z44" s="930">
        <v>8.9200000000000002E-2</v>
      </c>
      <c r="AA44" s="929"/>
      <c r="AB44" s="930"/>
      <c r="AC44" s="929">
        <v>600</v>
      </c>
      <c r="AD44" s="930">
        <v>9.2100000000000001E-2</v>
      </c>
      <c r="AE44" s="929"/>
      <c r="AF44" s="930"/>
      <c r="AG44" s="929"/>
      <c r="AH44" s="930"/>
      <c r="AI44" s="929">
        <v>25</v>
      </c>
      <c r="AJ44" s="930">
        <v>6.4512</v>
      </c>
      <c r="AK44" s="929">
        <v>15</v>
      </c>
      <c r="AL44" s="930">
        <v>15.076599999999999</v>
      </c>
      <c r="AM44" s="929"/>
      <c r="AN44" s="931"/>
      <c r="AO44" s="929"/>
      <c r="AP44" s="931"/>
      <c r="AQ44" s="929"/>
      <c r="AR44" s="931"/>
      <c r="AS44" s="929"/>
      <c r="AT44" s="931"/>
      <c r="AU44" s="929"/>
      <c r="AV44" s="931"/>
      <c r="AW44" s="929"/>
      <c r="AX44" s="931"/>
      <c r="AY44" s="929"/>
      <c r="AZ44" s="931"/>
      <c r="BA44" s="929"/>
      <c r="BB44" s="931"/>
      <c r="BC44" s="929"/>
      <c r="BD44" s="931"/>
      <c r="BE44" s="929"/>
      <c r="BF44" s="931"/>
      <c r="BG44" s="929"/>
      <c r="BH44" s="931"/>
      <c r="BI44" s="929"/>
      <c r="BJ44" s="931"/>
      <c r="BK44" s="929"/>
      <c r="BL44" s="931"/>
      <c r="BM44" s="929"/>
      <c r="BN44" s="931"/>
      <c r="BO44" s="929"/>
      <c r="BP44" s="931"/>
      <c r="BQ44" s="929"/>
      <c r="BR44" s="931"/>
      <c r="BS44" s="929"/>
      <c r="BT44" s="931"/>
      <c r="BU44" s="929"/>
      <c r="BV44" s="932"/>
      <c r="BW44" s="929"/>
      <c r="BX44" s="932"/>
      <c r="BY44" s="929"/>
      <c r="BZ44" s="932"/>
      <c r="CA44" s="929"/>
      <c r="CB44" s="932"/>
      <c r="CC44" s="929"/>
      <c r="CD44" s="932"/>
      <c r="CE44" s="932"/>
      <c r="CF44" s="932"/>
      <c r="CG44" s="928">
        <f>ROUND(G44*H44+I44*J44+K44*L44+M44*N44+O44*P44+Q44*R44+S44*T44+U44*V44+W44*X44+Y44*Z44+AA44*AB44+AC44*AD44+AE44*AF44+AG44*AH44+AI44*AJ44+AK44*AL44+AM44*AN44+AO44*AP44+AQ44*AR44+AS44*AT44+AU44*AV44+AW44*AX44+AY44*AZ44+BA44*BB44+BC44*BD44+BE44*BF44+BG44*BH44+BI44*BJ44+BK44*BL44+BM44*BN44+BO44*BP44+BQ44*BR44+BS44*BT44+BU44*BV44+BW44*BX44+BY44*BZ44+CA44*CB44+CC44*CD44,2)</f>
        <v>1485.87</v>
      </c>
      <c r="CH44" s="928"/>
    </row>
    <row r="45" spans="2:86" x14ac:dyDescent="0.2">
      <c r="B45" s="908">
        <v>2</v>
      </c>
      <c r="C45" s="909" t="s">
        <v>222</v>
      </c>
      <c r="D45" s="909">
        <v>2020</v>
      </c>
      <c r="E45" s="910">
        <f t="shared" si="2"/>
        <v>0</v>
      </c>
      <c r="F45" s="910">
        <f t="shared" si="2"/>
        <v>2024.17</v>
      </c>
      <c r="G45" s="933"/>
      <c r="H45" s="934"/>
      <c r="I45" s="933"/>
      <c r="J45" s="934"/>
      <c r="K45" s="933">
        <v>750</v>
      </c>
      <c r="L45" s="934">
        <v>0.19120000000000001</v>
      </c>
      <c r="M45" s="933"/>
      <c r="N45" s="934"/>
      <c r="O45" s="933"/>
      <c r="P45" s="934"/>
      <c r="Q45" s="933">
        <v>18000</v>
      </c>
      <c r="R45" s="934">
        <v>5.6000000000000001E-2</v>
      </c>
      <c r="S45" s="933">
        <v>100</v>
      </c>
      <c r="T45" s="934">
        <v>0.56779999999999997</v>
      </c>
      <c r="U45" s="933"/>
      <c r="V45" s="934"/>
      <c r="W45" s="933"/>
      <c r="X45" s="934"/>
      <c r="Y45" s="933">
        <v>500</v>
      </c>
      <c r="Z45" s="934">
        <v>7.1400000000000005E-2</v>
      </c>
      <c r="AA45" s="933"/>
      <c r="AB45" s="934"/>
      <c r="AC45" s="933">
        <v>450</v>
      </c>
      <c r="AD45" s="934">
        <v>0.112</v>
      </c>
      <c r="AE45" s="933"/>
      <c r="AF45" s="934"/>
      <c r="AG45" s="933"/>
      <c r="AH45" s="934"/>
      <c r="AI45" s="933">
        <v>30</v>
      </c>
      <c r="AJ45" s="934">
        <v>6.4512</v>
      </c>
      <c r="AK45" s="933">
        <v>15</v>
      </c>
      <c r="AL45" s="934">
        <v>15.076600000000001</v>
      </c>
      <c r="AM45" s="933"/>
      <c r="AN45" s="935"/>
      <c r="AO45" s="933"/>
      <c r="AP45" s="935"/>
      <c r="AQ45" s="933"/>
      <c r="AR45" s="935"/>
      <c r="AS45" s="933"/>
      <c r="AT45" s="935"/>
      <c r="AU45" s="933"/>
      <c r="AV45" s="935"/>
      <c r="AW45" s="933"/>
      <c r="AX45" s="935"/>
      <c r="AY45" s="933"/>
      <c r="AZ45" s="935"/>
      <c r="BA45" s="933"/>
      <c r="BB45" s="935"/>
      <c r="BC45" s="933"/>
      <c r="BD45" s="935"/>
      <c r="BE45" s="933"/>
      <c r="BF45" s="935"/>
      <c r="BG45" s="933"/>
      <c r="BH45" s="935"/>
      <c r="BI45" s="933"/>
      <c r="BJ45" s="935"/>
      <c r="BK45" s="933"/>
      <c r="BL45" s="935"/>
      <c r="BM45" s="933"/>
      <c r="BN45" s="935"/>
      <c r="BO45" s="933"/>
      <c r="BP45" s="935"/>
      <c r="BQ45" s="933"/>
      <c r="BR45" s="935"/>
      <c r="BS45" s="933"/>
      <c r="BT45" s="935"/>
      <c r="BU45" s="933">
        <v>130</v>
      </c>
      <c r="BV45" s="936">
        <v>2.3862000000000001</v>
      </c>
      <c r="BW45" s="933"/>
      <c r="BX45" s="936"/>
      <c r="BY45" s="933"/>
      <c r="BZ45" s="936"/>
      <c r="CA45" s="933"/>
      <c r="CB45" s="936"/>
      <c r="CC45" s="933"/>
      <c r="CD45" s="936"/>
      <c r="CE45" s="936"/>
      <c r="CF45" s="936"/>
      <c r="CG45" s="910"/>
      <c r="CH45" s="910">
        <f>ROUND(G45*H45+I45*J45+K45*L45+M45*N45+O45*P45+Q45*R45+S45*T45+U45*V45+W45*X45+Y45*Z45+AA45*AB45+AC45*AD45+AE45*AF45+AG45*AH45+AI45*AJ45+AK45*AL45+AM45*AN45+AO45*AP45+AQ45*AR45+AS45*AT45+AU45*AV45+AW45*AX45+AY45*AZ45+BA45*BB45+BC45*BD45+BE45*BF45+BG45*BH45+BI45*BJ45+BK45*BL45+BM45*BN45+BO45*BP45+BQ45*BR45+BS45*BT45+BU45*BV45+BW45*BX45+BY45*BZ45+CA45*CB45+CC45*CD45,2)</f>
        <v>2024.17</v>
      </c>
    </row>
    <row r="46" spans="2:86" x14ac:dyDescent="0.2">
      <c r="B46" s="915">
        <v>2</v>
      </c>
      <c r="C46" s="916" t="s">
        <v>223</v>
      </c>
      <c r="D46" s="916">
        <v>2019</v>
      </c>
      <c r="E46" s="917">
        <f t="shared" si="2"/>
        <v>905.87</v>
      </c>
      <c r="F46" s="917">
        <f t="shared" si="2"/>
        <v>0</v>
      </c>
      <c r="G46" s="922">
        <v>150</v>
      </c>
      <c r="H46" s="923">
        <v>1.7270000000000001E-2</v>
      </c>
      <c r="I46" s="922"/>
      <c r="J46" s="923"/>
      <c r="K46" s="922"/>
      <c r="L46" s="923"/>
      <c r="M46" s="922"/>
      <c r="N46" s="923"/>
      <c r="O46" s="922"/>
      <c r="P46" s="923"/>
      <c r="Q46" s="922">
        <v>13600</v>
      </c>
      <c r="R46" s="923">
        <v>2.58E-2</v>
      </c>
      <c r="S46" s="922"/>
      <c r="T46" s="923"/>
      <c r="U46" s="922"/>
      <c r="V46" s="923"/>
      <c r="W46" s="922">
        <v>40</v>
      </c>
      <c r="X46" s="923">
        <v>0.50829999999999997</v>
      </c>
      <c r="Y46" s="922"/>
      <c r="Z46" s="923"/>
      <c r="AA46" s="922"/>
      <c r="AB46" s="923"/>
      <c r="AC46" s="922"/>
      <c r="AD46" s="923"/>
      <c r="AE46" s="922"/>
      <c r="AF46" s="923"/>
      <c r="AG46" s="922"/>
      <c r="AH46" s="923"/>
      <c r="AI46" s="922">
        <v>40</v>
      </c>
      <c r="AJ46" s="923">
        <v>7.01</v>
      </c>
      <c r="AK46" s="922">
        <v>15</v>
      </c>
      <c r="AL46" s="923">
        <v>7.49</v>
      </c>
      <c r="AM46" s="922"/>
      <c r="AN46" s="924"/>
      <c r="AO46" s="922"/>
      <c r="AP46" s="924"/>
      <c r="AQ46" s="922">
        <v>1620</v>
      </c>
      <c r="AR46" s="924">
        <v>8.5999999999999993E-2</v>
      </c>
      <c r="AS46" s="922"/>
      <c r="AT46" s="924"/>
      <c r="AU46" s="922"/>
      <c r="AV46" s="924"/>
      <c r="AW46" s="922"/>
      <c r="AX46" s="924"/>
      <c r="AY46" s="922"/>
      <c r="AZ46" s="924"/>
      <c r="BA46" s="922"/>
      <c r="BB46" s="924"/>
      <c r="BC46" s="922"/>
      <c r="BD46" s="924"/>
      <c r="BE46" s="922"/>
      <c r="BF46" s="924"/>
      <c r="BG46" s="922"/>
      <c r="BH46" s="924"/>
      <c r="BI46" s="922"/>
      <c r="BJ46" s="924"/>
      <c r="BK46" s="922"/>
      <c r="BL46" s="924"/>
      <c r="BM46" s="922"/>
      <c r="BN46" s="924"/>
      <c r="BO46" s="922"/>
      <c r="BP46" s="924"/>
      <c r="BQ46" s="922"/>
      <c r="BR46" s="924"/>
      <c r="BS46" s="922"/>
      <c r="BT46" s="924"/>
      <c r="BU46" s="922"/>
      <c r="BV46" s="925"/>
      <c r="BW46" s="922"/>
      <c r="BX46" s="925"/>
      <c r="BY46" s="922"/>
      <c r="BZ46" s="925"/>
      <c r="CA46" s="922"/>
      <c r="CB46" s="925"/>
      <c r="CC46" s="922"/>
      <c r="CD46" s="925"/>
      <c r="CE46" s="925"/>
      <c r="CF46" s="925"/>
      <c r="CG46" s="917">
        <f>ROUND(G46*H46+I46*J46+K46*L46+M46*N46+O46*P46+Q46*R46+S46*T46+U46*V46+W46*X46+Y46*Z46+AA46*AB46+AC46*AD46+AE46*AF46+AG46*AH46+AI46*AJ46+AK46*AL46+AM46*AN46+AO46*AP46+AQ46*AR46+AS46*AT46+AU46*AV46+AW46*AX46+AY46*AZ46+BA46*BB46+BC46*BD46+BE46*BF46+BG46*BH46+BI46*BJ46+BK46*BL46+BM46*BN46+BO46*BP46+BQ46*BR46+BS46*BT46+BU46*BV46+BW46*BX46+BY46*BZ46+CA46*CB46+CC46*CD46,2)</f>
        <v>905.87</v>
      </c>
      <c r="CH46" s="917"/>
    </row>
    <row r="47" spans="2:86" x14ac:dyDescent="0.2">
      <c r="B47" s="915">
        <v>2</v>
      </c>
      <c r="C47" s="916" t="s">
        <v>223</v>
      </c>
      <c r="D47" s="916">
        <v>2020</v>
      </c>
      <c r="E47" s="917">
        <f t="shared" si="2"/>
        <v>0</v>
      </c>
      <c r="F47" s="917">
        <f t="shared" si="2"/>
        <v>4835.1000000000004</v>
      </c>
      <c r="G47" s="922">
        <v>2350</v>
      </c>
      <c r="H47" s="923">
        <v>0.7</v>
      </c>
      <c r="I47" s="922"/>
      <c r="J47" s="923"/>
      <c r="K47" s="922"/>
      <c r="L47" s="923"/>
      <c r="M47" s="922"/>
      <c r="N47" s="923"/>
      <c r="O47" s="922"/>
      <c r="P47" s="923"/>
      <c r="Q47" s="922">
        <v>13900</v>
      </c>
      <c r="R47" s="923">
        <v>0.1497546762589928</v>
      </c>
      <c r="S47" s="922"/>
      <c r="T47" s="923"/>
      <c r="U47" s="922"/>
      <c r="V47" s="923"/>
      <c r="W47" s="922">
        <v>60</v>
      </c>
      <c r="X47" s="923">
        <v>1.2696666666666667</v>
      </c>
      <c r="Y47" s="922"/>
      <c r="Z47" s="923"/>
      <c r="AA47" s="922"/>
      <c r="AB47" s="923"/>
      <c r="AC47" s="922">
        <v>90</v>
      </c>
      <c r="AD47" s="923">
        <v>4.6699999999999998E-2</v>
      </c>
      <c r="AE47" s="922"/>
      <c r="AF47" s="923"/>
      <c r="AG47" s="922"/>
      <c r="AH47" s="923"/>
      <c r="AI47" s="922">
        <v>60</v>
      </c>
      <c r="AJ47" s="923">
        <v>6.7480000000000002</v>
      </c>
      <c r="AK47" s="922">
        <v>43.5</v>
      </c>
      <c r="AL47" s="923">
        <v>7.8908689655172406</v>
      </c>
      <c r="AM47" s="922"/>
      <c r="AN47" s="924"/>
      <c r="AO47" s="922"/>
      <c r="AP47" s="924"/>
      <c r="AQ47" s="922">
        <v>1740</v>
      </c>
      <c r="AR47" s="924">
        <v>9.9141379310344821E-2</v>
      </c>
      <c r="AS47" s="922"/>
      <c r="AT47" s="924"/>
      <c r="AU47" s="922">
        <v>3.5</v>
      </c>
      <c r="AV47" s="924">
        <v>30.71</v>
      </c>
      <c r="AW47" s="922"/>
      <c r="AX47" s="924"/>
      <c r="AY47" s="922"/>
      <c r="AZ47" s="924"/>
      <c r="BA47" s="922"/>
      <c r="BB47" s="924"/>
      <c r="BC47" s="922"/>
      <c r="BD47" s="924"/>
      <c r="BE47" s="922"/>
      <c r="BF47" s="924"/>
      <c r="BG47" s="922"/>
      <c r="BH47" s="924"/>
      <c r="BI47" s="922"/>
      <c r="BJ47" s="924"/>
      <c r="BK47" s="922"/>
      <c r="BL47" s="924"/>
      <c r="BM47" s="922"/>
      <c r="BN47" s="924"/>
      <c r="BO47" s="922"/>
      <c r="BP47" s="924"/>
      <c r="BQ47" s="922"/>
      <c r="BR47" s="924"/>
      <c r="BS47" s="922"/>
      <c r="BT47" s="924"/>
      <c r="BU47" s="922"/>
      <c r="BV47" s="925"/>
      <c r="BW47" s="922"/>
      <c r="BX47" s="925"/>
      <c r="BY47" s="922"/>
      <c r="BZ47" s="925"/>
      <c r="CA47" s="922"/>
      <c r="CB47" s="925"/>
      <c r="CC47" s="922"/>
      <c r="CD47" s="925"/>
      <c r="CE47" s="925"/>
      <c r="CF47" s="925"/>
      <c r="CG47" s="917"/>
      <c r="CH47" s="917">
        <f>ROUND(G47*H47+I47*J47+K47*L47+M47*N47+O47*P47+Q47*R47+S47*T47+U47*V47+W47*X47+Y47*Z47+AA47*AB47+AC47*AD47+AE47*AF47+AG47*AH47+AI47*AJ47+AK47*AL47+AM47*AN47+AO47*AP47+AQ47*AR47+AS47*AT47+AU47*AV47+AW47*AX47+AY47*AZ47+BA47*BB47+BC47*BD47+BE47*BF47+BG47*BH47+BI47*BJ47+BK47*BL47+BM47*BN47+BO47*BP47+BQ47*BR47+BS47*BT47+BU47*BV47+BW47*BX47+BY47*BZ47+CA47*CB47+CC47*CD47,2)</f>
        <v>4835.1000000000004</v>
      </c>
    </row>
    <row r="48" spans="2:86" x14ac:dyDescent="0.2">
      <c r="B48" s="915">
        <v>2</v>
      </c>
      <c r="C48" s="916" t="s">
        <v>224</v>
      </c>
      <c r="D48" s="916">
        <v>2019</v>
      </c>
      <c r="E48" s="917">
        <f t="shared" si="2"/>
        <v>285.42</v>
      </c>
      <c r="F48" s="917">
        <f t="shared" si="2"/>
        <v>0</v>
      </c>
      <c r="G48" s="922">
        <v>50</v>
      </c>
      <c r="H48" s="923">
        <v>6.3E-2</v>
      </c>
      <c r="I48" s="922"/>
      <c r="J48" s="923"/>
      <c r="K48" s="922"/>
      <c r="L48" s="923"/>
      <c r="M48" s="922"/>
      <c r="N48" s="923"/>
      <c r="O48" s="922"/>
      <c r="P48" s="923"/>
      <c r="Q48" s="922">
        <v>9550</v>
      </c>
      <c r="R48" s="923">
        <v>2.0712041884816752E-2</v>
      </c>
      <c r="S48" s="922"/>
      <c r="T48" s="923"/>
      <c r="U48" s="922"/>
      <c r="V48" s="923"/>
      <c r="W48" s="922"/>
      <c r="X48" s="923"/>
      <c r="Y48" s="922"/>
      <c r="Z48" s="923"/>
      <c r="AA48" s="922"/>
      <c r="AB48" s="923"/>
      <c r="AC48" s="922"/>
      <c r="AD48" s="923"/>
      <c r="AE48" s="922"/>
      <c r="AF48" s="923"/>
      <c r="AG48" s="922"/>
      <c r="AH48" s="923"/>
      <c r="AI48" s="922">
        <v>13.5</v>
      </c>
      <c r="AJ48" s="923">
        <v>3.39</v>
      </c>
      <c r="AK48" s="922">
        <v>5</v>
      </c>
      <c r="AL48" s="923">
        <v>4.74</v>
      </c>
      <c r="AM48" s="922">
        <v>500</v>
      </c>
      <c r="AN48" s="924">
        <v>0.03</v>
      </c>
      <c r="AO48" s="922"/>
      <c r="AP48" s="924"/>
      <c r="AQ48" s="922"/>
      <c r="AR48" s="924"/>
      <c r="AS48" s="922"/>
      <c r="AT48" s="924"/>
      <c r="AU48" s="922"/>
      <c r="AV48" s="924"/>
      <c r="AW48" s="922"/>
      <c r="AX48" s="924"/>
      <c r="AY48" s="922"/>
      <c r="AZ48" s="924"/>
      <c r="BA48" s="922"/>
      <c r="BB48" s="924"/>
      <c r="BC48" s="922"/>
      <c r="BD48" s="924"/>
      <c r="BE48" s="922"/>
      <c r="BF48" s="924"/>
      <c r="BG48" s="922"/>
      <c r="BH48" s="924"/>
      <c r="BI48" s="922"/>
      <c r="BJ48" s="924"/>
      <c r="BK48" s="922"/>
      <c r="BL48" s="924"/>
      <c r="BM48" s="922"/>
      <c r="BN48" s="924"/>
      <c r="BO48" s="922"/>
      <c r="BP48" s="924"/>
      <c r="BQ48" s="922"/>
      <c r="BR48" s="924"/>
      <c r="BS48" s="922"/>
      <c r="BT48" s="924"/>
      <c r="BU48" s="922"/>
      <c r="BV48" s="925"/>
      <c r="BW48" s="922"/>
      <c r="BX48" s="925"/>
      <c r="BY48" s="922"/>
      <c r="BZ48" s="925"/>
      <c r="CA48" s="922"/>
      <c r="CB48" s="925"/>
      <c r="CC48" s="922"/>
      <c r="CD48" s="925"/>
      <c r="CE48" s="925"/>
      <c r="CF48" s="925"/>
      <c r="CG48" s="917">
        <f>ROUND(G48*H48+I48*J48+K48*L48+M48*N48+O48*P48+Q48*R48+S48*T48+U48*V48+W48*X48+Y48*Z48+AA48*AB48+AC48*AD48+AE48*AF48+AG48*AH48+AI48*AJ48+AK48*AL48+AM48*AN48+AO48*AP48+AQ48*AR48+AS48*AT48+AU48*AV48+AW48*AX48+AY48*AZ48+BA48*BB48+BC48*BD48+BE48*BF48+BG48*BH48+BI48*BJ48+BK48*BL48+BM48*BN48+BO48*BP48+BQ48*BR48+BS48*BT48+BU48*BV48+BW48*BX48+BY48*BZ48+CA48*CB48+CC48*CD48,2)</f>
        <v>285.42</v>
      </c>
      <c r="CH48" s="917"/>
    </row>
    <row r="49" spans="2:86" x14ac:dyDescent="0.2">
      <c r="B49" s="915">
        <v>2</v>
      </c>
      <c r="C49" s="916" t="s">
        <v>224</v>
      </c>
      <c r="D49" s="916">
        <v>2020</v>
      </c>
      <c r="E49" s="917">
        <f t="shared" si="2"/>
        <v>0</v>
      </c>
      <c r="F49" s="917">
        <f t="shared" si="2"/>
        <v>1976.92</v>
      </c>
      <c r="G49" s="922">
        <v>750</v>
      </c>
      <c r="H49" s="923">
        <v>0.20760000000000003</v>
      </c>
      <c r="I49" s="922"/>
      <c r="J49" s="923"/>
      <c r="K49" s="922"/>
      <c r="L49" s="923"/>
      <c r="M49" s="922"/>
      <c r="N49" s="923"/>
      <c r="O49" s="922"/>
      <c r="P49" s="923"/>
      <c r="Q49" s="922">
        <v>11000</v>
      </c>
      <c r="R49" s="923">
        <v>0.11709090909090909</v>
      </c>
      <c r="S49" s="922"/>
      <c r="T49" s="923"/>
      <c r="U49" s="922"/>
      <c r="V49" s="923"/>
      <c r="W49" s="922"/>
      <c r="X49" s="923"/>
      <c r="Y49" s="922">
        <v>201</v>
      </c>
      <c r="Z49" s="923">
        <v>7.4999999999999997E-2</v>
      </c>
      <c r="AA49" s="922"/>
      <c r="AB49" s="923"/>
      <c r="AC49" s="922"/>
      <c r="AD49" s="923"/>
      <c r="AE49" s="922">
        <v>15</v>
      </c>
      <c r="AF49" s="923">
        <v>6.05</v>
      </c>
      <c r="AG49" s="922"/>
      <c r="AH49" s="923"/>
      <c r="AI49" s="922">
        <v>34.4</v>
      </c>
      <c r="AJ49" s="923">
        <v>4.8279000000000005</v>
      </c>
      <c r="AK49" s="922">
        <v>35.75</v>
      </c>
      <c r="AL49" s="923">
        <v>5.8834769230769224</v>
      </c>
      <c r="AM49" s="922">
        <v>1100</v>
      </c>
      <c r="AN49" s="924">
        <v>4.6345454545454551E-2</v>
      </c>
      <c r="AO49" s="922"/>
      <c r="AP49" s="924"/>
      <c r="AQ49" s="922"/>
      <c r="AR49" s="924"/>
      <c r="AS49" s="922"/>
      <c r="AT49" s="924"/>
      <c r="AU49" s="922"/>
      <c r="AV49" s="924"/>
      <c r="AW49" s="922"/>
      <c r="AX49" s="924"/>
      <c r="AY49" s="922"/>
      <c r="AZ49" s="924"/>
      <c r="BA49" s="922"/>
      <c r="BB49" s="924"/>
      <c r="BC49" s="922"/>
      <c r="BD49" s="924"/>
      <c r="BE49" s="922"/>
      <c r="BF49" s="924"/>
      <c r="BG49" s="922"/>
      <c r="BH49" s="924"/>
      <c r="BI49" s="922"/>
      <c r="BJ49" s="924"/>
      <c r="BK49" s="922"/>
      <c r="BL49" s="924"/>
      <c r="BM49" s="922"/>
      <c r="BN49" s="924"/>
      <c r="BO49" s="922"/>
      <c r="BP49" s="924"/>
      <c r="BQ49" s="922"/>
      <c r="BR49" s="924"/>
      <c r="BS49" s="922"/>
      <c r="BT49" s="924"/>
      <c r="BU49" s="922"/>
      <c r="BV49" s="925"/>
      <c r="BW49" s="922"/>
      <c r="BX49" s="925"/>
      <c r="BY49" s="922"/>
      <c r="BZ49" s="925"/>
      <c r="CA49" s="922"/>
      <c r="CB49" s="925"/>
      <c r="CC49" s="922"/>
      <c r="CD49" s="925"/>
      <c r="CE49" s="925"/>
      <c r="CF49" s="925"/>
      <c r="CG49" s="917"/>
      <c r="CH49" s="917">
        <f>ROUND(G49*H49+I49*J49+K49*L49+M49*N49+O49*P49+Q49*R49+S49*T49+U49*V49+W49*X49+Y49*Z49+AA49*AB49+AC49*AD49+AE49*AF49+AG49*AH49+AI49*AJ49+AK49*AL49+AM49*AN49+AO49*AP49+AQ49*AR49+AS49*AT49+AU49*AV49+AW49*AX49+AY49*AZ49+BA49*BB49+BC49*BD49+BE49*BF49+BG49*BH49+BI49*BJ49+BK49*BL49+BM49*BN49+BO49*BP49+BQ49*BR49+BS49*BT49+BU49*BV49+BW49*BX49+BY49*BZ49+CA49*CB49+CC49*CD49,2)</f>
        <v>1976.92</v>
      </c>
    </row>
    <row r="50" spans="2:86" x14ac:dyDescent="0.2">
      <c r="B50" s="915">
        <v>2</v>
      </c>
      <c r="C50" s="916" t="s">
        <v>225</v>
      </c>
      <c r="D50" s="916">
        <v>2019</v>
      </c>
      <c r="E50" s="917">
        <f t="shared" si="2"/>
        <v>1925.4</v>
      </c>
      <c r="F50" s="917">
        <f t="shared" si="2"/>
        <v>0</v>
      </c>
      <c r="G50" s="922"/>
      <c r="H50" s="923"/>
      <c r="I50" s="922">
        <v>320</v>
      </c>
      <c r="J50" s="923">
        <v>0.03</v>
      </c>
      <c r="K50" s="922"/>
      <c r="L50" s="923"/>
      <c r="M50" s="922"/>
      <c r="N50" s="923"/>
      <c r="O50" s="922">
        <v>11</v>
      </c>
      <c r="P50" s="923">
        <v>1.43</v>
      </c>
      <c r="Q50" s="922">
        <v>29024</v>
      </c>
      <c r="R50" s="923">
        <v>0.04</v>
      </c>
      <c r="S50" s="922">
        <v>270</v>
      </c>
      <c r="T50" s="923">
        <v>0.23</v>
      </c>
      <c r="U50" s="922"/>
      <c r="V50" s="923"/>
      <c r="W50" s="922">
        <v>91</v>
      </c>
      <c r="X50" s="923">
        <v>1.82</v>
      </c>
      <c r="Y50" s="922">
        <v>172</v>
      </c>
      <c r="Z50" s="923">
        <v>0.08</v>
      </c>
      <c r="AA50" s="922"/>
      <c r="AB50" s="923"/>
      <c r="AC50" s="922">
        <v>393</v>
      </c>
      <c r="AD50" s="923">
        <v>0.08</v>
      </c>
      <c r="AE50" s="922"/>
      <c r="AF50" s="923"/>
      <c r="AG50" s="922"/>
      <c r="AH50" s="923"/>
      <c r="AI50" s="951">
        <v>80.400000000000006</v>
      </c>
      <c r="AJ50" s="923">
        <v>3.47</v>
      </c>
      <c r="AK50" s="951">
        <v>37.200000000000003</v>
      </c>
      <c r="AL50" s="923">
        <v>4.5</v>
      </c>
      <c r="AM50" s="922">
        <v>450</v>
      </c>
      <c r="AN50" s="924">
        <v>4.3999999999999997E-2</v>
      </c>
      <c r="AO50" s="922"/>
      <c r="AP50" s="924"/>
      <c r="AQ50" s="922"/>
      <c r="AR50" s="924"/>
      <c r="AS50" s="922"/>
      <c r="AT50" s="924"/>
      <c r="AU50" s="922"/>
      <c r="AV50" s="924"/>
      <c r="AW50" s="922"/>
      <c r="AX50" s="924"/>
      <c r="AY50" s="922"/>
      <c r="AZ50" s="924"/>
      <c r="BA50" s="922"/>
      <c r="BB50" s="924"/>
      <c r="BC50" s="922"/>
      <c r="BD50" s="924"/>
      <c r="BE50" s="922"/>
      <c r="BF50" s="924"/>
      <c r="BG50" s="922"/>
      <c r="BH50" s="924"/>
      <c r="BI50" s="922"/>
      <c r="BJ50" s="924"/>
      <c r="BK50" s="922"/>
      <c r="BL50" s="924"/>
      <c r="BM50" s="922"/>
      <c r="BN50" s="924"/>
      <c r="BO50" s="922"/>
      <c r="BP50" s="924"/>
      <c r="BQ50" s="922"/>
      <c r="BR50" s="924"/>
      <c r="BS50" s="922"/>
      <c r="BT50" s="924"/>
      <c r="BU50" s="922"/>
      <c r="BV50" s="925"/>
      <c r="BW50" s="922"/>
      <c r="BX50" s="925"/>
      <c r="BY50" s="922"/>
      <c r="BZ50" s="925"/>
      <c r="CA50" s="922"/>
      <c r="CB50" s="925"/>
      <c r="CC50" s="922"/>
      <c r="CD50" s="925"/>
      <c r="CE50" s="925"/>
      <c r="CF50" s="925"/>
      <c r="CG50" s="917">
        <f>ROUND(G50*H50+I50*J50+K50*L50+M50*N50+O50*P50+Q50*R50+S50*T50+U50*V50+W50*X50+Y50*Z50+AA50*AB50+AC50*AD50+AE50*AF50+AG50*AH50+AI50*AJ50+AK50*AL50+AM50*AN50+AO50*AP50+AQ50*AR50+AS50*AT50+AU50*AV50+AW50*AX50+AY50*AZ50+BA50*BB50+BC50*BD50+BE50*BF50+BG50*BH50+BI50*BJ50+BK50*BL50+BM50*BN50+BO50*BP50+BQ50*BR50+BS50*BT50+BU50*BV50+BW50*BX50+BY50*BZ50+CA50*CB50+CC50*CD50,2)</f>
        <v>1925.4</v>
      </c>
      <c r="CH50" s="917"/>
    </row>
    <row r="51" spans="2:86" ht="12.75" thickBot="1" x14ac:dyDescent="0.25">
      <c r="B51" s="937">
        <v>2</v>
      </c>
      <c r="C51" s="938" t="s">
        <v>225</v>
      </c>
      <c r="D51" s="938">
        <v>2020</v>
      </c>
      <c r="E51" s="939">
        <f t="shared" si="2"/>
        <v>0</v>
      </c>
      <c r="F51" s="939">
        <f t="shared" si="2"/>
        <v>6861.07</v>
      </c>
      <c r="G51" s="940">
        <v>637</v>
      </c>
      <c r="H51" s="941">
        <v>0.2</v>
      </c>
      <c r="I51" s="940">
        <v>1149</v>
      </c>
      <c r="J51" s="941">
        <v>0.1552219321148825</v>
      </c>
      <c r="K51" s="940">
        <v>2000</v>
      </c>
      <c r="L51" s="941">
        <v>7.8E-2</v>
      </c>
      <c r="M51" s="940">
        <v>312</v>
      </c>
      <c r="N51" s="941">
        <v>1.3</v>
      </c>
      <c r="O51" s="940">
        <v>2</v>
      </c>
      <c r="P51" s="941">
        <v>6.6420000000000003</v>
      </c>
      <c r="Q51" s="940">
        <v>31500</v>
      </c>
      <c r="R51" s="941">
        <v>0.12349206349206349</v>
      </c>
      <c r="S51" s="940">
        <v>541</v>
      </c>
      <c r="T51" s="941">
        <v>0.24277264325323469</v>
      </c>
      <c r="U51" s="940"/>
      <c r="V51" s="941"/>
      <c r="W51" s="940">
        <v>471</v>
      </c>
      <c r="X51" s="941">
        <v>2.0691932059447979</v>
      </c>
      <c r="Y51" s="940">
        <v>437</v>
      </c>
      <c r="Z51" s="941">
        <v>9.6799999999999983E-2</v>
      </c>
      <c r="AA51" s="940"/>
      <c r="AB51" s="941"/>
      <c r="AC51" s="940">
        <v>642</v>
      </c>
      <c r="AD51" s="941">
        <v>0.25</v>
      </c>
      <c r="AE51" s="940"/>
      <c r="AF51" s="941"/>
      <c r="AG51" s="940"/>
      <c r="AH51" s="941"/>
      <c r="AI51" s="952">
        <v>93</v>
      </c>
      <c r="AJ51" s="941">
        <v>3.4635483870967745</v>
      </c>
      <c r="AK51" s="952">
        <v>81</v>
      </c>
      <c r="AL51" s="941">
        <v>4.7614197530864191</v>
      </c>
      <c r="AM51" s="940">
        <v>1680</v>
      </c>
      <c r="AN51" s="942">
        <v>4.4000000000000004E-2</v>
      </c>
      <c r="AO51" s="940"/>
      <c r="AP51" s="942"/>
      <c r="AQ51" s="940"/>
      <c r="AR51" s="942"/>
      <c r="AS51" s="940"/>
      <c r="AT51" s="942"/>
      <c r="AU51" s="940"/>
      <c r="AV51" s="942"/>
      <c r="AW51" s="940"/>
      <c r="AX51" s="942"/>
      <c r="AY51" s="940"/>
      <c r="AZ51" s="942"/>
      <c r="BA51" s="940"/>
      <c r="BB51" s="942"/>
      <c r="BC51" s="940"/>
      <c r="BD51" s="942"/>
      <c r="BE51" s="940"/>
      <c r="BF51" s="942"/>
      <c r="BG51" s="940"/>
      <c r="BH51" s="942"/>
      <c r="BI51" s="940"/>
      <c r="BJ51" s="942"/>
      <c r="BK51" s="940"/>
      <c r="BL51" s="942"/>
      <c r="BM51" s="940"/>
      <c r="BN51" s="942"/>
      <c r="BO51" s="940"/>
      <c r="BP51" s="942"/>
      <c r="BQ51" s="940"/>
      <c r="BR51" s="942"/>
      <c r="BS51" s="940"/>
      <c r="BT51" s="942"/>
      <c r="BU51" s="940"/>
      <c r="BV51" s="943"/>
      <c r="BW51" s="940"/>
      <c r="BX51" s="943"/>
      <c r="BY51" s="940"/>
      <c r="BZ51" s="943"/>
      <c r="CA51" s="940"/>
      <c r="CB51" s="943"/>
      <c r="CC51" s="940"/>
      <c r="CD51" s="943"/>
      <c r="CE51" s="943"/>
      <c r="CF51" s="943"/>
      <c r="CG51" s="939"/>
      <c r="CH51" s="939">
        <f>ROUND(G51*H51+I51*J51+K51*L51+M51*N51+O51*P51+Q51*R51+S51*T51+U51*V51+W51*X51+Y51*Z51+AA51*AB51+AC51*AD51+AE51*AF51+AG51*AH51+AI51*AJ51+AK51*AL51+AM51*AN51+AO51*AP51+AQ51*AR51+AS51*AT51+AU51*AV51+AW51*AX51+AY51*AZ51+BA51*BB51+BC51*BD51+BE51*BF51+BG51*BH51+BI51*BJ51+BK51*BL51+BM51*BN51+BO51*BP51+BQ51*BR51+BS51*BT51+BU51*BV51+BW51*BX51+BY51*BZ51+CA51*CB51+CC51*CD51,2)</f>
        <v>6861.07</v>
      </c>
    </row>
    <row r="52" spans="2:86" x14ac:dyDescent="0.2">
      <c r="B52" s="944">
        <v>1</v>
      </c>
      <c r="C52" s="945" t="s">
        <v>226</v>
      </c>
      <c r="D52" s="945">
        <v>2019</v>
      </c>
      <c r="E52" s="946">
        <f t="shared" si="2"/>
        <v>720.15</v>
      </c>
      <c r="F52" s="946">
        <f t="shared" si="2"/>
        <v>0</v>
      </c>
      <c r="G52" s="947"/>
      <c r="H52" s="948"/>
      <c r="I52" s="947"/>
      <c r="J52" s="948"/>
      <c r="K52" s="947"/>
      <c r="L52" s="948"/>
      <c r="M52" s="947"/>
      <c r="N52" s="948"/>
      <c r="O52" s="947"/>
      <c r="P52" s="948"/>
      <c r="Q52" s="947">
        <v>9450</v>
      </c>
      <c r="R52" s="948">
        <v>0.05</v>
      </c>
      <c r="S52" s="947"/>
      <c r="T52" s="948"/>
      <c r="U52" s="947"/>
      <c r="V52" s="948"/>
      <c r="W52" s="947"/>
      <c r="X52" s="948"/>
      <c r="Y52" s="947"/>
      <c r="Z52" s="948"/>
      <c r="AA52" s="947"/>
      <c r="AB52" s="948"/>
      <c r="AC52" s="947"/>
      <c r="AD52" s="948"/>
      <c r="AE52" s="947"/>
      <c r="AF52" s="948"/>
      <c r="AG52" s="947"/>
      <c r="AH52" s="948"/>
      <c r="AI52" s="947">
        <v>50</v>
      </c>
      <c r="AJ52" s="948">
        <v>4.43</v>
      </c>
      <c r="AK52" s="947">
        <v>5</v>
      </c>
      <c r="AL52" s="948">
        <v>4.55</v>
      </c>
      <c r="AM52" s="947"/>
      <c r="AN52" s="949"/>
      <c r="AO52" s="947">
        <v>10</v>
      </c>
      <c r="AP52" s="949">
        <v>0.34</v>
      </c>
      <c r="AQ52" s="947"/>
      <c r="AR52" s="949"/>
      <c r="AS52" s="947"/>
      <c r="AT52" s="949"/>
      <c r="AU52" s="947"/>
      <c r="AV52" s="949"/>
      <c r="AW52" s="947"/>
      <c r="AX52" s="949"/>
      <c r="AY52" s="947"/>
      <c r="AZ52" s="949"/>
      <c r="BA52" s="947"/>
      <c r="BB52" s="949"/>
      <c r="BC52" s="947"/>
      <c r="BD52" s="949"/>
      <c r="BE52" s="947"/>
      <c r="BF52" s="949"/>
      <c r="BG52" s="947"/>
      <c r="BH52" s="949"/>
      <c r="BI52" s="947"/>
      <c r="BJ52" s="949"/>
      <c r="BK52" s="947"/>
      <c r="BL52" s="949"/>
      <c r="BM52" s="947"/>
      <c r="BN52" s="949"/>
      <c r="BO52" s="947"/>
      <c r="BP52" s="949"/>
      <c r="BQ52" s="947"/>
      <c r="BR52" s="949"/>
      <c r="BS52" s="947"/>
      <c r="BT52" s="949"/>
      <c r="BU52" s="947"/>
      <c r="BV52" s="950"/>
      <c r="BW52" s="947"/>
      <c r="BX52" s="950"/>
      <c r="BY52" s="947"/>
      <c r="BZ52" s="950"/>
      <c r="CA52" s="947"/>
      <c r="CB52" s="950"/>
      <c r="CC52" s="947"/>
      <c r="CD52" s="950"/>
      <c r="CE52" s="950"/>
      <c r="CF52" s="950"/>
      <c r="CG52" s="946">
        <f>ROUND(G52*H52+I52*J52+K52*L52+M52*N52+O52*P52+Q52*R52+S52*T52+U52*V52+W52*X52+Y52*Z52+AA52*AB52+AC52*AD52+AE52*AF52+AG52*AH52+AI52*AJ52+AK52*AL52+AM52*AN52+AO52*AP52+AQ52*AR52+AS52*AT52+AU52*AV52+AW52*AX52+AY52*AZ52+BA52*BB52+BC52*BD52+BE52*BF52+BG52*BH52+BI52*BJ52+BK52*BL52+BM52*BN52+BO52*BP52+BQ52*BR52+BS52*BT52+BU52*BV52+BW52*BX52+BY52*BZ52+CA52*CB52+CC52*CD52,2)</f>
        <v>720.15</v>
      </c>
      <c r="CH52" s="946"/>
    </row>
    <row r="53" spans="2:86" x14ac:dyDescent="0.2">
      <c r="B53" s="915">
        <v>1</v>
      </c>
      <c r="C53" s="916" t="s">
        <v>226</v>
      </c>
      <c r="D53" s="916">
        <v>2020</v>
      </c>
      <c r="E53" s="917">
        <f t="shared" si="2"/>
        <v>0</v>
      </c>
      <c r="F53" s="917">
        <f t="shared" si="2"/>
        <v>3452.59</v>
      </c>
      <c r="G53" s="922"/>
      <c r="H53" s="923"/>
      <c r="I53" s="922">
        <v>2650</v>
      </c>
      <c r="J53" s="923">
        <v>0.22</v>
      </c>
      <c r="K53" s="922"/>
      <c r="L53" s="923"/>
      <c r="M53" s="922">
        <v>105</v>
      </c>
      <c r="N53" s="923">
        <v>3.87</v>
      </c>
      <c r="O53" s="922"/>
      <c r="P53" s="923"/>
      <c r="Q53" s="922">
        <v>15650</v>
      </c>
      <c r="R53" s="923">
        <v>0.09</v>
      </c>
      <c r="S53" s="922"/>
      <c r="T53" s="923"/>
      <c r="U53" s="922"/>
      <c r="V53" s="923"/>
      <c r="W53" s="922"/>
      <c r="X53" s="923"/>
      <c r="Y53" s="922">
        <v>150</v>
      </c>
      <c r="Z53" s="923">
        <v>0.05</v>
      </c>
      <c r="AA53" s="922"/>
      <c r="AB53" s="923"/>
      <c r="AC53" s="922"/>
      <c r="AD53" s="923"/>
      <c r="AE53" s="922">
        <v>1</v>
      </c>
      <c r="AF53" s="923">
        <v>24.2</v>
      </c>
      <c r="AG53" s="922"/>
      <c r="AH53" s="923"/>
      <c r="AI53" s="922">
        <v>140</v>
      </c>
      <c r="AJ53" s="923">
        <v>4.58</v>
      </c>
      <c r="AK53" s="922">
        <v>39</v>
      </c>
      <c r="AL53" s="923">
        <v>5.16</v>
      </c>
      <c r="AM53" s="922">
        <v>710</v>
      </c>
      <c r="AN53" s="924">
        <v>0.06</v>
      </c>
      <c r="AO53" s="922">
        <v>230</v>
      </c>
      <c r="AP53" s="924">
        <v>0.6</v>
      </c>
      <c r="AQ53" s="922"/>
      <c r="AR53" s="924"/>
      <c r="AS53" s="922"/>
      <c r="AT53" s="924"/>
      <c r="AU53" s="922"/>
      <c r="AV53" s="924"/>
      <c r="AW53" s="922"/>
      <c r="AX53" s="924"/>
      <c r="AY53" s="922"/>
      <c r="AZ53" s="924"/>
      <c r="BA53" s="922"/>
      <c r="BB53" s="924"/>
      <c r="BC53" s="922"/>
      <c r="BD53" s="924"/>
      <c r="BE53" s="922"/>
      <c r="BF53" s="924"/>
      <c r="BG53" s="922"/>
      <c r="BH53" s="924"/>
      <c r="BI53" s="922"/>
      <c r="BJ53" s="924"/>
      <c r="BK53" s="922"/>
      <c r="BL53" s="924"/>
      <c r="BM53" s="922"/>
      <c r="BN53" s="924"/>
      <c r="BO53" s="922"/>
      <c r="BP53" s="924"/>
      <c r="BQ53" s="922"/>
      <c r="BR53" s="924"/>
      <c r="BS53" s="922"/>
      <c r="BT53" s="924"/>
      <c r="BU53" s="922"/>
      <c r="BV53" s="925"/>
      <c r="BW53" s="922"/>
      <c r="BX53" s="925"/>
      <c r="BY53" s="922"/>
      <c r="BZ53" s="925"/>
      <c r="CA53" s="922"/>
      <c r="CB53" s="925"/>
      <c r="CC53" s="922"/>
      <c r="CD53" s="925"/>
      <c r="CE53" s="925"/>
      <c r="CF53" s="925"/>
      <c r="CG53" s="917"/>
      <c r="CH53" s="917">
        <f>ROUND(G53*H53+I53*J53+K53*L53+M53*N53+O53*P53+Q53*R53+S53*T53+U53*V53+W53*X53+Y53*Z53+AA53*AB53+AC53*AD53+AE53*AF53+AG53*AH53+AI53*AJ53+AK53*AL53+AM53*AN53+AO53*AP53+AQ53*AR53+AS53*AT53+AU53*AV53+AW53*AX53+AY53*AZ53+BA53*BB53+BC53*BD53+BE53*BF53+BG53*BH53+BI53*BJ53+BK53*BL53+BM53*BN53+BO53*BP53+BQ53*BR53+BS53*BT53+BU53*BV53+BW53*BX53+BY53*BZ53+CA53*CB53+CC53*CD53,2)</f>
        <v>3452.59</v>
      </c>
    </row>
    <row r="54" spans="2:86" x14ac:dyDescent="0.2">
      <c r="B54" s="915">
        <v>1</v>
      </c>
      <c r="C54" s="916" t="s">
        <v>227</v>
      </c>
      <c r="D54" s="916">
        <v>2019</v>
      </c>
      <c r="E54" s="917">
        <f t="shared" si="2"/>
        <v>353.28</v>
      </c>
      <c r="F54" s="917">
        <f t="shared" si="2"/>
        <v>0</v>
      </c>
      <c r="G54" s="922"/>
      <c r="H54" s="923"/>
      <c r="I54" s="922"/>
      <c r="J54" s="924"/>
      <c r="K54" s="922"/>
      <c r="L54" s="923"/>
      <c r="M54" s="922"/>
      <c r="N54" s="923"/>
      <c r="O54" s="922"/>
      <c r="P54" s="923"/>
      <c r="Q54" s="922">
        <v>8100</v>
      </c>
      <c r="R54" s="923" t="s">
        <v>228</v>
      </c>
      <c r="S54" s="922"/>
      <c r="T54" s="923"/>
      <c r="U54" s="922"/>
      <c r="V54" s="923"/>
      <c r="W54" s="922"/>
      <c r="X54" s="923"/>
      <c r="Y54" s="922"/>
      <c r="Z54" s="923"/>
      <c r="AA54" s="922"/>
      <c r="AB54" s="923"/>
      <c r="AC54" s="922"/>
      <c r="AD54" s="923"/>
      <c r="AE54" s="922"/>
      <c r="AF54" s="923"/>
      <c r="AG54" s="922"/>
      <c r="AH54" s="923"/>
      <c r="AI54" s="922">
        <v>7</v>
      </c>
      <c r="AJ54" s="923" t="s">
        <v>229</v>
      </c>
      <c r="AK54" s="922">
        <v>10</v>
      </c>
      <c r="AL54" s="923" t="s">
        <v>230</v>
      </c>
      <c r="AM54" s="922">
        <v>300</v>
      </c>
      <c r="AN54" s="924" t="s">
        <v>231</v>
      </c>
      <c r="AO54" s="922"/>
      <c r="AP54" s="924"/>
      <c r="AQ54" s="922"/>
      <c r="AR54" s="924"/>
      <c r="AS54" s="922"/>
      <c r="AT54" s="924"/>
      <c r="AU54" s="922"/>
      <c r="AV54" s="924"/>
      <c r="AW54" s="922"/>
      <c r="AX54" s="924"/>
      <c r="AY54" s="922"/>
      <c r="AZ54" s="924"/>
      <c r="BA54" s="922"/>
      <c r="BB54" s="924"/>
      <c r="BC54" s="922"/>
      <c r="BD54" s="924"/>
      <c r="BE54" s="922"/>
      <c r="BF54" s="924"/>
      <c r="BG54" s="922"/>
      <c r="BH54" s="924"/>
      <c r="BI54" s="922"/>
      <c r="BJ54" s="924"/>
      <c r="BK54" s="922"/>
      <c r="BL54" s="924"/>
      <c r="BM54" s="922"/>
      <c r="BN54" s="924"/>
      <c r="BO54" s="922"/>
      <c r="BP54" s="924"/>
      <c r="BQ54" s="922"/>
      <c r="BR54" s="924"/>
      <c r="BS54" s="922"/>
      <c r="BT54" s="924"/>
      <c r="BU54" s="922"/>
      <c r="BV54" s="925"/>
      <c r="BW54" s="922"/>
      <c r="BX54" s="925"/>
      <c r="BY54" s="922"/>
      <c r="BZ54" s="925"/>
      <c r="CA54" s="922"/>
      <c r="CB54" s="925"/>
      <c r="CC54" s="922"/>
      <c r="CD54" s="925"/>
      <c r="CE54" s="925"/>
      <c r="CF54" s="925"/>
      <c r="CG54" s="917">
        <f>ROUND(G54*H54+I54*J54+K54*L54+M54*N54+O54*P54+Q54*R54+S54*T54+U54*V54+W54*X54+Y54*Z54+AA54*AB54+AC54*AD54+AE54*AF54+AG54*AH54+AI54*AJ54+AK54*AL54+AM54*AN54+AO54*AP54+AQ54*AR54+AS54*AT54+AU54*AV54+AW54*AX54+AY54*AZ54+BA54*BB54+BC54*BD54+BE54*BF54+BG54*BH54+BI54*BJ54+BK54*BL54+BM54*BN54+BO54*BP54+BQ54*BR54+BS54*BT54+BU54*BV54+BW54*BX54+BY54*BZ54+CA54*CB54+CC54*CD54,2)</f>
        <v>353.28</v>
      </c>
      <c r="CH54" s="917"/>
    </row>
    <row r="55" spans="2:86" x14ac:dyDescent="0.2">
      <c r="B55" s="915">
        <v>1</v>
      </c>
      <c r="C55" s="916" t="s">
        <v>227</v>
      </c>
      <c r="D55" s="916">
        <v>2020</v>
      </c>
      <c r="E55" s="917">
        <f t="shared" si="2"/>
        <v>0</v>
      </c>
      <c r="F55" s="917">
        <f t="shared" si="2"/>
        <v>521.30999999999995</v>
      </c>
      <c r="G55" s="922"/>
      <c r="H55" s="923"/>
      <c r="I55" s="922"/>
      <c r="J55" s="924"/>
      <c r="K55" s="922"/>
      <c r="L55" s="923"/>
      <c r="M55" s="922"/>
      <c r="N55" s="923"/>
      <c r="O55" s="922"/>
      <c r="P55" s="923"/>
      <c r="Q55" s="922">
        <v>4060</v>
      </c>
      <c r="R55" s="923">
        <v>2.9091625615763551E-2</v>
      </c>
      <c r="S55" s="922"/>
      <c r="T55" s="923"/>
      <c r="U55" s="922">
        <v>44</v>
      </c>
      <c r="V55" s="923">
        <v>2.5137272727272726</v>
      </c>
      <c r="W55" s="922">
        <v>21</v>
      </c>
      <c r="X55" s="923">
        <v>4.0352380952380953</v>
      </c>
      <c r="Y55" s="922">
        <v>600</v>
      </c>
      <c r="Z55" s="923">
        <v>4.3999999999999997E-2</v>
      </c>
      <c r="AA55" s="922"/>
      <c r="AB55" s="923"/>
      <c r="AC55" s="922">
        <v>200</v>
      </c>
      <c r="AD55" s="923" t="s">
        <v>232</v>
      </c>
      <c r="AE55" s="922"/>
      <c r="AF55" s="923"/>
      <c r="AG55" s="922"/>
      <c r="AH55" s="923"/>
      <c r="AI55" s="922">
        <v>7</v>
      </c>
      <c r="AJ55" s="923">
        <v>5.0875714285714286</v>
      </c>
      <c r="AK55" s="922">
        <v>2</v>
      </c>
      <c r="AL55" s="923" t="s">
        <v>233</v>
      </c>
      <c r="AM55" s="922">
        <v>1350</v>
      </c>
      <c r="AN55" s="924" t="s">
        <v>234</v>
      </c>
      <c r="AO55" s="922"/>
      <c r="AP55" s="924"/>
      <c r="AQ55" s="922"/>
      <c r="AR55" s="924"/>
      <c r="AS55" s="922"/>
      <c r="AT55" s="924"/>
      <c r="AU55" s="922"/>
      <c r="AV55" s="924"/>
      <c r="AW55" s="922"/>
      <c r="AX55" s="924"/>
      <c r="AY55" s="922"/>
      <c r="AZ55" s="924"/>
      <c r="BA55" s="922"/>
      <c r="BB55" s="924"/>
      <c r="BC55" s="922"/>
      <c r="BD55" s="924"/>
      <c r="BE55" s="922"/>
      <c r="BF55" s="924"/>
      <c r="BG55" s="922"/>
      <c r="BH55" s="924"/>
      <c r="BI55" s="922"/>
      <c r="BJ55" s="924"/>
      <c r="BK55" s="922"/>
      <c r="BL55" s="924"/>
      <c r="BM55" s="922"/>
      <c r="BN55" s="924"/>
      <c r="BO55" s="922"/>
      <c r="BP55" s="924"/>
      <c r="BQ55" s="922"/>
      <c r="BR55" s="924"/>
      <c r="BS55" s="922"/>
      <c r="BT55" s="924"/>
      <c r="BU55" s="922"/>
      <c r="BV55" s="925"/>
      <c r="BW55" s="922"/>
      <c r="BX55" s="925"/>
      <c r="BY55" s="922"/>
      <c r="BZ55" s="925"/>
      <c r="CA55" s="922"/>
      <c r="CB55" s="925"/>
      <c r="CC55" s="922"/>
      <c r="CD55" s="925"/>
      <c r="CE55" s="925"/>
      <c r="CF55" s="925"/>
      <c r="CG55" s="917"/>
      <c r="CH55" s="917">
        <f>ROUND(G55*H55+I55*J55+K55*L55+M55*N55+O55*P55+Q55*R55+S55*T55+U55*V55+W55*X55+Y55*Z55+AA55*AB55+AC55*AD55+AE55*AF55+AG55*AH55+AI55*AJ55+AK55*AL55+AM55*AN55+AO55*AP55+AQ55*AR55+AS55*AT55+AU55*AV55+AW55*AX55+AY55*AZ55+BA55*BB55+BC55*BD55+BE55*BF55+BG55*BH55+BI55*BJ55+BK55*BL55+BM55*BN55+BO55*BP55+BQ55*BR55+BS55*BT55+BU55*BV55+BW55*BX55+BY55*BZ55+CA55*CB55+CC55*CD55,2)</f>
        <v>521.30999999999995</v>
      </c>
    </row>
    <row r="56" spans="2:86" x14ac:dyDescent="0.2">
      <c r="B56" s="915">
        <v>1</v>
      </c>
      <c r="C56" s="916" t="s">
        <v>235</v>
      </c>
      <c r="D56" s="916">
        <v>2019</v>
      </c>
      <c r="E56" s="917">
        <f t="shared" si="2"/>
        <v>524.26</v>
      </c>
      <c r="F56" s="917">
        <f t="shared" si="2"/>
        <v>0</v>
      </c>
      <c r="G56" s="922"/>
      <c r="H56" s="923"/>
      <c r="I56" s="922">
        <v>300</v>
      </c>
      <c r="J56" s="923">
        <v>6.3799999999999996E-2</v>
      </c>
      <c r="K56" s="922"/>
      <c r="L56" s="923"/>
      <c r="M56" s="922"/>
      <c r="N56" s="923"/>
      <c r="O56" s="922"/>
      <c r="P56" s="923"/>
      <c r="Q56" s="922"/>
      <c r="R56" s="923"/>
      <c r="S56" s="922"/>
      <c r="T56" s="923"/>
      <c r="U56" s="922"/>
      <c r="V56" s="923"/>
      <c r="W56" s="922">
        <v>54</v>
      </c>
      <c r="X56" s="923">
        <v>2.97</v>
      </c>
      <c r="Y56" s="922"/>
      <c r="Z56" s="923"/>
      <c r="AA56" s="922"/>
      <c r="AB56" s="923"/>
      <c r="AC56" s="922"/>
      <c r="AD56" s="923"/>
      <c r="AE56" s="922"/>
      <c r="AF56" s="923"/>
      <c r="AG56" s="922"/>
      <c r="AH56" s="923"/>
      <c r="AI56" s="922">
        <v>10</v>
      </c>
      <c r="AJ56" s="923">
        <v>3.5840000000000001</v>
      </c>
      <c r="AK56" s="922">
        <v>10</v>
      </c>
      <c r="AL56" s="923">
        <v>3.1459999999999999</v>
      </c>
      <c r="AM56" s="922">
        <v>4080</v>
      </c>
      <c r="AN56" s="924">
        <v>6.8000000000000005E-2</v>
      </c>
      <c r="AO56" s="922"/>
      <c r="AP56" s="924"/>
      <c r="AQ56" s="922"/>
      <c r="AR56" s="924"/>
      <c r="AS56" s="922"/>
      <c r="AT56" s="924"/>
      <c r="AU56" s="922"/>
      <c r="AV56" s="924"/>
      <c r="AW56" s="922"/>
      <c r="AX56" s="924"/>
      <c r="AY56" s="922"/>
      <c r="AZ56" s="924"/>
      <c r="BA56" s="922"/>
      <c r="BB56" s="924"/>
      <c r="BC56" s="922"/>
      <c r="BD56" s="924"/>
      <c r="BE56" s="922"/>
      <c r="BF56" s="924"/>
      <c r="BG56" s="922"/>
      <c r="BH56" s="924"/>
      <c r="BI56" s="922"/>
      <c r="BJ56" s="924"/>
      <c r="BK56" s="922"/>
      <c r="BL56" s="924"/>
      <c r="BM56" s="922"/>
      <c r="BN56" s="924"/>
      <c r="BO56" s="922"/>
      <c r="BP56" s="924"/>
      <c r="BQ56" s="922"/>
      <c r="BR56" s="924"/>
      <c r="BS56" s="922"/>
      <c r="BT56" s="924"/>
      <c r="BU56" s="922"/>
      <c r="BV56" s="925"/>
      <c r="BW56" s="922"/>
      <c r="BX56" s="925"/>
      <c r="BY56" s="922"/>
      <c r="BZ56" s="925"/>
      <c r="CA56" s="922"/>
      <c r="CB56" s="925"/>
      <c r="CC56" s="922"/>
      <c r="CD56" s="925"/>
      <c r="CE56" s="925"/>
      <c r="CF56" s="925"/>
      <c r="CG56" s="917">
        <f>ROUND(G56*H56+I56*J56+K56*L56+M56*N56+O56*P56+Q56*R56+S56*T56+U56*V56+W56*X56+Y56*Z56+AA56*AB56+AC56*AD56+AE56*AF56+AG56*AH56+AI56*AJ56+AK56*AL56+AM56*AN56+AO56*AP56+AQ56*AR56+AS56*AT56+AU56*AV56+AW56*AX56+AY56*AZ56+BA56*BB56+BC56*BD56+BE56*BF56+BG56*BH56+BI56*BJ56+BK56*BL56+BM56*BN56+BO56*BP56+BQ56*BR56+BS56*BT56+BU56*BV56+BW56*BX56+BY56*BZ56+CA56*CB56+CC56*CD56,2)</f>
        <v>524.26</v>
      </c>
      <c r="CH56" s="917"/>
    </row>
    <row r="57" spans="2:86" x14ac:dyDescent="0.2">
      <c r="B57" s="915">
        <v>1</v>
      </c>
      <c r="C57" s="916" t="s">
        <v>235</v>
      </c>
      <c r="D57" s="916">
        <v>2020</v>
      </c>
      <c r="E57" s="917">
        <f t="shared" si="2"/>
        <v>0</v>
      </c>
      <c r="F57" s="917">
        <f t="shared" si="2"/>
        <v>6966.13</v>
      </c>
      <c r="G57" s="922"/>
      <c r="H57" s="923"/>
      <c r="I57" s="922">
        <v>12500</v>
      </c>
      <c r="J57" s="923">
        <v>0.24962000000000001</v>
      </c>
      <c r="K57" s="922"/>
      <c r="L57" s="923"/>
      <c r="M57" s="922"/>
      <c r="N57" s="923"/>
      <c r="O57" s="922"/>
      <c r="P57" s="923"/>
      <c r="Q57" s="922"/>
      <c r="R57" s="923"/>
      <c r="S57" s="922"/>
      <c r="T57" s="923"/>
      <c r="U57" s="922"/>
      <c r="V57" s="923"/>
      <c r="W57" s="922">
        <v>426</v>
      </c>
      <c r="X57" s="923">
        <v>3.100892018779343</v>
      </c>
      <c r="Y57" s="922">
        <v>300</v>
      </c>
      <c r="Z57" s="923">
        <v>3.9800000000000002E-2</v>
      </c>
      <c r="AA57" s="922"/>
      <c r="AB57" s="923"/>
      <c r="AC57" s="922">
        <v>200</v>
      </c>
      <c r="AD57" s="923">
        <v>2.7799999999999998E-2</v>
      </c>
      <c r="AE57" s="922">
        <v>20</v>
      </c>
      <c r="AF57" s="923">
        <v>3.3600000000000003</v>
      </c>
      <c r="AG57" s="922"/>
      <c r="AH57" s="923"/>
      <c r="AI57" s="922">
        <v>50</v>
      </c>
      <c r="AJ57" s="923">
        <v>3.5840000000000005</v>
      </c>
      <c r="AK57" s="922">
        <v>50</v>
      </c>
      <c r="AL57" s="923">
        <v>3.9420000000000006</v>
      </c>
      <c r="AM57" s="922">
        <v>15450</v>
      </c>
      <c r="AN57" s="924">
        <v>6.1650485436893207E-2</v>
      </c>
      <c r="AO57" s="922"/>
      <c r="AP57" s="924"/>
      <c r="AQ57" s="922"/>
      <c r="AR57" s="924"/>
      <c r="AS57" s="922"/>
      <c r="AT57" s="924"/>
      <c r="AU57" s="922"/>
      <c r="AV57" s="924"/>
      <c r="AW57" s="922">
        <v>550</v>
      </c>
      <c r="AX57" s="924">
        <v>2.0207272727272727</v>
      </c>
      <c r="AY57" s="922"/>
      <c r="AZ57" s="924"/>
      <c r="BA57" s="922"/>
      <c r="BB57" s="924"/>
      <c r="BC57" s="922"/>
      <c r="BD57" s="924"/>
      <c r="BE57" s="922"/>
      <c r="BF57" s="924"/>
      <c r="BG57" s="922"/>
      <c r="BH57" s="924"/>
      <c r="BI57" s="922"/>
      <c r="BJ57" s="924"/>
      <c r="BK57" s="922"/>
      <c r="BL57" s="924"/>
      <c r="BM57" s="922"/>
      <c r="BN57" s="924"/>
      <c r="BO57" s="922"/>
      <c r="BP57" s="924"/>
      <c r="BQ57" s="922"/>
      <c r="BR57" s="924"/>
      <c r="BS57" s="922"/>
      <c r="BT57" s="924"/>
      <c r="BU57" s="922"/>
      <c r="BV57" s="925"/>
      <c r="BW57" s="922"/>
      <c r="BX57" s="925"/>
      <c r="BY57" s="922"/>
      <c r="BZ57" s="925"/>
      <c r="CA57" s="922"/>
      <c r="CB57" s="925"/>
      <c r="CC57" s="922"/>
      <c r="CD57" s="925"/>
      <c r="CE57" s="925"/>
      <c r="CF57" s="925"/>
      <c r="CG57" s="917"/>
      <c r="CH57" s="917">
        <f>ROUND(G57*H57+I57*J57+K57*L57+M57*N57+O57*P57+Q57*R57+S57*T57+U57*V57+W57*X57+Y57*Z57+AA57*AB57+AC57*AD57+AE57*AF57+AG57*AH57+AI57*AJ57+AK57*AL57+AM57*AN57+AO57*AP57+AQ57*AR57+AS57*AT57+AU57*AV57+AW57*AX57+AY57*AZ57+BA57*BB57+BC57*BD57+BE57*BF57+BG57*BH57+BI57*BJ57+BK57*BL57+BM57*BN57+BO57*BP57+BQ57*BR57+BS57*BT57+BU57*BV57+BW57*BX57+BY57*BZ57+CA57*CB57+CC57*CD57,2)</f>
        <v>6966.13</v>
      </c>
    </row>
    <row r="58" spans="2:86" x14ac:dyDescent="0.2">
      <c r="B58" s="915">
        <v>1</v>
      </c>
      <c r="C58" s="916" t="s">
        <v>236</v>
      </c>
      <c r="D58" s="916">
        <v>2019</v>
      </c>
      <c r="E58" s="917">
        <f t="shared" si="2"/>
        <v>0</v>
      </c>
      <c r="F58" s="917">
        <f t="shared" si="2"/>
        <v>0</v>
      </c>
      <c r="G58" s="922"/>
      <c r="H58" s="923"/>
      <c r="I58" s="922"/>
      <c r="J58" s="923"/>
      <c r="K58" s="922"/>
      <c r="L58" s="923"/>
      <c r="M58" s="922"/>
      <c r="N58" s="923"/>
      <c r="O58" s="922"/>
      <c r="P58" s="923"/>
      <c r="Q58" s="922"/>
      <c r="R58" s="923"/>
      <c r="S58" s="922"/>
      <c r="T58" s="923"/>
      <c r="U58" s="922"/>
      <c r="V58" s="923"/>
      <c r="W58" s="922"/>
      <c r="X58" s="923"/>
      <c r="Y58" s="922"/>
      <c r="Z58" s="923"/>
      <c r="AA58" s="922"/>
      <c r="AB58" s="923"/>
      <c r="AC58" s="922"/>
      <c r="AD58" s="923"/>
      <c r="AE58" s="922"/>
      <c r="AF58" s="923"/>
      <c r="AG58" s="922"/>
      <c r="AH58" s="923"/>
      <c r="AI58" s="922"/>
      <c r="AJ58" s="923"/>
      <c r="AK58" s="922"/>
      <c r="AL58" s="923"/>
      <c r="AM58" s="922"/>
      <c r="AN58" s="924"/>
      <c r="AO58" s="922"/>
      <c r="AP58" s="924"/>
      <c r="AQ58" s="922"/>
      <c r="AR58" s="924"/>
      <c r="AS58" s="922"/>
      <c r="AT58" s="924"/>
      <c r="AU58" s="922"/>
      <c r="AV58" s="924"/>
      <c r="AW58" s="922"/>
      <c r="AX58" s="924"/>
      <c r="AY58" s="922"/>
      <c r="AZ58" s="924"/>
      <c r="BA58" s="922"/>
      <c r="BB58" s="924"/>
      <c r="BC58" s="922"/>
      <c r="BD58" s="924"/>
      <c r="BE58" s="922"/>
      <c r="BF58" s="924"/>
      <c r="BG58" s="922"/>
      <c r="BH58" s="924"/>
      <c r="BI58" s="922"/>
      <c r="BJ58" s="924"/>
      <c r="BK58" s="922"/>
      <c r="BL58" s="924"/>
      <c r="BM58" s="922"/>
      <c r="BN58" s="924"/>
      <c r="BO58" s="922"/>
      <c r="BP58" s="924"/>
      <c r="BQ58" s="922"/>
      <c r="BR58" s="924"/>
      <c r="BS58" s="922"/>
      <c r="BT58" s="924"/>
      <c r="BU58" s="922"/>
      <c r="BV58" s="925"/>
      <c r="BW58" s="922"/>
      <c r="BX58" s="925"/>
      <c r="BY58" s="922"/>
      <c r="BZ58" s="925"/>
      <c r="CA58" s="922"/>
      <c r="CB58" s="925"/>
      <c r="CC58" s="922"/>
      <c r="CD58" s="925"/>
      <c r="CE58" s="925"/>
      <c r="CF58" s="925"/>
      <c r="CG58" s="917">
        <f>ROUND(G58*H58+I58*J58+K58*L58+M58*N58+O58*P58+Q58*R58+S58*T58+U58*V58+W58*X58+Y58*Z58+AA58*AB58+AC58*AD58+AE58*AF58+AG58*AH58+AI58*AJ58+AK58*AL58+AM58*AN58+AO58*AP58+AQ58*AR58+AS58*AT58+AU58*AV58+AW58*AX58+AY58*AZ58+BA58*BB58+BC58*BD58+BE58*BF58+BG58*BH58+BI58*BJ58+BK58*BL58+BM58*BN58+BO58*BP58+BQ58*BR58+BS58*BT58+BU58*BV58+BW58*BX58+BY58*BZ58+CA58*CB58+CC58*CD58,2)</f>
        <v>0</v>
      </c>
      <c r="CH58" s="917"/>
    </row>
    <row r="59" spans="2:86" x14ac:dyDescent="0.2">
      <c r="B59" s="915">
        <v>1</v>
      </c>
      <c r="C59" s="916" t="s">
        <v>236</v>
      </c>
      <c r="D59" s="916">
        <v>2020</v>
      </c>
      <c r="E59" s="917">
        <f t="shared" si="2"/>
        <v>0</v>
      </c>
      <c r="F59" s="917">
        <f t="shared" si="2"/>
        <v>811.3</v>
      </c>
      <c r="G59" s="922"/>
      <c r="H59" s="923"/>
      <c r="I59" s="922"/>
      <c r="J59" s="923"/>
      <c r="K59" s="922"/>
      <c r="L59" s="923"/>
      <c r="M59" s="922"/>
      <c r="N59" s="923"/>
      <c r="O59" s="922"/>
      <c r="P59" s="923"/>
      <c r="Q59" s="922"/>
      <c r="R59" s="923"/>
      <c r="S59" s="922"/>
      <c r="T59" s="923"/>
      <c r="U59" s="922"/>
      <c r="V59" s="923"/>
      <c r="W59" s="922">
        <v>50</v>
      </c>
      <c r="X59" s="923">
        <v>0.63</v>
      </c>
      <c r="Y59" s="922"/>
      <c r="Z59" s="923"/>
      <c r="AA59" s="922"/>
      <c r="AB59" s="923"/>
      <c r="AC59" s="922"/>
      <c r="AD59" s="923"/>
      <c r="AE59" s="922">
        <v>20</v>
      </c>
      <c r="AF59" s="923">
        <v>7.84</v>
      </c>
      <c r="AG59" s="922"/>
      <c r="AH59" s="923"/>
      <c r="AI59" s="922">
        <v>25</v>
      </c>
      <c r="AJ59" s="923">
        <v>7.58</v>
      </c>
      <c r="AK59" s="922">
        <v>50</v>
      </c>
      <c r="AL59" s="923">
        <v>8.67</v>
      </c>
      <c r="AM59" s="922"/>
      <c r="AN59" s="924"/>
      <c r="AO59" s="922"/>
      <c r="AP59" s="924"/>
      <c r="AQ59" s="922"/>
      <c r="AR59" s="924"/>
      <c r="AS59" s="922"/>
      <c r="AT59" s="924"/>
      <c r="AU59" s="922"/>
      <c r="AV59" s="924"/>
      <c r="AW59" s="922"/>
      <c r="AX59" s="924"/>
      <c r="AY59" s="922"/>
      <c r="AZ59" s="924"/>
      <c r="BA59" s="922"/>
      <c r="BB59" s="924"/>
      <c r="BC59" s="922"/>
      <c r="BD59" s="924"/>
      <c r="BE59" s="922"/>
      <c r="BF59" s="924"/>
      <c r="BG59" s="922"/>
      <c r="BH59" s="924"/>
      <c r="BI59" s="922"/>
      <c r="BJ59" s="924"/>
      <c r="BK59" s="922"/>
      <c r="BL59" s="924"/>
      <c r="BM59" s="922"/>
      <c r="BN59" s="924"/>
      <c r="BO59" s="922"/>
      <c r="BP59" s="924"/>
      <c r="BQ59" s="922"/>
      <c r="BR59" s="924"/>
      <c r="BS59" s="922"/>
      <c r="BT59" s="924"/>
      <c r="BU59" s="922"/>
      <c r="BV59" s="925"/>
      <c r="BW59" s="922"/>
      <c r="BX59" s="925"/>
      <c r="BY59" s="922"/>
      <c r="BZ59" s="925"/>
      <c r="CA59" s="922"/>
      <c r="CB59" s="925"/>
      <c r="CC59" s="922"/>
      <c r="CD59" s="925"/>
      <c r="CE59" s="925"/>
      <c r="CF59" s="925"/>
      <c r="CG59" s="917"/>
      <c r="CH59" s="917">
        <f>ROUND(G59*H59+I59*J59+K59*L59+M59*N59+O59*P59+Q59*R59+S59*T59+U59*V59+W59*X59+Y59*Z59+AA59*AB59+AC59*AD59+AE59*AF59+AG59*AH59+AI59*AJ59+AK59*AL59+AM59*AN59+AO59*AP59+AQ59*AR59+AS59*AT59+AU59*AV59+AW59*AX59+AY59*AZ59+BA59*BB59+BC59*BD59+BE59*BF59+BG59*BH59+BI59*BJ59+BK59*BL59+BM59*BN59+BO59*BP59+BQ59*BR59+BS59*BT59+BU59*BV59+BW59*BX59+BY59*BZ59+CA59*CB59+CC59*CD59,2)</f>
        <v>811.3</v>
      </c>
    </row>
    <row r="60" spans="2:86" x14ac:dyDescent="0.2">
      <c r="B60" s="915">
        <v>1</v>
      </c>
      <c r="C60" s="916" t="s">
        <v>237</v>
      </c>
      <c r="D60" s="916">
        <v>2019</v>
      </c>
      <c r="E60" s="917">
        <f t="shared" si="2"/>
        <v>235.8</v>
      </c>
      <c r="F60" s="917">
        <f t="shared" si="2"/>
        <v>0</v>
      </c>
      <c r="G60" s="922"/>
      <c r="H60" s="923"/>
      <c r="I60" s="922"/>
      <c r="J60" s="923"/>
      <c r="K60" s="922"/>
      <c r="L60" s="923"/>
      <c r="M60" s="922"/>
      <c r="N60" s="923"/>
      <c r="O60" s="922"/>
      <c r="P60" s="923"/>
      <c r="Q60" s="922"/>
      <c r="R60" s="923"/>
      <c r="S60" s="922"/>
      <c r="T60" s="923"/>
      <c r="U60" s="922"/>
      <c r="V60" s="923"/>
      <c r="W60" s="922"/>
      <c r="X60" s="923"/>
      <c r="Y60" s="922"/>
      <c r="Z60" s="923"/>
      <c r="AA60" s="922"/>
      <c r="AB60" s="923"/>
      <c r="AC60" s="922"/>
      <c r="AD60" s="923"/>
      <c r="AE60" s="922"/>
      <c r="AF60" s="923"/>
      <c r="AG60" s="922"/>
      <c r="AH60" s="923"/>
      <c r="AI60" s="922">
        <v>30</v>
      </c>
      <c r="AJ60" s="923">
        <v>7.3</v>
      </c>
      <c r="AK60" s="922">
        <v>10</v>
      </c>
      <c r="AL60" s="923">
        <v>1.68</v>
      </c>
      <c r="AM60" s="922"/>
      <c r="AN60" s="924"/>
      <c r="AO60" s="922"/>
      <c r="AP60" s="924"/>
      <c r="AQ60" s="922"/>
      <c r="AR60" s="924"/>
      <c r="AS60" s="922"/>
      <c r="AT60" s="924"/>
      <c r="AU60" s="922"/>
      <c r="AV60" s="924"/>
      <c r="AW60" s="922"/>
      <c r="AX60" s="924"/>
      <c r="AY60" s="922"/>
      <c r="AZ60" s="924"/>
      <c r="BA60" s="922"/>
      <c r="BB60" s="924"/>
      <c r="BC60" s="922"/>
      <c r="BD60" s="924"/>
      <c r="BE60" s="922"/>
      <c r="BF60" s="924"/>
      <c r="BG60" s="922"/>
      <c r="BH60" s="924"/>
      <c r="BI60" s="922"/>
      <c r="BJ60" s="924"/>
      <c r="BK60" s="922"/>
      <c r="BL60" s="924"/>
      <c r="BM60" s="922"/>
      <c r="BN60" s="924"/>
      <c r="BO60" s="922"/>
      <c r="BP60" s="924"/>
      <c r="BQ60" s="922"/>
      <c r="BR60" s="924"/>
      <c r="BS60" s="922"/>
      <c r="BT60" s="924"/>
      <c r="BU60" s="922"/>
      <c r="BV60" s="925"/>
      <c r="BW60" s="922"/>
      <c r="BX60" s="925"/>
      <c r="BY60" s="922"/>
      <c r="BZ60" s="925"/>
      <c r="CA60" s="922"/>
      <c r="CB60" s="925"/>
      <c r="CC60" s="922"/>
      <c r="CD60" s="925"/>
      <c r="CE60" s="925"/>
      <c r="CF60" s="925"/>
      <c r="CG60" s="917">
        <f>ROUND(G60*H60+I60*J60+K60*L60+M60*N60+O60*P60+Q60*R60+S60*T60+U60*V60+W60*X60+Y60*Z60+AA60*AB60+AC60*AD60+AE60*AF60+AG60*AH60+AI60*AJ60+AK60*AL60+AM60*AN60+AO60*AP60+AQ60*AR60+AS60*AT60+AU60*AV60+AW60*AX60+AY60*AZ60+BA60*BB60+BC60*BD60+BE60*BF60+BG60*BH60+BI60*BJ60+BK60*BL60+BM60*BN60+BO60*BP60+BQ60*BR60+BS60*BT60+BU60*BV60+BW60*BX60+BY60*BZ60+CA60*CB60+CC60*CD60,2)</f>
        <v>235.8</v>
      </c>
      <c r="CH60" s="917"/>
    </row>
    <row r="61" spans="2:86" ht="12.75" thickBot="1" x14ac:dyDescent="0.25">
      <c r="B61" s="926">
        <v>1</v>
      </c>
      <c r="C61" s="927" t="s">
        <v>237</v>
      </c>
      <c r="D61" s="927">
        <v>2020</v>
      </c>
      <c r="E61" s="928">
        <f t="shared" si="2"/>
        <v>0</v>
      </c>
      <c r="F61" s="928">
        <f t="shared" si="2"/>
        <v>1805.5</v>
      </c>
      <c r="G61" s="929"/>
      <c r="H61" s="930"/>
      <c r="I61" s="929">
        <v>4000</v>
      </c>
      <c r="J61" s="930">
        <v>0.22</v>
      </c>
      <c r="K61" s="929"/>
      <c r="L61" s="930"/>
      <c r="M61" s="929"/>
      <c r="N61" s="930"/>
      <c r="O61" s="929"/>
      <c r="P61" s="930"/>
      <c r="Q61" s="929"/>
      <c r="R61" s="930"/>
      <c r="S61" s="929"/>
      <c r="T61" s="930"/>
      <c r="U61" s="929"/>
      <c r="V61" s="930"/>
      <c r="W61" s="929"/>
      <c r="X61" s="930"/>
      <c r="Y61" s="929"/>
      <c r="Z61" s="930"/>
      <c r="AA61" s="929"/>
      <c r="AB61" s="930"/>
      <c r="AC61" s="929"/>
      <c r="AD61" s="930"/>
      <c r="AE61" s="929"/>
      <c r="AF61" s="930"/>
      <c r="AG61" s="929"/>
      <c r="AH61" s="930"/>
      <c r="AI61" s="929">
        <v>50</v>
      </c>
      <c r="AJ61" s="930">
        <v>6.61</v>
      </c>
      <c r="AK61" s="929">
        <v>100</v>
      </c>
      <c r="AL61" s="930">
        <v>5.95</v>
      </c>
      <c r="AM61" s="929"/>
      <c r="AN61" s="931"/>
      <c r="AO61" s="929"/>
      <c r="AP61" s="931"/>
      <c r="AQ61" s="929"/>
      <c r="AR61" s="931"/>
      <c r="AS61" s="929"/>
      <c r="AT61" s="931"/>
      <c r="AU61" s="929"/>
      <c r="AV61" s="931"/>
      <c r="AW61" s="929"/>
      <c r="AX61" s="931"/>
      <c r="AY61" s="929"/>
      <c r="AZ61" s="931"/>
      <c r="BA61" s="929"/>
      <c r="BB61" s="931"/>
      <c r="BC61" s="929"/>
      <c r="BD61" s="931"/>
      <c r="BE61" s="929"/>
      <c r="BF61" s="931"/>
      <c r="BG61" s="929"/>
      <c r="BH61" s="931"/>
      <c r="BI61" s="929"/>
      <c r="BJ61" s="931"/>
      <c r="BK61" s="929"/>
      <c r="BL61" s="931"/>
      <c r="BM61" s="929"/>
      <c r="BN61" s="931"/>
      <c r="BO61" s="929"/>
      <c r="BP61" s="931"/>
      <c r="BQ61" s="929"/>
      <c r="BR61" s="931"/>
      <c r="BS61" s="929"/>
      <c r="BT61" s="931"/>
      <c r="BU61" s="929"/>
      <c r="BV61" s="932"/>
      <c r="BW61" s="929"/>
      <c r="BX61" s="932"/>
      <c r="BY61" s="929"/>
      <c r="BZ61" s="932"/>
      <c r="CA61" s="929"/>
      <c r="CB61" s="932"/>
      <c r="CC61" s="929"/>
      <c r="CD61" s="932"/>
      <c r="CE61" s="932"/>
      <c r="CF61" s="932"/>
      <c r="CG61" s="928"/>
      <c r="CH61" s="928">
        <f>ROUND(G61*H61+I61*J61+K61*L61+M61*N61+O61*P61+Q61*R61+S61*T61+U61*V61+W61*X61+Y61*Z61+AA61*AB61+AC61*AD61+AE61*AF61+AG61*AH61+AI61*AJ61+AK61*AL61+AM61*AN61+AO61*AP61+AQ61*AR61+AS61*AT61+AU61*AV61+AW61*AX61+AY61*AZ61+BA61*BB61+BC61*BD61+BE61*BF61+BG61*BH61+BI61*BJ61+BK61*BL61+BM61*BN61+BO61*BP61+BQ61*BR61+BS61*BT61+BU61*BV61+BW61*BX61+BY61*BZ61+CA61*CB61+CC61*CD61,2)</f>
        <v>1805.5</v>
      </c>
    </row>
    <row r="62" spans="2:86" x14ac:dyDescent="0.2">
      <c r="B62" s="953" t="s">
        <v>238</v>
      </c>
      <c r="C62" s="909" t="s">
        <v>239</v>
      </c>
      <c r="D62" s="909">
        <v>2019</v>
      </c>
      <c r="E62" s="910">
        <f t="shared" si="2"/>
        <v>818.05</v>
      </c>
      <c r="F62" s="910">
        <f t="shared" si="2"/>
        <v>0</v>
      </c>
      <c r="G62" s="933"/>
      <c r="H62" s="934"/>
      <c r="I62" s="933"/>
      <c r="J62" s="934"/>
      <c r="K62" s="933"/>
      <c r="L62" s="934"/>
      <c r="M62" s="933"/>
      <c r="N62" s="934"/>
      <c r="O62" s="933"/>
      <c r="P62" s="934"/>
      <c r="Q62" s="933">
        <v>16000</v>
      </c>
      <c r="R62" s="934">
        <v>0.03</v>
      </c>
      <c r="S62" s="933"/>
      <c r="T62" s="934"/>
      <c r="U62" s="933"/>
      <c r="V62" s="934"/>
      <c r="W62" s="933"/>
      <c r="X62" s="934"/>
      <c r="Y62" s="933"/>
      <c r="Z62" s="934"/>
      <c r="AA62" s="933"/>
      <c r="AB62" s="934"/>
      <c r="AC62" s="933"/>
      <c r="AD62" s="934"/>
      <c r="AE62" s="933"/>
      <c r="AF62" s="934"/>
      <c r="AG62" s="933"/>
      <c r="AH62" s="934"/>
      <c r="AI62" s="933">
        <v>25</v>
      </c>
      <c r="AJ62" s="934">
        <v>3.79</v>
      </c>
      <c r="AK62" s="933">
        <v>30</v>
      </c>
      <c r="AL62" s="934">
        <v>3.11</v>
      </c>
      <c r="AM62" s="933">
        <v>7500</v>
      </c>
      <c r="AN62" s="935">
        <v>0.02</v>
      </c>
      <c r="AO62" s="933"/>
      <c r="AP62" s="935"/>
      <c r="AQ62" s="933"/>
      <c r="AR62" s="935"/>
      <c r="AS62" s="933"/>
      <c r="AT62" s="935"/>
      <c r="AU62" s="933"/>
      <c r="AV62" s="935"/>
      <c r="AW62" s="933"/>
      <c r="AX62" s="935"/>
      <c r="AY62" s="933"/>
      <c r="AZ62" s="935"/>
      <c r="BA62" s="933"/>
      <c r="BB62" s="935"/>
      <c r="BC62" s="933"/>
      <c r="BD62" s="935"/>
      <c r="BE62" s="933"/>
      <c r="BF62" s="935"/>
      <c r="BG62" s="933"/>
      <c r="BH62" s="935"/>
      <c r="BI62" s="933"/>
      <c r="BJ62" s="935"/>
      <c r="BK62" s="933"/>
      <c r="BL62" s="935"/>
      <c r="BM62" s="933"/>
      <c r="BN62" s="935"/>
      <c r="BO62" s="933"/>
      <c r="BP62" s="935"/>
      <c r="BQ62" s="933"/>
      <c r="BR62" s="935"/>
      <c r="BS62" s="933"/>
      <c r="BT62" s="935"/>
      <c r="BU62" s="933"/>
      <c r="BV62" s="936"/>
      <c r="BW62" s="933"/>
      <c r="BX62" s="936"/>
      <c r="BY62" s="933"/>
      <c r="BZ62" s="936"/>
      <c r="CA62" s="933"/>
      <c r="CB62" s="936"/>
      <c r="CC62" s="933"/>
      <c r="CD62" s="936"/>
      <c r="CE62" s="936"/>
      <c r="CF62" s="936"/>
      <c r="CG62" s="910">
        <f>ROUND(G62*H62+I62*J62+K62*L62+M62*N62+O62*P62+Q62*R62+S62*T62+U62*V62+W62*X62+Y62*Z62+AA62*AB62+AC62*AD62+AE62*AF62+AG62*AH62+AI62*AJ62+AK62*AL62+AM62*AN62+AO62*AP62+AQ62*AR62+AS62*AT62+AU62*AV62+AW62*AX62+AY62*AZ62+BA62*BB62+BC62*BD62+BE62*BF62+BG62*BH62+BI62*BJ62+BK62*BL62+BM62*BN62+BO62*BP62+BQ62*BR62+BS62*BT62+BU62*BV62+BW62*BX62+BY62*BZ62+CA62*CB62+CC62*CD62,2)</f>
        <v>818.05</v>
      </c>
      <c r="CH62" s="910"/>
    </row>
    <row r="63" spans="2:86" x14ac:dyDescent="0.2">
      <c r="B63" s="954" t="s">
        <v>238</v>
      </c>
      <c r="C63" s="916" t="s">
        <v>239</v>
      </c>
      <c r="D63" s="916">
        <v>2020</v>
      </c>
      <c r="E63" s="917">
        <f t="shared" si="2"/>
        <v>0</v>
      </c>
      <c r="F63" s="917">
        <f t="shared" si="2"/>
        <v>10828.73</v>
      </c>
      <c r="G63" s="922"/>
      <c r="H63" s="923"/>
      <c r="I63" s="922"/>
      <c r="J63" s="923"/>
      <c r="K63" s="922">
        <v>10000</v>
      </c>
      <c r="L63" s="923">
        <v>7.0000000000000007E-2</v>
      </c>
      <c r="M63" s="922">
        <v>100</v>
      </c>
      <c r="N63" s="923">
        <v>3.37</v>
      </c>
      <c r="O63" s="922">
        <v>30</v>
      </c>
      <c r="P63" s="923">
        <v>9.35</v>
      </c>
      <c r="Q63" s="922">
        <v>26000</v>
      </c>
      <c r="R63" s="923">
        <v>0.19461538461538461</v>
      </c>
      <c r="S63" s="922"/>
      <c r="T63" s="923"/>
      <c r="U63" s="922"/>
      <c r="V63" s="923"/>
      <c r="W63" s="922"/>
      <c r="X63" s="923"/>
      <c r="Y63" s="922"/>
      <c r="Z63" s="923"/>
      <c r="AA63" s="922"/>
      <c r="AB63" s="923"/>
      <c r="AC63" s="922"/>
      <c r="AD63" s="923"/>
      <c r="AE63" s="922">
        <v>130</v>
      </c>
      <c r="AF63" s="923">
        <v>7.8400000000000007</v>
      </c>
      <c r="AG63" s="922"/>
      <c r="AH63" s="923"/>
      <c r="AI63" s="922">
        <v>265</v>
      </c>
      <c r="AJ63" s="923">
        <v>4.1601886792452829</v>
      </c>
      <c r="AK63" s="922">
        <v>251</v>
      </c>
      <c r="AL63" s="923">
        <v>6.8907569721115536</v>
      </c>
      <c r="AM63" s="922">
        <v>15000</v>
      </c>
      <c r="AN63" s="924">
        <v>0.02</v>
      </c>
      <c r="AO63" s="922"/>
      <c r="AP63" s="924"/>
      <c r="AQ63" s="922"/>
      <c r="AR63" s="924"/>
      <c r="AS63" s="922"/>
      <c r="AT63" s="924"/>
      <c r="AU63" s="922"/>
      <c r="AV63" s="924"/>
      <c r="AW63" s="922"/>
      <c r="AX63" s="924"/>
      <c r="AY63" s="922"/>
      <c r="AZ63" s="924"/>
      <c r="BA63" s="922"/>
      <c r="BB63" s="924"/>
      <c r="BC63" s="922"/>
      <c r="BD63" s="924"/>
      <c r="BE63" s="922"/>
      <c r="BF63" s="924"/>
      <c r="BG63" s="922"/>
      <c r="BH63" s="924"/>
      <c r="BI63" s="922"/>
      <c r="BJ63" s="924"/>
      <c r="BK63" s="922">
        <v>1000</v>
      </c>
      <c r="BL63" s="924">
        <v>0.3</v>
      </c>
      <c r="BM63" s="922"/>
      <c r="BN63" s="924"/>
      <c r="BO63" s="922"/>
      <c r="BP63" s="924"/>
      <c r="BQ63" s="922"/>
      <c r="BR63" s="924"/>
      <c r="BS63" s="922"/>
      <c r="BT63" s="924"/>
      <c r="BU63" s="922"/>
      <c r="BV63" s="925"/>
      <c r="BW63" s="922"/>
      <c r="BX63" s="925"/>
      <c r="BY63" s="922"/>
      <c r="BZ63" s="925"/>
      <c r="CA63" s="922"/>
      <c r="CB63" s="925"/>
      <c r="CC63" s="922"/>
      <c r="CD63" s="925"/>
      <c r="CE63" s="925"/>
      <c r="CF63" s="925"/>
      <c r="CG63" s="917"/>
      <c r="CH63" s="917">
        <f>ROUND(G63*H63+I63*J63+K63*L63+M63*N63+O63*P63+Q63*R63+S63*T63+U63*V63+W63*X63+Y63*Z63+AA63*AB63+AC63*AD63+AE63*AF63+AG63*AH63+AI63*AJ63+AK63*AL63+AM63*AN63+AO63*AP63+AQ63*AR63+AS63*AT63+AU63*AV63+AW63*AX63+AY63*AZ63+BA63*BB63+BC63*BD63+BE63*BF63+BG63*BH63+BI63*BJ63+BK63*BL63+BM63*BN63+BO63*BP63+BQ63*BR63+BS63*BT63+BU63*BV63+BW63*BX63+BY63*BZ63+CA63*CB63+CC63*CD63,2)</f>
        <v>10828.73</v>
      </c>
    </row>
    <row r="64" spans="2:86" x14ac:dyDescent="0.2">
      <c r="B64" s="954" t="s">
        <v>238</v>
      </c>
      <c r="C64" s="916" t="s">
        <v>240</v>
      </c>
      <c r="D64" s="916">
        <v>2019</v>
      </c>
      <c r="E64" s="917">
        <f t="shared" si="2"/>
        <v>6303.23</v>
      </c>
      <c r="F64" s="917">
        <f t="shared" si="2"/>
        <v>0</v>
      </c>
      <c r="G64" s="922"/>
      <c r="H64" s="923"/>
      <c r="I64" s="922">
        <v>1100</v>
      </c>
      <c r="J64" s="923">
        <v>3.5749999999999997E-2</v>
      </c>
      <c r="K64" s="922"/>
      <c r="L64" s="923"/>
      <c r="M64" s="922"/>
      <c r="N64" s="923"/>
      <c r="O64" s="922"/>
      <c r="P64" s="923"/>
      <c r="Q64" s="922">
        <v>122000</v>
      </c>
      <c r="R64" s="923">
        <v>2.768E-2</v>
      </c>
      <c r="S64" s="922">
        <v>7325</v>
      </c>
      <c r="T64" s="923">
        <v>0.36280000000000001</v>
      </c>
      <c r="U64" s="922"/>
      <c r="V64" s="923"/>
      <c r="W64" s="922"/>
      <c r="X64" s="923"/>
      <c r="Y64" s="922"/>
      <c r="Z64" s="923"/>
      <c r="AA64" s="922"/>
      <c r="AB64" s="923"/>
      <c r="AC64" s="922">
        <v>1500</v>
      </c>
      <c r="AD64" s="923">
        <v>3.1460000000000002E-2</v>
      </c>
      <c r="AE64" s="922"/>
      <c r="AF64" s="923"/>
      <c r="AG64" s="922"/>
      <c r="AH64" s="923"/>
      <c r="AI64" s="922">
        <v>40</v>
      </c>
      <c r="AJ64" s="923">
        <v>3.0434999999999999</v>
      </c>
      <c r="AK64" s="922">
        <v>20</v>
      </c>
      <c r="AL64" s="923">
        <v>3.0249999999999999</v>
      </c>
      <c r="AM64" s="922"/>
      <c r="AN64" s="924"/>
      <c r="AO64" s="922"/>
      <c r="AP64" s="924"/>
      <c r="AQ64" s="922"/>
      <c r="AR64" s="924"/>
      <c r="AS64" s="922"/>
      <c r="AT64" s="924"/>
      <c r="AU64" s="922"/>
      <c r="AV64" s="924"/>
      <c r="AW64" s="922"/>
      <c r="AX64" s="924"/>
      <c r="AY64" s="922"/>
      <c r="AZ64" s="924"/>
      <c r="BA64" s="922"/>
      <c r="BB64" s="924"/>
      <c r="BC64" s="922"/>
      <c r="BD64" s="924"/>
      <c r="BE64" s="922"/>
      <c r="BF64" s="924"/>
      <c r="BG64" s="922"/>
      <c r="BH64" s="924"/>
      <c r="BI64" s="922"/>
      <c r="BJ64" s="924"/>
      <c r="BK64" s="922"/>
      <c r="BL64" s="924"/>
      <c r="BM64" s="922"/>
      <c r="BN64" s="924"/>
      <c r="BO64" s="922"/>
      <c r="BP64" s="924"/>
      <c r="BQ64" s="922"/>
      <c r="BR64" s="924"/>
      <c r="BS64" s="922"/>
      <c r="BT64" s="924"/>
      <c r="BU64" s="922"/>
      <c r="BV64" s="925"/>
      <c r="BW64" s="922"/>
      <c r="BX64" s="925"/>
      <c r="BY64" s="922"/>
      <c r="BZ64" s="925"/>
      <c r="CA64" s="922"/>
      <c r="CB64" s="925"/>
      <c r="CC64" s="922"/>
      <c r="CD64" s="925"/>
      <c r="CE64" s="925"/>
      <c r="CF64" s="925"/>
      <c r="CG64" s="917">
        <f>ROUND(G64*H64+I64*J64+K64*L64+M64*N64+O64*P64+Q64*R64+S64*T64+U64*V64+W64*X64+Y64*Z64+AA64*AB64+AC64*AD64+AE64*AF64+AG64*AH64+AI64*AJ64+AK64*AL64+AM64*AN64+AO64*AP64+AQ64*AR64+AS64*AT64+AU64*AV64+AW64*AX64+AY64*AZ64+BA64*BB64+BC64*BD64+BE64*BF64+BG64*BH64+BI64*BJ64+BK64*BL64+BM64*BN64+BO64*BP64+BQ64*BR64+BS64*BT64+BU64*BV64+BW64*BX64+BY64*BZ64+CA64*CB64+CC64*CD64,2)</f>
        <v>6303.23</v>
      </c>
      <c r="CH64" s="917"/>
    </row>
    <row r="65" spans="2:86" x14ac:dyDescent="0.2">
      <c r="B65" s="954" t="s">
        <v>238</v>
      </c>
      <c r="C65" s="916" t="s">
        <v>240</v>
      </c>
      <c r="D65" s="916">
        <v>2020</v>
      </c>
      <c r="E65" s="917">
        <f t="shared" si="2"/>
        <v>0</v>
      </c>
      <c r="F65" s="917">
        <f t="shared" si="2"/>
        <v>14225.07</v>
      </c>
      <c r="G65" s="922">
        <v>5000</v>
      </c>
      <c r="H65" s="923">
        <v>0.112</v>
      </c>
      <c r="I65" s="922">
        <v>3350</v>
      </c>
      <c r="J65" s="923">
        <v>0.2135402985074627</v>
      </c>
      <c r="K65" s="922">
        <v>20000</v>
      </c>
      <c r="L65" s="923">
        <v>7.2688000000000003E-2</v>
      </c>
      <c r="M65" s="922">
        <v>1000</v>
      </c>
      <c r="N65" s="923">
        <v>3.37263</v>
      </c>
      <c r="O65" s="922"/>
      <c r="P65" s="923"/>
      <c r="Q65" s="922">
        <v>65000</v>
      </c>
      <c r="R65" s="923">
        <v>6.7199999999999996E-2</v>
      </c>
      <c r="S65" s="922">
        <v>2650</v>
      </c>
      <c r="T65" s="923">
        <v>0.51372075471698109</v>
      </c>
      <c r="U65" s="922"/>
      <c r="V65" s="923"/>
      <c r="W65" s="922">
        <v>166</v>
      </c>
      <c r="X65" s="923">
        <v>3.2230722891566264</v>
      </c>
      <c r="Y65" s="922"/>
      <c r="Z65" s="923"/>
      <c r="AA65" s="922">
        <v>100</v>
      </c>
      <c r="AB65" s="923">
        <v>0.84</v>
      </c>
      <c r="AC65" s="922">
        <v>2960</v>
      </c>
      <c r="AD65" s="923">
        <v>0.10163851351351352</v>
      </c>
      <c r="AE65" s="922">
        <v>152</v>
      </c>
      <c r="AF65" s="923">
        <v>7.26</v>
      </c>
      <c r="AG65" s="922"/>
      <c r="AH65" s="923"/>
      <c r="AI65" s="922">
        <v>60</v>
      </c>
      <c r="AJ65" s="923">
        <v>2.90083333335</v>
      </c>
      <c r="AK65" s="922">
        <v>49</v>
      </c>
      <c r="AL65" s="923">
        <v>4.0104081632673481</v>
      </c>
      <c r="AM65" s="922"/>
      <c r="AN65" s="924"/>
      <c r="AO65" s="922"/>
      <c r="AP65" s="924"/>
      <c r="AQ65" s="922"/>
      <c r="AR65" s="924"/>
      <c r="AS65" s="922"/>
      <c r="AT65" s="924"/>
      <c r="AU65" s="922"/>
      <c r="AV65" s="924"/>
      <c r="AW65" s="922"/>
      <c r="AX65" s="924"/>
      <c r="AY65" s="922"/>
      <c r="AZ65" s="924"/>
      <c r="BA65" s="922"/>
      <c r="BB65" s="924"/>
      <c r="BC65" s="922"/>
      <c r="BD65" s="924"/>
      <c r="BE65" s="922"/>
      <c r="BF65" s="924"/>
      <c r="BG65" s="922"/>
      <c r="BH65" s="924"/>
      <c r="BI65" s="922"/>
      <c r="BJ65" s="924"/>
      <c r="BK65" s="922"/>
      <c r="BL65" s="924"/>
      <c r="BM65" s="922"/>
      <c r="BN65" s="924"/>
      <c r="BO65" s="922"/>
      <c r="BP65" s="924"/>
      <c r="BQ65" s="922"/>
      <c r="BR65" s="924"/>
      <c r="BS65" s="922"/>
      <c r="BT65" s="924"/>
      <c r="BU65" s="922"/>
      <c r="BV65" s="925"/>
      <c r="BW65" s="922"/>
      <c r="BX65" s="925"/>
      <c r="BY65" s="922"/>
      <c r="BZ65" s="925"/>
      <c r="CA65" s="922"/>
      <c r="CB65" s="925"/>
      <c r="CC65" s="922"/>
      <c r="CD65" s="925"/>
      <c r="CE65" s="925"/>
      <c r="CF65" s="925"/>
      <c r="CG65" s="917"/>
      <c r="CH65" s="917">
        <f>ROUND(G65*H65+I65*J65+K65*L65+M65*N65+O65*P65+Q65*R65+S65*T65+U65*V65+W65*X65+Y65*Z65+AA65*AB65+AC65*AD65+AE65*AF65+AG65*AH65+AI65*AJ65+AK65*AL65+AM65*AN65+AO65*AP65+AQ65*AR65+AS65*AT65+AU65*AV65+AW65*AX65+AY65*AZ65+BA65*BB65+BC65*BD65+BE65*BF65+BG65*BH65+BI65*BJ65+BK65*BL65+BM65*BN65+BO65*BP65+BQ65*BR65+BS65*BT65+BU65*BV65+BW65*BX65+BY65*BZ65+CA65*CB65+CC65*CD65,2)</f>
        <v>14225.07</v>
      </c>
    </row>
    <row r="66" spans="2:86" x14ac:dyDescent="0.2">
      <c r="B66" s="954" t="s">
        <v>238</v>
      </c>
      <c r="C66" s="916" t="s">
        <v>241</v>
      </c>
      <c r="D66" s="916">
        <v>2019</v>
      </c>
      <c r="E66" s="917">
        <f t="shared" si="2"/>
        <v>6388.44</v>
      </c>
      <c r="F66" s="917">
        <f t="shared" si="2"/>
        <v>0</v>
      </c>
      <c r="G66" s="922">
        <v>350</v>
      </c>
      <c r="H66" s="923">
        <v>4.8500000000000001E-2</v>
      </c>
      <c r="I66" s="922">
        <v>4545</v>
      </c>
      <c r="J66" s="923">
        <v>1.4999999999999999E-2</v>
      </c>
      <c r="K66" s="922"/>
      <c r="L66" s="923"/>
      <c r="M66" s="922"/>
      <c r="N66" s="923"/>
      <c r="O66" s="922"/>
      <c r="P66" s="923"/>
      <c r="Q66" s="922">
        <v>102600</v>
      </c>
      <c r="R66" s="923">
        <v>2.3300000000000001E-2</v>
      </c>
      <c r="S66" s="922">
        <v>5024</v>
      </c>
      <c r="T66" s="923">
        <v>0.439</v>
      </c>
      <c r="U66" s="922"/>
      <c r="V66" s="923"/>
      <c r="W66" s="922">
        <v>1295</v>
      </c>
      <c r="X66" s="923">
        <v>0.47</v>
      </c>
      <c r="Y66" s="922">
        <v>4100</v>
      </c>
      <c r="Z66" s="923">
        <v>3.7100000000000001E-2</v>
      </c>
      <c r="AA66" s="922"/>
      <c r="AB66" s="923"/>
      <c r="AC66" s="922">
        <v>1250</v>
      </c>
      <c r="AD66" s="923">
        <v>0.153</v>
      </c>
      <c r="AE66" s="922"/>
      <c r="AF66" s="923"/>
      <c r="AG66" s="922">
        <v>20</v>
      </c>
      <c r="AH66" s="923">
        <v>2</v>
      </c>
      <c r="AI66" s="922">
        <v>39.5</v>
      </c>
      <c r="AJ66" s="923">
        <v>6.08</v>
      </c>
      <c r="AK66" s="922">
        <v>95</v>
      </c>
      <c r="AL66" s="923">
        <v>5</v>
      </c>
      <c r="AM66" s="922"/>
      <c r="AN66" s="924"/>
      <c r="AO66" s="922"/>
      <c r="AP66" s="924"/>
      <c r="AQ66" s="922"/>
      <c r="AR66" s="924"/>
      <c r="AS66" s="922"/>
      <c r="AT66" s="924"/>
      <c r="AU66" s="922"/>
      <c r="AV66" s="924"/>
      <c r="AW66" s="922"/>
      <c r="AX66" s="924"/>
      <c r="AY66" s="922"/>
      <c r="AZ66" s="924"/>
      <c r="BA66" s="922"/>
      <c r="BB66" s="924"/>
      <c r="BC66" s="922"/>
      <c r="BD66" s="924"/>
      <c r="BE66" s="922"/>
      <c r="BF66" s="924"/>
      <c r="BG66" s="922"/>
      <c r="BH66" s="924"/>
      <c r="BI66" s="922"/>
      <c r="BJ66" s="924"/>
      <c r="BK66" s="922"/>
      <c r="BL66" s="924"/>
      <c r="BM66" s="922"/>
      <c r="BN66" s="924"/>
      <c r="BO66" s="922"/>
      <c r="BP66" s="924"/>
      <c r="BQ66" s="922"/>
      <c r="BR66" s="924"/>
      <c r="BS66" s="922"/>
      <c r="BT66" s="924"/>
      <c r="BU66" s="922"/>
      <c r="BV66" s="925"/>
      <c r="BW66" s="922"/>
      <c r="BX66" s="925"/>
      <c r="BY66" s="922"/>
      <c r="BZ66" s="925"/>
      <c r="CA66" s="922"/>
      <c r="CB66" s="925"/>
      <c r="CC66" s="922"/>
      <c r="CD66" s="925"/>
      <c r="CE66" s="925"/>
      <c r="CF66" s="925"/>
      <c r="CG66" s="917">
        <f>ROUND(G66*H66+I66*J66+K66*L66+M66*N66+O66*P66+Q66*R66+S66*T66+U66*V66+W66*X66+Y66*Z66+AA66*AB66+AC66*AD66+AE66*AF66+AG66*AH66+AI66*AJ66+AK66*AL66+AM66*AN66+AO66*AP66+AQ66*AR66+AS66*AT66+AU66*AV66+AW66*AX66+AY66*AZ66+BA66*BB66+BC66*BD66+BE66*BF66+BG66*BH66+BI66*BJ66+BK66*BL66+BM66*BN66+BO66*BP66+BQ66*BR66+BS66*BT66+BU66*BV66+BW66*BX66+BY66*BZ66+CA66*CB66+CC66*CD66,2)</f>
        <v>6388.44</v>
      </c>
      <c r="CH66" s="917"/>
    </row>
    <row r="67" spans="2:86" ht="12.75" thickBot="1" x14ac:dyDescent="0.25">
      <c r="B67" s="955" t="s">
        <v>238</v>
      </c>
      <c r="C67" s="938" t="s">
        <v>241</v>
      </c>
      <c r="D67" s="938">
        <v>2020</v>
      </c>
      <c r="E67" s="939">
        <f t="shared" si="2"/>
        <v>0</v>
      </c>
      <c r="F67" s="939">
        <f t="shared" si="2"/>
        <v>23787.25</v>
      </c>
      <c r="G67" s="940">
        <v>50</v>
      </c>
      <c r="H67" s="941">
        <v>0.14560000000000001</v>
      </c>
      <c r="I67" s="940">
        <v>1800</v>
      </c>
      <c r="J67" s="941">
        <v>9.1615999999999989E-2</v>
      </c>
      <c r="K67" s="940">
        <v>17950</v>
      </c>
      <c r="L67" s="941">
        <v>3.3410584958217263E-2</v>
      </c>
      <c r="M67" s="940">
        <v>3690</v>
      </c>
      <c r="N67" s="941">
        <v>0.98571815718157185</v>
      </c>
      <c r="O67" s="940">
        <v>302</v>
      </c>
      <c r="P67" s="941">
        <v>9.0749999999999993</v>
      </c>
      <c r="Q67" s="940">
        <v>97700</v>
      </c>
      <c r="R67" s="941">
        <v>0.11166755373592631</v>
      </c>
      <c r="S67" s="940">
        <v>4808</v>
      </c>
      <c r="T67" s="941">
        <v>0.49172845257903491</v>
      </c>
      <c r="U67" s="940">
        <v>7</v>
      </c>
      <c r="V67" s="941">
        <v>19.844000000000001</v>
      </c>
      <c r="W67" s="940">
        <v>110</v>
      </c>
      <c r="X67" s="941">
        <v>0.96799999999999986</v>
      </c>
      <c r="Y67" s="940">
        <v>3800</v>
      </c>
      <c r="Z67" s="941">
        <v>7.1389999999999995E-2</v>
      </c>
      <c r="AA67" s="940">
        <v>78</v>
      </c>
      <c r="AB67" s="941">
        <v>0.59289999999999998</v>
      </c>
      <c r="AC67" s="940">
        <v>1400</v>
      </c>
      <c r="AD67" s="941">
        <v>0.22560000000000002</v>
      </c>
      <c r="AE67" s="940">
        <v>25</v>
      </c>
      <c r="AF67" s="941">
        <v>6.6255999999999995</v>
      </c>
      <c r="AG67" s="940">
        <v>12</v>
      </c>
      <c r="AH67" s="941">
        <v>5.8079999999999998</v>
      </c>
      <c r="AI67" s="940">
        <v>57.75</v>
      </c>
      <c r="AJ67" s="941">
        <v>24.222640692640692</v>
      </c>
      <c r="AK67" s="940">
        <v>154</v>
      </c>
      <c r="AL67" s="941">
        <v>5.5213636363636365</v>
      </c>
      <c r="AM67" s="940"/>
      <c r="AN67" s="942"/>
      <c r="AO67" s="940"/>
      <c r="AP67" s="942"/>
      <c r="AQ67" s="940"/>
      <c r="AR67" s="942"/>
      <c r="AS67" s="940"/>
      <c r="AT67" s="942"/>
      <c r="AU67" s="940"/>
      <c r="AV67" s="942"/>
      <c r="AW67" s="940"/>
      <c r="AX67" s="942"/>
      <c r="AY67" s="940"/>
      <c r="AZ67" s="942"/>
      <c r="BA67" s="940"/>
      <c r="BB67" s="942"/>
      <c r="BC67" s="940"/>
      <c r="BD67" s="942"/>
      <c r="BE67" s="940"/>
      <c r="BF67" s="942"/>
      <c r="BG67" s="940"/>
      <c r="BH67" s="942"/>
      <c r="BI67" s="940"/>
      <c r="BJ67" s="942"/>
      <c r="BK67" s="940"/>
      <c r="BL67" s="942"/>
      <c r="BM67" s="940"/>
      <c r="BN67" s="942"/>
      <c r="BO67" s="940"/>
      <c r="BP67" s="942"/>
      <c r="BQ67" s="940"/>
      <c r="BR67" s="942"/>
      <c r="BS67" s="940"/>
      <c r="BT67" s="942"/>
      <c r="BU67" s="940"/>
      <c r="BV67" s="943"/>
      <c r="BW67" s="940"/>
      <c r="BX67" s="943"/>
      <c r="BY67" s="940"/>
      <c r="BZ67" s="943"/>
      <c r="CA67" s="940"/>
      <c r="CB67" s="943"/>
      <c r="CC67" s="940"/>
      <c r="CD67" s="943"/>
      <c r="CE67" s="943"/>
      <c r="CF67" s="943"/>
      <c r="CG67" s="939"/>
      <c r="CH67" s="939">
        <f>ROUND(G67*H67+I67*J67+K67*L67+M67*N67+O67*P67+Q67*R67+S67*T67+U67*V67+W67*X67+Y67*Z67+AA67*AB67+AC67*AD67+AE67*AF67+AG67*AH67+AI67*AJ67+AK67*AL67+AM67*AN67+AO67*AP67+AQ67*AR67+AS67*AT67+AU67*AV67+AW67*AX67+AY67*AZ67+BA67*BB67+BC67*BD67+BE67*BF67+BG67*BH67+BI67*BJ67+BK67*BL67+BM67*BN67+BO67*BP67+BQ67*BR67+BS67*BT67+BU67*BV67+BW67*BX67+BY67*BZ67+CA67*CB67+CC67*CD67,2)</f>
        <v>23787.25</v>
      </c>
    </row>
    <row r="68" spans="2:86" x14ac:dyDescent="0.2">
      <c r="B68" s="944" t="s">
        <v>242</v>
      </c>
      <c r="C68" s="945" t="s">
        <v>243</v>
      </c>
      <c r="D68" s="945">
        <v>2019</v>
      </c>
      <c r="E68" s="946">
        <f t="shared" si="2"/>
        <v>1135.1500000000001</v>
      </c>
      <c r="F68" s="946">
        <f t="shared" si="2"/>
        <v>0</v>
      </c>
      <c r="G68" s="947"/>
      <c r="H68" s="948"/>
      <c r="I68" s="947"/>
      <c r="J68" s="948"/>
      <c r="K68" s="947"/>
      <c r="L68" s="948"/>
      <c r="M68" s="947"/>
      <c r="N68" s="948"/>
      <c r="O68" s="947"/>
      <c r="P68" s="948"/>
      <c r="Q68" s="947">
        <v>27830</v>
      </c>
      <c r="R68" s="948">
        <v>2.1647E-2</v>
      </c>
      <c r="S68" s="947"/>
      <c r="T68" s="948"/>
      <c r="U68" s="947"/>
      <c r="V68" s="948"/>
      <c r="W68" s="947"/>
      <c r="X68" s="948"/>
      <c r="Y68" s="947">
        <v>650</v>
      </c>
      <c r="Z68" s="948">
        <v>3.9800000000000002E-2</v>
      </c>
      <c r="AA68" s="947"/>
      <c r="AB68" s="948"/>
      <c r="AC68" s="947">
        <v>50</v>
      </c>
      <c r="AD68" s="948">
        <v>1.9619999999999999E-2</v>
      </c>
      <c r="AE68" s="947"/>
      <c r="AF68" s="948"/>
      <c r="AG68" s="947"/>
      <c r="AH68" s="948"/>
      <c r="AI68" s="947">
        <v>109</v>
      </c>
      <c r="AJ68" s="948">
        <v>4.2488999999999999</v>
      </c>
      <c r="AK68" s="947">
        <v>4.75</v>
      </c>
      <c r="AL68" s="948">
        <v>8.7852999999999994</v>
      </c>
      <c r="AM68" s="947"/>
      <c r="AN68" s="949"/>
      <c r="AO68" s="947"/>
      <c r="AP68" s="949"/>
      <c r="AQ68" s="947"/>
      <c r="AR68" s="949"/>
      <c r="AS68" s="947"/>
      <c r="AT68" s="949"/>
      <c r="AU68" s="947"/>
      <c r="AV68" s="949"/>
      <c r="AW68" s="947"/>
      <c r="AX68" s="949"/>
      <c r="AY68" s="947">
        <v>59</v>
      </c>
      <c r="AZ68" s="949">
        <v>1.7000000000000001E-2</v>
      </c>
      <c r="BA68" s="947"/>
      <c r="BB68" s="949"/>
      <c r="BC68" s="947"/>
      <c r="BD68" s="949"/>
      <c r="BE68" s="947"/>
      <c r="BF68" s="949"/>
      <c r="BG68" s="947"/>
      <c r="BH68" s="949"/>
      <c r="BI68" s="947"/>
      <c r="BJ68" s="949"/>
      <c r="BK68" s="947"/>
      <c r="BL68" s="949"/>
      <c r="BM68" s="947"/>
      <c r="BN68" s="949"/>
      <c r="BO68" s="947"/>
      <c r="BP68" s="949"/>
      <c r="BQ68" s="947"/>
      <c r="BR68" s="949"/>
      <c r="BS68" s="947"/>
      <c r="BT68" s="949"/>
      <c r="BU68" s="947"/>
      <c r="BV68" s="950"/>
      <c r="BW68" s="947"/>
      <c r="BX68" s="950"/>
      <c r="BY68" s="947"/>
      <c r="BZ68" s="950"/>
      <c r="CA68" s="947"/>
      <c r="CB68" s="950"/>
      <c r="CC68" s="947"/>
      <c r="CD68" s="950"/>
      <c r="CE68" s="950"/>
      <c r="CF68" s="950"/>
      <c r="CG68" s="946">
        <f>ROUND(G68*H68+I68*J68+K68*L68+M68*N68+O68*P68+Q68*R68+S68*T68+U68*V68+W68*X68+Y68*Z68+AA68*AB68+AC68*AD68+AE68*AF68+AG68*AH68+AI68*AJ68+AK68*AL68+AM68*AN68+AO68*AP68+AQ68*AR68+AS68*AT68+AU68*AV68+AW68*AX68+AY68*AZ68+BA68*BB68+BC68*BD68+BE68*BF68+BG68*BH68+BI68*BJ68+BK68*BL68+BM68*BN68+BO68*BP68+BQ68*BR68+BS68*BT68+BU68*BV68+BW68*BX68+BY68*BZ68+CA68*CB68+CC68*CD68,2)</f>
        <v>1135.1500000000001</v>
      </c>
      <c r="CH68" s="946"/>
    </row>
    <row r="69" spans="2:86" x14ac:dyDescent="0.2">
      <c r="B69" s="915" t="s">
        <v>242</v>
      </c>
      <c r="C69" s="916" t="s">
        <v>243</v>
      </c>
      <c r="D69" s="916">
        <v>2020</v>
      </c>
      <c r="E69" s="917">
        <f t="shared" si="2"/>
        <v>0</v>
      </c>
      <c r="F69" s="917">
        <f t="shared" si="2"/>
        <v>4933.6099999999997</v>
      </c>
      <c r="G69" s="922"/>
      <c r="H69" s="923"/>
      <c r="I69" s="922"/>
      <c r="J69" s="923"/>
      <c r="K69" s="922"/>
      <c r="L69" s="923"/>
      <c r="M69" s="922"/>
      <c r="N69" s="923"/>
      <c r="O69" s="922"/>
      <c r="P69" s="923"/>
      <c r="Q69" s="922">
        <v>30469</v>
      </c>
      <c r="R69" s="923">
        <v>9.0285916833502899E-2</v>
      </c>
      <c r="S69" s="922">
        <v>8</v>
      </c>
      <c r="T69" s="923">
        <v>0.21840000000000001</v>
      </c>
      <c r="U69" s="922"/>
      <c r="V69" s="923"/>
      <c r="W69" s="922">
        <v>46</v>
      </c>
      <c r="X69" s="923">
        <v>0.96799999999999997</v>
      </c>
      <c r="Y69" s="922">
        <v>1395</v>
      </c>
      <c r="Z69" s="923">
        <v>4.189722580645161E-2</v>
      </c>
      <c r="AA69" s="922">
        <v>50</v>
      </c>
      <c r="AB69" s="923">
        <v>1.098E-2</v>
      </c>
      <c r="AC69" s="922">
        <v>82</v>
      </c>
      <c r="AD69" s="923">
        <v>2.3833E-2</v>
      </c>
      <c r="AE69" s="922"/>
      <c r="AF69" s="923"/>
      <c r="AG69" s="922">
        <v>1</v>
      </c>
      <c r="AH69" s="923">
        <v>1.44</v>
      </c>
      <c r="AI69" s="922">
        <v>95</v>
      </c>
      <c r="AJ69" s="923">
        <v>4.3178878947368418</v>
      </c>
      <c r="AK69" s="922">
        <v>10.5</v>
      </c>
      <c r="AL69" s="923">
        <v>5.4450000000000003</v>
      </c>
      <c r="AM69" s="922">
        <v>215</v>
      </c>
      <c r="AN69" s="924">
        <v>4.3119999999999999E-2</v>
      </c>
      <c r="AO69" s="922"/>
      <c r="AP69" s="924"/>
      <c r="AQ69" s="922"/>
      <c r="AR69" s="924"/>
      <c r="AS69" s="922">
        <v>4</v>
      </c>
      <c r="AT69" s="924">
        <v>5.6749200000000002</v>
      </c>
      <c r="AU69" s="922"/>
      <c r="AV69" s="924"/>
      <c r="AW69" s="922"/>
      <c r="AX69" s="924"/>
      <c r="AY69" s="922">
        <v>8766</v>
      </c>
      <c r="AZ69" s="924">
        <v>0.17963499999999999</v>
      </c>
      <c r="BA69" s="922"/>
      <c r="BB69" s="924"/>
      <c r="BC69" s="922"/>
      <c r="BD69" s="924"/>
      <c r="BE69" s="922"/>
      <c r="BF69" s="924"/>
      <c r="BG69" s="922"/>
      <c r="BH69" s="924"/>
      <c r="BI69" s="922"/>
      <c r="BJ69" s="924"/>
      <c r="BK69" s="922"/>
      <c r="BL69" s="924"/>
      <c r="BM69" s="922"/>
      <c r="BN69" s="924"/>
      <c r="BO69" s="922"/>
      <c r="BP69" s="924"/>
      <c r="BQ69" s="922"/>
      <c r="BR69" s="924"/>
      <c r="BS69" s="922"/>
      <c r="BT69" s="924"/>
      <c r="BU69" s="922"/>
      <c r="BV69" s="925"/>
      <c r="BW69" s="922"/>
      <c r="BX69" s="925"/>
      <c r="BY69" s="922"/>
      <c r="BZ69" s="925"/>
      <c r="CA69" s="922"/>
      <c r="CB69" s="925"/>
      <c r="CC69" s="922"/>
      <c r="CD69" s="925"/>
      <c r="CE69" s="925"/>
      <c r="CF69" s="925"/>
      <c r="CG69" s="917"/>
      <c r="CH69" s="917">
        <f>ROUND(G69*H69+I69*J69+K69*L69+M69*N69+O69*P69+Q69*R69+S69*T69+U69*V69+W69*X69+Y69*Z69+AA69*AB69+AC69*AD69+AE69*AF69+AG69*AH69+AI69*AJ69+AK69*AL69+AM69*AN69+AO69*AP69+AQ69*AR69+AS69*AT69+AU69*AV69+AW69*AX69+AY69*AZ69+BA69*BB69+BC69*BD69+BE69*BF69+BG69*BH69+BI69*BJ69+BK69*BL69+BM69*BN69+BO69*BP69+BQ69*BR69+BS69*BT69+BU69*BV69+BW69*BX69+BY69*BZ69+CA69*CB69+CC69*CD69,2)</f>
        <v>4933.6099999999997</v>
      </c>
    </row>
    <row r="70" spans="2:86" x14ac:dyDescent="0.2">
      <c r="B70" s="915" t="s">
        <v>242</v>
      </c>
      <c r="C70" s="916" t="s">
        <v>244</v>
      </c>
      <c r="D70" s="916">
        <v>2019</v>
      </c>
      <c r="E70" s="917">
        <f t="shared" si="2"/>
        <v>52.5</v>
      </c>
      <c r="F70" s="917">
        <f t="shared" si="2"/>
        <v>0</v>
      </c>
      <c r="G70" s="922"/>
      <c r="H70" s="923"/>
      <c r="I70" s="922"/>
      <c r="J70" s="923"/>
      <c r="K70" s="922"/>
      <c r="L70" s="923"/>
      <c r="M70" s="922"/>
      <c r="N70" s="923"/>
      <c r="O70" s="922"/>
      <c r="P70" s="923"/>
      <c r="Q70" s="922"/>
      <c r="R70" s="923"/>
      <c r="S70" s="922"/>
      <c r="T70" s="923"/>
      <c r="U70" s="922"/>
      <c r="V70" s="923"/>
      <c r="W70" s="922"/>
      <c r="X70" s="923"/>
      <c r="Y70" s="922"/>
      <c r="Z70" s="923"/>
      <c r="AA70" s="922"/>
      <c r="AB70" s="923"/>
      <c r="AC70" s="922"/>
      <c r="AD70" s="923"/>
      <c r="AE70" s="922"/>
      <c r="AF70" s="923"/>
      <c r="AG70" s="922"/>
      <c r="AH70" s="923"/>
      <c r="AI70" s="896">
        <v>10</v>
      </c>
      <c r="AJ70" s="896">
        <v>5.25</v>
      </c>
      <c r="AK70" s="922"/>
      <c r="AL70" s="923"/>
      <c r="AM70" s="922"/>
      <c r="AN70" s="924"/>
      <c r="AO70" s="922"/>
      <c r="AP70" s="924"/>
      <c r="AQ70" s="922"/>
      <c r="AR70" s="924"/>
      <c r="AS70" s="922"/>
      <c r="AT70" s="924"/>
      <c r="AU70" s="922"/>
      <c r="AV70" s="924"/>
      <c r="AW70" s="922"/>
      <c r="AX70" s="924"/>
      <c r="AY70" s="922"/>
      <c r="AZ70" s="924"/>
      <c r="BA70" s="922"/>
      <c r="BB70" s="924"/>
      <c r="BC70" s="922"/>
      <c r="BD70" s="924"/>
      <c r="BE70" s="922"/>
      <c r="BF70" s="924"/>
      <c r="BG70" s="922"/>
      <c r="BH70" s="924"/>
      <c r="BI70" s="922"/>
      <c r="BJ70" s="924"/>
      <c r="BK70" s="922"/>
      <c r="BL70" s="924"/>
      <c r="BM70" s="922"/>
      <c r="BN70" s="924"/>
      <c r="BO70" s="922"/>
      <c r="BP70" s="924"/>
      <c r="BQ70" s="922"/>
      <c r="BR70" s="924"/>
      <c r="BS70" s="922"/>
      <c r="BT70" s="924"/>
      <c r="BU70" s="922"/>
      <c r="BV70" s="925"/>
      <c r="BW70" s="922"/>
      <c r="BX70" s="925"/>
      <c r="BY70" s="922"/>
      <c r="BZ70" s="925"/>
      <c r="CA70" s="922"/>
      <c r="CB70" s="925"/>
      <c r="CC70" s="922"/>
      <c r="CD70" s="925"/>
      <c r="CE70" s="925"/>
      <c r="CF70" s="925"/>
      <c r="CG70" s="917">
        <f>ROUND(G70*H70+I70*J70+K70*L70+M70*N70+O70*P70+Q70*R70+S70*T70+U70*V70+W70*X70+Y70*Z70+AA70*AB70+AC70*AD70+AE70*AF70+AG70*AH70+AI70*AJ70+AK70*AL70+AM70*AN70+AO70*AP70+AQ70*AR70+AS70*AT70+AU70*AV70+AW70*AX70+AY70*AZ70+BA70*BB70+BC70*BD70+BE70*BF70+BG70*BH70+BI70*BJ70+BK70*BL70+BM70*BN70+BO70*BP70+BQ70*BR70+BS70*BT70+BU70*BV70+BW70*BX70+BY70*BZ70+CA70*CB70+CC70*CD70,2)</f>
        <v>52.5</v>
      </c>
      <c r="CH70" s="917"/>
    </row>
    <row r="71" spans="2:86" x14ac:dyDescent="0.2">
      <c r="B71" s="915" t="s">
        <v>242</v>
      </c>
      <c r="C71" s="916" t="s">
        <v>244</v>
      </c>
      <c r="D71" s="916">
        <v>2020</v>
      </c>
      <c r="E71" s="917">
        <f t="shared" si="2"/>
        <v>0</v>
      </c>
      <c r="F71" s="917">
        <f t="shared" si="2"/>
        <v>139.6</v>
      </c>
      <c r="G71" s="922"/>
      <c r="H71" s="923"/>
      <c r="I71" s="922"/>
      <c r="J71" s="923"/>
      <c r="K71" s="922"/>
      <c r="L71" s="923"/>
      <c r="M71" s="922"/>
      <c r="N71" s="923"/>
      <c r="O71" s="922"/>
      <c r="P71" s="923"/>
      <c r="Q71" s="922"/>
      <c r="R71" s="923"/>
      <c r="S71" s="922"/>
      <c r="T71" s="923"/>
      <c r="U71" s="922"/>
      <c r="V71" s="923"/>
      <c r="W71" s="922"/>
      <c r="X71" s="923"/>
      <c r="Y71" s="922"/>
      <c r="Z71" s="923"/>
      <c r="AA71" s="922"/>
      <c r="AB71" s="923"/>
      <c r="AC71" s="922"/>
      <c r="AD71" s="923"/>
      <c r="AE71" s="922"/>
      <c r="AF71" s="923"/>
      <c r="AG71" s="922"/>
      <c r="AH71" s="923"/>
      <c r="AI71" s="896">
        <v>20</v>
      </c>
      <c r="AJ71" s="896">
        <v>6.98</v>
      </c>
      <c r="AK71" s="922"/>
      <c r="AL71" s="923"/>
      <c r="AM71" s="922"/>
      <c r="AN71" s="924"/>
      <c r="AO71" s="922"/>
      <c r="AP71" s="924"/>
      <c r="AQ71" s="922"/>
      <c r="AR71" s="924"/>
      <c r="AS71" s="922"/>
      <c r="AT71" s="924"/>
      <c r="AU71" s="922"/>
      <c r="AV71" s="924"/>
      <c r="AW71" s="922"/>
      <c r="AX71" s="924"/>
      <c r="AY71" s="922"/>
      <c r="AZ71" s="924"/>
      <c r="BA71" s="922"/>
      <c r="BB71" s="924"/>
      <c r="BC71" s="922"/>
      <c r="BD71" s="924"/>
      <c r="BE71" s="922"/>
      <c r="BF71" s="924"/>
      <c r="BG71" s="922"/>
      <c r="BH71" s="924"/>
      <c r="BI71" s="922"/>
      <c r="BJ71" s="924"/>
      <c r="BK71" s="922"/>
      <c r="BL71" s="924"/>
      <c r="BM71" s="922"/>
      <c r="BN71" s="924"/>
      <c r="BO71" s="922"/>
      <c r="BP71" s="924"/>
      <c r="BQ71" s="922"/>
      <c r="BR71" s="924"/>
      <c r="BS71" s="922"/>
      <c r="BT71" s="924"/>
      <c r="BU71" s="922"/>
      <c r="BV71" s="925"/>
      <c r="BW71" s="922"/>
      <c r="BX71" s="925"/>
      <c r="BY71" s="922"/>
      <c r="BZ71" s="925"/>
      <c r="CA71" s="922"/>
      <c r="CB71" s="925"/>
      <c r="CC71" s="922"/>
      <c r="CD71" s="925"/>
      <c r="CE71" s="925"/>
      <c r="CF71" s="925"/>
      <c r="CG71" s="917"/>
      <c r="CH71" s="917">
        <f>ROUND(G71*H71+I71*J71+K71*L71+M71*N71+O71*P71+Q71*R71+S71*T71+U71*V71+W71*X71+Y71*Z71+AA71*AB71+AC71*AD71+AE71*AF71+AG71*AH71+AI71*AJ71+AK71*AL71+AM71*AN71+AO71*AP71+AQ71*AR71+AS71*AT71+AU71*AV71+AW71*AX71+AY71*AZ71+BA71*BB71+BC71*BD71+BE71*BF71+BG71*BH71+BI71*BJ71+BK71*BL71+BM71*BN71+BO71*BP71+BQ71*BR71+BS71*BT71+BU71*BV71+BW71*BX71+BY71*BZ71+CA71*CB71+CC71*CD71,2)</f>
        <v>139.6</v>
      </c>
    </row>
    <row r="72" spans="2:86" x14ac:dyDescent="0.2">
      <c r="B72" s="915" t="s">
        <v>242</v>
      </c>
      <c r="C72" s="916" t="s">
        <v>245</v>
      </c>
      <c r="D72" s="916">
        <v>2019</v>
      </c>
      <c r="E72" s="917">
        <f t="shared" si="2"/>
        <v>564.45000000000005</v>
      </c>
      <c r="F72" s="917">
        <f t="shared" si="2"/>
        <v>0</v>
      </c>
      <c r="G72" s="922"/>
      <c r="H72" s="923"/>
      <c r="I72" s="922"/>
      <c r="J72" s="923"/>
      <c r="K72" s="922"/>
      <c r="L72" s="923"/>
      <c r="M72" s="922"/>
      <c r="N72" s="923"/>
      <c r="O72" s="922"/>
      <c r="P72" s="923"/>
      <c r="Q72" s="922">
        <v>22220</v>
      </c>
      <c r="R72" s="923">
        <v>2.5360000000000001E-2</v>
      </c>
      <c r="S72" s="922"/>
      <c r="T72" s="923"/>
      <c r="U72" s="922"/>
      <c r="V72" s="923"/>
      <c r="W72" s="922"/>
      <c r="X72" s="923"/>
      <c r="Y72" s="922"/>
      <c r="Z72" s="923"/>
      <c r="AA72" s="922"/>
      <c r="AB72" s="923"/>
      <c r="AC72" s="922">
        <v>60</v>
      </c>
      <c r="AD72" s="923">
        <v>1.583E-2</v>
      </c>
      <c r="AE72" s="922"/>
      <c r="AF72" s="923"/>
      <c r="AG72" s="922"/>
      <c r="AH72" s="923"/>
      <c r="AI72" s="922"/>
      <c r="AJ72" s="923"/>
      <c r="AK72" s="922"/>
      <c r="AL72" s="923"/>
      <c r="AM72" s="922"/>
      <c r="AN72" s="924"/>
      <c r="AO72" s="922"/>
      <c r="AP72" s="924"/>
      <c r="AQ72" s="922"/>
      <c r="AR72" s="924"/>
      <c r="AS72" s="922"/>
      <c r="AT72" s="924"/>
      <c r="AU72" s="922"/>
      <c r="AV72" s="924"/>
      <c r="AW72" s="922"/>
      <c r="AX72" s="924"/>
      <c r="AY72" s="922"/>
      <c r="AZ72" s="924"/>
      <c r="BA72" s="922"/>
      <c r="BB72" s="924"/>
      <c r="BC72" s="922"/>
      <c r="BD72" s="924"/>
      <c r="BE72" s="922"/>
      <c r="BF72" s="924"/>
      <c r="BG72" s="922"/>
      <c r="BH72" s="924"/>
      <c r="BI72" s="922"/>
      <c r="BJ72" s="924"/>
      <c r="BK72" s="922"/>
      <c r="BL72" s="924"/>
      <c r="BM72" s="922"/>
      <c r="BN72" s="924"/>
      <c r="BO72" s="922"/>
      <c r="BP72" s="924"/>
      <c r="BQ72" s="922"/>
      <c r="BR72" s="924"/>
      <c r="BS72" s="922"/>
      <c r="BT72" s="924"/>
      <c r="BU72" s="922"/>
      <c r="BV72" s="925"/>
      <c r="BW72" s="922"/>
      <c r="BX72" s="925"/>
      <c r="BY72" s="922"/>
      <c r="BZ72" s="925"/>
      <c r="CA72" s="922"/>
      <c r="CB72" s="925"/>
      <c r="CC72" s="922"/>
      <c r="CD72" s="925"/>
      <c r="CE72" s="925"/>
      <c r="CF72" s="925"/>
      <c r="CG72" s="917">
        <f>ROUND(G72*H72+I72*J72+K72*L72+M72*N72+O72*P72+Q72*R72+S72*T72+U72*V72+W72*X72+Y72*Z72+AA72*AB72+AC72*AD72+AE72*AF72+AG72*AH72+AI72*AJ72+AK72*AL72+AM72*AN72+AO72*AP72+AQ72*AR72+AS72*AT72+AU72*AV72+AW72*AX72+AY72*AZ72+BA72*BB72+BC72*BD72+BE72*BF72+BG72*BH72+BI72*BJ72+BK72*BL72+BM72*BN72+BO72*BP72+BQ72*BR72+BS72*BT72+BU72*BV72+BW72*BX72+BY72*BZ72+CA72*CB72+CC72*CD72,2)</f>
        <v>564.45000000000005</v>
      </c>
      <c r="CH72" s="917"/>
    </row>
    <row r="73" spans="2:86" x14ac:dyDescent="0.2">
      <c r="B73" s="915" t="s">
        <v>242</v>
      </c>
      <c r="C73" s="916" t="s">
        <v>245</v>
      </c>
      <c r="D73" s="916">
        <v>2020</v>
      </c>
      <c r="E73" s="917">
        <f t="shared" si="2"/>
        <v>0</v>
      </c>
      <c r="F73" s="917">
        <f t="shared" si="2"/>
        <v>5074.95</v>
      </c>
      <c r="G73" s="922">
        <v>4194</v>
      </c>
      <c r="H73" s="923">
        <v>0.47371673819742488</v>
      </c>
      <c r="I73" s="922"/>
      <c r="J73" s="923"/>
      <c r="K73" s="922"/>
      <c r="L73" s="923"/>
      <c r="M73" s="922">
        <v>204</v>
      </c>
      <c r="N73" s="923">
        <v>3.7731273529411764</v>
      </c>
      <c r="O73" s="922"/>
      <c r="P73" s="923"/>
      <c r="Q73" s="922">
        <v>40920</v>
      </c>
      <c r="R73" s="923">
        <v>3.2851855327468232E-2</v>
      </c>
      <c r="S73" s="922"/>
      <c r="T73" s="923"/>
      <c r="U73" s="922">
        <v>10</v>
      </c>
      <c r="V73" s="923">
        <v>6.7054169999999997</v>
      </c>
      <c r="W73" s="922">
        <v>51</v>
      </c>
      <c r="X73" s="923">
        <v>0.99640470588235297</v>
      </c>
      <c r="Y73" s="922"/>
      <c r="Z73" s="923"/>
      <c r="AA73" s="922">
        <v>2</v>
      </c>
      <c r="AB73" s="923">
        <v>2.5499999999999998</v>
      </c>
      <c r="AC73" s="922">
        <v>220</v>
      </c>
      <c r="AD73" s="923">
        <v>2.3632E-2</v>
      </c>
      <c r="AE73" s="922">
        <v>47</v>
      </c>
      <c r="AF73" s="923">
        <v>18</v>
      </c>
      <c r="AG73" s="922"/>
      <c r="AH73" s="923"/>
      <c r="AI73" s="922"/>
      <c r="AJ73" s="923"/>
      <c r="AK73" s="922"/>
      <c r="AL73" s="923"/>
      <c r="AM73" s="922"/>
      <c r="AN73" s="924"/>
      <c r="AO73" s="922"/>
      <c r="AP73" s="924"/>
      <c r="AQ73" s="922"/>
      <c r="AR73" s="924"/>
      <c r="AS73" s="922"/>
      <c r="AT73" s="924"/>
      <c r="AU73" s="922"/>
      <c r="AV73" s="924"/>
      <c r="AW73" s="922"/>
      <c r="AX73" s="924"/>
      <c r="AY73" s="922"/>
      <c r="AZ73" s="924"/>
      <c r="BA73" s="922"/>
      <c r="BB73" s="924"/>
      <c r="BC73" s="922"/>
      <c r="BD73" s="924"/>
      <c r="BE73" s="922"/>
      <c r="BF73" s="924"/>
      <c r="BG73" s="922"/>
      <c r="BH73" s="924"/>
      <c r="BI73" s="922"/>
      <c r="BJ73" s="924"/>
      <c r="BK73" s="922"/>
      <c r="BL73" s="924"/>
      <c r="BM73" s="922"/>
      <c r="BN73" s="924"/>
      <c r="BO73" s="922"/>
      <c r="BP73" s="924"/>
      <c r="BQ73" s="922"/>
      <c r="BR73" s="924"/>
      <c r="BS73" s="922"/>
      <c r="BT73" s="924"/>
      <c r="BU73" s="922"/>
      <c r="BV73" s="925"/>
      <c r="BW73" s="922"/>
      <c r="BX73" s="925"/>
      <c r="BY73" s="922"/>
      <c r="BZ73" s="925"/>
      <c r="CA73" s="922"/>
      <c r="CB73" s="925"/>
      <c r="CC73" s="922"/>
      <c r="CD73" s="925"/>
      <c r="CE73" s="925"/>
      <c r="CF73" s="925"/>
      <c r="CG73" s="917"/>
      <c r="CH73" s="917">
        <f>ROUND(G73*H73+I73*J73+K73*L73+M73*N73+O73*P73+Q73*R73+S73*T73+U73*V73+W73*X73+Y73*Z73+AA73*AB73+AC73*AD73+AE73*AF73+AG73*AH73+AI73*AJ73+AK73*AL73+AM73*AN73+AO73*AP73+AQ73*AR73+AS73*AT73+AU73*AV73+AW73*AX73+AY73*AZ73+BA73*BB73+BC73*BD73+BE73*BF73+BG73*BH73+BI73*BJ73+BK73*BL73+BM73*BN73+BO73*BP73+BQ73*BR73+BS73*BT73+BU73*BV73+BW73*BX73+BY73*BZ73+CA73*CB73+CC73*CD73,2)</f>
        <v>5074.95</v>
      </c>
    </row>
    <row r="74" spans="2:86" x14ac:dyDescent="0.2">
      <c r="B74" s="915" t="s">
        <v>242</v>
      </c>
      <c r="C74" s="916" t="s">
        <v>246</v>
      </c>
      <c r="D74" s="916">
        <v>2019</v>
      </c>
      <c r="E74" s="917">
        <f t="shared" si="2"/>
        <v>733.29</v>
      </c>
      <c r="F74" s="917">
        <f t="shared" si="2"/>
        <v>0</v>
      </c>
      <c r="G74" s="922"/>
      <c r="H74" s="923"/>
      <c r="I74" s="922"/>
      <c r="J74" s="923"/>
      <c r="K74" s="922"/>
      <c r="L74" s="923"/>
      <c r="M74" s="922"/>
      <c r="N74" s="923"/>
      <c r="O74" s="922"/>
      <c r="P74" s="923"/>
      <c r="Q74" s="922">
        <v>11400</v>
      </c>
      <c r="R74" s="923">
        <v>0.04</v>
      </c>
      <c r="S74" s="922">
        <v>2</v>
      </c>
      <c r="T74" s="923">
        <v>0.3</v>
      </c>
      <c r="U74" s="922"/>
      <c r="V74" s="923"/>
      <c r="W74" s="922">
        <v>2</v>
      </c>
      <c r="X74" s="923">
        <v>1.35</v>
      </c>
      <c r="Y74" s="922"/>
      <c r="Z74" s="923"/>
      <c r="AA74" s="922"/>
      <c r="AB74" s="923"/>
      <c r="AC74" s="922">
        <v>17</v>
      </c>
      <c r="AD74" s="923">
        <v>0.09</v>
      </c>
      <c r="AE74" s="922"/>
      <c r="AF74" s="923"/>
      <c r="AG74" s="922"/>
      <c r="AH74" s="923"/>
      <c r="AI74" s="922">
        <v>19</v>
      </c>
      <c r="AJ74" s="923">
        <v>10.07</v>
      </c>
      <c r="AK74" s="896">
        <v>2.75</v>
      </c>
      <c r="AL74" s="923">
        <v>29.5</v>
      </c>
      <c r="AM74" s="922"/>
      <c r="AN74" s="924"/>
      <c r="AO74" s="922"/>
      <c r="AP74" s="924"/>
      <c r="AQ74" s="922"/>
      <c r="AR74" s="924"/>
      <c r="AS74" s="922"/>
      <c r="AT74" s="924"/>
      <c r="AU74" s="922"/>
      <c r="AV74" s="924"/>
      <c r="AW74" s="922"/>
      <c r="AX74" s="924"/>
      <c r="AY74" s="922"/>
      <c r="AZ74" s="924"/>
      <c r="BA74" s="922"/>
      <c r="BB74" s="924"/>
      <c r="BC74" s="922"/>
      <c r="BD74" s="924"/>
      <c r="BE74" s="922"/>
      <c r="BF74" s="924"/>
      <c r="BG74" s="922"/>
      <c r="BH74" s="924"/>
      <c r="BI74" s="922"/>
      <c r="BJ74" s="924"/>
      <c r="BK74" s="922"/>
      <c r="BL74" s="924"/>
      <c r="BM74" s="922"/>
      <c r="BN74" s="924"/>
      <c r="BO74" s="922"/>
      <c r="BP74" s="924"/>
      <c r="BQ74" s="922"/>
      <c r="BR74" s="924"/>
      <c r="BS74" s="922"/>
      <c r="BT74" s="924"/>
      <c r="BU74" s="922"/>
      <c r="BV74" s="925"/>
      <c r="BW74" s="922"/>
      <c r="BX74" s="925"/>
      <c r="BY74" s="922"/>
      <c r="BZ74" s="925"/>
      <c r="CA74" s="922"/>
      <c r="CB74" s="925"/>
      <c r="CC74" s="922"/>
      <c r="CD74" s="925"/>
      <c r="CE74" s="925"/>
      <c r="CF74" s="925"/>
      <c r="CG74" s="917">
        <f>ROUND(G74*H74+I74*J74+K74*L74+M74*N74+O74*P74+Q74*R74+S74*T74+U74*V74+W74*X74+Y74*Z74+AA74*AB74+AC74*AD74+AE74*AF74+AG74*AH74+AI74*AJ74+AK74*AL74+AM74*AN74+AO74*AP74+AQ74*AR74+AS74*AT74+AU74*AV74+AW74*AX74+AY74*AZ74+BA74*BB74+BC74*BD74+BE74*BF74+BG74*BH74+BI74*BJ74+BK74*BL74+BM74*BN74+BO74*BP74+BQ74*BR74+BS74*BT74+BU74*BV74+BW74*BX74+BY74*BZ74+CA74*CB74+CC74*CD74,2)</f>
        <v>733.29</v>
      </c>
      <c r="CH74" s="917"/>
    </row>
    <row r="75" spans="2:86" x14ac:dyDescent="0.2">
      <c r="B75" s="915" t="s">
        <v>242</v>
      </c>
      <c r="C75" s="916" t="s">
        <v>246</v>
      </c>
      <c r="D75" s="916">
        <v>2020</v>
      </c>
      <c r="E75" s="917">
        <f t="shared" ref="E75:F89" si="3">CG75</f>
        <v>0</v>
      </c>
      <c r="F75" s="917">
        <f t="shared" si="3"/>
        <v>1426.48</v>
      </c>
      <c r="G75" s="922"/>
      <c r="H75" s="923"/>
      <c r="I75" s="922"/>
      <c r="J75" s="923"/>
      <c r="K75" s="922"/>
      <c r="L75" s="923"/>
      <c r="M75" s="922"/>
      <c r="N75" s="923"/>
      <c r="O75" s="922"/>
      <c r="P75" s="923"/>
      <c r="Q75" s="922">
        <v>5900</v>
      </c>
      <c r="R75" s="923">
        <v>0.21440677966101696</v>
      </c>
      <c r="S75" s="922">
        <v>20</v>
      </c>
      <c r="T75" s="923">
        <v>0.3</v>
      </c>
      <c r="U75" s="922"/>
      <c r="V75" s="923"/>
      <c r="W75" s="922">
        <v>2</v>
      </c>
      <c r="X75" s="923">
        <v>1.35</v>
      </c>
      <c r="Y75" s="922"/>
      <c r="Z75" s="923"/>
      <c r="AA75" s="922"/>
      <c r="AB75" s="923"/>
      <c r="AC75" s="922"/>
      <c r="AD75" s="923"/>
      <c r="AE75" s="922"/>
      <c r="AF75" s="923"/>
      <c r="AG75" s="922"/>
      <c r="AH75" s="923"/>
      <c r="AI75" s="922">
        <v>14</v>
      </c>
      <c r="AJ75" s="923">
        <v>4.8957142857142859</v>
      </c>
      <c r="AK75" s="896">
        <v>6.5</v>
      </c>
      <c r="AL75" s="923">
        <v>12.959999999999999</v>
      </c>
      <c r="AM75" s="922"/>
      <c r="AN75" s="924"/>
      <c r="AO75" s="922"/>
      <c r="AP75" s="924"/>
      <c r="AQ75" s="922"/>
      <c r="AR75" s="924"/>
      <c r="AS75" s="922"/>
      <c r="AT75" s="924"/>
      <c r="AU75" s="922"/>
      <c r="AV75" s="924"/>
      <c r="AW75" s="922"/>
      <c r="AX75" s="924"/>
      <c r="AY75" s="922"/>
      <c r="AZ75" s="924"/>
      <c r="BA75" s="922"/>
      <c r="BB75" s="924"/>
      <c r="BC75" s="922"/>
      <c r="BD75" s="924"/>
      <c r="BE75" s="922"/>
      <c r="BF75" s="924"/>
      <c r="BG75" s="922"/>
      <c r="BH75" s="924"/>
      <c r="BI75" s="922"/>
      <c r="BJ75" s="924"/>
      <c r="BK75" s="922"/>
      <c r="BL75" s="924"/>
      <c r="BM75" s="922"/>
      <c r="BN75" s="924"/>
      <c r="BO75" s="922"/>
      <c r="BP75" s="924"/>
      <c r="BQ75" s="922"/>
      <c r="BR75" s="924"/>
      <c r="BS75" s="922"/>
      <c r="BT75" s="924"/>
      <c r="BU75" s="922"/>
      <c r="BV75" s="925"/>
      <c r="BW75" s="922"/>
      <c r="BX75" s="925"/>
      <c r="BY75" s="922"/>
      <c r="BZ75" s="925"/>
      <c r="CA75" s="922"/>
      <c r="CB75" s="925"/>
      <c r="CC75" s="922"/>
      <c r="CD75" s="925"/>
      <c r="CE75" s="925"/>
      <c r="CF75" s="925"/>
      <c r="CG75" s="917"/>
      <c r="CH75" s="917">
        <f>ROUND(G75*H75+I75*J75+K75*L75+M75*N75+O75*P75+Q75*R75+S75*T75+U75*V75+W75*X75+Y75*Z75+AA75*AB75+AC75*AD75+AE75*AF75+AG75*AH75+AI75*AJ75+AK75*AL75+AM75*AN75+AO75*AP75+AQ75*AR75+AS75*AT75+AU75*AV75+AW75*AX75+AY75*AZ75+BA75*BB75+BC75*BD75+BE75*BF75+BG75*BH75+BI75*BJ75+BK75*BL75+BM75*BN75+BO75*BP75+BQ75*BR75+BS75*BT75+BU75*BV75+BW75*BX75+BY75*BZ75+CA75*CB75+CC75*CD75,2)</f>
        <v>1426.48</v>
      </c>
    </row>
    <row r="76" spans="2:86" x14ac:dyDescent="0.2">
      <c r="B76" s="915" t="s">
        <v>242</v>
      </c>
      <c r="C76" s="916" t="s">
        <v>247</v>
      </c>
      <c r="D76" s="916">
        <v>2019</v>
      </c>
      <c r="E76" s="917">
        <f t="shared" si="3"/>
        <v>0</v>
      </c>
      <c r="F76" s="917">
        <f t="shared" si="3"/>
        <v>0</v>
      </c>
      <c r="G76" s="922"/>
      <c r="H76" s="923"/>
      <c r="I76" s="922"/>
      <c r="J76" s="923"/>
      <c r="K76" s="922"/>
      <c r="L76" s="923"/>
      <c r="M76" s="922"/>
      <c r="N76" s="923"/>
      <c r="O76" s="922"/>
      <c r="P76" s="923"/>
      <c r="Q76" s="922"/>
      <c r="R76" s="923"/>
      <c r="S76" s="922"/>
      <c r="T76" s="923"/>
      <c r="U76" s="922"/>
      <c r="V76" s="923"/>
      <c r="W76" s="922"/>
      <c r="X76" s="923"/>
      <c r="Y76" s="922"/>
      <c r="Z76" s="923"/>
      <c r="AA76" s="922"/>
      <c r="AB76" s="923"/>
      <c r="AC76" s="922"/>
      <c r="AD76" s="923"/>
      <c r="AE76" s="922"/>
      <c r="AF76" s="923"/>
      <c r="AG76" s="922"/>
      <c r="AH76" s="923"/>
      <c r="AI76" s="922"/>
      <c r="AJ76" s="923"/>
      <c r="AK76" s="922"/>
      <c r="AL76" s="923"/>
      <c r="AM76" s="922"/>
      <c r="AN76" s="924"/>
      <c r="AO76" s="922"/>
      <c r="AP76" s="924"/>
      <c r="AQ76" s="922"/>
      <c r="AR76" s="924"/>
      <c r="AS76" s="922"/>
      <c r="AT76" s="924"/>
      <c r="AU76" s="922"/>
      <c r="AV76" s="924"/>
      <c r="AW76" s="922"/>
      <c r="AX76" s="924"/>
      <c r="AY76" s="922"/>
      <c r="AZ76" s="924"/>
      <c r="BA76" s="922"/>
      <c r="BB76" s="924"/>
      <c r="BC76" s="922"/>
      <c r="BD76" s="924"/>
      <c r="BE76" s="922"/>
      <c r="BF76" s="924"/>
      <c r="BG76" s="922"/>
      <c r="BH76" s="924"/>
      <c r="BI76" s="922"/>
      <c r="BJ76" s="924"/>
      <c r="BK76" s="922"/>
      <c r="BL76" s="924"/>
      <c r="BM76" s="922"/>
      <c r="BN76" s="924"/>
      <c r="BO76" s="922"/>
      <c r="BP76" s="924"/>
      <c r="BQ76" s="922"/>
      <c r="BR76" s="924"/>
      <c r="BS76" s="922"/>
      <c r="BT76" s="924"/>
      <c r="BU76" s="922"/>
      <c r="BV76" s="925"/>
      <c r="BW76" s="922"/>
      <c r="BX76" s="925"/>
      <c r="BY76" s="922"/>
      <c r="BZ76" s="925"/>
      <c r="CA76" s="922"/>
      <c r="CB76" s="925"/>
      <c r="CC76" s="922"/>
      <c r="CD76" s="925"/>
      <c r="CE76" s="925"/>
      <c r="CF76" s="925"/>
      <c r="CG76" s="917">
        <f>ROUND(G76*H76+I76*J76+K76*L76+M76*N76+O76*P76+Q76*R76+S76*T76+U76*V76+W76*X76+Y76*Z76+AA76*AB76+AC76*AD76+AE76*AF76+AG76*AH76+AI76*AJ76+AK76*AL76+AM76*AN76+AO76*AP76+AQ76*AR76+AS76*AT76+AU76*AV76+AW76*AX76+AY76*AZ76+BA76*BB76+BC76*BD76+BE76*BF76+BG76*BH76+BI76*BJ76+BK76*BL76+BM76*BN76+BO76*BP76+BQ76*BR76+BS76*BT76+BU76*BV76+BW76*BX76+BY76*BZ76+CA76*CB76+CC76*CD76,2)</f>
        <v>0</v>
      </c>
      <c r="CH76" s="917"/>
    </row>
    <row r="77" spans="2:86" x14ac:dyDescent="0.2">
      <c r="B77" s="915" t="s">
        <v>242</v>
      </c>
      <c r="C77" s="916" t="s">
        <v>247</v>
      </c>
      <c r="D77" s="916">
        <v>2020</v>
      </c>
      <c r="E77" s="917">
        <f t="shared" si="3"/>
        <v>0</v>
      </c>
      <c r="F77" s="917">
        <f t="shared" si="3"/>
        <v>0</v>
      </c>
      <c r="G77" s="922"/>
      <c r="H77" s="923"/>
      <c r="I77" s="922"/>
      <c r="J77" s="923"/>
      <c r="K77" s="922"/>
      <c r="L77" s="923"/>
      <c r="M77" s="922"/>
      <c r="N77" s="923"/>
      <c r="O77" s="922"/>
      <c r="P77" s="923"/>
      <c r="Q77" s="922"/>
      <c r="R77" s="923"/>
      <c r="S77" s="922"/>
      <c r="T77" s="923"/>
      <c r="U77" s="922"/>
      <c r="V77" s="923"/>
      <c r="W77" s="922"/>
      <c r="X77" s="923"/>
      <c r="Y77" s="922"/>
      <c r="Z77" s="923"/>
      <c r="AA77" s="922"/>
      <c r="AB77" s="923"/>
      <c r="AC77" s="922"/>
      <c r="AD77" s="923"/>
      <c r="AE77" s="922"/>
      <c r="AF77" s="923"/>
      <c r="AG77" s="922"/>
      <c r="AH77" s="923"/>
      <c r="AI77" s="922"/>
      <c r="AJ77" s="923"/>
      <c r="AK77" s="922"/>
      <c r="AL77" s="923"/>
      <c r="AM77" s="922"/>
      <c r="AN77" s="924"/>
      <c r="AO77" s="922"/>
      <c r="AP77" s="924"/>
      <c r="AQ77" s="922"/>
      <c r="AR77" s="924"/>
      <c r="AS77" s="922"/>
      <c r="AT77" s="924"/>
      <c r="AU77" s="922"/>
      <c r="AV77" s="924"/>
      <c r="AW77" s="922"/>
      <c r="AX77" s="924"/>
      <c r="AY77" s="922"/>
      <c r="AZ77" s="924"/>
      <c r="BA77" s="922"/>
      <c r="BB77" s="924"/>
      <c r="BC77" s="922"/>
      <c r="BD77" s="924"/>
      <c r="BE77" s="922"/>
      <c r="BF77" s="924"/>
      <c r="BG77" s="922"/>
      <c r="BH77" s="924"/>
      <c r="BI77" s="922"/>
      <c r="BJ77" s="924"/>
      <c r="BK77" s="922"/>
      <c r="BL77" s="924"/>
      <c r="BM77" s="922"/>
      <c r="BN77" s="924"/>
      <c r="BO77" s="922"/>
      <c r="BP77" s="924"/>
      <c r="BQ77" s="922"/>
      <c r="BR77" s="924"/>
      <c r="BS77" s="922"/>
      <c r="BT77" s="924"/>
      <c r="BU77" s="922"/>
      <c r="BV77" s="925"/>
      <c r="BW77" s="922"/>
      <c r="BX77" s="925"/>
      <c r="BY77" s="922"/>
      <c r="BZ77" s="925"/>
      <c r="CA77" s="922"/>
      <c r="CB77" s="925"/>
      <c r="CC77" s="922"/>
      <c r="CD77" s="925"/>
      <c r="CE77" s="925"/>
      <c r="CF77" s="925"/>
      <c r="CG77" s="917"/>
      <c r="CH77" s="917">
        <f>ROUND(G77*H77+I77*J77+K77*L77+M77*N77+O77*P77+Q77*R77+S77*T77+U77*V77+W77*X77+Y77*Z77+AA77*AB77+AC77*AD77+AE77*AF77+AG77*AH77+AI77*AJ77+AK77*AL77+AM77*AN77+AO77*AP77+AQ77*AR77+AS77*AT77+AU77*AV77+AW77*AX77+AY77*AZ77+BA77*BB77+BC77*BD77+BE77*BF77+BG77*BH77+BI77*BJ77+BK77*BL77+BM77*BN77+BO77*BP77+BQ77*BR77+BS77*BT77+BU77*BV77+BW77*BX77+BY77*BZ77+CA77*CB77+CC77*CD77,2)</f>
        <v>0</v>
      </c>
    </row>
    <row r="78" spans="2:86" x14ac:dyDescent="0.2">
      <c r="B78" s="915" t="s">
        <v>242</v>
      </c>
      <c r="C78" s="916" t="s">
        <v>248</v>
      </c>
      <c r="D78" s="916">
        <v>2019</v>
      </c>
      <c r="E78" s="917">
        <f t="shared" si="3"/>
        <v>1675.57</v>
      </c>
      <c r="F78" s="917">
        <f t="shared" si="3"/>
        <v>0</v>
      </c>
      <c r="G78" s="922"/>
      <c r="H78" s="923"/>
      <c r="I78" s="922"/>
      <c r="J78" s="923"/>
      <c r="K78" s="922"/>
      <c r="L78" s="923"/>
      <c r="M78" s="922">
        <v>19</v>
      </c>
      <c r="N78" s="923">
        <v>5.6000000000000001E-2</v>
      </c>
      <c r="O78" s="922"/>
      <c r="P78" s="923"/>
      <c r="Q78" s="922">
        <v>46160</v>
      </c>
      <c r="R78" s="923">
        <v>2.7E-2</v>
      </c>
      <c r="S78" s="922"/>
      <c r="T78" s="923"/>
      <c r="U78" s="922"/>
      <c r="V78" s="923"/>
      <c r="W78" s="922">
        <v>15</v>
      </c>
      <c r="X78" s="923">
        <v>0.23</v>
      </c>
      <c r="Y78" s="922"/>
      <c r="Z78" s="923"/>
      <c r="AA78" s="922"/>
      <c r="AB78" s="923"/>
      <c r="AC78" s="922">
        <v>115</v>
      </c>
      <c r="AD78" s="923">
        <v>1.9E-2</v>
      </c>
      <c r="AE78" s="922"/>
      <c r="AF78" s="923"/>
      <c r="AG78" s="922"/>
      <c r="AH78" s="923"/>
      <c r="AI78" s="922">
        <v>37.5</v>
      </c>
      <c r="AJ78" s="923">
        <v>3.7</v>
      </c>
      <c r="AK78" s="922">
        <v>55</v>
      </c>
      <c r="AL78" s="923">
        <v>5.16</v>
      </c>
      <c r="AM78" s="922"/>
      <c r="AN78" s="924"/>
      <c r="AO78" s="922"/>
      <c r="AP78" s="924"/>
      <c r="AQ78" s="922"/>
      <c r="AR78" s="924"/>
      <c r="AS78" s="922"/>
      <c r="AT78" s="924"/>
      <c r="AU78" s="922"/>
      <c r="AV78" s="924"/>
      <c r="AW78" s="922"/>
      <c r="AX78" s="924"/>
      <c r="AY78" s="922"/>
      <c r="AZ78" s="924"/>
      <c r="BA78" s="922"/>
      <c r="BB78" s="924"/>
      <c r="BC78" s="922"/>
      <c r="BD78" s="924"/>
      <c r="BE78" s="922"/>
      <c r="BF78" s="924"/>
      <c r="BG78" s="922"/>
      <c r="BH78" s="924"/>
      <c r="BI78" s="922"/>
      <c r="BJ78" s="924"/>
      <c r="BK78" s="922"/>
      <c r="BL78" s="924"/>
      <c r="BM78" s="922"/>
      <c r="BN78" s="924"/>
      <c r="BO78" s="922"/>
      <c r="BP78" s="924"/>
      <c r="BQ78" s="922"/>
      <c r="BR78" s="924"/>
      <c r="BS78" s="922"/>
      <c r="BT78" s="924"/>
      <c r="BU78" s="922"/>
      <c r="BV78" s="925"/>
      <c r="BW78" s="922"/>
      <c r="BX78" s="925"/>
      <c r="BY78" s="922"/>
      <c r="BZ78" s="925"/>
      <c r="CA78" s="922"/>
      <c r="CB78" s="925"/>
      <c r="CC78" s="922"/>
      <c r="CD78" s="925"/>
      <c r="CE78" s="925"/>
      <c r="CF78" s="925"/>
      <c r="CG78" s="917">
        <f>ROUND(G78*H78+I78*J78+K78*L78+M78*N78+O78*P78+Q78*R78+S78*T78+U78*V78+W78*X78+Y78*Z78+AA78*AB78+AC78*AD78+AE78*AF78+AG78*AH78+AI78*AJ78+AK78*AL78+AM78*AN78+AO78*AP78+AQ78*AR78+AS78*AT78+AU78*AV78+AW78*AX78+AY78*AZ78+BA78*BB78+BC78*BD78+BE78*BF78+BG78*BH78+BI78*BJ78+BK78*BL78+BM78*BN78+BO78*BP78+BQ78*BR78+BS78*BT78+BU78*BV78+BW78*BX78+BY78*BZ78+CA78*CB78+CC78*CD78,2)</f>
        <v>1675.57</v>
      </c>
      <c r="CH78" s="917"/>
    </row>
    <row r="79" spans="2:86" x14ac:dyDescent="0.2">
      <c r="B79" s="915" t="s">
        <v>242</v>
      </c>
      <c r="C79" s="916" t="s">
        <v>248</v>
      </c>
      <c r="D79" s="916">
        <v>2020</v>
      </c>
      <c r="E79" s="917">
        <f t="shared" si="3"/>
        <v>0</v>
      </c>
      <c r="F79" s="917">
        <f t="shared" si="3"/>
        <v>20975.34</v>
      </c>
      <c r="G79" s="922">
        <v>9450</v>
      </c>
      <c r="H79" s="923">
        <v>0.54</v>
      </c>
      <c r="I79" s="922">
        <v>11450</v>
      </c>
      <c r="J79" s="923">
        <v>0.19</v>
      </c>
      <c r="K79" s="922"/>
      <c r="L79" s="923"/>
      <c r="M79" s="922">
        <v>50</v>
      </c>
      <c r="N79" s="923">
        <v>6.66</v>
      </c>
      <c r="O79" s="922"/>
      <c r="P79" s="923"/>
      <c r="Q79" s="922">
        <v>69060</v>
      </c>
      <c r="R79" s="923">
        <v>8.6999999999999994E-2</v>
      </c>
      <c r="S79" s="922"/>
      <c r="T79" s="923"/>
      <c r="U79" s="922">
        <v>8</v>
      </c>
      <c r="V79" s="923">
        <v>8.32</v>
      </c>
      <c r="W79" s="922">
        <v>1231</v>
      </c>
      <c r="X79" s="923">
        <v>3.43</v>
      </c>
      <c r="Y79" s="922">
        <v>1540</v>
      </c>
      <c r="Z79" s="923">
        <v>0.09</v>
      </c>
      <c r="AA79" s="922"/>
      <c r="AB79" s="923"/>
      <c r="AC79" s="922">
        <v>1820</v>
      </c>
      <c r="AD79" s="923">
        <v>2.9000000000000001E-2</v>
      </c>
      <c r="AE79" s="922">
        <v>213</v>
      </c>
      <c r="AF79" s="923">
        <v>3.25</v>
      </c>
      <c r="AG79" s="922"/>
      <c r="AH79" s="923"/>
      <c r="AI79" s="922">
        <v>125</v>
      </c>
      <c r="AJ79" s="923">
        <v>3.7</v>
      </c>
      <c r="AK79" s="922">
        <v>168</v>
      </c>
      <c r="AL79" s="923">
        <v>9.6999999999999993</v>
      </c>
      <c r="AM79" s="922"/>
      <c r="AN79" s="924"/>
      <c r="AO79" s="922"/>
      <c r="AP79" s="924"/>
      <c r="AQ79" s="922"/>
      <c r="AR79" s="924"/>
      <c r="AS79" s="922"/>
      <c r="AT79" s="924"/>
      <c r="AU79" s="922"/>
      <c r="AV79" s="924"/>
      <c r="AW79" s="922"/>
      <c r="AX79" s="924"/>
      <c r="AY79" s="922"/>
      <c r="AZ79" s="924"/>
      <c r="BA79" s="922">
        <v>3500</v>
      </c>
      <c r="BB79" s="924">
        <v>2.5999999999999999E-2</v>
      </c>
      <c r="BC79" s="922"/>
      <c r="BD79" s="924"/>
      <c r="BE79" s="922"/>
      <c r="BF79" s="924"/>
      <c r="BG79" s="922"/>
      <c r="BH79" s="924"/>
      <c r="BI79" s="922"/>
      <c r="BJ79" s="924"/>
      <c r="BK79" s="922"/>
      <c r="BL79" s="924"/>
      <c r="BM79" s="922"/>
      <c r="BN79" s="924"/>
      <c r="BO79" s="922"/>
      <c r="BP79" s="924"/>
      <c r="BQ79" s="922"/>
      <c r="BR79" s="924"/>
      <c r="BS79" s="922"/>
      <c r="BT79" s="924"/>
      <c r="BU79" s="922"/>
      <c r="BV79" s="925"/>
      <c r="BW79" s="922"/>
      <c r="BX79" s="925"/>
      <c r="BY79" s="922"/>
      <c r="BZ79" s="925"/>
      <c r="CA79" s="922"/>
      <c r="CB79" s="925"/>
      <c r="CC79" s="922"/>
      <c r="CD79" s="925"/>
      <c r="CE79" s="925"/>
      <c r="CF79" s="925"/>
      <c r="CG79" s="917"/>
      <c r="CH79" s="917">
        <f>ROUND(G79*H79+I79*J79+K79*L79+M79*N79+O79*P79+Q79*R79+S79*T79+U79*V79+W79*X79+Y79*Z79+AA79*AB79+AC79*AD79+AE79*AF79+AG79*AH79+AI79*AJ79+AK79*AL79+AM79*AN79+AO79*AP79+AQ79*AR79+AS79*AT79+AU79*AV79+AW79*AX79+AY79*AZ79+BA79*BB79+BC79*BD79+BE79*BF79+BG79*BH79+BI79*BJ79+BK79*BL79+BM79*BN79+BO79*BP79+BQ79*BR79+BS79*BT79+BU79*BV79+BW79*BX79+BY79*BZ79+CA79*CB79+CC79*CD79,2)</f>
        <v>20975.34</v>
      </c>
    </row>
    <row r="80" spans="2:86" x14ac:dyDescent="0.2">
      <c r="B80" s="915" t="s">
        <v>242</v>
      </c>
      <c r="C80" s="916" t="s">
        <v>249</v>
      </c>
      <c r="D80" s="916">
        <v>2019</v>
      </c>
      <c r="E80" s="917">
        <f t="shared" si="3"/>
        <v>600.02</v>
      </c>
      <c r="F80" s="917">
        <f t="shared" si="3"/>
        <v>0</v>
      </c>
      <c r="G80" s="922"/>
      <c r="H80" s="923"/>
      <c r="I80" s="922"/>
      <c r="J80" s="923"/>
      <c r="K80" s="922"/>
      <c r="L80" s="923"/>
      <c r="M80" s="922"/>
      <c r="N80" s="923"/>
      <c r="O80" s="922"/>
      <c r="P80" s="923"/>
      <c r="Q80" s="922">
        <v>126</v>
      </c>
      <c r="R80" s="923">
        <v>4.74</v>
      </c>
      <c r="S80" s="922"/>
      <c r="T80" s="923"/>
      <c r="U80" s="922"/>
      <c r="V80" s="923"/>
      <c r="W80" s="922"/>
      <c r="X80" s="923"/>
      <c r="Y80" s="922"/>
      <c r="Z80" s="923"/>
      <c r="AA80" s="922"/>
      <c r="AB80" s="923"/>
      <c r="AC80" s="922">
        <v>1</v>
      </c>
      <c r="AD80" s="923">
        <v>2.78</v>
      </c>
      <c r="AE80" s="922"/>
      <c r="AF80" s="923"/>
      <c r="AG80" s="922"/>
      <c r="AH80" s="923"/>
      <c r="AI80" s="922"/>
      <c r="AJ80" s="923"/>
      <c r="AK80" s="922"/>
      <c r="AL80" s="923"/>
      <c r="AM80" s="922"/>
      <c r="AN80" s="924"/>
      <c r="AO80" s="922"/>
      <c r="AP80" s="924"/>
      <c r="AQ80" s="922"/>
      <c r="AR80" s="924"/>
      <c r="AS80" s="922"/>
      <c r="AT80" s="924"/>
      <c r="AU80" s="922"/>
      <c r="AV80" s="924"/>
      <c r="AW80" s="922"/>
      <c r="AX80" s="924"/>
      <c r="AY80" s="922"/>
      <c r="AZ80" s="924"/>
      <c r="BA80" s="922"/>
      <c r="BB80" s="924"/>
      <c r="BC80" s="922"/>
      <c r="BD80" s="924"/>
      <c r="BE80" s="922"/>
      <c r="BF80" s="924"/>
      <c r="BG80" s="922"/>
      <c r="BH80" s="924"/>
      <c r="BI80" s="922"/>
      <c r="BJ80" s="924"/>
      <c r="BK80" s="922"/>
      <c r="BL80" s="924"/>
      <c r="BM80" s="922"/>
      <c r="BN80" s="924"/>
      <c r="BO80" s="922"/>
      <c r="BP80" s="924"/>
      <c r="BQ80" s="922"/>
      <c r="BR80" s="924"/>
      <c r="BS80" s="922"/>
      <c r="BT80" s="924"/>
      <c r="BU80" s="922"/>
      <c r="BV80" s="925"/>
      <c r="BW80" s="922"/>
      <c r="BX80" s="925"/>
      <c r="BY80" s="922"/>
      <c r="BZ80" s="925"/>
      <c r="CA80" s="922"/>
      <c r="CB80" s="925"/>
      <c r="CC80" s="922"/>
      <c r="CD80" s="925"/>
      <c r="CE80" s="925"/>
      <c r="CF80" s="925"/>
      <c r="CG80" s="917">
        <f>ROUND(G80*H80+I80*J80+K80*L80+M80*N80+O80*P80+Q80*R80+S80*T80+U80*V80+W80*X80+Y80*Z80+AA80*AB80+AC80*AD80+AE80*AF80+AG80*AH80+AI80*AJ80+AK80*AL80+AM80*AN80+AO80*AP80+AQ80*AR80+AS80*AT80+AU80*AV80+AW80*AX80+AY80*AZ80+BA80*BB80+BC80*BD80+BE80*BF80+BG80*BH80+BI80*BJ80+BK80*BL80+BM80*BN80+BO80*BP80+BQ80*BR80+BS80*BT80+BU80*BV80+BW80*BX80+BY80*BZ80+CA80*CB80+CC80*CD80,2)</f>
        <v>600.02</v>
      </c>
      <c r="CH80" s="917"/>
    </row>
    <row r="81" spans="2:86" x14ac:dyDescent="0.2">
      <c r="B81" s="915" t="s">
        <v>242</v>
      </c>
      <c r="C81" s="916" t="s">
        <v>249</v>
      </c>
      <c r="D81" s="916">
        <v>2020</v>
      </c>
      <c r="E81" s="917">
        <f t="shared" si="3"/>
        <v>0</v>
      </c>
      <c r="F81" s="917">
        <f t="shared" si="3"/>
        <v>1640.28</v>
      </c>
      <c r="G81" s="922"/>
      <c r="H81" s="923"/>
      <c r="I81" s="922"/>
      <c r="J81" s="923"/>
      <c r="K81" s="922"/>
      <c r="L81" s="923"/>
      <c r="M81" s="922">
        <v>22</v>
      </c>
      <c r="N81" s="923">
        <v>4.83</v>
      </c>
      <c r="O81" s="922"/>
      <c r="P81" s="923"/>
      <c r="Q81" s="922">
        <v>202</v>
      </c>
      <c r="R81" s="923">
        <v>7.4216009900990096</v>
      </c>
      <c r="S81" s="922"/>
      <c r="T81" s="923"/>
      <c r="U81" s="922"/>
      <c r="V81" s="923"/>
      <c r="W81" s="922"/>
      <c r="X81" s="923"/>
      <c r="Y81" s="922">
        <v>2</v>
      </c>
      <c r="Z81" s="923">
        <v>9.0749999999999993</v>
      </c>
      <c r="AA81" s="922"/>
      <c r="AB81" s="923"/>
      <c r="AC81" s="922">
        <v>5</v>
      </c>
      <c r="AD81" s="923">
        <v>3.3420000000000001</v>
      </c>
      <c r="AE81" s="922"/>
      <c r="AF81" s="923"/>
      <c r="AG81" s="922"/>
      <c r="AH81" s="923"/>
      <c r="AI81" s="922"/>
      <c r="AJ81" s="923"/>
      <c r="AK81" s="922"/>
      <c r="AL81" s="923"/>
      <c r="AM81" s="922"/>
      <c r="AN81" s="924"/>
      <c r="AO81" s="922"/>
      <c r="AP81" s="924"/>
      <c r="AQ81" s="922"/>
      <c r="AR81" s="924"/>
      <c r="AS81" s="922"/>
      <c r="AT81" s="924"/>
      <c r="AU81" s="922"/>
      <c r="AV81" s="924"/>
      <c r="AW81" s="922"/>
      <c r="AX81" s="924"/>
      <c r="AY81" s="922"/>
      <c r="AZ81" s="924"/>
      <c r="BA81" s="922"/>
      <c r="BB81" s="924"/>
      <c r="BC81" s="922"/>
      <c r="BD81" s="924"/>
      <c r="BE81" s="922"/>
      <c r="BF81" s="924"/>
      <c r="BG81" s="922"/>
      <c r="BH81" s="924"/>
      <c r="BI81" s="922"/>
      <c r="BJ81" s="924"/>
      <c r="BK81" s="922"/>
      <c r="BL81" s="924"/>
      <c r="BM81" s="922"/>
      <c r="BN81" s="924"/>
      <c r="BO81" s="922"/>
      <c r="BP81" s="924"/>
      <c r="BQ81" s="922"/>
      <c r="BR81" s="924"/>
      <c r="BS81" s="922"/>
      <c r="BT81" s="924"/>
      <c r="BU81" s="922"/>
      <c r="BV81" s="925"/>
      <c r="BW81" s="922"/>
      <c r="BX81" s="925"/>
      <c r="BY81" s="922"/>
      <c r="BZ81" s="925"/>
      <c r="CA81" s="922"/>
      <c r="CB81" s="925"/>
      <c r="CC81" s="922"/>
      <c r="CD81" s="925"/>
      <c r="CE81" s="925"/>
      <c r="CF81" s="925"/>
      <c r="CG81" s="917"/>
      <c r="CH81" s="917">
        <f>ROUND(G81*H81+I81*J81+K81*L81+M81*N81+O81*P81+Q81*R81+S81*T81+U81*V81+W81*X81+Y81*Z81+AA81*AB81+AC81*AD81+AE81*AF81+AG81*AH81+AI81*AJ81+AK81*AL81+AM81*AN81+AO81*AP81+AQ81*AR81+AS81*AT81+AU81*AV81+AW81*AX81+AY81*AZ81+BA81*BB81+BC81*BD81+BE81*BF81+BG81*BH81+BI81*BJ81+BK81*BL81+BM81*BN81+BO81*BP81+BQ81*BR81+BS81*BT81+BU81*BV81+BW81*BX81+BY81*BZ81+CA81*CB81+CC81*CD81,2)</f>
        <v>1640.28</v>
      </c>
    </row>
    <row r="82" spans="2:86" x14ac:dyDescent="0.2">
      <c r="B82" s="915" t="s">
        <v>242</v>
      </c>
      <c r="C82" s="916" t="s">
        <v>250</v>
      </c>
      <c r="D82" s="916">
        <v>2019</v>
      </c>
      <c r="E82" s="917">
        <f t="shared" si="3"/>
        <v>1052.57</v>
      </c>
      <c r="F82" s="917">
        <f t="shared" si="3"/>
        <v>0</v>
      </c>
      <c r="G82" s="922"/>
      <c r="H82" s="923"/>
      <c r="I82" s="922">
        <v>50</v>
      </c>
      <c r="J82" s="923">
        <v>1.9E-2</v>
      </c>
      <c r="K82" s="922"/>
      <c r="L82" s="923"/>
      <c r="M82" s="922"/>
      <c r="N82" s="923"/>
      <c r="O82" s="922"/>
      <c r="P82" s="923"/>
      <c r="Q82" s="922">
        <v>26900</v>
      </c>
      <c r="R82" s="923">
        <v>2.6200000000000001E-2</v>
      </c>
      <c r="S82" s="922"/>
      <c r="T82" s="923"/>
      <c r="U82" s="922"/>
      <c r="V82" s="923"/>
      <c r="W82" s="922"/>
      <c r="X82" s="923"/>
      <c r="Y82" s="922">
        <v>300</v>
      </c>
      <c r="Z82" s="923">
        <v>4.82E-2</v>
      </c>
      <c r="AA82" s="922"/>
      <c r="AB82" s="923"/>
      <c r="AC82" s="922">
        <v>120</v>
      </c>
      <c r="AD82" s="923">
        <v>2.1299999999999999E-2</v>
      </c>
      <c r="AE82" s="922">
        <v>0</v>
      </c>
      <c r="AF82" s="923">
        <v>0</v>
      </c>
      <c r="AG82" s="922">
        <v>0</v>
      </c>
      <c r="AH82" s="923">
        <v>0</v>
      </c>
      <c r="AI82" s="922">
        <v>17</v>
      </c>
      <c r="AJ82" s="923">
        <v>5.6980000000000004</v>
      </c>
      <c r="AK82" s="922">
        <v>10</v>
      </c>
      <c r="AL82" s="923">
        <v>18.131900000000002</v>
      </c>
      <c r="AM82" s="922"/>
      <c r="AN82" s="924"/>
      <c r="AO82" s="922"/>
      <c r="AP82" s="924"/>
      <c r="AQ82" s="922">
        <v>600</v>
      </c>
      <c r="AR82" s="924">
        <v>8.6069999999999994E-2</v>
      </c>
      <c r="AS82" s="922"/>
      <c r="AT82" s="924"/>
      <c r="AU82" s="922"/>
      <c r="AV82" s="924"/>
      <c r="AW82" s="922"/>
      <c r="AX82" s="924"/>
      <c r="AY82" s="922"/>
      <c r="AZ82" s="924"/>
      <c r="BA82" s="922"/>
      <c r="BB82" s="924"/>
      <c r="BC82" s="922"/>
      <c r="BD82" s="924"/>
      <c r="BE82" s="922"/>
      <c r="BF82" s="924"/>
      <c r="BG82" s="922"/>
      <c r="BH82" s="924"/>
      <c r="BI82" s="922"/>
      <c r="BJ82" s="924"/>
      <c r="BK82" s="922"/>
      <c r="BL82" s="924"/>
      <c r="BM82" s="922"/>
      <c r="BN82" s="924"/>
      <c r="BO82" s="922"/>
      <c r="BP82" s="924"/>
      <c r="BQ82" s="922"/>
      <c r="BR82" s="924"/>
      <c r="BS82" s="922"/>
      <c r="BT82" s="924"/>
      <c r="BU82" s="922"/>
      <c r="BV82" s="925"/>
      <c r="BW82" s="922"/>
      <c r="BX82" s="925"/>
      <c r="BY82" s="922"/>
      <c r="BZ82" s="925"/>
      <c r="CA82" s="922"/>
      <c r="CB82" s="925"/>
      <c r="CC82" s="922"/>
      <c r="CD82" s="925"/>
      <c r="CE82" s="925"/>
      <c r="CF82" s="925"/>
      <c r="CG82" s="917">
        <f>ROUND(G82*H82+I82*J82+K82*L82+M82*N82+O82*P82+Q82*R82+S82*T82+U82*V82+W82*X82+Y82*Z82+AA82*AB82+AC82*AD82+AE82*AF82+AG82*AH82+AI82*AJ82+AK82*AL82+AM82*AN82+AO82*AP82+AQ82*AR82+AS82*AT82+AU82*AV82+AW82*AX82+AY82*AZ82+BA82*BB82+BC82*BD82+BE82*BF82+BG82*BH82+BI82*BJ82+BK82*BL82+BM82*BN82+BO82*BP82+BQ82*BR82+BS82*BT82+BU82*BV82+BW82*BX82+BY82*BZ82+CA82*CB82+CC82*CD82,2)</f>
        <v>1052.57</v>
      </c>
      <c r="CH82" s="917"/>
    </row>
    <row r="83" spans="2:86" x14ac:dyDescent="0.2">
      <c r="B83" s="915" t="s">
        <v>242</v>
      </c>
      <c r="C83" s="916" t="s">
        <v>250</v>
      </c>
      <c r="D83" s="916">
        <v>2020</v>
      </c>
      <c r="E83" s="917">
        <f t="shared" si="3"/>
        <v>0</v>
      </c>
      <c r="F83" s="917">
        <f t="shared" si="3"/>
        <v>5221.72</v>
      </c>
      <c r="G83" s="922"/>
      <c r="H83" s="923"/>
      <c r="I83" s="922">
        <v>1250</v>
      </c>
      <c r="J83" s="923">
        <v>0.19539999999999999</v>
      </c>
      <c r="K83" s="922"/>
      <c r="L83" s="923"/>
      <c r="M83" s="922">
        <v>23</v>
      </c>
      <c r="N83" s="923">
        <v>3.3742999999999994</v>
      </c>
      <c r="O83" s="922"/>
      <c r="P83" s="923"/>
      <c r="Q83" s="922">
        <v>32950</v>
      </c>
      <c r="R83" s="923">
        <v>9.5025037936267071E-2</v>
      </c>
      <c r="S83" s="922"/>
      <c r="T83" s="923"/>
      <c r="U83" s="922"/>
      <c r="V83" s="923"/>
      <c r="W83" s="922">
        <v>179</v>
      </c>
      <c r="X83" s="923">
        <v>4.3536089385474863</v>
      </c>
      <c r="Y83" s="922">
        <v>500</v>
      </c>
      <c r="Z83" s="923">
        <v>3.9899999999999998E-2</v>
      </c>
      <c r="AA83" s="922"/>
      <c r="AB83" s="923"/>
      <c r="AC83" s="922">
        <v>411</v>
      </c>
      <c r="AD83" s="923">
        <v>3.8699999999999998E-2</v>
      </c>
      <c r="AE83" s="922">
        <v>30</v>
      </c>
      <c r="AF83" s="923">
        <v>8.5062999999999995</v>
      </c>
      <c r="AG83" s="922">
        <v>7</v>
      </c>
      <c r="AH83" s="923">
        <v>3.6294</v>
      </c>
      <c r="AI83" s="922">
        <v>37</v>
      </c>
      <c r="AJ83" s="923">
        <v>4.7923891891891897</v>
      </c>
      <c r="AK83" s="922">
        <v>34.35</v>
      </c>
      <c r="AL83" s="923">
        <v>13.679868995633187</v>
      </c>
      <c r="AM83" s="922"/>
      <c r="AN83" s="924"/>
      <c r="AO83" s="922"/>
      <c r="AP83" s="924"/>
      <c r="AQ83" s="922">
        <v>300</v>
      </c>
      <c r="AR83" s="924">
        <v>8.6069999999999994E-2</v>
      </c>
      <c r="AS83" s="922"/>
      <c r="AT83" s="924"/>
      <c r="AU83" s="922"/>
      <c r="AV83" s="924"/>
      <c r="AW83" s="922"/>
      <c r="AX83" s="924"/>
      <c r="AY83" s="922"/>
      <c r="AZ83" s="924"/>
      <c r="BA83" s="922"/>
      <c r="BB83" s="924"/>
      <c r="BC83" s="922"/>
      <c r="BD83" s="924"/>
      <c r="BE83" s="922"/>
      <c r="BF83" s="924"/>
      <c r="BG83" s="922"/>
      <c r="BH83" s="924"/>
      <c r="BI83" s="922"/>
      <c r="BJ83" s="924"/>
      <c r="BK83" s="922"/>
      <c r="BL83" s="924"/>
      <c r="BM83" s="922"/>
      <c r="BN83" s="924"/>
      <c r="BO83" s="922"/>
      <c r="BP83" s="924"/>
      <c r="BQ83" s="922"/>
      <c r="BR83" s="924"/>
      <c r="BS83" s="922"/>
      <c r="BT83" s="924"/>
      <c r="BU83" s="922"/>
      <c r="BV83" s="925"/>
      <c r="BW83" s="922"/>
      <c r="BX83" s="925"/>
      <c r="BY83" s="922"/>
      <c r="BZ83" s="925"/>
      <c r="CA83" s="922"/>
      <c r="CB83" s="925"/>
      <c r="CC83" s="922"/>
      <c r="CD83" s="925"/>
      <c r="CE83" s="925"/>
      <c r="CF83" s="925"/>
      <c r="CG83" s="917"/>
      <c r="CH83" s="917">
        <f>ROUND(G83*H83+I83*J83+K83*L83+M83*N83+O83*P83+Q83*R83+S83*T83+U83*V83+W83*X83+Y83*Z83+AA83*AB83+AC83*AD83+AE83*AF83+AG83*AH83+AI83*AJ83+AK83*AL83+AM83*AN83+AO83*AP83+AQ83*AR83+AS83*AT83+AU83*AV83+AW83*AX83+AY83*AZ83+BA83*BB83+BC83*BD83+BE83*BF83+BG83*BH83+BI83*BJ83+BK83*BL83+BM83*BN83+BO83*BP83+BQ83*BR83+BS83*BT83+BU83*BV83+BW83*BX83+BY83*BZ83+CA83*CB83+CC83*CD83,2)</f>
        <v>5221.72</v>
      </c>
    </row>
    <row r="84" spans="2:86" x14ac:dyDescent="0.2">
      <c r="B84" s="915" t="s">
        <v>242</v>
      </c>
      <c r="C84" s="916" t="s">
        <v>251</v>
      </c>
      <c r="D84" s="916">
        <v>2019</v>
      </c>
      <c r="E84" s="917">
        <f t="shared" si="3"/>
        <v>1310.19</v>
      </c>
      <c r="F84" s="917">
        <f t="shared" si="3"/>
        <v>0</v>
      </c>
      <c r="G84" s="922"/>
      <c r="H84" s="923"/>
      <c r="I84" s="922"/>
      <c r="J84" s="923"/>
      <c r="K84" s="922">
        <v>200</v>
      </c>
      <c r="L84" s="923">
        <v>5.7000000000000002E-2</v>
      </c>
      <c r="M84" s="922"/>
      <c r="N84" s="923"/>
      <c r="O84" s="922"/>
      <c r="P84" s="923"/>
      <c r="Q84" s="922">
        <v>41000</v>
      </c>
      <c r="R84" s="923">
        <v>2.69E-2</v>
      </c>
      <c r="S84" s="922"/>
      <c r="T84" s="923"/>
      <c r="U84" s="922"/>
      <c r="V84" s="923"/>
      <c r="W84" s="922"/>
      <c r="X84" s="923"/>
      <c r="Y84" s="922"/>
      <c r="Z84" s="923"/>
      <c r="AA84" s="922"/>
      <c r="AB84" s="923"/>
      <c r="AC84" s="922"/>
      <c r="AD84" s="923"/>
      <c r="AE84" s="922"/>
      <c r="AF84" s="923"/>
      <c r="AG84" s="922"/>
      <c r="AH84" s="923"/>
      <c r="AI84" s="922">
        <v>24</v>
      </c>
      <c r="AJ84" s="923">
        <v>4.468</v>
      </c>
      <c r="AK84" s="922">
        <v>21</v>
      </c>
      <c r="AL84" s="923">
        <v>4.2220000000000004</v>
      </c>
      <c r="AM84" s="922"/>
      <c r="AN84" s="924"/>
      <c r="AO84" s="922"/>
      <c r="AP84" s="924"/>
      <c r="AQ84" s="922"/>
      <c r="AR84" s="924"/>
      <c r="AS84" s="922"/>
      <c r="AT84" s="924"/>
      <c r="AU84" s="922"/>
      <c r="AV84" s="924"/>
      <c r="AW84" s="922"/>
      <c r="AX84" s="924"/>
      <c r="AY84" s="922"/>
      <c r="AZ84" s="924"/>
      <c r="BA84" s="922"/>
      <c r="BB84" s="924"/>
      <c r="BC84" s="922"/>
      <c r="BD84" s="924"/>
      <c r="BE84" s="922"/>
      <c r="BF84" s="924"/>
      <c r="BG84" s="922"/>
      <c r="BH84" s="924"/>
      <c r="BI84" s="922"/>
      <c r="BJ84" s="924"/>
      <c r="BK84" s="922"/>
      <c r="BL84" s="924"/>
      <c r="BM84" s="922"/>
      <c r="BN84" s="924"/>
      <c r="BO84" s="922"/>
      <c r="BP84" s="924"/>
      <c r="BQ84" s="922"/>
      <c r="BR84" s="924"/>
      <c r="BS84" s="922"/>
      <c r="BT84" s="924"/>
      <c r="BU84" s="922"/>
      <c r="BV84" s="925"/>
      <c r="BW84" s="922"/>
      <c r="BX84" s="925"/>
      <c r="BY84" s="922"/>
      <c r="BZ84" s="925"/>
      <c r="CA84" s="922"/>
      <c r="CB84" s="925"/>
      <c r="CC84" s="922"/>
      <c r="CD84" s="925"/>
      <c r="CE84" s="925"/>
      <c r="CF84" s="925"/>
      <c r="CG84" s="917">
        <f>ROUND(G84*H84+I84*J84+K84*L84+M84*N84+O84*P84+Q84*R84+S84*T84+U84*V84+W84*X84+Y84*Z84+AA84*AB84+AC84*AD84+AE84*AF84+AG84*AH84+AI84*AJ84+AK84*AL84+AM84*AN84+AO84*AP84+AQ84*AR84+AS84*AT84+AU84*AV84+AW84*AX84+AY84*AZ84+BA84*BB84+BC84*BD84+BE84*BF84+BG84*BH84+BI84*BJ84+BK84*BL84+BM84*BN84+BO84*BP84+BQ84*BR84+BS84*BT84+BU84*BV84+BW84*BX84+BY84*BZ84+CA84*CB84+CC84*CD84,2)</f>
        <v>1310.19</v>
      </c>
      <c r="CH84" s="917"/>
    </row>
    <row r="85" spans="2:86" ht="12.75" thickBot="1" x14ac:dyDescent="0.25">
      <c r="B85" s="926" t="s">
        <v>242</v>
      </c>
      <c r="C85" s="927" t="s">
        <v>251</v>
      </c>
      <c r="D85" s="927">
        <v>2020</v>
      </c>
      <c r="E85" s="928">
        <f t="shared" si="3"/>
        <v>0</v>
      </c>
      <c r="F85" s="928">
        <f t="shared" si="3"/>
        <v>5906.22</v>
      </c>
      <c r="G85" s="929">
        <v>1600</v>
      </c>
      <c r="H85" s="930">
        <v>0.11200000000000002</v>
      </c>
      <c r="I85" s="929">
        <v>1200</v>
      </c>
      <c r="J85" s="930">
        <v>0.13326350000000001</v>
      </c>
      <c r="K85" s="929"/>
      <c r="L85" s="930"/>
      <c r="M85" s="929">
        <v>25</v>
      </c>
      <c r="N85" s="930">
        <v>3.7509999999999994</v>
      </c>
      <c r="O85" s="929">
        <v>95</v>
      </c>
      <c r="P85" s="930">
        <v>5.4449999999999994</v>
      </c>
      <c r="Q85" s="929">
        <v>37450</v>
      </c>
      <c r="R85" s="930">
        <v>0.10774609078771696</v>
      </c>
      <c r="S85" s="929"/>
      <c r="T85" s="930"/>
      <c r="U85" s="929">
        <v>4</v>
      </c>
      <c r="V85" s="930">
        <v>6.4130000000000003</v>
      </c>
      <c r="W85" s="929">
        <v>37</v>
      </c>
      <c r="X85" s="930">
        <v>2.2400000000000002</v>
      </c>
      <c r="Y85" s="929"/>
      <c r="Z85" s="930"/>
      <c r="AA85" s="929"/>
      <c r="AB85" s="930"/>
      <c r="AC85" s="929"/>
      <c r="AD85" s="930"/>
      <c r="AE85" s="929">
        <v>34</v>
      </c>
      <c r="AF85" s="930">
        <v>12.153397058823529</v>
      </c>
      <c r="AG85" s="929">
        <v>3</v>
      </c>
      <c r="AH85" s="930">
        <v>3.629</v>
      </c>
      <c r="AI85" s="929">
        <v>29</v>
      </c>
      <c r="AJ85" s="930">
        <v>4.3530689655172417</v>
      </c>
      <c r="AK85" s="929">
        <v>38</v>
      </c>
      <c r="AL85" s="930">
        <v>6.8970000000000002</v>
      </c>
      <c r="AM85" s="929"/>
      <c r="AN85" s="931"/>
      <c r="AO85" s="929"/>
      <c r="AP85" s="931"/>
      <c r="AQ85" s="929"/>
      <c r="AR85" s="931"/>
      <c r="AS85" s="929"/>
      <c r="AT85" s="931"/>
      <c r="AU85" s="929"/>
      <c r="AV85" s="931"/>
      <c r="AW85" s="929"/>
      <c r="AX85" s="931"/>
      <c r="AY85" s="929"/>
      <c r="AZ85" s="931"/>
      <c r="BA85" s="929"/>
      <c r="BB85" s="931"/>
      <c r="BC85" s="929"/>
      <c r="BD85" s="931"/>
      <c r="BE85" s="929"/>
      <c r="BF85" s="931"/>
      <c r="BG85" s="929"/>
      <c r="BH85" s="931"/>
      <c r="BI85" s="929"/>
      <c r="BJ85" s="931"/>
      <c r="BK85" s="929"/>
      <c r="BL85" s="931"/>
      <c r="BM85" s="929"/>
      <c r="BN85" s="931"/>
      <c r="BO85" s="929"/>
      <c r="BP85" s="931"/>
      <c r="BQ85" s="929"/>
      <c r="BR85" s="931"/>
      <c r="BS85" s="929"/>
      <c r="BT85" s="931"/>
      <c r="BU85" s="929"/>
      <c r="BV85" s="932"/>
      <c r="BW85" s="929"/>
      <c r="BX85" s="932"/>
      <c r="BY85" s="929"/>
      <c r="BZ85" s="932"/>
      <c r="CA85" s="929"/>
      <c r="CB85" s="932"/>
      <c r="CC85" s="929"/>
      <c r="CD85" s="932"/>
      <c r="CE85" s="932"/>
      <c r="CF85" s="932"/>
      <c r="CG85" s="928"/>
      <c r="CH85" s="928">
        <f>ROUND(G85*H85+I85*J85+K85*L85+M85*N85+O85*P85+Q85*R85+S85*T85+U85*V85+W85*X85+Y85*Z85+AA85*AB85+AC85*AD85+AE85*AF85+AG85*AH85+AI85*AJ85+AK85*AL85+AM85*AN85+AO85*AP85+AQ85*AR85+AS85*AT85+AU85*AV85+AW85*AX85+AY85*AZ85+BA85*BB85+BC85*BD85+BE85*BF85+BG85*BH85+BI85*BJ85+BK85*BL85+BM85*BN85+BO85*BP85+BQ85*BR85+BS85*BT85+BU85*BV85+BW85*BX85+BY85*BZ85+CA85*CB85+CC85*CD85,2)</f>
        <v>5906.22</v>
      </c>
    </row>
    <row r="86" spans="2:86" x14ac:dyDescent="0.2">
      <c r="B86" s="908" t="s">
        <v>252</v>
      </c>
      <c r="C86" s="909" t="s">
        <v>253</v>
      </c>
      <c r="D86" s="909">
        <v>2019</v>
      </c>
      <c r="E86" s="910">
        <f t="shared" si="3"/>
        <v>228.45</v>
      </c>
      <c r="F86" s="910">
        <f t="shared" si="3"/>
        <v>0</v>
      </c>
      <c r="G86" s="933">
        <v>50</v>
      </c>
      <c r="H86" s="934">
        <v>0.06</v>
      </c>
      <c r="I86" s="933"/>
      <c r="J86" s="934"/>
      <c r="K86" s="933"/>
      <c r="L86" s="934"/>
      <c r="M86" s="933"/>
      <c r="N86" s="934"/>
      <c r="O86" s="933"/>
      <c r="P86" s="934"/>
      <c r="Q86" s="933"/>
      <c r="R86" s="934"/>
      <c r="S86" s="933">
        <v>50</v>
      </c>
      <c r="T86" s="934">
        <v>0.8</v>
      </c>
      <c r="U86" s="933"/>
      <c r="V86" s="934"/>
      <c r="W86" s="933"/>
      <c r="X86" s="934"/>
      <c r="Y86" s="933"/>
      <c r="Z86" s="934"/>
      <c r="AA86" s="933"/>
      <c r="AB86" s="934"/>
      <c r="AC86" s="933"/>
      <c r="AD86" s="934"/>
      <c r="AE86" s="933"/>
      <c r="AF86" s="934"/>
      <c r="AG86" s="933"/>
      <c r="AH86" s="934"/>
      <c r="AI86" s="933">
        <v>15</v>
      </c>
      <c r="AJ86" s="934">
        <v>7.75</v>
      </c>
      <c r="AK86" s="933">
        <v>10</v>
      </c>
      <c r="AL86" s="934">
        <v>6.92</v>
      </c>
      <c r="AM86" s="933"/>
      <c r="AN86" s="935"/>
      <c r="AO86" s="933"/>
      <c r="AP86" s="935"/>
      <c r="AQ86" s="933"/>
      <c r="AR86" s="935"/>
      <c r="AS86" s="933"/>
      <c r="AT86" s="935"/>
      <c r="AU86" s="933"/>
      <c r="AV86" s="935"/>
      <c r="AW86" s="933"/>
      <c r="AX86" s="935"/>
      <c r="AY86" s="933"/>
      <c r="AZ86" s="935"/>
      <c r="BA86" s="933"/>
      <c r="BB86" s="935"/>
      <c r="BC86" s="933"/>
      <c r="BD86" s="935"/>
      <c r="BE86" s="933"/>
      <c r="BF86" s="935"/>
      <c r="BG86" s="933"/>
      <c r="BH86" s="935"/>
      <c r="BI86" s="933"/>
      <c r="BJ86" s="935"/>
      <c r="BK86" s="933"/>
      <c r="BL86" s="935"/>
      <c r="BM86" s="933"/>
      <c r="BN86" s="935"/>
      <c r="BO86" s="933"/>
      <c r="BP86" s="935"/>
      <c r="BQ86" s="933"/>
      <c r="BR86" s="935"/>
      <c r="BS86" s="933"/>
      <c r="BT86" s="935"/>
      <c r="BU86" s="933"/>
      <c r="BV86" s="936"/>
      <c r="BW86" s="933"/>
      <c r="BX86" s="936"/>
      <c r="BY86" s="933"/>
      <c r="BZ86" s="936"/>
      <c r="CA86" s="933"/>
      <c r="CB86" s="936"/>
      <c r="CC86" s="933"/>
      <c r="CD86" s="936"/>
      <c r="CE86" s="936"/>
      <c r="CF86" s="936"/>
      <c r="CG86" s="910">
        <f>ROUND(G86*H86+I86*J86+K86*L86+M86*N86+O86*P86+Q86*R86+S86*T86+U86*V86+W86*X86+Y86*Z86+AA86*AB86+AC86*AD86+AE86*AF86+AG86*AH86+AI86*AJ86+AK86*AL86+AM86*AN86+AO86*AP86+AQ86*AR86+AS86*AT86+AU86*AV86+AW86*AX86+AY86*AZ86+BA86*BB86+BC86*BD86+BE86*BF86+BG86*BH86+BI86*BJ86+BK86*BL86+BM86*BN86+BO86*BP86+BQ86*BR86+BS86*BT86+BU86*BV86+BW86*BX86+BY86*BZ86+CA86*CB86+CC86*CD86,2)</f>
        <v>228.45</v>
      </c>
      <c r="CH86" s="910"/>
    </row>
    <row r="87" spans="2:86" x14ac:dyDescent="0.2">
      <c r="B87" s="915" t="s">
        <v>252</v>
      </c>
      <c r="C87" s="916" t="s">
        <v>253</v>
      </c>
      <c r="D87" s="916">
        <v>2020</v>
      </c>
      <c r="E87" s="917">
        <f t="shared" si="3"/>
        <v>0</v>
      </c>
      <c r="F87" s="917">
        <f t="shared" si="3"/>
        <v>952.6</v>
      </c>
      <c r="G87" s="922">
        <v>2000</v>
      </c>
      <c r="H87" s="923">
        <v>0.15</v>
      </c>
      <c r="I87" s="922"/>
      <c r="J87" s="923"/>
      <c r="K87" s="922"/>
      <c r="L87" s="923"/>
      <c r="M87" s="922"/>
      <c r="N87" s="923"/>
      <c r="O87" s="922"/>
      <c r="P87" s="923"/>
      <c r="Q87" s="922">
        <v>1000</v>
      </c>
      <c r="R87" s="923">
        <v>7.0000000000000007E-2</v>
      </c>
      <c r="S87" s="922">
        <v>100</v>
      </c>
      <c r="T87" s="923">
        <v>0.5</v>
      </c>
      <c r="U87" s="922">
        <v>5</v>
      </c>
      <c r="V87" s="923">
        <v>3.51</v>
      </c>
      <c r="W87" s="922">
        <v>10</v>
      </c>
      <c r="X87" s="923">
        <v>1.51</v>
      </c>
      <c r="Y87" s="922">
        <v>200</v>
      </c>
      <c r="Z87" s="923">
        <v>7.0000000000000007E-2</v>
      </c>
      <c r="AA87" s="922"/>
      <c r="AB87" s="923"/>
      <c r="AC87" s="922"/>
      <c r="AD87" s="923"/>
      <c r="AE87" s="922"/>
      <c r="AF87" s="923"/>
      <c r="AG87" s="922"/>
      <c r="AH87" s="923"/>
      <c r="AI87" s="922">
        <v>35</v>
      </c>
      <c r="AJ87" s="923">
        <v>7.25</v>
      </c>
      <c r="AK87" s="922">
        <v>30</v>
      </c>
      <c r="AL87" s="923">
        <v>7.74</v>
      </c>
      <c r="AM87" s="922"/>
      <c r="AN87" s="924"/>
      <c r="AO87" s="922"/>
      <c r="AP87" s="924"/>
      <c r="AQ87" s="922"/>
      <c r="AR87" s="924"/>
      <c r="AS87" s="922"/>
      <c r="AT87" s="924"/>
      <c r="AU87" s="922"/>
      <c r="AV87" s="924"/>
      <c r="AW87" s="922"/>
      <c r="AX87" s="924"/>
      <c r="AY87" s="922"/>
      <c r="AZ87" s="924"/>
      <c r="BA87" s="922"/>
      <c r="BB87" s="924"/>
      <c r="BC87" s="922"/>
      <c r="BD87" s="924"/>
      <c r="BE87" s="922"/>
      <c r="BF87" s="924"/>
      <c r="BG87" s="922"/>
      <c r="BH87" s="924"/>
      <c r="BI87" s="922"/>
      <c r="BJ87" s="924"/>
      <c r="BK87" s="922"/>
      <c r="BL87" s="924"/>
      <c r="BM87" s="922"/>
      <c r="BN87" s="924"/>
      <c r="BO87" s="922"/>
      <c r="BP87" s="924"/>
      <c r="BQ87" s="922"/>
      <c r="BR87" s="924"/>
      <c r="BS87" s="922"/>
      <c r="BT87" s="924"/>
      <c r="BU87" s="922"/>
      <c r="BV87" s="925"/>
      <c r="BW87" s="922"/>
      <c r="BX87" s="925"/>
      <c r="BY87" s="922"/>
      <c r="BZ87" s="925"/>
      <c r="CA87" s="922"/>
      <c r="CB87" s="925"/>
      <c r="CC87" s="922"/>
      <c r="CD87" s="925"/>
      <c r="CE87" s="925"/>
      <c r="CF87" s="925"/>
      <c r="CG87" s="917"/>
      <c r="CH87" s="917">
        <f>ROUND(G87*H87+I87*J87+K87*L87+M87*N87+O87*P87+Q87*R87+S87*T87+U87*V87+W87*X87+Y87*Z87+AA87*AB87+AC87*AD87+AE87*AF87+AG87*AH87+AI87*AJ87+AK87*AL87+AM87*AN87+AO87*AP87+AQ87*AR87+AS87*AT87+AU87*AV87+AW87*AX87+AY87*AZ87+BA87*BB87+BC87*BD87+BE87*BF87+BG87*BH87+BI87*BJ87+BK87*BL87+BM87*BN87+BO87*BP87+BQ87*BR87+BS87*BT87+BU87*BV87+BW87*BX87+BY87*BZ87+CA87*CB87+CC87*CD87,2)</f>
        <v>952.6</v>
      </c>
    </row>
    <row r="88" spans="2:86" x14ac:dyDescent="0.2">
      <c r="B88" s="915" t="s">
        <v>252</v>
      </c>
      <c r="C88" s="956" t="s">
        <v>254</v>
      </c>
      <c r="D88" s="916">
        <v>2019</v>
      </c>
      <c r="E88" s="917">
        <f t="shared" si="3"/>
        <v>726.93</v>
      </c>
      <c r="F88" s="917">
        <f t="shared" si="3"/>
        <v>0</v>
      </c>
      <c r="G88" s="922"/>
      <c r="H88" s="923"/>
      <c r="I88" s="922"/>
      <c r="J88" s="923"/>
      <c r="K88" s="922"/>
      <c r="L88" s="923"/>
      <c r="M88" s="922"/>
      <c r="N88" s="923"/>
      <c r="O88" s="922"/>
      <c r="P88" s="923"/>
      <c r="Q88" s="922">
        <v>6300</v>
      </c>
      <c r="R88" s="923">
        <v>3.1920000000000004E-2</v>
      </c>
      <c r="S88" s="922"/>
      <c r="T88" s="923"/>
      <c r="U88" s="922"/>
      <c r="V88" s="923"/>
      <c r="W88" s="922">
        <v>72</v>
      </c>
      <c r="X88" s="923">
        <v>2.968</v>
      </c>
      <c r="Y88" s="922">
        <v>100</v>
      </c>
      <c r="Z88" s="923">
        <v>9.0899999999999995E-2</v>
      </c>
      <c r="AA88" s="922">
        <v>200</v>
      </c>
      <c r="AB88" s="923">
        <v>1.1979999999999999E-2</v>
      </c>
      <c r="AC88" s="922"/>
      <c r="AD88" s="923"/>
      <c r="AE88" s="922"/>
      <c r="AF88" s="923"/>
      <c r="AG88" s="922"/>
      <c r="AH88" s="923"/>
      <c r="AI88" s="922">
        <v>33.5</v>
      </c>
      <c r="AJ88" s="923">
        <v>5.9511626865671641</v>
      </c>
      <c r="AK88" s="922">
        <v>21.5</v>
      </c>
      <c r="AL88" s="923">
        <v>4.7112435897435896</v>
      </c>
      <c r="AM88" s="922"/>
      <c r="AN88" s="924"/>
      <c r="AO88" s="922"/>
      <c r="AP88" s="924"/>
      <c r="AQ88" s="922"/>
      <c r="AR88" s="924"/>
      <c r="AS88" s="922"/>
      <c r="AT88" s="924"/>
      <c r="AU88" s="922"/>
      <c r="AV88" s="924"/>
      <c r="AW88" s="922"/>
      <c r="AX88" s="924"/>
      <c r="AY88" s="922"/>
      <c r="AZ88" s="924"/>
      <c r="BA88" s="922"/>
      <c r="BB88" s="924"/>
      <c r="BC88" s="922"/>
      <c r="BD88" s="924"/>
      <c r="BE88" s="922"/>
      <c r="BF88" s="924"/>
      <c r="BG88" s="922"/>
      <c r="BH88" s="924"/>
      <c r="BI88" s="922"/>
      <c r="BJ88" s="924"/>
      <c r="BK88" s="922"/>
      <c r="BL88" s="924"/>
      <c r="BM88" s="922"/>
      <c r="BN88" s="924"/>
      <c r="BO88" s="922"/>
      <c r="BP88" s="924"/>
      <c r="BQ88" s="922"/>
      <c r="BR88" s="924"/>
      <c r="BS88" s="922"/>
      <c r="BT88" s="924"/>
      <c r="BU88" s="922"/>
      <c r="BV88" s="925"/>
      <c r="BW88" s="922"/>
      <c r="BX88" s="925"/>
      <c r="BY88" s="922"/>
      <c r="BZ88" s="925"/>
      <c r="CA88" s="922"/>
      <c r="CB88" s="925"/>
      <c r="CC88" s="922"/>
      <c r="CD88" s="925"/>
      <c r="CE88" s="925"/>
      <c r="CF88" s="925"/>
      <c r="CG88" s="917">
        <f>ROUND(G88*H88+I88*J88+K88*L88+M88*N88+O88*P88+Q88*R88+S88*T88+U88*V88+W88*X88+Y88*Z88+AA88*AB88+AC88*AD88+AE88*AF88+AG88*AH88+AI88*AJ88+AK88*AL88+AM88*AN88+AO88*AP88+AQ88*AR88+AS88*AT88+AU88*AV88+AW88*AX88+AY88*AZ88+BA88*BB88+BC88*BD88+BE88*BF88+BG88*BH88+BI88*BJ88+BK88*BL88+BM88*BN88+BO88*BP88+BQ88*BR88+BS88*BT88+BU88*BV88+BW88*BX88+BY88*BZ88+CA88*CB88+CC88*CD88,2)</f>
        <v>726.93</v>
      </c>
      <c r="CH88" s="917"/>
    </row>
    <row r="89" spans="2:86" ht="12.75" thickBot="1" x14ac:dyDescent="0.25">
      <c r="B89" s="937" t="s">
        <v>252</v>
      </c>
      <c r="C89" s="957" t="s">
        <v>254</v>
      </c>
      <c r="D89" s="958">
        <v>2020</v>
      </c>
      <c r="E89" s="939">
        <f t="shared" si="3"/>
        <v>0</v>
      </c>
      <c r="F89" s="939">
        <f t="shared" si="3"/>
        <v>1459.96</v>
      </c>
      <c r="G89" s="940"/>
      <c r="H89" s="941"/>
      <c r="I89" s="940"/>
      <c r="J89" s="941"/>
      <c r="K89" s="940">
        <v>1050</v>
      </c>
      <c r="L89" s="941">
        <v>0.1089</v>
      </c>
      <c r="M89" s="940"/>
      <c r="N89" s="941"/>
      <c r="O89" s="940"/>
      <c r="P89" s="941"/>
      <c r="Q89" s="940">
        <v>8400</v>
      </c>
      <c r="R89" s="941">
        <v>8.8305333333333333E-2</v>
      </c>
      <c r="S89" s="940"/>
      <c r="T89" s="941"/>
      <c r="U89" s="940"/>
      <c r="V89" s="941"/>
      <c r="W89" s="940">
        <v>72</v>
      </c>
      <c r="X89" s="941">
        <v>2.1280000000000001</v>
      </c>
      <c r="Y89" s="940">
        <v>50</v>
      </c>
      <c r="Z89" s="941">
        <v>0.12820000000000001</v>
      </c>
      <c r="AA89" s="940">
        <v>100</v>
      </c>
      <c r="AB89" s="941">
        <v>9.0720000000000002E-3</v>
      </c>
      <c r="AC89" s="940"/>
      <c r="AD89" s="941"/>
      <c r="AE89" s="940"/>
      <c r="AF89" s="941"/>
      <c r="AG89" s="940"/>
      <c r="AH89" s="941"/>
      <c r="AI89" s="940">
        <v>41.5</v>
      </c>
      <c r="AJ89" s="941">
        <v>5.5484796626506023</v>
      </c>
      <c r="AK89" s="940">
        <v>24</v>
      </c>
      <c r="AL89" s="941">
        <v>8.8773666666666688</v>
      </c>
      <c r="AM89" s="940"/>
      <c r="AN89" s="942"/>
      <c r="AO89" s="940"/>
      <c r="AP89" s="942"/>
      <c r="AQ89" s="940"/>
      <c r="AR89" s="942"/>
      <c r="AS89" s="940"/>
      <c r="AT89" s="942"/>
      <c r="AU89" s="940"/>
      <c r="AV89" s="942"/>
      <c r="AW89" s="940"/>
      <c r="AX89" s="942"/>
      <c r="AY89" s="940"/>
      <c r="AZ89" s="942"/>
      <c r="BA89" s="940"/>
      <c r="BB89" s="942"/>
      <c r="BC89" s="940"/>
      <c r="BD89" s="942"/>
      <c r="BE89" s="940"/>
      <c r="BF89" s="942"/>
      <c r="BG89" s="940"/>
      <c r="BH89" s="942"/>
      <c r="BI89" s="940"/>
      <c r="BJ89" s="942"/>
      <c r="BK89" s="940"/>
      <c r="BL89" s="942"/>
      <c r="BM89" s="940"/>
      <c r="BN89" s="942"/>
      <c r="BO89" s="940"/>
      <c r="BP89" s="942"/>
      <c r="BQ89" s="940"/>
      <c r="BR89" s="942"/>
      <c r="BS89" s="940"/>
      <c r="BT89" s="942"/>
      <c r="BU89" s="940"/>
      <c r="BV89" s="943"/>
      <c r="BW89" s="940"/>
      <c r="BX89" s="943"/>
      <c r="BY89" s="940"/>
      <c r="BZ89" s="943"/>
      <c r="CA89" s="940"/>
      <c r="CB89" s="943"/>
      <c r="CC89" s="940"/>
      <c r="CD89" s="943"/>
      <c r="CE89" s="943"/>
      <c r="CF89" s="943"/>
      <c r="CG89" s="939"/>
      <c r="CH89" s="939">
        <f>ROUND(G89*H89+I89*J89+K89*L89+M89*N89+O89*P89+Q89*R89+S89*T89+U89*V89+W89*X89+Y89*Z89+AA89*AB89+AC89*AD89+AE89*AF89+AG89*AH89+AI89*AJ89+AK89*AL89+AM89*AN89+AO89*AP89+AQ89*AR89+AS89*AT89+AU89*AV89+AW89*AX89+AY89*AZ89+BA89*BB89+BC89*BD89+BE89*BF89+BG89*BH89+BI89*BJ89+BK89*BL89+BM89*BN89+BO89*BP89+BQ89*BR89+BS89*BT89+BU89*BV89+BW89*BX89+BY89*BZ89+CA89*CB89+CC89*CD89,2)</f>
        <v>1459.96</v>
      </c>
    </row>
    <row r="90" spans="2:86" ht="15.75" customHeight="1" thickBot="1" x14ac:dyDescent="0.25">
      <c r="B90" s="903"/>
      <c r="C90" s="904" t="s">
        <v>204</v>
      </c>
      <c r="D90" s="904">
        <v>2019</v>
      </c>
      <c r="E90" s="899">
        <f>SUM(E10:E89)</f>
        <v>232991.10000000003</v>
      </c>
      <c r="F90" s="899">
        <f>SUM(F10:F89)</f>
        <v>714258.80999999971</v>
      </c>
      <c r="G90" s="905">
        <f>G10+G12+G14+G16+G18+G20+G22+G24+G26+G28+G30+G32+G34+G36+G38+G40+G42+G44+G46+G48+G50+G52+G54+G56+G58+G60+G62+G64+G66+G68+G70+G72+G74+G76+G78+G80+G82+G84+G86+G88</f>
        <v>10390</v>
      </c>
      <c r="H90" s="906">
        <f>(G10*H10+G12*H12+G14*H14+G16*H16+G18*H18+G20*H20+G22*H22+G24*H24+G26*H26+G28*H28+G30*H30+G32*H32+G34*H34+G36*H36+G38*H38+G40*H40+G42*H42+G44*H44+G46*H46+G48*H48+G50*H50+G52*H52+G54*H54+G56*H56+G58*H58+G60*H60+G62*H62+G64*H64+G66*H66+G68*H68+G70*H70+G72*H72+G74*H74+G76*H76+G78*H78+G80*H80+G82*H82+G84*H84+G86*H86+G88*H88)/G90</f>
        <v>5.6164610202117431E-2</v>
      </c>
      <c r="I90" s="905">
        <f t="shared" ref="I90:I91" si="4">I10+I12+I14+I16+I18+I20+I22+I24+I26+I28+I30+I32+I34+I36+I38+I40+I42+I44+I46+I48+I50+I52+I54+I56+I58+I60+I62+I64+I66+I68+I70+I72+I74+I76+I78+I80+I82+I84+I86+I88</f>
        <v>24793</v>
      </c>
      <c r="J90" s="906">
        <f t="shared" ref="J90:J91" si="5">(I10*J10+I12*J12+I14*J14+I16*J16+I18*J18+I20*J20+I22*J22+I24*J24+I26*J26+I28*J28+I30*J30+I32*J32+I34*J34+I36*J36+I38*J38+I40*J40+I42*J42+I44*J44+I46*J46+I48*J48+I50*J50+I52*J52+I54*J54+I56*J56+I58*J58+I60*J60+I62*J62+I64*J64+I66*J66+I68*J68+I70*J70+I72*J72+I74*J74+I76*J76+I78*J78+I80*J80+I82*J82+I84*J84+I86*J86+I88*J88)/I90</f>
        <v>2.9654688016778931E-2</v>
      </c>
      <c r="K90" s="905">
        <f t="shared" ref="K90:K91" si="6">K10+K12+K14+K16+K18+K20+K22+K24+K26+K28+K30+K32+K34+K36+K38+K40+K42+K44+K46+K48+K50+K52+K54+K56+K58+K60+K62+K64+K66+K68+K70+K72+K74+K76+K78+K80+K82+K84+K86+K88</f>
        <v>50126</v>
      </c>
      <c r="L90" s="906">
        <f>(K10*L10+K12*L12+K14*L14+K16*L16+K18*L18+K20*L20+K22*L22+K24*L24+K26*L26+K28*L28+K30*L30+K32*L32+K34*L34+K36*L36+K38*L38+K40*L40+K42*L42+K44*L44+K46*L46+K48*L48+K50*L50+K52*L52+K54*L54+K56*L56+K58*L58+K60*L60+K62*L62+K64*L64+K66*L66+K68*L68+K70*L70+K72*L72+K74*L74+K76*L76+K78*L78+K80*L80+K82*L82+K84*L84+K86*L86+K88*L88)/K90</f>
        <v>4.567766628097196E-2</v>
      </c>
      <c r="M90" s="905">
        <f t="shared" ref="M90:M91" si="7">M10+M12+M14+M16+M18+M20+M22+M24+M26+M28+M30+M32+M34+M36+M38+M40+M42+M44+M46+M48+M50+M52+M54+M56+M58+M60+M62+M64+M66+M68+M70+M72+M74+M76+M78+M80+M82+M84+M86+M88</f>
        <v>269</v>
      </c>
      <c r="N90" s="906">
        <f t="shared" ref="N90:N91" si="8">(M10*N10+M12*N12+M14*N14+M16*N16+M18*N18+M20*N20+M22*N22+M24*N24+M26*N26+M28*N28+M30*N30+M32*N32+M34*N34+M36*N36+M38*N38+M40*N40+M42*N42+M44*N44+M46*N46+M48*N48+M50*N50+M52*N52+M54*N54+M56*N56+M58*N58+M60*N60+M62*N62+M64*N64+M66*N66+M68*N68+M70*N70+M72*N72+M74*N74+M76*N76+M78*N78+M80*N80+M82*N82+M84*N84+M86*N86+M88*N88)/M90</f>
        <v>1.4444758364312269</v>
      </c>
      <c r="O90" s="905">
        <f t="shared" ref="O90:O91" si="9">O10+O12+O14+O16+O18+O20+O22+O24+O26+O28+O30+O32+O34+O36+O38+O40+O42+O44+O46+O48+O50+O52+O54+O56+O58+O60+O62+O64+O66+O68+O70+O72+O74+O76+O78+O80+O82+O84+O86+O88</f>
        <v>35</v>
      </c>
      <c r="P90" s="906">
        <f t="shared" ref="P90:P91" si="10">(O10*P10+O12*P12+O14*P14+O16*P16+O18*P18+O20*P20+O22*P22+O24*P24+O26*P26+O28*P28+O30*P30+O32*P32+O34*P34+O36*P36+O38*P38+O40*P40+O42*P42+O44*P44+O46*P46+O48*P48+O50*P50+O52*P52+O54*P54+O56*P56+O58*P58+O60*P60+O62*P62+O64*P64+O66*P66+O68*P68+O70*P70+O72*P72+O74*P74+O76*P76+O78*P78+O80*P80+O82*P82+O84*P84+O86*P86+O88*P88)/O90</f>
        <v>3.2379165714285714</v>
      </c>
      <c r="Q90" s="905">
        <f t="shared" ref="Q90:Q91" si="11">Q10+Q12+Q14+Q16+Q18+Q20+Q22+Q24+Q26+Q28+Q30+Q32+Q34+Q36+Q38+Q40+Q42+Q44+Q46+Q48+Q50+Q52+Q54+Q56+Q58+Q60+Q62+Q64+Q66+Q68+Q70+Q72+Q74+Q76+Q78+Q80+Q82+Q84+Q86+Q88</f>
        <v>3457040</v>
      </c>
      <c r="R90" s="906">
        <f t="shared" ref="R90:R91" si="12">(Q10*R10+Q12*R12+Q14*R14+Q16*R16+Q18*R18+Q20*R20+Q22*R22+Q24*R24+Q26*R26+Q28*R28+Q30*R30+Q32*R32+Q34*R34+Q36*R36+Q38*R38+Q40*R40+Q42*R42+Q44*R44+Q46*R46+Q48*R48+Q50*R50+Q52*R52+Q54*R54+Q56*R56+Q58*R58+Q60*R60+Q62*R62+Q64*R64+Q66*R66+Q68*R68+Q70*R70+Q72*R72+Q74*R74+Q76*R76+Q78*R78+Q80*R80+Q82*R82+Q84*R84+Q86*R86+Q88*R88)/Q90</f>
        <v>3.0126071639321524E-2</v>
      </c>
      <c r="S90" s="905">
        <f t="shared" ref="S90:S91" si="13">S10+S12+S14+S16+S18+S20+S22+S24+S26+S28+S30+S32+S34+S36+S38+S40+S42+S44+S46+S48+S50+S52+S54+S56+S58+S60+S62+S64+S66+S68+S70+S72+S74+S76+S78+S80+S82+S84+S86+S88</f>
        <v>75148.399999999994</v>
      </c>
      <c r="T90" s="906">
        <f t="shared" ref="T90:T91" si="14">(S10*T10+S12*T12+S14*T14+S16*T16+S18*T18+S20*T20+S22*T22+S24*T24+S26*T26+S28*T28+S30*T30+S32*T32+S34*T34+S36*T36+S38*T38+S40*T40+S42*T42+S44*T44+S46*T46+S48*T48+S50*T50+S52*T52+S54*T54+S56*T56+S58*T58+S60*T60+S62*T62+S64*T64+S66*T66+S68*T68+S70*T70+S72*T72+S74*T74+S76*T76+S78*T78+S80*T80+S82*T82+S84*T84+S86*T86+S88*T88)/S90</f>
        <v>0.40520480060786396</v>
      </c>
      <c r="U90" s="905">
        <f t="shared" ref="U90:U91" si="15">U10+U12+U14+U16+U18+U20+U22+U24+U26+U28+U30+U32+U34+U36+U38+U40+U42+U44+U46+U48+U50+U52+U54+U56+U58+U60+U62+U64+U66+U68+U70+U72+U74+U76+U78+U80+U82+U84+U86+U88</f>
        <v>206</v>
      </c>
      <c r="V90" s="906">
        <f t="shared" ref="V90:V91" si="16">(U10*V10+U12*V12+U14*V14+U16*V16+U18*V18+U20*V20+U22*V22+U24*V24+U26*V26+U28*V28+U30*V30+U32*V32+U34*V34+U36*V36+U38*V38+U40*V40+U42*V42+U44*V44+U46*V46+U48*V48+U50*V50+U52*V52+U54*V54+U56*V56+U58*V58+U60*V60+U62*V62+U64*V64+U66*V66+U68*V68+U70*V70+U72*V72+U74*V74+U76*V76+U78*V78+U80*V80+U82*V82+U84*V84+U86*V86+U88*V88)/U90</f>
        <v>5.7073982524271845</v>
      </c>
      <c r="W90" s="905">
        <f t="shared" ref="W90:W91" si="17">W10+W12+W14+W16+W18+W20+W22+W24+W26+W28+W30+W32+W34+W36+W38+W40+W42+W44+W46+W48+W50+W52+W54+W56+W58+W60+W62+W64+W66+W68+W70+W72+W74+W76+W78+W80+W82+W84+W86+W88</f>
        <v>18795</v>
      </c>
      <c r="X90" s="906">
        <f t="shared" ref="X90:X91" si="18">(W10*X10+W12*X12+W14*X14+W16*X16+W18*X18+W20*X20+W22*X22+W24*X24+W26*X26+W28*X28+W30*X30+W32*X32+W34*X34+W36*X36+W38*X38+W40*X40+W42*X42+W44*X44+W46*X46+W48*X48+W50*X50+W52*X52+W54*X54+W56*X56+W58*X58+W60*X60+W62*X62+W64*X64+W66*X66+W68*X68+W70*X70+W72*X72+W74*X74+W76*X76+W78*X78+W80*X80+W82*X82+W84*X84+W86*X86+W88*X88)/W90</f>
        <v>0.94031128938547448</v>
      </c>
      <c r="Y90" s="905">
        <f t="shared" ref="Y90:Y91" si="19">Y10+Y12+Y14+Y16+Y18+Y20+Y22+Y24+Y26+Y28+Y30+Y32+Y34+Y36+Y38+Y40+Y42+Y44+Y46+Y48+Y50+Y52+Y54+Y56+Y58+Y60+Y62+Y64+Y66+Y68+Y70+Y72+Y74+Y76+Y78+Y80+Y82+Y84+Y86+Y88</f>
        <v>66771</v>
      </c>
      <c r="Z90" s="906">
        <f t="shared" ref="Z90:Z91" si="20">(Y10*Z10+Y12*Z12+Y14*Z14+Y16*Z16+Y18*Z18+Y20*Z20+Y22*Z22+Y24*Z24+Y26*Z26+Y28*Z28+Y30*Z30+Y32*Z32+Y34*Z34+Y36*Z36+Y38*Z38+Y40*Z40+Y42*Z42+Y44*Z44+Y46*Z46+Y48*Z48+Y50*Z50+Y52*Z52+Y54*Z54+Y56*Z56+Y58*Z58+Y60*Z60+Y62*Z62+Y64*Z64+Y66*Z66+Y68*Z68+Y70*Z70+Y72*Z72+Y74*Z74+Y76*Z76+Y78*Z78+Y80*Z80+Y82*Z82+Y84*Z84+Y86*Z86+Y88*Z88)/Y90</f>
        <v>5.7850264126641807E-2</v>
      </c>
      <c r="AA90" s="905">
        <f t="shared" ref="AA90:AA91" si="21">AA10+AA12+AA14+AA16+AA18+AA20+AA22+AA24+AA26+AA28+AA30+AA32+AA34+AA36+AA38+AA40+AA42+AA44+AA46+AA48+AA50+AA52+AA54+AA56+AA58+AA60+AA62+AA64+AA66+AA68+AA70+AA72+AA74+AA76+AA78+AA80+AA82+AA84+AA86+AA88</f>
        <v>38478</v>
      </c>
      <c r="AB90" s="906">
        <f t="shared" ref="AB90:AB91" si="22">(AA10*AB10+AA12*AB12+AA14*AB14+AA16*AB16+AA18*AB18+AA20*AB20+AA22*AB22+AA24*AB24+AA26*AB26+AA28*AB28+AA30*AB30+AA32*AB32+AA34*AB34+AA36*AB36+AA38*AB38+AA40*AB40+AA42*AB42+AA44*AB44+AA46*AB46+AA48*AB48+AA50*AB50+AA52*AB52+AA54*AB54+AA56*AB56+AA58*AB58+AA60*AB60+AA62*AB62+AA64*AB64+AA66*AB66+AA68*AB68+AA70*AB70+AA72*AB72+AA74*AB74+AA76*AB76+AA78*AB78+AA80*AB80+AA82*AB82+AA84*AB84+AA86*AB86+AA88*AB88)/AA90</f>
        <v>1.7061845730027541E-2</v>
      </c>
      <c r="AC90" s="905">
        <f t="shared" ref="AC90:AC91" si="23">AC10+AC12+AC14+AC16+AC18+AC20+AC22+AC24+AC26+AC28+AC30+AC32+AC34+AC36+AC38+AC40+AC42+AC44+AC46+AC48+AC50+AC52+AC54+AC56+AC58+AC60+AC62+AC64+AC66+AC68+AC70+AC72+AC74+AC76+AC78+AC80+AC82+AC84+AC86+AC88</f>
        <v>53313</v>
      </c>
      <c r="AD90" s="906">
        <f t="shared" ref="AD90:AD91" si="24">(AC10*AD10+AC12*AD12+AC14*AD14+AC16*AD16+AC18*AD18+AC20*AD20+AC22*AD22+AC24*AD24+AC26*AD26+AC28*AD28+AC30*AD30+AC32*AD32+AC34*AD34+AC36*AD36+AC38*AD38+AC40*AD40+AC42*AD42+AC44*AD44+AC46*AD46+AC48*AD48+AC50*AD50+AC52*AD52+AC54*AD54+AC56*AD56+AC58*AD58+AC60*AD60+AC62*AD62+AC64*AD64+AC66*AD66+AC68*AD68+AC70*AD70+AC72*AD72+AC74*AD74+AC76*AD76+AC78*AD78+AC80*AD80+AC82*AD82+AC84*AD84+AC86*AD86+AC88*AD88)/AC90</f>
        <v>5.6610341680265623E-2</v>
      </c>
      <c r="AE90" s="905">
        <f t="shared" ref="AE90:AE91" si="25">AE10+AE12+AE14+AE16+AE18+AE20+AE22+AE24+AE26+AE28+AE30+AE32+AE34+AE36+AE38+AE40+AE42+AE44+AE46+AE48+AE50+AE52+AE54+AE56+AE58+AE60+AE62+AE64+AE66+AE68+AE70+AE72+AE74+AE76+AE78+AE80+AE82+AE84+AE86+AE88</f>
        <v>0</v>
      </c>
      <c r="AF90" s="906" t="e">
        <f t="shared" ref="AF90:AF91" si="26">(AE10*AF10+AE12*AF12+AE14*AF14+AE16*AF16+AE18*AF18+AE20*AF20+AE22*AF22+AE24*AF24+AE26*AF26+AE28*AF28+AE30*AF30+AE32*AF32+AE34*AF34+AE36*AF36+AE38*AF38+AE40*AF40+AE42*AF42+AE44*AF44+AE46*AF46+AE48*AF48+AE50*AF50+AE52*AF52+AE54*AF54+AE56*AF56+AE58*AF58+AE60*AF60+AE62*AF62+AE64*AF64+AE66*AF66+AE68*AF68+AE70*AF70+AE72*AF72+AE74*AF74+AE76*AF76+AE78*AF78+AE80*AF80+AE82*AF82+AE84*AF84+AE86*AF86+AE88*AF88)/AE90</f>
        <v>#DIV/0!</v>
      </c>
      <c r="AG90" s="905">
        <f t="shared" ref="AG90:AG91" si="27">AG10+AG12+AG14+AG16+AG18+AG20+AG22+AG24+AG26+AG28+AG30+AG32+AG34+AG36+AG38+AG40+AG42+AG44+AG46+AG48+AG50+AG52+AG54+AG56+AG58+AG60+AG62+AG64+AG66+AG68+AG70+AG72+AG74+AG76+AG78+AG80+AG82+AG84+AG86+AG88</f>
        <v>30</v>
      </c>
      <c r="AH90" s="906">
        <f t="shared" ref="AH90:AH91" si="28">(AG10*AH10+AG12*AH12+AG14*AH14+AG16*AH16+AG18*AH18+AG20*AH20+AG22*AH22+AG24*AH24+AG26*AH26+AG28*AH28+AG30*AH30+AG32*AH32+AG34*AH34+AG36*AH36+AG38*AH38+AG40*AH40+AG42*AH42+AG44*AH44+AG46*AH46+AG48*AH48+AG50*AH50+AG52*AH52+AG54*AH54+AG56*AH56+AG58*AH58+AG60*AH60+AG62*AH62+AG64*AH64+AG66*AH66+AG68*AH68+AG70*AH70+AG72*AH72+AG74*AH74+AG76*AH76+AG78*AH78+AG80*AH80+AG82*AH82+AG84*AH84+AG86*AH86+AG88*AH88)/AG90</f>
        <v>1.7626666666666668</v>
      </c>
      <c r="AI90" s="905">
        <f t="shared" ref="AI90:AI91" si="29">AI10+AI12+AI14+AI16+AI18+AI20+AI22+AI24+AI26+AI28+AI30+AI32+AI34+AI36+AI38+AI40+AI42+AI44+AI46+AI48+AI50+AI52+AI54+AI56+AI58+AI60+AI62+AI64+AI66+AI68+AI70+AI72+AI74+AI76+AI78+AI80+AI82+AI84+AI86+AI88</f>
        <v>149433.59</v>
      </c>
      <c r="AJ90" s="906">
        <f t="shared" ref="AJ90:AJ91" si="30">(AI10*AJ10+AI12*AJ12+AI14*AJ14+AI16*AJ16+AI18*AJ18+AI20*AJ20+AI22*AJ22+AI24*AJ24+AI26*AJ26+AI28*AJ28+AI30*AJ30+AI32*AJ32+AI34*AJ34+AI36*AJ36+AI38*AJ38+AI40*AJ40+AI42*AJ42+AI44*AJ44+AI46*AJ46+AI48*AJ48+AI50*AJ50+AI52*AJ52+AI54*AJ54+AI56*AJ56+AI58*AJ58+AI60*AJ60+AI62*AJ62+AI64*AJ64+AI66*AJ66+AI68*AJ68+AI70*AJ70+AI72*AJ72+AI74*AJ74+AI76*AJ76+AI78*AJ78+AI80*AJ80+AI82*AJ82+AI84*AJ84+AI86*AJ86+AI88*AJ88)/AI90</f>
        <v>0.19854147301152297</v>
      </c>
      <c r="AK90" s="905">
        <f t="shared" ref="AK90:AK91" si="31">AK10+AK12+AK14+AK16+AK18+AK20+AK22+AK24+AK26+AK28+AK30+AK32+AK34+AK36+AK38+AK40+AK42+AK44+AK46+AK48+AK50+AK52+AK54+AK56+AK58+AK60+AK62+AK64+AK66+AK68+AK70+AK72+AK74+AK76+AK78+AK80+AK82+AK84+AK86+AK88</f>
        <v>3246.05</v>
      </c>
      <c r="AL90" s="906">
        <f t="shared" ref="AL90:AL91" si="32">(AK10*AL10+AK12*AL12+AK14*AL14+AK16*AL16+AK18*AL18+AK20*AL20+AK22*AL22+AK24*AL24+AK26*AL26+AK28*AL28+AK30*AL30+AK32*AL32+AK34*AL34+AK36*AL36+AK38*AL38+AK40*AL40+AK42*AL42+AK44*AL44+AK46*AL46+AK48*AL48+AK50*AL50+AK52*AL52+AK54*AL54+AK56*AL56+AK58*AL58+AK60*AL60+AK62*AL62+AK64*AL64+AK66*AL66+AK68*AL68+AK70*AL70+AK72*AL72+AK74*AL74+AK76*AL76+AK78*AL78+AK80*AL80+AK82*AL82+AK84*AL84+AK86*AL86+AK88*AL88)/AK90</f>
        <v>4.321741816724785</v>
      </c>
      <c r="AM90" s="905">
        <f t="shared" ref="AM90:AM91" si="33">AM10+AM12+AM14+AM16+AM18+AM20+AM22+AM24+AM26+AM28+AM30+AM32+AM34+AM36+AM38+AM40+AM42+AM44+AM46+AM48+AM50+AM52+AM54+AM56+AM58+AM60+AM62+AM64+AM66+AM68+AM70+AM72+AM74+AM76+AM78+AM80+AM82+AM84+AM86+AM88</f>
        <v>1291884</v>
      </c>
      <c r="AN90" s="906">
        <f t="shared" ref="AN90:AN91" si="34">(AM10*AN10+AM12*AN12+AM14*AN14+AM16*AN16+AM18*AN18+AM20*AN20+AM22*AN22+AM24*AN24+AM26*AN26+AM28*AN28+AM30*AN30+AM32*AN32+AM34*AN34+AM36*AN36+AM38*AN38+AM40*AN40+AM42*AN42+AM44*AN44+AM46*AN46+AM48*AN48+AM50*AN50+AM52*AN52+AM54*AN54+AM56*AN56+AM58*AN58+AM60*AN60+AM62*AN62+AM64*AN64+AM66*AN66+AM68*AN68+AM70*AN70+AM72*AN72+AM74*AN74+AM76*AN76+AM78*AN78+AM80*AN80+AM82*AN82+AM84*AN84+AM86*AN86+AM88*AN88)/AM90</f>
        <v>9.7082669303126309E-3</v>
      </c>
      <c r="AO90" s="905">
        <f t="shared" ref="AO90:AO91" si="35">AO10+AO12+AO14+AO16+AO18+AO20+AO22+AO24+AO26+AO28+AO30+AO32+AO34+AO36+AO38+AO40+AO42+AO44+AO46+AO48+AO50+AO52+AO54+AO56+AO58+AO60+AO62+AO64+AO66+AO68+AO70+AO72+AO74+AO76+AO78+AO80+AO82+AO84+AO86+AO88</f>
        <v>10</v>
      </c>
      <c r="AP90" s="906">
        <f t="shared" ref="AP90:AP91" si="36">(AO10*AP10+AO12*AP12+AO14*AP14+AO16*AP16+AO18*AP18+AO20*AP20+AO22*AP22+AO24*AP24+AO26*AP26+AO28*AP28+AO30*AP30+AO32*AP32+AO34*AP34+AO36*AP36+AO38*AP38+AO40*AP40+AO42*AP42+AO44*AP44+AO46*AP46+AO48*AP48+AO50*AP50+AO52*AP52+AO54*AP54+AO56*AP56+AO58*AP58+AO60*AP60+AO62*AP62+AO64*AP64+AO66*AP66+AO68*AP68+AO70*AP70+AO72*AP72+AO74*AP74+AO76*AP76+AO78*AP78+AO80*AP80+AO82*AP82+AO84*AP84+AO86*AP86+AO88*AP88)/AO90</f>
        <v>0.34</v>
      </c>
      <c r="AQ90" s="905">
        <f t="shared" ref="AQ90:AQ91" si="37">AQ10+AQ12+AQ14+AQ16+AQ18+AQ20+AQ22+AQ24+AQ26+AQ28+AQ30+AQ32+AQ34+AQ36+AQ38+AQ40+AQ42+AQ44+AQ46+AQ48+AQ50+AQ52+AQ54+AQ56+AQ58+AQ60+AQ62+AQ64+AQ66+AQ68+AQ70+AQ72+AQ74+AQ76+AQ78+AQ80+AQ82+AQ84+AQ86+AQ88</f>
        <v>2220</v>
      </c>
      <c r="AR90" s="906">
        <f t="shared" ref="AR90:AR91" si="38">(AQ10*AR10+AQ12*AR12+AQ14*AR14+AQ16*AR16+AQ18*AR18+AQ20*AR20+AQ22*AR22+AQ24*AR24+AQ26*AR26+AQ28*AR28+AQ30*AR30+AQ32*AR32+AQ34*AR34+AQ36*AR36+AQ38*AR38+AQ40*AR40+AQ42*AR42+AQ44*AR44+AQ46*AR46+AQ48*AR48+AQ50*AR50+AQ52*AR52+AQ54*AR54+AQ56*AR56+AQ58*AR58+AQ60*AR60+AQ62*AR62+AQ64*AR64+AQ66*AR66+AQ68*AR68+AQ70*AR70+AQ72*AR72+AQ74*AR74+AQ76*AR76+AQ78*AR78+AQ80*AR80+AQ82*AR82+AQ84*AR84+AQ86*AR86+AQ88*AR88)/AQ90</f>
        <v>8.6018918918918913E-2</v>
      </c>
      <c r="AS90" s="905">
        <f t="shared" ref="AS90:AS91" si="39">AS10+AS12+AS14+AS16+AS18+AS20+AS22+AS24+AS26+AS28+AS30+AS32+AS34+AS36+AS38+AS40+AS42+AS44+AS46+AS48+AS50+AS52+AS54+AS56+AS58+AS60+AS62+AS64+AS66+AS68+AS70+AS72+AS74+AS76+AS78+AS80+AS82+AS84+AS86+AS88</f>
        <v>0</v>
      </c>
      <c r="AT90" s="906" t="e">
        <f t="shared" ref="AT90:AT91" si="40">(AS10*AT10+AS12*AT12+AS14*AT14+AS16*AT16+AS18*AT18+AS20*AT20+AS22*AT22+AS24*AT24+AS26*AT26+AS28*AT28+AS30*AT30+AS32*AT32+AS34*AT34+AS36*AT36+AS38*AT38+AS40*AT40+AS42*AT42+AS44*AT44+AS46*AT46+AS48*AT48+AS50*AT50+AS52*AT52+AS54*AT54+AS56*AT56+AS58*AT58+AS60*AT60+AS62*AT62+AS64*AT64+AS66*AT66+AS68*AT68+AS70*AT70+AS72*AT72+AS74*AT74+AS76*AT76+AS78*AT78+AS80*AT80+AS82*AT82+AS84*AT84+AS86*AT86+AS88*AT88)/AS90</f>
        <v>#DIV/0!</v>
      </c>
      <c r="AU90" s="905">
        <f t="shared" ref="AU90:AU91" si="41">AU10+AU12+AU14+AU16+AU18+AU20+AU22+AU24+AU26+AU28+AU30+AU32+AU34+AU36+AU38+AU40+AU42+AU44+AU46+AU48+AU50+AU52+AU54+AU56+AU58+AU60+AU62+AU64+AU66+AU68+AU70+AU72+AU74+AU76+AU78+AU80+AU82+AU84+AU86+AU88</f>
        <v>0</v>
      </c>
      <c r="AV90" s="906" t="e">
        <f t="shared" ref="AV90:AV91" si="42">(AU10*AV10+AU12*AV12+AU14*AV14+AU16*AV16+AU18*AV18+AU20*AV20+AU22*AV22+AU24*AV24+AU26*AV26+AU28*AV28+AU30*AV30+AU32*AV32+AU34*AV34+AU36*AV36+AU38*AV38+AU40*AV40+AU42*AV42+AU44*AV44+AU46*AV46+AU48*AV48+AU50*AV50+AU52*AV52+AU54*AV54+AU56*AV56+AU58*AV58+AU60*AV60+AU62*AV62+AU64*AV64+AU66*AV66+AU68*AV68+AU70*AV70+AU72*AV72+AU74*AV74+AU76*AV76+AU78*AV78+AU80*AV80+AU82*AV82+AU84*AV84+AU86*AV86+AU88*AV88)/AU90</f>
        <v>#DIV/0!</v>
      </c>
      <c r="AW90" s="905">
        <f t="shared" ref="AW90:AW91" si="43">AW10+AW12+AW14+AW16+AW18+AW20+AW22+AW24+AW26+AW28+AW30+AW32+AW34+AW36+AW38+AW40+AW42+AW44+AW46+AW48+AW50+AW52+AW54+AW56+AW58+AW60+AW62+AW64+AW66+AW68+AW70+AW72+AW74+AW76+AW78+AW80+AW82+AW84+AW86+AW88</f>
        <v>216</v>
      </c>
      <c r="AX90" s="906">
        <f t="shared" ref="AX90:AX91" si="44">(AW10*AX10+AW12*AX12+AW14*AX14+AW16*AX16+AW18*AX18+AW20*AX20+AW22*AX22+AW24*AX24+AW26*AX26+AW28*AX28+AW30*AX30+AW32*AX32+AW34*AX34+AW36*AX36+AW38*AX38+AW40*AX40+AW42*AX42+AW44*AX44+AW46*AX46+AW48*AX48+AW50*AX50+AW52*AX52+AW54*AX54+AW56*AX56+AW58*AX58+AW60*AX60+AW62*AX62+AW64*AX64+AW66*AX66+AW68*AX68+AW70*AX70+AW72*AX72+AW74*AX74+AW76*AX76+AW78*AX78+AW80*AX80+AW82*AX82+AW84*AX84+AW86*AX86+AW88*AX88)/AW90</f>
        <v>0.27595740740740737</v>
      </c>
      <c r="AY90" s="905">
        <f t="shared" ref="AY90:AY91" si="45">AY10+AY12+AY14+AY16+AY18+AY20+AY22+AY24+AY26+AY28+AY30+AY32+AY34+AY36+AY38+AY40+AY42+AY44+AY46+AY48+AY50+AY52+AY54+AY56+AY58+AY60+AY62+AY64+AY66+AY68+AY70+AY72+AY74+AY76+AY78+AY80+AY82+AY84+AY86+AY88</f>
        <v>59</v>
      </c>
      <c r="AZ90" s="906">
        <f t="shared" ref="AZ90:AZ91" si="46">(AY10*AZ10+AY12*AZ12+AY14*AZ14+AY16*AZ16+AY18*AZ18+AY20*AZ20+AY22*AZ22+AY24*AZ24+AY26*AZ26+AY28*AZ28+AY30*AZ30+AY32*AZ32+AY34*AZ34+AY36*AZ36+AY38*AZ38+AY40*AZ40+AY42*AZ42+AY44*AZ44+AY46*AZ46+AY48*AZ48+AY50*AZ50+AY52*AZ52+AY54*AZ54+AY56*AZ56+AY58*AZ58+AY60*AZ60+AY62*AZ62+AY64*AZ64+AY66*AZ66+AY68*AZ68+AY70*AZ70+AY72*AZ72+AY74*AZ74+AY76*AZ76+AY78*AZ78+AY80*AZ80+AY82*AZ82+AY84*AZ84+AY86*AZ86+AY88*AZ88)/AY90</f>
        <v>1.7000000000000001E-2</v>
      </c>
      <c r="BA90" s="905">
        <f t="shared" ref="BA90:BA91" si="47">BA10+BA12+BA14+BA16+BA18+BA20+BA22+BA24+BA26+BA28+BA30+BA32+BA34+BA36+BA38+BA40+BA42+BA44+BA46+BA48+BA50+BA52+BA54+BA56+BA58+BA60+BA62+BA64+BA66+BA68+BA70+BA72+BA74+BA76+BA78+BA80+BA82+BA84+BA86+BA88</f>
        <v>1200</v>
      </c>
      <c r="BB90" s="906">
        <f t="shared" ref="BB90:BB91" si="48">(BA10*BB10+BA12*BB12+BA14*BB14+BA16*BB16+BA18*BB18+BA20*BB20+BA22*BB22+BA24*BB24+BA26*BB26+BA28*BB28+BA30*BB30+BA32*BB32+BA34*BB34+BA36*BB36+BA38*BB38+BA40*BB40+BA42*BB42+BA44*BB44+BA46*BB46+BA48*BB48+BA50*BB50+BA52*BB52+BA54*BB54+BA56*BB56+BA58*BB58+BA60*BB60+BA62*BB62+BA64*BB64+BA66*BB66+BA68*BB68+BA70*BB70+BA72*BB72+BA74*BB74+BA76*BB76+BA78*BB78+BA80*BB80+BA82*BB82+BA84*BB84+BA86*BB86+BA88*BB88)/BA90</f>
        <v>2.24E-2</v>
      </c>
      <c r="BC90" s="905">
        <f t="shared" ref="BC90:BC91" si="49">BC10+BC12+BC14+BC16+BC18+BC20+BC22+BC24+BC26+BC28+BC30+BC32+BC34+BC36+BC38+BC40+BC42+BC44+BC46+BC48+BC50+BC52+BC54+BC56+BC58+BC60+BC62+BC64+BC66+BC68+BC70+BC72+BC74+BC76+BC78+BC80+BC82+BC84+BC86+BC88</f>
        <v>0</v>
      </c>
      <c r="BD90" s="906" t="e">
        <f t="shared" ref="BD90:BD91" si="50">(BC10*BD10+BC12*BD12+BC14*BD14+BC16*BD16+BC18*BD18+BC20*BD20+BC22*BD22+BC24*BD24+BC26*BD26+BC28*BD28+BC30*BD30+BC32*BD32+BC34*BD34+BC36*BD36+BC38*BD38+BC40*BD40+BC42*BD42+BC44*BD44+BC46*BD46+BC48*BD48+BC50*BD50+BC52*BD52+BC54*BD54+BC56*BD56+BC58*BD58+BC60*BD60+BC62*BD62+BC64*BD64+BC66*BD66+BC68*BD68+BC70*BD70+BC72*BD72+BC74*BD74+BC76*BD76+BC78*BD78+BC80*BD80+BC82*BD82+BC84*BD84+BC86*BD86+BC88*BD88)/BC90</f>
        <v>#DIV/0!</v>
      </c>
      <c r="BE90" s="905">
        <f t="shared" ref="BE90:BE91" si="51">BE10+BE12+BE14+BE16+BE18+BE20+BE22+BE24+BE26+BE28+BE30+BE32+BE34+BE36+BE38+BE40+BE42+BE44+BE46+BE48+BE50+BE52+BE54+BE56+BE58+BE60+BE62+BE64+BE66+BE68+BE70+BE72+BE74+BE76+BE78+BE80+BE82+BE84+BE86+BE88</f>
        <v>3136</v>
      </c>
      <c r="BF90" s="906">
        <f t="shared" ref="BF90:BF91" si="52">(BE10*BF10+BE12*BF12+BE14*BF14+BE16*BF16+BE18*BF18+BE20*BF20+BE22*BF22+BE24*BF24+BE26*BF26+BE28*BF28+BE30*BF30+BE32*BF32+BE34*BF34+BE36*BF36+BE38*BF38+BE40*BF40+BE42*BF42+BE44*BF44+BE46*BF46+BE48*BF48+BE50*BF50+BE52*BF52+BE54*BF54+BE56*BF56+BE58*BF58+BE60*BF60+BE62*BF62+BE64*BF64+BE66*BF66+BE68*BF68+BE70*BF70+BE72*BF72+BE74*BF74+BE76*BF76+BE78*BF78+BE80*BF80+BE82*BF82+BE84*BF84+BE86*BF86+BE88*BF88)/BE90</f>
        <v>1.5436067028061227</v>
      </c>
      <c r="BG90" s="905">
        <f t="shared" ref="BG90:BG91" si="53">BG10+BG12+BG14+BG16+BG18+BG20+BG22+BG24+BG26+BG28+BG30+BG32+BG34+BG36+BG38+BG40+BG42+BG44+BG46+BG48+BG50+BG52+BG54+BG56+BG58+BG60+BG62+BG64+BG66+BG68+BG70+BG72+BG74+BG76+BG78+BG80+BG82+BG84+BG86+BG88</f>
        <v>0</v>
      </c>
      <c r="BH90" s="906" t="e">
        <f t="shared" ref="BH90:BH91" si="54">(BG10*BH10+BG12*BH12+BG14*BH14+BG16*BH16+BG18*BH18+BG20*BH20+BG22*BH22+BG24*BH24+BG26*BH26+BG28*BH28+BG30*BH30+BG32*BH32+BG34*BH34+BG36*BH36+BG38*BH38+BG40*BH40+BG42*BH42+BG44*BH44+BG46*BH46+BG48*BH48+BG50*BH50+BG52*BH52+BG54*BH54+BG56*BH56+BG58*BH58+BG60*BH60+BG62*BH62+BG64*BH64+BG66*BH66+BG68*BH68+BG70*BH70+BG72*BH72+BG74*BH74+BG76*BH76+BG78*BH78+BG80*BH80+BG82*BH82+BG84*BH84+BG86*BH86+BG88*BH88)/BG90</f>
        <v>#DIV/0!</v>
      </c>
      <c r="BI90" s="905">
        <f t="shared" ref="BI90:BI91" si="55">BI10+BI12+BI14+BI16+BI18+BI20+BI22+BI24+BI26+BI28+BI30+BI32+BI34+BI36+BI38+BI40+BI42+BI44+BI46+BI48+BI50+BI52+BI54+BI56+BI58+BI60+BI62+BI64+BI66+BI68+BI70+BI72+BI74+BI76+BI78+BI80+BI82+BI84+BI86+BI88</f>
        <v>7400</v>
      </c>
      <c r="BJ90" s="906">
        <f t="shared" ref="BJ90:BJ91" si="56">(BI10*BJ10+BI12*BJ12+BI14*BJ14+BI16*BJ16+BI18*BJ18+BI20*BJ20+BI22*BJ22+BI24*BJ24+BI26*BJ26+BI28*BJ28+BI30*BJ30+BI32*BJ32+BI34*BJ34+BI36*BJ36+BI38*BJ38+BI40*BJ40+BI42*BJ42+BI44*BJ44+BI46*BJ46+BI48*BJ48+BI50*BJ50+BI52*BJ52+BI54*BJ54+BI56*BJ56+BI58*BJ58+BI60*BJ60+BI62*BJ62+BI64*BJ64+BI66*BJ66+BI68*BJ68+BI70*BJ70+BI72*BJ72+BI74*BJ74+BI76*BJ76+BI78*BJ78+BI80*BJ80+BI82*BJ82+BI84*BJ84+BI86*BJ86+BI88*BJ88)/BI90</f>
        <v>4.4709189189189168E-2</v>
      </c>
      <c r="BK90" s="905">
        <f t="shared" ref="BK90:BK91" si="57">BK10+BK12+BK14+BK16+BK18+BK20+BK22+BK24+BK26+BK28+BK30+BK32+BK34+BK36+BK38+BK40+BK42+BK44+BK46+BK48+BK50+BK52+BK54+BK56+BK58+BK60+BK62+BK64+BK66+BK68+BK70+BK72+BK74+BK76+BK78+BK80+BK82+BK84+BK86+BK88</f>
        <v>30</v>
      </c>
      <c r="BL90" s="906">
        <f t="shared" ref="BL90:BL91" si="58">(BK10*BL10+BK12*BL12+BK14*BL14+BK16*BL16+BK18*BL18+BK20*BL20+BK22*BL22+BK24*BL24+BK26*BL26+BK28*BL28+BK30*BL30+BK32*BL32+BK34*BL34+BK36*BL36+BK38*BL38+BK40*BL40+BK42*BL42+BK44*BL44+BK46*BL46+BK48*BL48+BK50*BL50+BK52*BL52+BK54*BL54+BK56*BL56+BK58*BL58+BK60*BL60+BK62*BL62+BK64*BL64+BK66*BL66+BK68*BL68+BK70*BL70+BK72*BL72+BK74*BL74+BK76*BL76+BK78*BL78+BK80*BL80+BK82*BL82+BK84*BL84+BK86*BL86+BK88*BL88)/BK90</f>
        <v>0.44350000000000001</v>
      </c>
      <c r="BM90" s="905">
        <f t="shared" ref="BM90:BM91" si="59">BM10+BM12+BM14+BM16+BM18+BM20+BM22+BM24+BM26+BM28+BM30+BM32+BM34+BM36+BM38+BM40+BM42+BM44+BM46+BM48+BM50+BM52+BM54+BM56+BM58+BM60+BM62+BM64+BM66+BM68+BM70+BM72+BM74+BM76+BM78+BM80+BM82+BM84+BM86+BM88</f>
        <v>116</v>
      </c>
      <c r="BN90" s="906">
        <f t="shared" ref="BN90:BN91" si="60">(BM10*BN10+BM12*BN12+BM14*BN14+BM16*BN16+BM18*BN18+BM20*BN20+BM22*BN22+BM24*BN24+BM26*BN26+BM28*BN28+BM30*BN30+BM32*BN32+BM34*BN34+BM36*BN36+BM38*BN38+BM40*BN40+BM42*BN42+BM44*BN44+BM46*BN46+BM48*BN48+BM50*BN50+BM52*BN52+BM54*BN54+BM56*BN56+BM58*BN58+BM60*BN60+BM62*BN62+BM64*BN64+BM66*BN66+BM68*BN68+BM70*BN70+BM72*BN72+BM74*BN74+BM76*BN76+BM78*BN78+BM80*BN80+BM82*BN82+BM84*BN84+BM86*BN86+BM88*BN88)/BM90</f>
        <v>1.7674758620689655</v>
      </c>
      <c r="BO90" s="905">
        <f t="shared" ref="BO90:BO91" si="61">BO10+BO12+BO14+BO16+BO18+BO20+BO22+BO24+BO26+BO28+BO30+BO32+BO34+BO36+BO38+BO40+BO42+BO44+BO46+BO48+BO50+BO52+BO54+BO56+BO58+BO60+BO62+BO64+BO66+BO68+BO70+BO72+BO74+BO76+BO78+BO80+BO82+BO84+BO86+BO88</f>
        <v>116</v>
      </c>
      <c r="BP90" s="906">
        <f t="shared" ref="BP90:BP91" si="62">(BO10*BP10+BO12*BP12+BO14*BP14+BO16*BP16+BO18*BP18+BO20*BP20+BO22*BP22+BO24*BP24+BO26*BP26+BO28*BP28+BO30*BP30+BO32*BP32+BO34*BP34+BO36*BP36+BO38*BP38+BO40*BP40+BO42*BP42+BO44*BP44+BO46*BP46+BO48*BP48+BO50*BP50+BO52*BP52+BO54*BP54+BO56*BP56+BO58*BP58+BO60*BP60+BO62*BP62+BO64*BP64+BO66*BP66+BO68*BP68+BO70*BP70+BO72*BP72+BO74*BP74+BO76*BP76+BO78*BP78+BO80*BP80+BO82*BP82+BO84*BP84+BO86*BP86+BO88*BP88)/BO90</f>
        <v>20.070399999999999</v>
      </c>
      <c r="BQ90" s="905">
        <f t="shared" ref="BQ90:BQ91" si="63">BQ10+BQ12+BQ14+BQ16+BQ18+BQ20+BQ22+BQ24+BQ26+BQ28+BQ30+BQ32+BQ34+BQ36+BQ38+BQ40+BQ42+BQ44+BQ46+BQ48+BQ50+BQ52+BQ54+BQ56+BQ58+BQ60+BQ62+BQ64+BQ66+BQ68+BQ70+BQ72+BQ74+BQ76+BQ78+BQ80+BQ82+BQ84+BQ86+BQ88</f>
        <v>890</v>
      </c>
      <c r="BR90" s="906">
        <f t="shared" ref="BR90:BR91" si="64">(BQ10*BR10+BQ12*BR12+BQ14*BR14+BQ16*BR16+BQ18*BR18+BQ20*BR20+BQ22*BR22+BQ24*BR24+BQ26*BR26+BQ28*BR28+BQ30*BR30+BQ32*BR32+BQ34*BR34+BQ36*BR36+BQ38*BR38+BQ40*BR40+BQ42*BR42+BQ44*BR44+BQ46*BR46+BQ48*BR48+BQ50*BR50+BQ52*BR52+BQ54*BR54+BQ56*BR56+BQ58*BR58+BQ60*BR60+BQ62*BR62+BQ64*BR64+BQ66*BR66+BQ68*BR68+BQ70*BR70+BQ72*BR72+BQ74*BR74+BQ76*BR76+BQ78*BR78+BQ80*BR80+BQ82*BR82+BQ84*BR84+BQ86*BR86+BQ88*BR88)/BQ90</f>
        <v>0.20770000000000002</v>
      </c>
      <c r="BS90" s="905">
        <f t="shared" ref="BS90:BS91" si="65">BS10+BS12+BS14+BS16+BS18+BS20+BS22+BS24+BS26+BS28+BS30+BS32+BS34+BS36+BS38+BS40+BS42+BS44+BS46+BS48+BS50+BS52+BS54+BS56+BS58+BS60+BS62+BS64+BS66+BS68+BS70+BS72+BS74+BS76+BS78+BS80+BS82+BS84+BS86+BS88</f>
        <v>5.25</v>
      </c>
      <c r="BT90" s="906">
        <f t="shared" ref="BT90:BT91" si="66">(BS10*BT10+BS12*BT12+BS14*BT14+BS16*BT16+BS18*BT18+BS20*BT20+BS22*BT22+BS24*BT24+BS26*BT26+BS28*BT28+BS30*BT30+BS32*BT32+BS34*BT34+BS36*BT36+BS38*BT38+BS40*BT40+BS42*BT42+BS44*BT44+BS46*BT46+BS48*BT48+BS50*BT50+BS52*BT52+BS54*BT54+BS56*BT56+BS58*BT58+BS60*BT60+BS62*BT62+BS64*BT64+BS66*BT66+BS68*BT68+BS70*BT70+BS72*BT72+BS74*BT74+BS76*BT76+BS78*BT78+BS80*BT80+BS82*BT82+BS84*BT84+BS86*BT86+BS88*BT88)/BS90</f>
        <v>8.8733333333333331</v>
      </c>
      <c r="BU90" s="905">
        <f t="shared" ref="BU90:BU91" si="67">BU10+BU12+BU14+BU16+BU18+BU20+BU22+BU24+BU26+BU28+BU30+BU32+BU34+BU36+BU38+BU40+BU42+BU44+BU46+BU48+BU50+BU52+BU54+BU56+BU58+BU60+BU62+BU64+BU66+BU68+BU70+BU72+BU74+BU76+BU78+BU80+BU82+BU84+BU86+BU88</f>
        <v>2961</v>
      </c>
      <c r="BV90" s="906">
        <f t="shared" ref="BV90:BV91" si="68">(BU10*BV10+BU12*BV12+BU14*BV14+BU16*BV16+BU18*BV18+BU20*BV20+BU22*BV22+BU24*BV24+BU26*BV26+BU28*BV28+BU30*BV30+BU32*BV32+BU34*BV34+BU36*BV36+BU38*BV38+BU40*BV40+BU42*BV42+BU44*BV44+BU46*BV46+BU48*BV48+BU50*BV50+BU52*BV52+BU54*BV54+BU56*BV56+BU58*BV58+BU60*BV60+BU62*BV62+BU64*BV64+BU66*BV66+BU68*BV68+BU70*BV70+BU72*BV72+BU74*BV74+BU76*BV76+BU78*BV78+BU80*BV80+BU82*BV82+BU84*BV84+BU86*BV86+BU88*BV88)/BU90</f>
        <v>0.22706987166497811</v>
      </c>
      <c r="BW90" s="905">
        <f t="shared" ref="BW90:BW91" si="69">BW10+BW12+BW14+BW16+BW18+BW20+BW22+BW24+BW26+BW28+BW30+BW32+BW34+BW36+BW38+BW40+BW42+BW44+BW46+BW48+BW50+BW52+BW54+BW56+BW58+BW60+BW62+BW64+BW66+BW68+BW70+BW72+BW74+BW76+BW78+BW80+BW82+BW84+BW86+BW88</f>
        <v>558.25</v>
      </c>
      <c r="BX90" s="906">
        <f t="shared" ref="BX90:BX91" si="70">(BW10*BX10+BW12*BX12+BW14*BX14+BW16*BX16+BW18*BX18+BW20*BX20+BW22*BX22+BW24*BX24+BW26*BX26+BW28*BX28+BW30*BX30+BW32*BX32+BW34*BX34+BW36*BX36+BW38*BX38+BW40*BX40+BW42*BX42+BW44*BX44+BW46*BX46+BW48*BX48+BW50*BX50+BW52*BX52+BW54*BX54+BW56*BX56+BW58*BX58+BW60*BX60+BW62*BX62+BW64*BX64+BW66*BX66+BW68*BX68+BW70*BX70+BW72*BX72+BW74*BX74+BW76*BX76+BW78*BX78+BW80*BX80+BW82*BX82+BW84*BX84+BW86*BX86+BW88*BX88)/BW90</f>
        <v>3.1868246305418699</v>
      </c>
      <c r="BY90" s="905">
        <f t="shared" ref="BY90:BY91" si="71">BY10+BY12+BY14+BY16+BY18+BY20+BY22+BY24+BY26+BY28+BY30+BY32+BY34+BY36+BY38+BY40+BY42+BY44+BY46+BY48+BY50+BY52+BY54+BY56+BY58+BY60+BY62+BY64+BY66+BY68+BY70+BY72+BY74+BY76+BY78+BY80+BY82+BY84+BY86+BY88</f>
        <v>41586</v>
      </c>
      <c r="BZ90" s="906">
        <f t="shared" ref="BZ90:BZ91" si="72">(BY10*BZ10+BY12*BZ12+BY14*BZ14+BY16*BZ16+BY18*BZ18+BY20*BZ20+BY22*BZ22+BY24*BZ24+BY26*BZ26+BY28*BZ28+BY30*BZ30+BY32*BZ32+BY34*BZ34+BY36*BZ36+BY38*BZ38+BY40*BZ40+BY42*BZ42+BY44*BZ44+BY46*BZ46+BY48*BZ48+BY50*BZ50+BY52*BZ52+BY54*BZ54+BY56*BZ56+BY58*BZ58+BY60*BZ60+BY62*BZ62+BY64*BZ64+BY66*BZ66+BY68*BZ68+BY70*BZ70+BY72*BZ72+BY74*BZ74+BY76*BZ76+BY78*BZ78+BY80*BZ80+BY82*BZ82+BY84*BZ84+BY86*BZ86+BY88*BZ88)/BY90</f>
        <v>8.0315427307266866E-3</v>
      </c>
      <c r="CA90" s="905">
        <f t="shared" ref="CA90:CA91" si="73">CA10+CA12+CA14+CA16+CA18+CA20+CA22+CA24+CA26+CA28+CA30+CA32+CA34+CA36+CA38+CA40+CA42+CA44+CA46+CA48+CA50+CA52+CA54+CA56+CA58+CA60+CA62+CA64+CA66+CA68+CA70+CA72+CA74+CA76+CA78+CA80+CA82+CA84+CA86+CA88</f>
        <v>12991</v>
      </c>
      <c r="CB90" s="906">
        <f t="shared" ref="CB90:CB91" si="74">(CA10*CB10+CA12*CB12+CA14*CB14+CA16*CB16+CA18*CB18+CA20*CB20+CA22*CB22+CA24*CB24+CA26*CB26+CA28*CB28+CA30*CB30+CA32*CB32+CA34*CB34+CA36*CB36+CA38*CB38+CA40*CB40+CA42*CB42+CA44*CB44+CA46*CB46+CA48*CB48+CA50*CB50+CA52*CB52+CA54*CB54+CA56*CB56+CA58*CB58+CA60*CB60+CA62*CB62+CA64*CB64+CA66*CB66+CA68*CB68+CA70*CB70+CA72*CB72+CA74*CB74+CA76*CB76+CA78*CB78+CA80*CB80+CA82*CB82+CA84*CB84+CA86*CB86+CA88*CB88)/CA90</f>
        <v>4.0042975906396737E-2</v>
      </c>
      <c r="CC90" s="905">
        <f t="shared" ref="CC90:CE91" si="75">CC10+CC12+CC14+CC16+CC18+CC20+CC22+CC24+CC26+CC28+CC30+CC32+CC34+CC36+CC38+CC40+CC42+CC44+CC46+CC48+CC50+CC52+CC54+CC56+CC58+CC60+CC62+CC64+CC66+CC68+CC70+CC72+CC74+CC76+CC78+CC80+CC82+CC84+CC86+CC88</f>
        <v>3.7740000000000005</v>
      </c>
      <c r="CD90" s="906">
        <f t="shared" ref="CD90:CD91" si="76">(CC10*CD10+CC12*CD12+CC14*CD14+CC16*CD16+CC18*CD18+CC20*CD20+CC22*CD22+CC24*CD24+CC26*CD26+CC28*CD28+CC30*CD30+CC32*CD32+CC34*CD34+CC36*CD36+CC38*CD38+CC40*CD40+CC42*CD42+CC44*CD44+CC46*CD46+CC48*CD48+CC50*CD50+CC52*CD52+CC54*CD54+CC56*CD56+CC58*CD58+CC60*CD60+CC62*CD62+CC64*CD64+CC66*CD66+CC68*CD68+CC70*CD70+CC72*CD72+CC74*CD74+CC76*CD76+CC78*CD78+CC80*CD80+CC82*CD82+CC84*CD84+CC86*CD86+CC88*CD88)/CC90</f>
        <v>17.989218282988869</v>
      </c>
      <c r="CE90" s="905">
        <f t="shared" si="75"/>
        <v>0</v>
      </c>
      <c r="CF90" s="906" t="e">
        <f t="shared" ref="CF90:CF91" si="77">(CE10*CF10+CE12*CF12+CE14*CF14+CE16*CF16+CE18*CF18+CE20*CF20+CE22*CF22+CE24*CF24+CE26*CF26+CE28*CF28+CE30*CF30+CE32*CF32+CE34*CF34+CE36*CF36+CE38*CF38+CE40*CF40+CE42*CF42+CE44*CF44+CE46*CF46+CE48*CF48+CE50*CF50+CE52*CF52+CE54*CF54+CE56*CF56+CE58*CF58+CE60*CF60+CE62*CF62+CE64*CF64+CE66*CF66+CE68*CF68+CE70*CF70+CE72*CF72+CE74*CF74+CE76*CF76+CE78*CF78+CE80*CF80+CE82*CF82+CE84*CF84+CE86*CF86+CE88*CF88)/CE90</f>
        <v>#DIV/0!</v>
      </c>
      <c r="CG90" s="899">
        <f>SUM(CG10:CG88)</f>
        <v>232991.10000000003</v>
      </c>
      <c r="CH90" s="899">
        <f>SUM(CH10:CH89)</f>
        <v>714258.80999999971</v>
      </c>
    </row>
    <row r="91" spans="2:86" ht="12.75" thickBot="1" x14ac:dyDescent="0.25">
      <c r="B91" s="903"/>
      <c r="C91" s="959" t="s">
        <v>204</v>
      </c>
      <c r="D91" s="904">
        <v>2020</v>
      </c>
      <c r="E91" s="960">
        <f>SUM(E10:E89)</f>
        <v>232991.10000000003</v>
      </c>
      <c r="F91" s="960">
        <f>SUM(F10:F89)</f>
        <v>714258.80999999971</v>
      </c>
      <c r="G91" s="905">
        <f>G11+G13+G15+G17+G19+G21+G23+G25+G27+G29+G31+G33+G35+G37+G39+G41+G43+G45+G47+G49+G51+G53+G55+G57+G59+G61+G63+G65+G67+G69+G71+G73+G75+G77+G79+G81+G83+G85+G87+G89</f>
        <v>58161</v>
      </c>
      <c r="H91" s="906">
        <f>(G11*H11+G13*H13+G15*H15+G17*H17+G19*H19+G21*H21+G23*H23+G25*H25+G27*H27+G29*H29+G31*H31+G33*H33+G35*H35+G37*H37+G39*H39+G41*H41+G43*H43+G45*H45+G47*H47+G49*H49+G51*H51+G53*H53+G55*H55+G57*H57+G59*H59+G61*H61+G63*H63+G65*H65+G67*H67+G69*H69+G71*H71+G73*H73+G75*H75+G77*H77+G79*H79+G81*H81+G83*H83+G85*H85+G87*H87+G89*H89)/G91</f>
        <v>0.29529853063049122</v>
      </c>
      <c r="I91" s="905">
        <f t="shared" si="4"/>
        <v>207831.9</v>
      </c>
      <c r="J91" s="906">
        <f t="shared" si="5"/>
        <v>0.14400620232024056</v>
      </c>
      <c r="K91" s="905">
        <f t="shared" si="6"/>
        <v>153264.6</v>
      </c>
      <c r="L91" s="906">
        <f>(K11*L11+K13*L13+K15*L15+K17*L17+K19*L19+K21*L21+K23*L23+K25*L25+K27*L27+K29*L29+K31*L31+K33*L33+K35*L35+K37*L37+K39*L39+K41*L41+K43*L43+K45*L45+K47*L47+K49*L49+K51*L51+K53*L53+K55*L55+K57*L57+K59*L59+K61*L61+K63*L63+K65*L65+K67*L67+K69*L69+K71*L71+K73*L73+K75*L75+K77*L77+K79*L79+K81*L81+K83*L83+K85*L85+K87*L87+K89*L89)/K91</f>
        <v>5.8686592990162108E-2</v>
      </c>
      <c r="M91" s="905">
        <f t="shared" si="7"/>
        <v>15760</v>
      </c>
      <c r="N91" s="906">
        <f t="shared" si="8"/>
        <v>1.7647515203045687</v>
      </c>
      <c r="O91" s="905">
        <f t="shared" si="9"/>
        <v>2182</v>
      </c>
      <c r="P91" s="906">
        <f t="shared" si="10"/>
        <v>6.4336063703024751</v>
      </c>
      <c r="Q91" s="905">
        <f t="shared" si="11"/>
        <v>4237984</v>
      </c>
      <c r="R91" s="906">
        <f t="shared" si="12"/>
        <v>8.6877584586266196E-2</v>
      </c>
      <c r="S91" s="905">
        <f t="shared" si="13"/>
        <v>76670</v>
      </c>
      <c r="T91" s="906">
        <f t="shared" si="14"/>
        <v>0.44324083886787535</v>
      </c>
      <c r="U91" s="905">
        <f t="shared" si="15"/>
        <v>2385</v>
      </c>
      <c r="V91" s="906">
        <f t="shared" si="16"/>
        <v>6.7291629660377348</v>
      </c>
      <c r="W91" s="905">
        <f t="shared" si="17"/>
        <v>23818</v>
      </c>
      <c r="X91" s="906">
        <f t="shared" si="18"/>
        <v>2.3097073684416478</v>
      </c>
      <c r="Y91" s="905">
        <f t="shared" si="19"/>
        <v>129331</v>
      </c>
      <c r="Z91" s="906">
        <f t="shared" si="20"/>
        <v>4.976928717786145E-2</v>
      </c>
      <c r="AA91" s="905">
        <f t="shared" si="21"/>
        <v>52059</v>
      </c>
      <c r="AB91" s="906">
        <f t="shared" si="22"/>
        <v>0.10644763787241399</v>
      </c>
      <c r="AC91" s="905">
        <f t="shared" si="23"/>
        <v>72664.5</v>
      </c>
      <c r="AD91" s="906">
        <f t="shared" si="24"/>
        <v>9.259595839784214E-2</v>
      </c>
      <c r="AE91" s="905">
        <f t="shared" si="25"/>
        <v>1298</v>
      </c>
      <c r="AF91" s="906">
        <f t="shared" si="26"/>
        <v>6.1559391371340526</v>
      </c>
      <c r="AG91" s="905">
        <f t="shared" si="27"/>
        <v>577</v>
      </c>
      <c r="AH91" s="906">
        <f t="shared" si="28"/>
        <v>2.1789022530329283</v>
      </c>
      <c r="AI91" s="905">
        <f t="shared" si="29"/>
        <v>255945.92750000002</v>
      </c>
      <c r="AJ91" s="906">
        <f t="shared" si="30"/>
        <v>0.1614336928896741</v>
      </c>
      <c r="AK91" s="905">
        <f t="shared" si="31"/>
        <v>5966.34</v>
      </c>
      <c r="AL91" s="906">
        <f t="shared" si="32"/>
        <v>4.7650196898924113</v>
      </c>
      <c r="AM91" s="905">
        <f t="shared" si="33"/>
        <v>1648765</v>
      </c>
      <c r="AN91" s="906">
        <f t="shared" si="34"/>
        <v>1.1003995973845982E-2</v>
      </c>
      <c r="AO91" s="905">
        <f t="shared" si="35"/>
        <v>230</v>
      </c>
      <c r="AP91" s="906">
        <f t="shared" si="36"/>
        <v>0.6</v>
      </c>
      <c r="AQ91" s="905">
        <f t="shared" si="37"/>
        <v>2040</v>
      </c>
      <c r="AR91" s="906">
        <f t="shared" si="38"/>
        <v>9.7219117647058817E-2</v>
      </c>
      <c r="AS91" s="905">
        <f t="shared" si="39"/>
        <v>4</v>
      </c>
      <c r="AT91" s="906">
        <f t="shared" si="40"/>
        <v>5.6749200000000002</v>
      </c>
      <c r="AU91" s="905">
        <f t="shared" si="41"/>
        <v>3.5</v>
      </c>
      <c r="AV91" s="906">
        <f t="shared" si="42"/>
        <v>30.71</v>
      </c>
      <c r="AW91" s="905">
        <f t="shared" si="43"/>
        <v>1601</v>
      </c>
      <c r="AX91" s="906">
        <f t="shared" si="44"/>
        <v>1.3074271080574642</v>
      </c>
      <c r="AY91" s="905">
        <f t="shared" si="45"/>
        <v>8766</v>
      </c>
      <c r="AZ91" s="906">
        <f t="shared" si="46"/>
        <v>0.17963499999999999</v>
      </c>
      <c r="BA91" s="905">
        <f t="shared" si="47"/>
        <v>5500</v>
      </c>
      <c r="BB91" s="906">
        <f t="shared" si="48"/>
        <v>3.2836363636363636E-2</v>
      </c>
      <c r="BC91" s="905">
        <f t="shared" si="49"/>
        <v>12</v>
      </c>
      <c r="BD91" s="906">
        <f t="shared" si="50"/>
        <v>4.8499999999999996</v>
      </c>
      <c r="BE91" s="905">
        <f t="shared" si="51"/>
        <v>4380</v>
      </c>
      <c r="BF91" s="906">
        <f t="shared" si="52"/>
        <v>3.1054702132420093</v>
      </c>
      <c r="BG91" s="905">
        <f t="shared" si="53"/>
        <v>10</v>
      </c>
      <c r="BH91" s="906">
        <f t="shared" si="54"/>
        <v>6.2</v>
      </c>
      <c r="BI91" s="905">
        <f t="shared" si="55"/>
        <v>13925</v>
      </c>
      <c r="BJ91" s="906">
        <f t="shared" si="56"/>
        <v>4.3609622980251346E-2</v>
      </c>
      <c r="BK91" s="905">
        <f t="shared" si="57"/>
        <v>2030</v>
      </c>
      <c r="BL91" s="906">
        <f t="shared" si="58"/>
        <v>0.16923921182266011</v>
      </c>
      <c r="BM91" s="905">
        <f t="shared" si="59"/>
        <v>134</v>
      </c>
      <c r="BN91" s="906">
        <f t="shared" si="60"/>
        <v>4.0952716417910446</v>
      </c>
      <c r="BO91" s="905">
        <f t="shared" si="61"/>
        <v>40</v>
      </c>
      <c r="BP91" s="906">
        <f t="shared" si="62"/>
        <v>20.070399999999999</v>
      </c>
      <c r="BQ91" s="905">
        <f t="shared" si="63"/>
        <v>296</v>
      </c>
      <c r="BR91" s="906">
        <f t="shared" si="64"/>
        <v>0.22704256756756758</v>
      </c>
      <c r="BS91" s="905">
        <f t="shared" si="65"/>
        <v>6.75</v>
      </c>
      <c r="BT91" s="906">
        <f t="shared" si="66"/>
        <v>5.574962962962962</v>
      </c>
      <c r="BU91" s="905">
        <f t="shared" si="67"/>
        <v>4669</v>
      </c>
      <c r="BV91" s="906">
        <f t="shared" si="68"/>
        <v>0.50453276504604849</v>
      </c>
      <c r="BW91" s="905">
        <f t="shared" si="69"/>
        <v>677.75</v>
      </c>
      <c r="BX91" s="906">
        <f t="shared" si="70"/>
        <v>3.3302672445592005</v>
      </c>
      <c r="BY91" s="905">
        <f t="shared" si="71"/>
        <v>29188</v>
      </c>
      <c r="BZ91" s="906">
        <f t="shared" si="72"/>
        <v>4.5301733589146229E-2</v>
      </c>
      <c r="CA91" s="905">
        <f t="shared" si="73"/>
        <v>5784</v>
      </c>
      <c r="CB91" s="906">
        <f t="shared" si="74"/>
        <v>7.9763347164591963E-2</v>
      </c>
      <c r="CC91" s="905">
        <f t="shared" si="75"/>
        <v>9.3150000000000013</v>
      </c>
      <c r="CD91" s="906">
        <f t="shared" si="76"/>
        <v>25.098213623188403</v>
      </c>
      <c r="CE91" s="905">
        <f t="shared" si="75"/>
        <v>1678</v>
      </c>
      <c r="CF91" s="906">
        <f t="shared" si="77"/>
        <v>9.4760429082240749E-2</v>
      </c>
      <c r="CG91" s="899">
        <f>SUM(CG11:CG89)</f>
        <v>219294.76000000007</v>
      </c>
      <c r="CH91" s="899">
        <f>SUM(CH11:CH90)</f>
        <v>1428517.6199999994</v>
      </c>
    </row>
    <row r="92" spans="2:86" ht="44.25" customHeight="1" x14ac:dyDescent="0.2">
      <c r="C92" s="961" t="s">
        <v>739</v>
      </c>
      <c r="E92" s="962">
        <f>F91-E91</f>
        <v>481267.70999999967</v>
      </c>
      <c r="F92" s="963"/>
    </row>
    <row r="93" spans="2:86" ht="133.5" customHeight="1" x14ac:dyDescent="0.2">
      <c r="B93" s="964" t="s">
        <v>255</v>
      </c>
      <c r="C93" s="965"/>
      <c r="D93" s="965"/>
      <c r="E93" s="965"/>
      <c r="F93" s="965"/>
    </row>
    <row r="94" spans="2:86" ht="12.75" thickBot="1" x14ac:dyDescent="0.25"/>
    <row r="95" spans="2:86" ht="36" x14ac:dyDescent="0.2">
      <c r="D95" s="966" t="s">
        <v>256</v>
      </c>
      <c r="E95" s="966" t="s">
        <v>257</v>
      </c>
      <c r="F95" s="966" t="s">
        <v>258</v>
      </c>
      <c r="G95" s="966" t="s">
        <v>256</v>
      </c>
      <c r="H95" s="966" t="s">
        <v>257</v>
      </c>
      <c r="I95" s="967" t="s">
        <v>258</v>
      </c>
      <c r="J95" s="966" t="s">
        <v>256</v>
      </c>
      <c r="K95" s="966" t="s">
        <v>257</v>
      </c>
      <c r="L95" s="967" t="s">
        <v>258</v>
      </c>
      <c r="M95" s="966" t="s">
        <v>256</v>
      </c>
      <c r="N95" s="966" t="s">
        <v>257</v>
      </c>
      <c r="O95" s="967" t="s">
        <v>258</v>
      </c>
      <c r="P95" s="966" t="s">
        <v>256</v>
      </c>
      <c r="Q95" s="966" t="s">
        <v>257</v>
      </c>
      <c r="R95" s="967" t="s">
        <v>258</v>
      </c>
      <c r="S95" s="966" t="s">
        <v>256</v>
      </c>
      <c r="T95" s="966" t="s">
        <v>257</v>
      </c>
      <c r="U95" s="967" t="s">
        <v>258</v>
      </c>
      <c r="V95" s="966" t="s">
        <v>256</v>
      </c>
      <c r="W95" s="966" t="s">
        <v>257</v>
      </c>
      <c r="X95" s="967" t="s">
        <v>258</v>
      </c>
    </row>
    <row r="96" spans="2:86" ht="12.75" thickBot="1" x14ac:dyDescent="0.25">
      <c r="C96" s="968" t="s">
        <v>259</v>
      </c>
      <c r="D96" s="969" t="s">
        <v>260</v>
      </c>
      <c r="E96" s="969" t="s">
        <v>260</v>
      </c>
      <c r="F96" s="969" t="s">
        <v>260</v>
      </c>
      <c r="G96" s="969" t="s">
        <v>261</v>
      </c>
      <c r="H96" s="969" t="s">
        <v>261</v>
      </c>
      <c r="I96" s="970" t="s">
        <v>261</v>
      </c>
      <c r="J96" s="969" t="s">
        <v>262</v>
      </c>
      <c r="K96" s="969" t="s">
        <v>262</v>
      </c>
      <c r="L96" s="970" t="s">
        <v>262</v>
      </c>
      <c r="M96" s="969" t="s">
        <v>263</v>
      </c>
      <c r="N96" s="969" t="s">
        <v>263</v>
      </c>
      <c r="O96" s="969" t="s">
        <v>263</v>
      </c>
      <c r="P96" s="969" t="s">
        <v>264</v>
      </c>
      <c r="Q96" s="969" t="s">
        <v>264</v>
      </c>
      <c r="R96" s="969" t="s">
        <v>264</v>
      </c>
      <c r="S96" s="969" t="s">
        <v>265</v>
      </c>
      <c r="T96" s="969" t="s">
        <v>265</v>
      </c>
      <c r="U96" s="969" t="s">
        <v>265</v>
      </c>
      <c r="V96" s="969" t="s">
        <v>266</v>
      </c>
      <c r="W96" s="969" t="s">
        <v>266</v>
      </c>
      <c r="X96" s="969" t="s">
        <v>266</v>
      </c>
    </row>
    <row r="97" spans="2:113" ht="12.75" thickBot="1" x14ac:dyDescent="0.25">
      <c r="B97" s="971" t="s">
        <v>147</v>
      </c>
      <c r="C97" s="972"/>
      <c r="D97" s="973"/>
      <c r="E97" s="973"/>
      <c r="F97" s="973"/>
      <c r="G97" s="973"/>
      <c r="H97" s="973"/>
      <c r="I97" s="974"/>
      <c r="J97" s="973"/>
      <c r="K97" s="973"/>
      <c r="L97" s="974"/>
      <c r="M97" s="973"/>
      <c r="N97" s="973"/>
      <c r="O97" s="974"/>
      <c r="P97" s="973"/>
      <c r="Q97" s="973"/>
      <c r="R97" s="974"/>
      <c r="S97" s="973"/>
      <c r="T97" s="973"/>
      <c r="U97" s="974"/>
      <c r="V97" s="973"/>
      <c r="W97" s="973"/>
      <c r="X97" s="974"/>
    </row>
    <row r="98" spans="2:113" ht="12.75" thickBot="1" x14ac:dyDescent="0.25">
      <c r="B98" s="975">
        <v>5</v>
      </c>
      <c r="C98" s="976" t="s">
        <v>267</v>
      </c>
      <c r="D98" s="977">
        <v>2001.9</v>
      </c>
      <c r="E98" s="978">
        <v>5226.66</v>
      </c>
      <c r="F98" s="979">
        <f>E98-D98</f>
        <v>3224.7599999999998</v>
      </c>
      <c r="G98" s="977">
        <v>3371.37</v>
      </c>
      <c r="H98" s="977">
        <v>9785.0114621079483</v>
      </c>
      <c r="I98" s="979">
        <f>H98-G98</f>
        <v>6413.6414621079484</v>
      </c>
      <c r="J98" s="977">
        <v>44824.85</v>
      </c>
      <c r="K98" s="977">
        <v>5848.7983165606502</v>
      </c>
      <c r="L98" s="979">
        <f>K98-J98</f>
        <v>-38976.051683439349</v>
      </c>
      <c r="M98" s="977">
        <v>1688.2</v>
      </c>
      <c r="N98" s="977">
        <v>3539.8697374881945</v>
      </c>
      <c r="O98" s="979">
        <f>N98-M98</f>
        <v>1851.6697374881944</v>
      </c>
      <c r="P98" s="977">
        <v>300.49</v>
      </c>
      <c r="Q98" s="977">
        <v>1865.5851217497375</v>
      </c>
      <c r="R98" s="979">
        <f>Q98-P98</f>
        <v>1565.0951217497375</v>
      </c>
      <c r="S98" s="977">
        <v>499.72</v>
      </c>
      <c r="T98" s="977">
        <v>3658.5322593006217</v>
      </c>
      <c r="U98" s="979">
        <f>T98-S98</f>
        <v>3158.8122593006219</v>
      </c>
      <c r="V98" s="977">
        <v>1850.84</v>
      </c>
      <c r="W98" s="977">
        <v>21358.959863636104</v>
      </c>
      <c r="X98" s="979">
        <f>W98-V98</f>
        <v>19508.119863636104</v>
      </c>
    </row>
    <row r="99" spans="2:113" ht="36" x14ac:dyDescent="0.2">
      <c r="D99" s="980"/>
      <c r="E99" s="981" t="s">
        <v>268</v>
      </c>
      <c r="F99" s="982">
        <f>F98</f>
        <v>3224.7599999999998</v>
      </c>
      <c r="G99" s="983"/>
      <c r="H99" s="983"/>
      <c r="I99" s="982">
        <f>I98</f>
        <v>6413.6414621079484</v>
      </c>
      <c r="J99" s="983"/>
      <c r="K99" s="983"/>
      <c r="L99" s="982">
        <f>L98</f>
        <v>-38976.051683439349</v>
      </c>
      <c r="M99" s="983"/>
      <c r="N99" s="983"/>
      <c r="O99" s="982">
        <f>O98</f>
        <v>1851.6697374881944</v>
      </c>
      <c r="P99" s="983"/>
      <c r="Q99" s="983"/>
      <c r="R99" s="982">
        <f>R98</f>
        <v>1565.0951217497375</v>
      </c>
      <c r="S99" s="983"/>
      <c r="T99" s="983"/>
      <c r="U99" s="982">
        <f>U98</f>
        <v>3158.8122593006219</v>
      </c>
      <c r="V99" s="983"/>
      <c r="W99" s="983"/>
      <c r="X99" s="982">
        <f>X98</f>
        <v>19508.119863636104</v>
      </c>
    </row>
    <row r="100" spans="2:113" ht="48" x14ac:dyDescent="0.2">
      <c r="D100" s="980"/>
      <c r="E100" s="984" t="s">
        <v>269</v>
      </c>
      <c r="F100" s="985">
        <f>SUM(F99:X99)</f>
        <v>-3253.9532391567409</v>
      </c>
      <c r="G100" s="986"/>
      <c r="H100" s="986"/>
      <c r="I100" s="986"/>
      <c r="J100" s="986"/>
      <c r="K100" s="986"/>
      <c r="L100" s="986"/>
      <c r="M100" s="986"/>
      <c r="N100" s="986"/>
      <c r="O100" s="986"/>
      <c r="P100" s="986"/>
      <c r="Q100" s="986"/>
      <c r="R100" s="986"/>
      <c r="S100" s="986"/>
      <c r="T100" s="986"/>
      <c r="U100" s="986"/>
      <c r="V100" s="986"/>
      <c r="W100" s="986"/>
      <c r="X100" s="986"/>
    </row>
    <row r="101" spans="2:113" x14ac:dyDescent="0.2">
      <c r="D101" s="980"/>
      <c r="E101" s="980"/>
      <c r="F101" s="987"/>
      <c r="G101" s="980"/>
      <c r="H101" s="980"/>
      <c r="I101" s="987"/>
      <c r="J101" s="980"/>
      <c r="K101" s="980"/>
      <c r="L101" s="980"/>
      <c r="M101" s="980"/>
      <c r="N101" s="980"/>
      <c r="O101" s="980"/>
    </row>
    <row r="102" spans="2:113" ht="59.25" customHeight="1" x14ac:dyDescent="0.2">
      <c r="B102" s="841" t="s">
        <v>270</v>
      </c>
      <c r="C102" s="841"/>
      <c r="D102" s="841"/>
      <c r="E102" s="841"/>
      <c r="F102" s="841"/>
      <c r="G102" s="841"/>
      <c r="H102" s="841"/>
      <c r="I102" s="841"/>
      <c r="J102" s="980"/>
      <c r="K102" s="980"/>
      <c r="L102" s="980"/>
      <c r="M102" s="980"/>
      <c r="N102" s="980"/>
      <c r="O102" s="980"/>
    </row>
    <row r="103" spans="2:113" x14ac:dyDescent="0.2">
      <c r="B103" s="841"/>
      <c r="C103" s="841"/>
      <c r="D103" s="841"/>
      <c r="E103" s="841"/>
      <c r="F103" s="841"/>
      <c r="G103" s="841"/>
      <c r="H103" s="841"/>
      <c r="I103" s="841"/>
      <c r="J103" s="980"/>
      <c r="K103" s="980"/>
      <c r="L103" s="980"/>
      <c r="M103" s="980"/>
      <c r="N103" s="980"/>
      <c r="O103" s="980"/>
    </row>
    <row r="104" spans="2:113" x14ac:dyDescent="0.2">
      <c r="B104" s="395"/>
      <c r="C104" s="395"/>
      <c r="D104" s="395"/>
      <c r="E104" s="395"/>
      <c r="F104" s="395"/>
      <c r="G104" s="395"/>
      <c r="H104" s="395"/>
      <c r="I104" s="395"/>
      <c r="J104" s="980"/>
      <c r="K104" s="980"/>
      <c r="L104" s="980"/>
      <c r="M104" s="980"/>
      <c r="N104" s="980"/>
      <c r="O104" s="980"/>
    </row>
    <row r="105" spans="2:113" x14ac:dyDescent="0.2">
      <c r="B105" s="842" t="s">
        <v>271</v>
      </c>
      <c r="C105" s="843"/>
      <c r="D105" s="843"/>
      <c r="E105" s="988"/>
      <c r="F105" s="989"/>
      <c r="G105" s="988"/>
      <c r="H105" s="989"/>
      <c r="I105" s="988"/>
      <c r="J105" s="989"/>
      <c r="K105" s="988"/>
      <c r="L105" s="989"/>
      <c r="M105" s="988"/>
      <c r="N105" s="989"/>
      <c r="O105" s="988"/>
      <c r="P105" s="989"/>
      <c r="Q105" s="988"/>
      <c r="R105" s="989"/>
      <c r="S105" s="988"/>
      <c r="T105" s="989"/>
      <c r="U105" s="988"/>
      <c r="V105" s="989"/>
      <c r="W105" s="988"/>
      <c r="X105" s="989"/>
      <c r="Y105" s="988"/>
      <c r="Z105" s="989"/>
      <c r="AA105" s="988"/>
      <c r="AB105" s="989"/>
      <c r="AC105" s="988"/>
      <c r="AD105" s="989"/>
      <c r="AE105" s="988"/>
      <c r="AF105" s="989"/>
      <c r="AG105" s="988"/>
      <c r="AH105" s="989"/>
      <c r="AI105" s="988"/>
      <c r="AJ105" s="989"/>
      <c r="AM105" s="988"/>
      <c r="AO105" s="988"/>
      <c r="AQ105" s="988"/>
      <c r="AS105" s="988"/>
      <c r="AU105" s="988"/>
      <c r="AW105" s="988"/>
      <c r="AY105" s="988"/>
      <c r="BA105" s="988"/>
      <c r="BC105" s="988"/>
      <c r="BE105" s="988"/>
      <c r="BG105" s="990"/>
      <c r="BK105" s="988"/>
      <c r="BM105" s="988"/>
      <c r="BO105" s="988"/>
      <c r="BQ105" s="988"/>
      <c r="BS105" s="988"/>
      <c r="BU105" s="988"/>
      <c r="BW105" s="988"/>
      <c r="BY105" s="988"/>
      <c r="CA105" s="988"/>
      <c r="CC105" s="988"/>
      <c r="CE105" s="988"/>
      <c r="CG105" s="988"/>
      <c r="CI105" s="988"/>
      <c r="CK105" s="988"/>
      <c r="CM105" s="988"/>
      <c r="CO105" s="988"/>
      <c r="CQ105" s="988"/>
      <c r="CS105" s="988"/>
      <c r="CU105" s="988"/>
    </row>
    <row r="106" spans="2:113" ht="12.75" thickBot="1" x14ac:dyDescent="0.25">
      <c r="B106" s="847" t="s">
        <v>272</v>
      </c>
      <c r="C106" s="848"/>
      <c r="D106" s="848"/>
      <c r="E106" s="988"/>
      <c r="F106" s="989"/>
      <c r="G106" s="988"/>
      <c r="H106" s="989"/>
      <c r="I106" s="988"/>
      <c r="J106" s="989"/>
      <c r="K106" s="988"/>
      <c r="L106" s="989"/>
      <c r="M106" s="988"/>
      <c r="N106" s="989"/>
      <c r="O106" s="988"/>
      <c r="P106" s="989"/>
      <c r="Q106" s="988"/>
      <c r="R106" s="989"/>
      <c r="S106" s="988"/>
      <c r="T106" s="989"/>
      <c r="U106" s="988"/>
      <c r="V106" s="989"/>
      <c r="W106" s="988"/>
      <c r="X106" s="989"/>
      <c r="Y106" s="988"/>
      <c r="Z106" s="989"/>
      <c r="AA106" s="988"/>
      <c r="AB106" s="989"/>
      <c r="AC106" s="988"/>
      <c r="AD106" s="989"/>
      <c r="AE106" s="988"/>
      <c r="AF106" s="989"/>
      <c r="AG106" s="988"/>
      <c r="AH106" s="989"/>
      <c r="AI106" s="988"/>
      <c r="AJ106" s="989"/>
      <c r="AK106" s="991"/>
      <c r="AL106" s="991"/>
      <c r="AM106" s="991"/>
      <c r="AN106" s="991"/>
      <c r="AO106" s="991"/>
      <c r="AP106" s="991"/>
      <c r="AQ106" s="991"/>
      <c r="AR106" s="991"/>
      <c r="AS106" s="991"/>
      <c r="AT106" s="991"/>
      <c r="AU106" s="991"/>
      <c r="AV106" s="991"/>
      <c r="AW106" s="991"/>
      <c r="AX106" s="991"/>
      <c r="AY106" s="991"/>
      <c r="AZ106" s="991"/>
      <c r="BA106" s="991"/>
      <c r="BB106" s="991"/>
      <c r="BC106" s="991"/>
      <c r="BD106" s="991"/>
      <c r="BE106" s="991"/>
      <c r="BF106" s="991"/>
      <c r="BG106" s="991"/>
      <c r="BH106" s="991"/>
      <c r="BI106" s="991"/>
      <c r="BJ106" s="991"/>
      <c r="BK106" s="991"/>
      <c r="BL106" s="991"/>
      <c r="BM106" s="991"/>
      <c r="BN106" s="991"/>
      <c r="BO106" s="991"/>
      <c r="BP106" s="991"/>
      <c r="BQ106" s="991"/>
      <c r="BR106" s="991"/>
      <c r="BS106" s="991"/>
      <c r="BT106" s="991"/>
      <c r="BU106" s="991"/>
      <c r="BV106" s="991"/>
      <c r="BW106" s="991"/>
      <c r="BX106" s="991"/>
      <c r="BY106" s="991"/>
      <c r="BZ106" s="991"/>
      <c r="CA106" s="991"/>
      <c r="CB106" s="991"/>
      <c r="CC106" s="991"/>
      <c r="CD106" s="991"/>
      <c r="CE106" s="991"/>
      <c r="CF106" s="991"/>
      <c r="CG106" s="991"/>
      <c r="CH106" s="991"/>
      <c r="CI106" s="991"/>
      <c r="CJ106" s="991"/>
      <c r="CK106" s="991"/>
      <c r="CL106" s="991"/>
      <c r="CM106" s="991"/>
      <c r="CN106" s="991"/>
      <c r="CO106" s="991"/>
      <c r="CP106" s="991"/>
      <c r="CQ106" s="991"/>
      <c r="CR106" s="991"/>
      <c r="CS106" s="991"/>
      <c r="CT106" s="991"/>
      <c r="CU106" s="991"/>
      <c r="CV106" s="991"/>
      <c r="CW106" s="991"/>
      <c r="CX106" s="991"/>
      <c r="CY106" s="991"/>
      <c r="CZ106" s="991"/>
      <c r="DA106" s="991"/>
      <c r="DB106" s="991"/>
      <c r="DC106" s="991"/>
      <c r="DD106" s="991"/>
      <c r="DE106" s="991"/>
      <c r="DF106" s="991"/>
      <c r="DG106" s="991"/>
      <c r="DH106" s="991"/>
      <c r="DI106" s="991"/>
    </row>
    <row r="107" spans="2:113" s="997" customFormat="1" ht="39" customHeight="1" x14ac:dyDescent="0.25">
      <c r="B107" s="992" t="s">
        <v>147</v>
      </c>
      <c r="C107" s="993" t="s">
        <v>148</v>
      </c>
      <c r="D107" s="994" t="s">
        <v>273</v>
      </c>
      <c r="E107" s="995" t="s">
        <v>740</v>
      </c>
      <c r="F107" s="996"/>
      <c r="G107" s="995" t="s">
        <v>151</v>
      </c>
      <c r="H107" s="996"/>
      <c r="I107" s="995" t="s">
        <v>152</v>
      </c>
      <c r="J107" s="996"/>
      <c r="K107" s="995" t="s">
        <v>153</v>
      </c>
      <c r="L107" s="996"/>
      <c r="M107" s="995" t="s">
        <v>154</v>
      </c>
      <c r="N107" s="996"/>
      <c r="O107" s="995" t="s">
        <v>155</v>
      </c>
      <c r="P107" s="996"/>
      <c r="Q107" s="995" t="s">
        <v>156</v>
      </c>
      <c r="R107" s="996"/>
      <c r="S107" s="995" t="s">
        <v>157</v>
      </c>
      <c r="T107" s="996"/>
      <c r="U107" s="995" t="s">
        <v>158</v>
      </c>
      <c r="V107" s="996"/>
      <c r="W107" s="995" t="s">
        <v>159</v>
      </c>
      <c r="X107" s="996"/>
      <c r="Y107" s="995" t="s">
        <v>160</v>
      </c>
      <c r="Z107" s="996"/>
      <c r="AA107" s="995" t="s">
        <v>161</v>
      </c>
      <c r="AB107" s="996"/>
      <c r="AC107" s="995" t="s">
        <v>162</v>
      </c>
      <c r="AD107" s="996"/>
      <c r="AE107" s="995" t="s">
        <v>163</v>
      </c>
      <c r="AF107" s="996"/>
      <c r="AG107" s="995" t="s">
        <v>164</v>
      </c>
      <c r="AH107" s="996"/>
      <c r="AI107" s="995" t="s">
        <v>165</v>
      </c>
      <c r="AJ107" s="996"/>
      <c r="AK107" s="991"/>
      <c r="AL107" s="991"/>
      <c r="AM107" s="991"/>
      <c r="AN107" s="991"/>
      <c r="AO107" s="991"/>
      <c r="AP107" s="991"/>
      <c r="AQ107" s="991"/>
      <c r="AR107" s="991"/>
      <c r="AS107" s="991"/>
      <c r="AT107" s="991"/>
      <c r="AU107" s="991"/>
      <c r="AV107" s="991"/>
      <c r="AW107" s="991"/>
      <c r="AX107" s="991"/>
      <c r="AY107" s="991"/>
      <c r="AZ107" s="991"/>
      <c r="BA107" s="991"/>
      <c r="BB107" s="991"/>
      <c r="BC107" s="991"/>
      <c r="BD107" s="991"/>
      <c r="BE107" s="991"/>
      <c r="BF107" s="991"/>
      <c r="BG107" s="991"/>
      <c r="BH107" s="991"/>
      <c r="BI107" s="991"/>
      <c r="BJ107" s="991"/>
      <c r="BK107" s="991"/>
      <c r="BL107" s="991"/>
      <c r="BM107" s="991"/>
      <c r="BN107" s="991"/>
      <c r="BO107" s="991"/>
      <c r="BP107" s="991"/>
      <c r="BQ107" s="991"/>
      <c r="BR107" s="991"/>
      <c r="BS107" s="991"/>
      <c r="BT107" s="991"/>
      <c r="BU107" s="991"/>
      <c r="BV107" s="991"/>
      <c r="BW107" s="991"/>
      <c r="BX107" s="991"/>
      <c r="BY107" s="991"/>
      <c r="BZ107" s="991"/>
      <c r="CA107" s="991"/>
      <c r="CB107" s="991"/>
      <c r="CC107" s="991"/>
      <c r="CD107" s="991"/>
      <c r="CE107" s="991"/>
      <c r="CF107" s="991"/>
      <c r="CG107" s="991"/>
      <c r="CH107" s="991"/>
      <c r="CI107" s="991"/>
      <c r="CJ107" s="991"/>
      <c r="CK107" s="991"/>
      <c r="CL107" s="991"/>
      <c r="CM107" s="991"/>
      <c r="CN107" s="991"/>
      <c r="CO107" s="991"/>
      <c r="CP107" s="991"/>
      <c r="CQ107" s="991"/>
      <c r="CR107" s="991"/>
      <c r="CS107" s="991"/>
      <c r="CT107" s="991"/>
      <c r="CU107" s="991"/>
      <c r="CV107" s="991"/>
      <c r="CW107" s="991"/>
      <c r="CX107" s="991"/>
      <c r="CY107" s="991"/>
      <c r="CZ107" s="991"/>
      <c r="DA107" s="991"/>
      <c r="DB107" s="991"/>
      <c r="DC107" s="991"/>
      <c r="DD107" s="991"/>
      <c r="DE107" s="991"/>
      <c r="DF107" s="991"/>
      <c r="DG107" s="991"/>
      <c r="DH107" s="991"/>
      <c r="DI107" s="991"/>
    </row>
    <row r="108" spans="2:113" ht="24.75" thickBot="1" x14ac:dyDescent="0.25">
      <c r="B108" s="998"/>
      <c r="C108" s="999"/>
      <c r="D108" s="1000"/>
      <c r="E108" s="1001" t="s">
        <v>187</v>
      </c>
      <c r="F108" s="1002" t="s">
        <v>188</v>
      </c>
      <c r="G108" s="1001" t="s">
        <v>187</v>
      </c>
      <c r="H108" s="1002" t="s">
        <v>188</v>
      </c>
      <c r="I108" s="1001" t="s">
        <v>187</v>
      </c>
      <c r="J108" s="1002" t="s">
        <v>188</v>
      </c>
      <c r="K108" s="1001" t="s">
        <v>187</v>
      </c>
      <c r="L108" s="1002" t="s">
        <v>188</v>
      </c>
      <c r="M108" s="1001" t="s">
        <v>187</v>
      </c>
      <c r="N108" s="1002" t="s">
        <v>188</v>
      </c>
      <c r="O108" s="1001" t="s">
        <v>187</v>
      </c>
      <c r="P108" s="1002" t="s">
        <v>188</v>
      </c>
      <c r="Q108" s="1001" t="s">
        <v>189</v>
      </c>
      <c r="R108" s="1002" t="s">
        <v>190</v>
      </c>
      <c r="S108" s="1001" t="s">
        <v>187</v>
      </c>
      <c r="T108" s="1002" t="s">
        <v>188</v>
      </c>
      <c r="U108" s="1001" t="s">
        <v>187</v>
      </c>
      <c r="V108" s="1002" t="s">
        <v>188</v>
      </c>
      <c r="W108" s="1001" t="s">
        <v>187</v>
      </c>
      <c r="X108" s="1002" t="s">
        <v>188</v>
      </c>
      <c r="Y108" s="1001" t="s">
        <v>187</v>
      </c>
      <c r="Z108" s="1002" t="s">
        <v>188</v>
      </c>
      <c r="AA108" s="1001" t="s">
        <v>187</v>
      </c>
      <c r="AB108" s="1002" t="s">
        <v>188</v>
      </c>
      <c r="AC108" s="1001" t="s">
        <v>187</v>
      </c>
      <c r="AD108" s="1002" t="s">
        <v>188</v>
      </c>
      <c r="AE108" s="1001" t="s">
        <v>187</v>
      </c>
      <c r="AF108" s="1002" t="s">
        <v>188</v>
      </c>
      <c r="AG108" s="1001" t="s">
        <v>191</v>
      </c>
      <c r="AH108" s="1002" t="s">
        <v>192</v>
      </c>
      <c r="AI108" s="1001" t="s">
        <v>191</v>
      </c>
      <c r="AJ108" s="1002" t="s">
        <v>192</v>
      </c>
      <c r="AK108" s="991"/>
      <c r="AL108" s="991"/>
      <c r="AM108" s="991"/>
      <c r="AN108" s="991"/>
      <c r="AO108" s="991"/>
      <c r="AP108" s="991"/>
      <c r="AQ108" s="991"/>
      <c r="AR108" s="991"/>
      <c r="AS108" s="991"/>
      <c r="AT108" s="991"/>
      <c r="AU108" s="991"/>
      <c r="AV108" s="991"/>
      <c r="AW108" s="991"/>
      <c r="AX108" s="991"/>
      <c r="AY108" s="991"/>
      <c r="AZ108" s="991"/>
      <c r="BA108" s="991"/>
      <c r="BB108" s="991"/>
      <c r="BC108" s="991"/>
      <c r="BD108" s="991"/>
      <c r="BE108" s="991"/>
      <c r="BF108" s="991"/>
      <c r="BG108" s="991"/>
      <c r="BH108" s="991"/>
      <c r="BI108" s="991"/>
      <c r="BJ108" s="991"/>
      <c r="BK108" s="991"/>
      <c r="BL108" s="991"/>
      <c r="BM108" s="991"/>
      <c r="BN108" s="991"/>
      <c r="BO108" s="991"/>
      <c r="BP108" s="991"/>
      <c r="BQ108" s="991"/>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991"/>
      <c r="CM108" s="991"/>
      <c r="CN108" s="991"/>
      <c r="CO108" s="991"/>
      <c r="CP108" s="991"/>
      <c r="CQ108" s="991"/>
      <c r="CR108" s="991"/>
      <c r="CS108" s="991"/>
      <c r="CT108" s="991"/>
      <c r="CU108" s="991"/>
      <c r="CV108" s="991"/>
      <c r="CW108" s="991"/>
      <c r="CX108" s="991"/>
      <c r="CY108" s="991"/>
      <c r="CZ108" s="991"/>
      <c r="DA108" s="991"/>
      <c r="DB108" s="991"/>
      <c r="DC108" s="991"/>
      <c r="DD108" s="991"/>
      <c r="DE108" s="991"/>
      <c r="DF108" s="991"/>
      <c r="DG108" s="991"/>
      <c r="DH108" s="991"/>
      <c r="DI108" s="991"/>
    </row>
    <row r="109" spans="2:113" s="1007" customFormat="1" x14ac:dyDescent="0.2">
      <c r="B109" s="1003">
        <v>1</v>
      </c>
      <c r="C109" s="1004">
        <v>2</v>
      </c>
      <c r="D109" s="1004"/>
      <c r="E109" s="1005">
        <v>6</v>
      </c>
      <c r="F109" s="1006">
        <v>7</v>
      </c>
      <c r="G109" s="1005">
        <v>8</v>
      </c>
      <c r="H109" s="1006">
        <v>9</v>
      </c>
      <c r="I109" s="1005">
        <v>10</v>
      </c>
      <c r="J109" s="1006">
        <v>11</v>
      </c>
      <c r="K109" s="1005">
        <v>12</v>
      </c>
      <c r="L109" s="1006">
        <v>13</v>
      </c>
      <c r="M109" s="1005">
        <v>14</v>
      </c>
      <c r="N109" s="1006">
        <v>15</v>
      </c>
      <c r="O109" s="1005">
        <v>16</v>
      </c>
      <c r="P109" s="1006">
        <v>17</v>
      </c>
      <c r="Q109" s="1005">
        <v>18</v>
      </c>
      <c r="R109" s="1006">
        <v>19</v>
      </c>
      <c r="S109" s="1005">
        <v>20</v>
      </c>
      <c r="T109" s="1006">
        <v>21</v>
      </c>
      <c r="U109" s="1005">
        <v>22</v>
      </c>
      <c r="V109" s="1006">
        <v>23</v>
      </c>
      <c r="W109" s="1005">
        <v>24</v>
      </c>
      <c r="X109" s="1006">
        <v>25</v>
      </c>
      <c r="Y109" s="1005">
        <v>26</v>
      </c>
      <c r="Z109" s="1006">
        <v>27</v>
      </c>
      <c r="AA109" s="1005">
        <v>28</v>
      </c>
      <c r="AB109" s="1006">
        <v>29</v>
      </c>
      <c r="AC109" s="1005">
        <v>30</v>
      </c>
      <c r="AD109" s="1006">
        <v>31</v>
      </c>
      <c r="AE109" s="1005">
        <v>32</v>
      </c>
      <c r="AF109" s="1006">
        <v>33</v>
      </c>
      <c r="AG109" s="1005">
        <v>34</v>
      </c>
      <c r="AH109" s="1006">
        <v>35</v>
      </c>
      <c r="AI109" s="1005">
        <v>36</v>
      </c>
      <c r="AJ109" s="1006">
        <v>37</v>
      </c>
      <c r="AK109" s="991"/>
      <c r="AL109" s="991"/>
      <c r="AM109" s="991"/>
      <c r="AN109" s="991"/>
      <c r="AO109" s="991"/>
      <c r="AP109" s="991"/>
      <c r="AQ109" s="991"/>
      <c r="AR109" s="991"/>
      <c r="AS109" s="991"/>
      <c r="AT109" s="991"/>
      <c r="AU109" s="991"/>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1"/>
      <c r="BQ109" s="991"/>
      <c r="BR109" s="991"/>
      <c r="BS109" s="991"/>
      <c r="BT109" s="991"/>
      <c r="BU109" s="991"/>
      <c r="BV109" s="991"/>
      <c r="BW109" s="991"/>
      <c r="BX109" s="991"/>
      <c r="BY109" s="991"/>
      <c r="BZ109" s="991"/>
      <c r="CA109" s="991"/>
      <c r="CB109" s="991"/>
      <c r="CC109" s="991"/>
      <c r="CD109" s="991"/>
      <c r="CE109" s="991"/>
      <c r="CF109" s="991"/>
      <c r="CG109" s="991"/>
      <c r="CH109" s="991"/>
      <c r="CI109" s="991"/>
      <c r="CJ109" s="991"/>
      <c r="CK109" s="991"/>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1"/>
      <c r="DG109" s="991"/>
      <c r="DH109" s="991"/>
      <c r="DI109" s="991"/>
    </row>
    <row r="110" spans="2:113" s="1013" customFormat="1" ht="12.75" thickBot="1" x14ac:dyDescent="0.3">
      <c r="B110" s="1008">
        <v>5</v>
      </c>
      <c r="C110" s="1009" t="s">
        <v>205</v>
      </c>
      <c r="D110" s="1010">
        <f>E110*F110+G110*H110+I110*J110+K110*L110+M110*N110+O110*P110+Q110*R110+S110*T110+U110*V110+W110*X110+Y110*Z110+AA110*AB110+AC110*AD110+AE110*AF110+AG110*AH110+AI110*AJ110+AK110*AL110+AM110*AN110+AO110*AP110+AQ110*AR110+AS110*AT110+AU110*AV110+AW110*AX110+AY110*AZ110+BA110*BB110+BC110*BD110+BE110*BF110+BG110*BH110+BI110*BJ110+BK110*BL110+BM110*BN110+BO110*BP110+BQ110*BR110+BS110*BT110+BU110*BV110+BW110*BX110+BY110*BZ110+CA110*CB110+CC110*CD110+CE110*CF110+CG110*CH110+CI110*CJ110+CK110*CL110+CM110*CN110+CO110*CP110+CQ110*CR110+CS110*CT110+CU110*CV110</f>
        <v>5226.6558929048542</v>
      </c>
      <c r="E110" s="1011">
        <v>457</v>
      </c>
      <c r="F110" s="1012">
        <v>8.9745976577257289E-2</v>
      </c>
      <c r="G110" s="1011">
        <v>1080</v>
      </c>
      <c r="H110" s="1012">
        <v>5.7118279381103913E-2</v>
      </c>
      <c r="I110" s="1011"/>
      <c r="J110" s="1012"/>
      <c r="K110" s="1011">
        <v>320</v>
      </c>
      <c r="L110" s="1012">
        <v>5.5057046687306501</v>
      </c>
      <c r="M110" s="1011">
        <v>165</v>
      </c>
      <c r="N110" s="1012">
        <v>3.9301818181818184</v>
      </c>
      <c r="O110" s="1011"/>
      <c r="P110" s="1012"/>
      <c r="Q110" s="1011"/>
      <c r="R110" s="1012"/>
      <c r="S110" s="1011">
        <v>21</v>
      </c>
      <c r="T110" s="1012">
        <v>5.5799331073825496</v>
      </c>
      <c r="U110" s="1011">
        <v>502</v>
      </c>
      <c r="V110" s="1012">
        <v>2.7881338525896409</v>
      </c>
      <c r="W110" s="1011"/>
      <c r="X110" s="1012"/>
      <c r="Y110" s="1011">
        <v>600</v>
      </c>
      <c r="Z110" s="1012">
        <v>0.504</v>
      </c>
      <c r="AA110" s="1011">
        <v>492</v>
      </c>
      <c r="AB110" s="1012">
        <v>4.98559273827534E-2</v>
      </c>
      <c r="AC110" s="1011"/>
      <c r="AD110" s="1012"/>
      <c r="AE110" s="1011">
        <v>2</v>
      </c>
      <c r="AF110" s="1012">
        <v>4.4951499999999998</v>
      </c>
      <c r="AG110" s="1011">
        <v>14</v>
      </c>
      <c r="AH110" s="1012">
        <v>3.4653594771241827</v>
      </c>
      <c r="AI110" s="1011">
        <v>226</v>
      </c>
      <c r="AJ110" s="1012">
        <v>3.5946571136131018</v>
      </c>
      <c r="AK110" s="991"/>
      <c r="AL110" s="991"/>
      <c r="AM110" s="991"/>
      <c r="AN110" s="991"/>
      <c r="AO110" s="991"/>
      <c r="AP110" s="991"/>
      <c r="AQ110" s="991"/>
      <c r="AR110" s="991"/>
      <c r="AS110" s="991"/>
      <c r="AT110" s="991"/>
      <c r="AU110" s="991"/>
      <c r="AV110" s="991"/>
      <c r="AW110" s="991"/>
      <c r="AX110" s="991"/>
      <c r="AY110" s="991"/>
      <c r="AZ110" s="991"/>
      <c r="BA110" s="991"/>
      <c r="BB110" s="991"/>
      <c r="BC110" s="991"/>
      <c r="BD110" s="991"/>
      <c r="BE110" s="991"/>
      <c r="BF110" s="991"/>
      <c r="BG110" s="991"/>
      <c r="BH110" s="991"/>
      <c r="BI110" s="991"/>
      <c r="BJ110" s="991"/>
      <c r="BK110" s="991"/>
      <c r="BL110" s="991"/>
      <c r="BM110" s="991"/>
      <c r="BN110" s="991"/>
      <c r="BO110" s="991"/>
      <c r="BP110" s="991"/>
      <c r="BQ110" s="991"/>
      <c r="BR110" s="991"/>
      <c r="BS110" s="991"/>
      <c r="BT110" s="991"/>
      <c r="BU110" s="991"/>
      <c r="BV110" s="991"/>
      <c r="BW110" s="991"/>
      <c r="BX110" s="991"/>
      <c r="BY110" s="991"/>
      <c r="BZ110" s="991"/>
      <c r="CA110" s="991"/>
      <c r="CB110" s="991"/>
      <c r="CC110" s="991"/>
      <c r="CD110" s="991"/>
      <c r="CE110" s="991"/>
      <c r="CF110" s="991"/>
      <c r="CG110" s="991"/>
      <c r="CH110" s="991"/>
      <c r="CI110" s="991"/>
      <c r="CJ110" s="991"/>
      <c r="CK110" s="991"/>
      <c r="CL110" s="991"/>
      <c r="CM110" s="991"/>
      <c r="CN110" s="991"/>
      <c r="CO110" s="991"/>
      <c r="CP110" s="991"/>
      <c r="CQ110" s="991"/>
      <c r="CR110" s="991"/>
      <c r="CS110" s="991"/>
      <c r="CT110" s="991"/>
      <c r="CU110" s="991"/>
      <c r="CV110" s="991"/>
      <c r="CW110" s="991"/>
      <c r="CX110" s="991"/>
      <c r="CY110" s="991"/>
      <c r="CZ110" s="991"/>
      <c r="DA110" s="991"/>
      <c r="DB110" s="991"/>
      <c r="DC110" s="991"/>
      <c r="DD110" s="991"/>
      <c r="DE110" s="991"/>
      <c r="DF110" s="991"/>
      <c r="DG110" s="991"/>
      <c r="DH110" s="991"/>
      <c r="DI110" s="991"/>
    </row>
    <row r="111" spans="2:113" s="843" customFormat="1" ht="12.75" thickBot="1" x14ac:dyDescent="0.25">
      <c r="B111" s="1014"/>
      <c r="C111" s="1015" t="s">
        <v>741</v>
      </c>
      <c r="D111" s="1016">
        <f>SUM(D110:D110)</f>
        <v>5226.6558929048542</v>
      </c>
      <c r="E111" s="1017">
        <f>E110</f>
        <v>457</v>
      </c>
      <c r="F111" s="1018">
        <f>F110</f>
        <v>8.9745976577257289E-2</v>
      </c>
      <c r="G111" s="1017">
        <f t="shared" ref="G111:AJ111" si="78">G110</f>
        <v>1080</v>
      </c>
      <c r="H111" s="1018">
        <f t="shared" si="78"/>
        <v>5.7118279381103913E-2</v>
      </c>
      <c r="I111" s="1017">
        <f t="shared" si="78"/>
        <v>0</v>
      </c>
      <c r="J111" s="1018">
        <f t="shared" si="78"/>
        <v>0</v>
      </c>
      <c r="K111" s="1017">
        <f t="shared" si="78"/>
        <v>320</v>
      </c>
      <c r="L111" s="1018">
        <f t="shared" si="78"/>
        <v>5.5057046687306501</v>
      </c>
      <c r="M111" s="1017">
        <f t="shared" si="78"/>
        <v>165</v>
      </c>
      <c r="N111" s="1018">
        <f t="shared" si="78"/>
        <v>3.9301818181818184</v>
      </c>
      <c r="O111" s="1017">
        <f t="shared" si="78"/>
        <v>0</v>
      </c>
      <c r="P111" s="1018">
        <f t="shared" si="78"/>
        <v>0</v>
      </c>
      <c r="Q111" s="1017">
        <f t="shared" si="78"/>
        <v>0</v>
      </c>
      <c r="R111" s="1018">
        <f t="shared" si="78"/>
        <v>0</v>
      </c>
      <c r="S111" s="1017">
        <f t="shared" si="78"/>
        <v>21</v>
      </c>
      <c r="T111" s="1018">
        <f t="shared" si="78"/>
        <v>5.5799331073825496</v>
      </c>
      <c r="U111" s="1017">
        <f t="shared" si="78"/>
        <v>502</v>
      </c>
      <c r="V111" s="1018">
        <f t="shared" si="78"/>
        <v>2.7881338525896409</v>
      </c>
      <c r="W111" s="1017">
        <f t="shared" si="78"/>
        <v>0</v>
      </c>
      <c r="X111" s="1018">
        <f t="shared" si="78"/>
        <v>0</v>
      </c>
      <c r="Y111" s="1017">
        <f t="shared" si="78"/>
        <v>600</v>
      </c>
      <c r="Z111" s="1018">
        <f t="shared" si="78"/>
        <v>0.504</v>
      </c>
      <c r="AA111" s="1017">
        <f t="shared" si="78"/>
        <v>492</v>
      </c>
      <c r="AB111" s="1018">
        <f t="shared" si="78"/>
        <v>4.98559273827534E-2</v>
      </c>
      <c r="AC111" s="1017">
        <f t="shared" si="78"/>
        <v>0</v>
      </c>
      <c r="AD111" s="1018">
        <f t="shared" si="78"/>
        <v>0</v>
      </c>
      <c r="AE111" s="1017">
        <f t="shared" si="78"/>
        <v>2</v>
      </c>
      <c r="AF111" s="1018">
        <f t="shared" si="78"/>
        <v>4.4951499999999998</v>
      </c>
      <c r="AG111" s="1017">
        <f t="shared" si="78"/>
        <v>14</v>
      </c>
      <c r="AH111" s="1018">
        <f t="shared" si="78"/>
        <v>3.4653594771241827</v>
      </c>
      <c r="AI111" s="1017">
        <f t="shared" si="78"/>
        <v>226</v>
      </c>
      <c r="AJ111" s="1019">
        <f t="shared" si="78"/>
        <v>3.5946571136131018</v>
      </c>
      <c r="AK111" s="991"/>
      <c r="AL111" s="991"/>
      <c r="AM111" s="991"/>
      <c r="AN111" s="991"/>
      <c r="AO111" s="991"/>
      <c r="AP111" s="991"/>
      <c r="AQ111" s="991"/>
      <c r="AR111" s="991"/>
      <c r="AS111" s="991"/>
      <c r="AT111" s="991"/>
      <c r="AU111" s="991"/>
      <c r="AV111" s="991"/>
      <c r="AW111" s="991"/>
      <c r="AX111" s="991"/>
      <c r="AY111" s="991"/>
      <c r="AZ111" s="991"/>
      <c r="BA111" s="991"/>
      <c r="BB111" s="991"/>
      <c r="BC111" s="991"/>
      <c r="BD111" s="991"/>
      <c r="BE111" s="991"/>
      <c r="BF111" s="991"/>
      <c r="BG111" s="991"/>
      <c r="BH111" s="991"/>
      <c r="BI111" s="991"/>
      <c r="BJ111" s="991"/>
      <c r="BK111" s="991"/>
      <c r="BL111" s="991"/>
      <c r="BM111" s="991"/>
      <c r="BN111" s="991"/>
      <c r="BO111" s="991"/>
      <c r="BP111" s="991"/>
      <c r="BQ111" s="991"/>
      <c r="BR111" s="991"/>
      <c r="BS111" s="991"/>
      <c r="BT111" s="991"/>
      <c r="BU111" s="991"/>
      <c r="BV111" s="991"/>
      <c r="BW111" s="991"/>
      <c r="BX111" s="991"/>
      <c r="BY111" s="991"/>
      <c r="BZ111" s="991"/>
      <c r="CA111" s="991"/>
      <c r="CB111" s="991"/>
      <c r="CC111" s="991"/>
      <c r="CD111" s="991"/>
      <c r="CE111" s="991"/>
      <c r="CF111" s="991"/>
      <c r="CG111" s="991"/>
      <c r="CH111" s="991"/>
      <c r="CI111" s="991"/>
      <c r="CJ111" s="991"/>
      <c r="CK111" s="991"/>
      <c r="CL111" s="991"/>
      <c r="CM111" s="991"/>
      <c r="CN111" s="991"/>
      <c r="CO111" s="991"/>
      <c r="CP111" s="991"/>
      <c r="CQ111" s="991"/>
      <c r="CR111" s="991"/>
      <c r="CS111" s="991"/>
      <c r="CT111" s="991"/>
      <c r="CU111" s="991"/>
      <c r="CV111" s="991"/>
      <c r="CW111" s="991"/>
      <c r="CX111" s="991"/>
      <c r="CY111" s="991"/>
      <c r="CZ111" s="991"/>
      <c r="DA111" s="991"/>
      <c r="DB111" s="991"/>
      <c r="DC111" s="991"/>
      <c r="DD111" s="991"/>
      <c r="DE111" s="991"/>
      <c r="DF111" s="991"/>
      <c r="DG111" s="991"/>
      <c r="DH111" s="991"/>
      <c r="DI111" s="991"/>
    </row>
    <row r="112" spans="2:113" x14ac:dyDescent="0.2">
      <c r="AK112" s="991"/>
      <c r="AL112" s="991"/>
      <c r="AM112" s="991"/>
      <c r="AN112" s="991"/>
      <c r="AO112" s="991"/>
      <c r="AP112" s="991"/>
      <c r="AQ112" s="991"/>
      <c r="AR112" s="991"/>
      <c r="AS112" s="991"/>
      <c r="AT112" s="991"/>
      <c r="AU112" s="991"/>
      <c r="AV112" s="991"/>
      <c r="AW112" s="991"/>
      <c r="AX112" s="991"/>
      <c r="AY112" s="991"/>
      <c r="AZ112" s="991"/>
      <c r="BA112" s="991"/>
      <c r="BB112" s="991"/>
      <c r="BC112" s="991"/>
      <c r="BD112" s="991"/>
      <c r="BE112" s="991"/>
      <c r="BF112" s="991"/>
      <c r="BG112" s="991"/>
      <c r="BH112" s="991"/>
      <c r="BI112" s="991"/>
      <c r="BJ112" s="991"/>
      <c r="BK112" s="991"/>
      <c r="BL112" s="991"/>
      <c r="BM112" s="991"/>
      <c r="BN112" s="991"/>
      <c r="BO112" s="991"/>
      <c r="BP112" s="991"/>
      <c r="BQ112" s="991"/>
      <c r="BR112" s="991"/>
      <c r="BS112" s="991"/>
      <c r="BT112" s="991"/>
      <c r="BU112" s="991"/>
      <c r="BV112" s="991"/>
      <c r="BW112" s="991"/>
      <c r="BX112" s="991"/>
      <c r="BY112" s="991"/>
      <c r="BZ112" s="991"/>
      <c r="CA112" s="991"/>
      <c r="CB112" s="991"/>
      <c r="CC112" s="991"/>
      <c r="CD112" s="991"/>
      <c r="CE112" s="991"/>
      <c r="CF112" s="991"/>
      <c r="CG112" s="991"/>
      <c r="CH112" s="991"/>
      <c r="CI112" s="991"/>
      <c r="CJ112" s="991"/>
      <c r="CK112" s="991"/>
      <c r="CL112" s="991"/>
      <c r="CM112" s="991"/>
      <c r="CN112" s="991"/>
      <c r="CO112" s="991"/>
      <c r="CP112" s="991"/>
      <c r="CQ112" s="991"/>
      <c r="CR112" s="991"/>
      <c r="CS112" s="991"/>
      <c r="CT112" s="991"/>
      <c r="CU112" s="991"/>
      <c r="CV112" s="991"/>
      <c r="CW112" s="991"/>
      <c r="CX112" s="991"/>
      <c r="CY112" s="991"/>
      <c r="CZ112" s="991"/>
      <c r="DA112" s="991"/>
      <c r="DB112" s="991"/>
      <c r="DC112" s="991"/>
      <c r="DD112" s="991"/>
      <c r="DE112" s="991"/>
      <c r="DF112" s="991"/>
      <c r="DG112" s="991"/>
      <c r="DH112" s="991"/>
      <c r="DI112" s="991"/>
    </row>
    <row r="114" spans="2:113" x14ac:dyDescent="0.2">
      <c r="B114" s="842" t="s">
        <v>276</v>
      </c>
      <c r="C114" s="843"/>
      <c r="D114" s="843"/>
    </row>
    <row r="115" spans="2:113" ht="12.75" thickBot="1" x14ac:dyDescent="0.25">
      <c r="B115" s="847" t="s">
        <v>277</v>
      </c>
      <c r="C115" s="848"/>
      <c r="D115" s="848"/>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0"/>
      <c r="AA115" s="1020"/>
      <c r="AB115" s="1020"/>
      <c r="AC115" s="1020"/>
      <c r="AD115" s="1020"/>
      <c r="AE115" s="1020"/>
      <c r="AF115" s="1020"/>
      <c r="AG115" s="1020"/>
      <c r="AH115" s="1020"/>
      <c r="AI115" s="1020"/>
      <c r="AJ115" s="1020"/>
      <c r="AK115" s="1021"/>
      <c r="AL115" s="1021"/>
      <c r="AM115" s="1021"/>
      <c r="AN115" s="1021"/>
      <c r="AO115" s="1021"/>
      <c r="AP115" s="1021"/>
      <c r="AQ115" s="1021"/>
      <c r="AR115" s="1021"/>
      <c r="AS115" s="1021"/>
      <c r="AT115" s="849"/>
    </row>
    <row r="116" spans="2:113" s="997" customFormat="1" ht="42.75" customHeight="1" x14ac:dyDescent="0.2">
      <c r="B116" s="992" t="s">
        <v>147</v>
      </c>
      <c r="C116" s="1022" t="s">
        <v>148</v>
      </c>
      <c r="D116" s="994" t="s">
        <v>273</v>
      </c>
      <c r="E116" s="859" t="s">
        <v>150</v>
      </c>
      <c r="F116" s="860"/>
      <c r="G116" s="859" t="s">
        <v>151</v>
      </c>
      <c r="H116" s="860"/>
      <c r="I116" s="859" t="s">
        <v>152</v>
      </c>
      <c r="J116" s="860"/>
      <c r="K116" s="859" t="s">
        <v>153</v>
      </c>
      <c r="L116" s="860"/>
      <c r="M116" s="859" t="s">
        <v>154</v>
      </c>
      <c r="N116" s="860"/>
      <c r="O116" s="859" t="s">
        <v>155</v>
      </c>
      <c r="P116" s="860"/>
      <c r="Q116" s="859" t="s">
        <v>156</v>
      </c>
      <c r="R116" s="860"/>
      <c r="S116" s="859" t="s">
        <v>157</v>
      </c>
      <c r="T116" s="860"/>
      <c r="U116" s="859" t="s">
        <v>158</v>
      </c>
      <c r="V116" s="860"/>
      <c r="W116" s="859" t="s">
        <v>159</v>
      </c>
      <c r="X116" s="860"/>
      <c r="Y116" s="859" t="s">
        <v>160</v>
      </c>
      <c r="Z116" s="860"/>
      <c r="AA116" s="859" t="s">
        <v>161</v>
      </c>
      <c r="AB116" s="860"/>
      <c r="AC116" s="859" t="s">
        <v>162</v>
      </c>
      <c r="AD116" s="860"/>
      <c r="AE116" s="859" t="s">
        <v>163</v>
      </c>
      <c r="AF116" s="860"/>
      <c r="AG116" s="859" t="s">
        <v>164</v>
      </c>
      <c r="AH116" s="860"/>
      <c r="AI116" s="859" t="s">
        <v>165</v>
      </c>
      <c r="AJ116" s="860"/>
      <c r="AK116" s="1023"/>
      <c r="AL116" s="1023"/>
      <c r="AM116" s="1023"/>
      <c r="AN116" s="1023"/>
      <c r="AO116" s="1023"/>
      <c r="AP116" s="1023"/>
      <c r="AQ116" s="1024"/>
      <c r="AR116" s="1024"/>
      <c r="AS116" s="1023"/>
      <c r="AT116" s="1023"/>
      <c r="AU116" s="1023"/>
      <c r="AV116" s="1023"/>
      <c r="AW116" s="1023"/>
      <c r="AX116" s="1023"/>
      <c r="AY116" s="1023"/>
      <c r="AZ116" s="1023"/>
      <c r="BA116" s="1023"/>
      <c r="BB116" s="1023"/>
      <c r="BC116" s="1023"/>
      <c r="BD116" s="1023"/>
      <c r="BE116" s="1023"/>
      <c r="BF116" s="1023"/>
      <c r="BG116" s="1023"/>
      <c r="BH116" s="1023"/>
      <c r="BI116" s="1023"/>
      <c r="BJ116" s="1023"/>
      <c r="BK116" s="1025"/>
      <c r="BL116" s="1025"/>
      <c r="BM116" s="1025"/>
      <c r="BN116" s="1025"/>
      <c r="BO116" s="1024"/>
      <c r="BP116" s="1024"/>
      <c r="BQ116" s="991"/>
      <c r="BR116" s="991"/>
      <c r="BS116" s="1024"/>
      <c r="BT116" s="1024"/>
      <c r="BU116" s="1024"/>
      <c r="BV116" s="1024"/>
      <c r="BW116" s="1023"/>
      <c r="BX116" s="1023"/>
      <c r="BY116" s="1023"/>
      <c r="BZ116" s="1023"/>
      <c r="CA116" s="1023"/>
      <c r="CB116" s="1023"/>
      <c r="CC116" s="1023"/>
      <c r="CD116" s="1023"/>
      <c r="CE116" s="1023"/>
      <c r="CF116" s="1023"/>
      <c r="CG116" s="1023"/>
      <c r="CH116" s="1023"/>
      <c r="CI116" s="1023"/>
      <c r="CJ116" s="1023"/>
      <c r="CK116" s="1023"/>
      <c r="CL116" s="1023"/>
      <c r="CM116" s="1023"/>
      <c r="CN116" s="1023"/>
      <c r="CO116" s="1023"/>
      <c r="CP116" s="1023"/>
      <c r="CQ116" s="1023"/>
      <c r="CR116" s="1023"/>
      <c r="CS116" s="1023"/>
      <c r="CT116" s="1023"/>
      <c r="CU116" s="1023"/>
      <c r="CV116" s="1023"/>
      <c r="CW116" s="1023"/>
      <c r="CX116" s="1023"/>
      <c r="CY116" s="1023"/>
      <c r="CZ116" s="1023"/>
      <c r="DA116" s="1026"/>
      <c r="DB116" s="1026"/>
      <c r="DC116" s="1023"/>
      <c r="DD116" s="1023"/>
      <c r="DF116" s="840"/>
      <c r="DG116" s="840"/>
      <c r="DH116" s="840"/>
      <c r="DI116" s="840"/>
    </row>
    <row r="117" spans="2:113" s="850" customFormat="1" ht="24.75" thickBot="1" x14ac:dyDescent="0.25">
      <c r="B117" s="1027"/>
      <c r="C117" s="1028"/>
      <c r="D117" s="1000"/>
      <c r="E117" s="1029" t="s">
        <v>187</v>
      </c>
      <c r="F117" s="1030" t="s">
        <v>188</v>
      </c>
      <c r="G117" s="1029" t="s">
        <v>187</v>
      </c>
      <c r="H117" s="1030" t="s">
        <v>188</v>
      </c>
      <c r="I117" s="1029" t="s">
        <v>187</v>
      </c>
      <c r="J117" s="1030" t="s">
        <v>188</v>
      </c>
      <c r="K117" s="1029" t="s">
        <v>187</v>
      </c>
      <c r="L117" s="1030" t="s">
        <v>188</v>
      </c>
      <c r="M117" s="1029" t="s">
        <v>187</v>
      </c>
      <c r="N117" s="1030" t="s">
        <v>188</v>
      </c>
      <c r="O117" s="1029" t="s">
        <v>187</v>
      </c>
      <c r="P117" s="1030" t="s">
        <v>188</v>
      </c>
      <c r="Q117" s="1029" t="s">
        <v>189</v>
      </c>
      <c r="R117" s="1030" t="s">
        <v>190</v>
      </c>
      <c r="S117" s="1029" t="s">
        <v>187</v>
      </c>
      <c r="T117" s="1030" t="s">
        <v>188</v>
      </c>
      <c r="U117" s="1029" t="s">
        <v>187</v>
      </c>
      <c r="V117" s="1030" t="s">
        <v>188</v>
      </c>
      <c r="W117" s="1029" t="s">
        <v>187</v>
      </c>
      <c r="X117" s="1030" t="s">
        <v>188</v>
      </c>
      <c r="Y117" s="1029" t="s">
        <v>187</v>
      </c>
      <c r="Z117" s="1030" t="s">
        <v>188</v>
      </c>
      <c r="AA117" s="1029" t="s">
        <v>187</v>
      </c>
      <c r="AB117" s="1030" t="s">
        <v>188</v>
      </c>
      <c r="AC117" s="1029" t="s">
        <v>187</v>
      </c>
      <c r="AD117" s="1030" t="s">
        <v>188</v>
      </c>
      <c r="AE117" s="1029" t="s">
        <v>187</v>
      </c>
      <c r="AF117" s="1030" t="s">
        <v>188</v>
      </c>
      <c r="AG117" s="1029" t="s">
        <v>191</v>
      </c>
      <c r="AH117" s="1030" t="s">
        <v>192</v>
      </c>
      <c r="AI117" s="1029" t="s">
        <v>191</v>
      </c>
      <c r="AJ117" s="1030" t="s">
        <v>192</v>
      </c>
      <c r="AK117" s="1031"/>
      <c r="AL117" s="1032"/>
      <c r="AM117" s="1031"/>
      <c r="AN117" s="1032"/>
      <c r="AO117" s="1031"/>
      <c r="AP117" s="1032"/>
      <c r="AQ117" s="1031"/>
      <c r="AR117" s="1032"/>
      <c r="AS117" s="1031"/>
      <c r="AT117" s="1032"/>
      <c r="AU117" s="1031"/>
      <c r="AV117" s="1032"/>
      <c r="AW117" s="1031"/>
      <c r="AX117" s="1032"/>
      <c r="AY117" s="1031"/>
      <c r="AZ117" s="1032"/>
      <c r="BA117" s="1031"/>
      <c r="BB117" s="1032"/>
      <c r="BC117" s="1031"/>
      <c r="BD117" s="1032"/>
      <c r="BE117" s="1031"/>
      <c r="BF117" s="1032"/>
      <c r="BG117" s="1031"/>
      <c r="BH117" s="1032"/>
      <c r="BI117" s="1031"/>
      <c r="BJ117" s="1032"/>
      <c r="BK117" s="1031"/>
      <c r="BL117" s="1032"/>
      <c r="BM117" s="1031"/>
      <c r="BN117" s="1032"/>
      <c r="BO117" s="1031"/>
      <c r="BP117" s="1032"/>
      <c r="BQ117" s="1031"/>
      <c r="BR117" s="1032"/>
      <c r="BS117" s="1031"/>
      <c r="BT117" s="1032"/>
      <c r="BU117" s="1031"/>
      <c r="BV117" s="1032"/>
      <c r="BW117" s="1031"/>
      <c r="BX117" s="1032"/>
      <c r="BY117" s="1031"/>
      <c r="BZ117" s="1032"/>
      <c r="CA117" s="1031"/>
      <c r="CB117" s="1032"/>
      <c r="CC117" s="1031"/>
      <c r="CD117" s="1032"/>
      <c r="CE117" s="1031"/>
      <c r="CF117" s="1032"/>
      <c r="CG117" s="1031"/>
      <c r="CH117" s="1032"/>
      <c r="CI117" s="1031"/>
      <c r="CJ117" s="1032"/>
      <c r="CK117" s="1031"/>
      <c r="CL117" s="1032"/>
      <c r="CM117" s="1031"/>
      <c r="CN117" s="1032"/>
      <c r="CO117" s="1031"/>
      <c r="CP117" s="1032"/>
      <c r="CQ117" s="1031"/>
      <c r="CR117" s="1032"/>
      <c r="CS117" s="1031"/>
      <c r="CT117" s="1032"/>
      <c r="CU117" s="1031"/>
      <c r="CV117" s="1032"/>
      <c r="CW117" s="1031"/>
      <c r="CX117" s="1032"/>
      <c r="CY117" s="1031"/>
      <c r="CZ117" s="1032"/>
      <c r="DA117" s="1031"/>
      <c r="DB117" s="1032"/>
      <c r="DC117" s="1031"/>
      <c r="DD117" s="1032"/>
      <c r="DE117" s="840"/>
    </row>
    <row r="118" spans="2:113" s="1039" customFormat="1" x14ac:dyDescent="0.2">
      <c r="B118" s="1033">
        <v>1</v>
      </c>
      <c r="C118" s="1034">
        <v>2</v>
      </c>
      <c r="D118" s="1004"/>
      <c r="E118" s="1035">
        <v>6</v>
      </c>
      <c r="F118" s="1034">
        <v>7</v>
      </c>
      <c r="G118" s="1035">
        <v>8</v>
      </c>
      <c r="H118" s="1034">
        <v>9</v>
      </c>
      <c r="I118" s="1035">
        <v>10</v>
      </c>
      <c r="J118" s="1034">
        <v>11</v>
      </c>
      <c r="K118" s="1035">
        <v>12</v>
      </c>
      <c r="L118" s="1034">
        <v>13</v>
      </c>
      <c r="M118" s="1035">
        <v>14</v>
      </c>
      <c r="N118" s="1034">
        <v>15</v>
      </c>
      <c r="O118" s="1035">
        <v>16</v>
      </c>
      <c r="P118" s="1034">
        <v>17</v>
      </c>
      <c r="Q118" s="1035">
        <v>18</v>
      </c>
      <c r="R118" s="1034">
        <v>19</v>
      </c>
      <c r="S118" s="1035">
        <v>20</v>
      </c>
      <c r="T118" s="1034">
        <v>21</v>
      </c>
      <c r="U118" s="1035">
        <v>22</v>
      </c>
      <c r="V118" s="1034">
        <v>23</v>
      </c>
      <c r="W118" s="1035">
        <v>24</v>
      </c>
      <c r="X118" s="1034">
        <v>25</v>
      </c>
      <c r="Y118" s="1035">
        <v>26</v>
      </c>
      <c r="Z118" s="1034">
        <v>27</v>
      </c>
      <c r="AA118" s="1035">
        <v>28</v>
      </c>
      <c r="AB118" s="1034">
        <v>29</v>
      </c>
      <c r="AC118" s="1035">
        <v>30</v>
      </c>
      <c r="AD118" s="1034">
        <v>31</v>
      </c>
      <c r="AE118" s="1035">
        <v>32</v>
      </c>
      <c r="AF118" s="1034">
        <v>33</v>
      </c>
      <c r="AG118" s="1035">
        <v>34</v>
      </c>
      <c r="AH118" s="1034">
        <v>35</v>
      </c>
      <c r="AI118" s="1035">
        <v>36</v>
      </c>
      <c r="AJ118" s="1034">
        <v>37</v>
      </c>
      <c r="AK118" s="1036"/>
      <c r="AL118" s="1037"/>
      <c r="AM118" s="1036"/>
      <c r="AN118" s="1037"/>
      <c r="AO118" s="1036"/>
      <c r="AP118" s="1037"/>
      <c r="AQ118" s="1036"/>
      <c r="AR118" s="1037"/>
      <c r="AS118" s="1036"/>
      <c r="AT118" s="1037"/>
      <c r="AU118" s="1036"/>
      <c r="AV118" s="1037"/>
      <c r="AW118" s="1036"/>
      <c r="AX118" s="1037"/>
      <c r="AY118" s="1036"/>
      <c r="AZ118" s="1037"/>
      <c r="BA118" s="1036"/>
      <c r="BB118" s="1037"/>
      <c r="BC118" s="1036"/>
      <c r="BD118" s="1037"/>
      <c r="BE118" s="1036"/>
      <c r="BF118" s="1037"/>
      <c r="BG118" s="1036"/>
      <c r="BH118" s="1037"/>
      <c r="BI118" s="1036"/>
      <c r="BJ118" s="1037"/>
      <c r="BK118" s="1036"/>
      <c r="BL118" s="1037"/>
      <c r="BM118" s="1036"/>
      <c r="BN118" s="1037"/>
      <c r="BO118" s="1036"/>
      <c r="BP118" s="1037"/>
      <c r="BQ118" s="1036"/>
      <c r="BR118" s="1037"/>
      <c r="BS118" s="1036"/>
      <c r="BT118" s="1038"/>
      <c r="BU118" s="1036"/>
      <c r="BV118" s="1038"/>
      <c r="BW118" s="1036"/>
      <c r="BX118" s="1038"/>
      <c r="BY118" s="1036"/>
      <c r="BZ118" s="1038"/>
      <c r="CA118" s="1036"/>
      <c r="CB118" s="1038"/>
      <c r="CC118" s="1036"/>
      <c r="CD118" s="1038"/>
      <c r="CE118" s="1036"/>
      <c r="CF118" s="1038"/>
      <c r="CG118" s="1036"/>
      <c r="CH118" s="1038"/>
      <c r="CI118" s="1036"/>
      <c r="CJ118" s="1038"/>
      <c r="CK118" s="1036"/>
      <c r="CL118" s="1038"/>
      <c r="CM118" s="1036"/>
      <c r="CN118" s="1038"/>
      <c r="CO118" s="1036"/>
      <c r="CP118" s="1037"/>
      <c r="CQ118" s="1036"/>
      <c r="CR118" s="1037"/>
      <c r="CS118" s="1036"/>
      <c r="CT118" s="1037"/>
      <c r="CU118" s="1036"/>
      <c r="CV118" s="1037"/>
      <c r="CW118" s="1036"/>
      <c r="CX118" s="1037"/>
      <c r="CY118" s="1036"/>
      <c r="CZ118" s="1037"/>
      <c r="DA118" s="1036"/>
      <c r="DB118" s="1037"/>
      <c r="DC118" s="1036"/>
      <c r="DD118" s="1037"/>
      <c r="DE118" s="1037"/>
    </row>
    <row r="119" spans="2:113" s="850" customFormat="1" ht="12.75" thickBot="1" x14ac:dyDescent="0.25">
      <c r="B119" s="1008">
        <v>5</v>
      </c>
      <c r="C119" s="1009" t="s">
        <v>205</v>
      </c>
      <c r="D119" s="1040">
        <f>E119*F119+G119*H119+I119*J119+K119*L119+M119*N119+O119*P119+Q119*R119+S119*T119+U119*V119+W119*X119+Y119*Z119+AA119*AB119+AC119*AD119+AE119*AF119+AG119*AH119+AI119*AJ119+AK119*AL119+AM119*AN119+AO119*AP119+AQ119*AR119+AS119*AT119+AU119*AV119+AW119*AX119+AY119*AZ119+BA119*BB119+BC119*BD119+BE119*BF119+BG119*BH119+BI119*BJ119+BK119*BL119+BM119*BN119+BO119*BP119+BQ119*BR119+BS119*BT119+BU119*BV119+BW119*BX119+BY119*BZ119+CA119*CB119+CC119*CD119+CE119*CF119+CG119*CH119+CI119*CJ119+CK119*CL119+CM119*CN119+CO119*CP119+CQ119*CR119+CS119*CT119+CU119*CV119+CW119*CX119+CY119*CZ119+DA119*DB119+DC119*DD119</f>
        <v>9785.0114621079483</v>
      </c>
      <c r="E119" s="1041"/>
      <c r="F119" s="1042"/>
      <c r="G119" s="1041"/>
      <c r="H119" s="1042"/>
      <c r="I119" s="1041"/>
      <c r="J119" s="1042"/>
      <c r="K119" s="1041">
        <v>494</v>
      </c>
      <c r="L119" s="1042">
        <v>6.0403521843687367</v>
      </c>
      <c r="M119" s="1041">
        <v>204</v>
      </c>
      <c r="N119" s="1042">
        <v>3.928235294117647</v>
      </c>
      <c r="O119" s="1041"/>
      <c r="P119" s="1042"/>
      <c r="Q119" s="1041"/>
      <c r="R119" s="1042"/>
      <c r="S119" s="1041"/>
      <c r="T119" s="1042"/>
      <c r="U119" s="1041">
        <v>245</v>
      </c>
      <c r="V119" s="1042">
        <v>2.9708204448979592</v>
      </c>
      <c r="W119" s="1041">
        <v>2481</v>
      </c>
      <c r="X119" s="1042">
        <v>6.310924433033803E-2</v>
      </c>
      <c r="Y119" s="1041">
        <v>94</v>
      </c>
      <c r="Z119" s="1042">
        <v>0.504</v>
      </c>
      <c r="AA119" s="1041">
        <v>915</v>
      </c>
      <c r="AB119" s="1042">
        <v>5.0693385723641127E-2</v>
      </c>
      <c r="AC119" s="1041">
        <v>30</v>
      </c>
      <c r="AD119" s="1042">
        <v>9.2444000000000006</v>
      </c>
      <c r="AE119" s="1041">
        <v>240</v>
      </c>
      <c r="AF119" s="1042">
        <v>2.0199437500000004</v>
      </c>
      <c r="AG119" s="1041"/>
      <c r="AH119" s="1042"/>
      <c r="AI119" s="1041">
        <v>1000.5</v>
      </c>
      <c r="AJ119" s="1042">
        <v>4.2572848484848489</v>
      </c>
      <c r="AK119" s="1043"/>
      <c r="AL119" s="1044"/>
      <c r="AM119" s="1043"/>
      <c r="AN119" s="1044"/>
      <c r="AO119" s="1043"/>
      <c r="AP119" s="1044"/>
      <c r="AQ119" s="1043"/>
      <c r="AR119" s="1044"/>
      <c r="AS119" s="1043"/>
      <c r="AT119" s="1044"/>
      <c r="AU119" s="1043"/>
      <c r="AV119" s="1044"/>
      <c r="AW119" s="1043"/>
      <c r="AX119" s="1044"/>
      <c r="AY119" s="1043"/>
      <c r="AZ119" s="1044"/>
      <c r="BA119" s="1043"/>
      <c r="BB119" s="1044"/>
      <c r="BC119" s="1043"/>
      <c r="BD119" s="1044"/>
      <c r="BE119" s="1043"/>
      <c r="BF119" s="1044"/>
      <c r="BG119" s="1043"/>
      <c r="BH119" s="1044"/>
      <c r="BI119" s="1043"/>
      <c r="BJ119" s="1044"/>
      <c r="BK119" s="1043"/>
      <c r="BL119" s="1044"/>
      <c r="BM119" s="1043"/>
      <c r="BN119" s="1044"/>
      <c r="BO119" s="1043"/>
      <c r="BP119" s="1044"/>
      <c r="BQ119" s="1043"/>
      <c r="BR119" s="1044"/>
      <c r="BS119" s="1043"/>
      <c r="BT119" s="1045"/>
      <c r="BU119" s="1043"/>
      <c r="BV119" s="1045"/>
      <c r="BW119" s="1043"/>
      <c r="BX119" s="1045"/>
      <c r="BY119" s="1043"/>
      <c r="BZ119" s="1045"/>
      <c r="CA119" s="1043"/>
      <c r="CB119" s="1045"/>
      <c r="CC119" s="1043"/>
      <c r="CD119" s="1045"/>
      <c r="CE119" s="1043"/>
      <c r="CF119" s="1045"/>
      <c r="CG119" s="1043"/>
      <c r="CH119" s="1045"/>
      <c r="CI119" s="1046"/>
      <c r="CJ119" s="1045"/>
      <c r="CK119" s="1043"/>
      <c r="CL119" s="1045"/>
      <c r="CM119" s="1043"/>
      <c r="CN119" s="1045"/>
      <c r="CO119" s="1043"/>
      <c r="CP119" s="1044"/>
      <c r="CQ119" s="1043"/>
      <c r="CR119" s="1044"/>
      <c r="CS119" s="1043"/>
      <c r="CT119" s="1044"/>
      <c r="CU119" s="1043"/>
      <c r="CV119" s="1044"/>
      <c r="CW119" s="1043"/>
      <c r="CX119" s="1044"/>
      <c r="CY119" s="1043"/>
      <c r="CZ119" s="1044"/>
      <c r="DA119" s="1043"/>
      <c r="DB119" s="1044"/>
      <c r="DC119" s="1043"/>
      <c r="DD119" s="1044"/>
      <c r="DE119" s="840"/>
    </row>
    <row r="120" spans="2:113" ht="12.75" thickBot="1" x14ac:dyDescent="0.25">
      <c r="B120" s="1014"/>
      <c r="C120" s="1015" t="s">
        <v>741</v>
      </c>
      <c r="D120" s="1047">
        <f>SUM(D119:D119)</f>
        <v>9785.0114621079483</v>
      </c>
      <c r="E120" s="1048"/>
      <c r="F120" s="1049"/>
      <c r="G120" s="1048"/>
      <c r="H120" s="1049"/>
      <c r="I120" s="1048"/>
      <c r="J120" s="1049"/>
      <c r="K120" s="1048">
        <f>K119</f>
        <v>494</v>
      </c>
      <c r="L120" s="1049">
        <f>L119</f>
        <v>6.0403521843687367</v>
      </c>
      <c r="M120" s="1048">
        <f t="shared" ref="M120:AJ120" si="79">M119</f>
        <v>204</v>
      </c>
      <c r="N120" s="1049">
        <f t="shared" si="79"/>
        <v>3.928235294117647</v>
      </c>
      <c r="O120" s="1048"/>
      <c r="P120" s="1049"/>
      <c r="Q120" s="1048"/>
      <c r="R120" s="1049"/>
      <c r="S120" s="1048"/>
      <c r="T120" s="1049"/>
      <c r="U120" s="1048">
        <f t="shared" si="79"/>
        <v>245</v>
      </c>
      <c r="V120" s="1049">
        <f t="shared" si="79"/>
        <v>2.9708204448979592</v>
      </c>
      <c r="W120" s="1048">
        <f t="shared" si="79"/>
        <v>2481</v>
      </c>
      <c r="X120" s="1049">
        <f t="shared" si="79"/>
        <v>6.310924433033803E-2</v>
      </c>
      <c r="Y120" s="1048">
        <f t="shared" si="79"/>
        <v>94</v>
      </c>
      <c r="Z120" s="1049">
        <f t="shared" si="79"/>
        <v>0.504</v>
      </c>
      <c r="AA120" s="1048">
        <f t="shared" si="79"/>
        <v>915</v>
      </c>
      <c r="AB120" s="1049">
        <f t="shared" si="79"/>
        <v>5.0693385723641127E-2</v>
      </c>
      <c r="AC120" s="1048">
        <f t="shared" si="79"/>
        <v>30</v>
      </c>
      <c r="AD120" s="1049">
        <f t="shared" si="79"/>
        <v>9.2444000000000006</v>
      </c>
      <c r="AE120" s="1048">
        <f t="shared" si="79"/>
        <v>240</v>
      </c>
      <c r="AF120" s="1049">
        <f t="shared" si="79"/>
        <v>2.0199437500000004</v>
      </c>
      <c r="AG120" s="1048"/>
      <c r="AH120" s="1049"/>
      <c r="AI120" s="1048">
        <f t="shared" si="79"/>
        <v>1000.5</v>
      </c>
      <c r="AJ120" s="1049">
        <f t="shared" si="79"/>
        <v>4.2572848484848489</v>
      </c>
      <c r="AK120" s="1050"/>
      <c r="AL120" s="1051"/>
      <c r="AM120" s="1050"/>
      <c r="AN120" s="1051"/>
      <c r="AO120" s="1050"/>
      <c r="AP120" s="1051"/>
      <c r="AQ120" s="1050"/>
      <c r="AR120" s="1051"/>
      <c r="AS120" s="1050"/>
      <c r="AT120" s="1051"/>
      <c r="AU120" s="1050"/>
      <c r="AV120" s="1051"/>
      <c r="AW120" s="1050"/>
      <c r="AX120" s="1051"/>
      <c r="AY120" s="1050"/>
      <c r="AZ120" s="1051"/>
      <c r="BA120" s="1050"/>
      <c r="BB120" s="1051"/>
      <c r="BC120" s="1050"/>
      <c r="BD120" s="1051"/>
      <c r="BE120" s="1050"/>
      <c r="BF120" s="1051"/>
      <c r="BG120" s="1050"/>
      <c r="BH120" s="1051"/>
      <c r="BI120" s="1050"/>
      <c r="BJ120" s="1051"/>
      <c r="BK120" s="1050"/>
      <c r="BL120" s="1051"/>
      <c r="BM120" s="1050"/>
      <c r="BN120" s="1051"/>
      <c r="BO120" s="1050"/>
      <c r="BP120" s="1051"/>
      <c r="BQ120" s="1050"/>
      <c r="BR120" s="1051"/>
      <c r="BS120" s="1050"/>
      <c r="BT120" s="1052"/>
      <c r="BU120" s="1050"/>
      <c r="BV120" s="1052"/>
      <c r="BW120" s="1050"/>
      <c r="BX120" s="1052"/>
      <c r="BY120" s="1050"/>
      <c r="BZ120" s="1052"/>
      <c r="CA120" s="1050"/>
      <c r="CB120" s="1052"/>
      <c r="CC120" s="1050"/>
      <c r="CD120" s="1052"/>
      <c r="CE120" s="1050"/>
      <c r="CF120" s="1052"/>
      <c r="CG120" s="1050"/>
      <c r="CH120" s="1052"/>
      <c r="CI120" s="1053"/>
      <c r="CJ120" s="1052"/>
      <c r="CK120" s="1050"/>
      <c r="CL120" s="1052"/>
      <c r="CM120" s="1050"/>
      <c r="CN120" s="1052"/>
      <c r="CO120" s="1050"/>
      <c r="CP120" s="1051"/>
      <c r="CQ120" s="1050"/>
      <c r="CR120" s="1051"/>
      <c r="CS120" s="1050"/>
      <c r="CT120" s="1051"/>
      <c r="CU120" s="1050"/>
      <c r="CV120" s="1051"/>
      <c r="CW120" s="1050"/>
      <c r="CX120" s="1051"/>
      <c r="CY120" s="1050"/>
      <c r="CZ120" s="1051"/>
      <c r="DA120" s="1050"/>
      <c r="DB120" s="1051"/>
      <c r="DC120" s="1050"/>
      <c r="DD120" s="1051"/>
    </row>
    <row r="123" spans="2:113" x14ac:dyDescent="0.2">
      <c r="B123" s="842" t="s">
        <v>279</v>
      </c>
      <c r="C123" s="843"/>
      <c r="D123" s="843"/>
    </row>
    <row r="124" spans="2:113" ht="12.75" thickBot="1" x14ac:dyDescent="0.25">
      <c r="B124" s="847" t="s">
        <v>280</v>
      </c>
      <c r="C124" s="848"/>
      <c r="D124" s="848"/>
      <c r="E124" s="1020"/>
      <c r="F124" s="1020"/>
      <c r="G124" s="1020"/>
      <c r="H124" s="1020"/>
      <c r="I124" s="1020"/>
      <c r="J124" s="1020"/>
      <c r="K124" s="1020"/>
      <c r="L124" s="1020"/>
      <c r="M124" s="1020"/>
      <c r="N124" s="1020"/>
      <c r="O124" s="1020"/>
      <c r="P124" s="1020"/>
      <c r="Q124" s="1020"/>
      <c r="R124" s="1020"/>
      <c r="S124" s="1020"/>
      <c r="T124" s="1020"/>
      <c r="U124" s="1020"/>
      <c r="V124" s="1020"/>
      <c r="W124" s="1020"/>
      <c r="X124" s="1020"/>
      <c r="Y124" s="1020"/>
      <c r="Z124" s="1020"/>
      <c r="AA124" s="1020"/>
      <c r="AB124" s="1020"/>
      <c r="AC124" s="1020"/>
      <c r="AD124" s="1020"/>
      <c r="AE124" s="1020"/>
      <c r="AF124" s="1020"/>
      <c r="AG124" s="1020"/>
      <c r="AH124" s="1020"/>
      <c r="AI124" s="1020"/>
      <c r="AJ124" s="1020"/>
      <c r="AK124" s="1021"/>
      <c r="AL124" s="1021"/>
      <c r="AM124" s="1021"/>
      <c r="AN124" s="1021"/>
      <c r="AO124" s="1021"/>
      <c r="AP124" s="1021"/>
      <c r="AQ124" s="1021"/>
      <c r="AR124" s="1021"/>
      <c r="AS124" s="1021"/>
      <c r="AT124" s="849"/>
    </row>
    <row r="125" spans="2:113" s="997" customFormat="1" ht="42.75" customHeight="1" x14ac:dyDescent="0.2">
      <c r="B125" s="992" t="s">
        <v>147</v>
      </c>
      <c r="C125" s="1022" t="s">
        <v>148</v>
      </c>
      <c r="D125" s="994" t="s">
        <v>273</v>
      </c>
      <c r="E125" s="859" t="s">
        <v>150</v>
      </c>
      <c r="F125" s="860"/>
      <c r="G125" s="859" t="s">
        <v>151</v>
      </c>
      <c r="H125" s="860"/>
      <c r="I125" s="859" t="s">
        <v>152</v>
      </c>
      <c r="J125" s="860"/>
      <c r="K125" s="859" t="s">
        <v>153</v>
      </c>
      <c r="L125" s="860"/>
      <c r="M125" s="859" t="s">
        <v>154</v>
      </c>
      <c r="N125" s="860"/>
      <c r="O125" s="859" t="s">
        <v>155</v>
      </c>
      <c r="P125" s="860"/>
      <c r="Q125" s="859" t="s">
        <v>156</v>
      </c>
      <c r="R125" s="860"/>
      <c r="S125" s="859" t="s">
        <v>157</v>
      </c>
      <c r="T125" s="860"/>
      <c r="U125" s="859" t="s">
        <v>158</v>
      </c>
      <c r="V125" s="860"/>
      <c r="W125" s="859" t="s">
        <v>159</v>
      </c>
      <c r="X125" s="860"/>
      <c r="Y125" s="859" t="s">
        <v>160</v>
      </c>
      <c r="Z125" s="860"/>
      <c r="AA125" s="859" t="s">
        <v>161</v>
      </c>
      <c r="AB125" s="860"/>
      <c r="AC125" s="859" t="s">
        <v>162</v>
      </c>
      <c r="AD125" s="860"/>
      <c r="AE125" s="859" t="s">
        <v>163</v>
      </c>
      <c r="AF125" s="860"/>
      <c r="AG125" s="859" t="s">
        <v>164</v>
      </c>
      <c r="AH125" s="860"/>
      <c r="AI125" s="859" t="s">
        <v>165</v>
      </c>
      <c r="AJ125" s="860"/>
      <c r="AK125" s="1023"/>
      <c r="AL125" s="1023"/>
      <c r="AM125" s="1023"/>
      <c r="AN125" s="1023"/>
      <c r="AO125" s="1023"/>
      <c r="AP125" s="1023"/>
      <c r="AQ125" s="1024"/>
      <c r="AR125" s="1024"/>
      <c r="AS125" s="1023"/>
      <c r="AT125" s="1023"/>
      <c r="AU125" s="1023"/>
      <c r="AV125" s="1023"/>
      <c r="AW125" s="1023"/>
      <c r="AX125" s="1023"/>
      <c r="AY125" s="1023"/>
      <c r="AZ125" s="1023"/>
      <c r="BA125" s="1023"/>
      <c r="BB125" s="1023"/>
      <c r="BC125" s="1023"/>
      <c r="BD125" s="1023"/>
      <c r="BE125" s="1023"/>
      <c r="BF125" s="1023"/>
      <c r="BG125" s="1023"/>
      <c r="BH125" s="1023"/>
      <c r="BI125" s="1023"/>
      <c r="BJ125" s="1023"/>
      <c r="BK125" s="1025"/>
      <c r="BL125" s="1025"/>
      <c r="BM125" s="1025"/>
      <c r="BN125" s="1025"/>
      <c r="BO125" s="1024"/>
      <c r="BP125" s="1024"/>
      <c r="BQ125" s="991"/>
      <c r="BR125" s="991"/>
      <c r="BS125" s="1024"/>
      <c r="BT125" s="1024"/>
      <c r="BU125" s="1024"/>
      <c r="BV125" s="1024"/>
      <c r="BW125" s="1023"/>
      <c r="BX125" s="1023"/>
      <c r="BY125" s="1023"/>
      <c r="BZ125" s="1023"/>
      <c r="CA125" s="1023"/>
      <c r="CB125" s="1023"/>
      <c r="CC125" s="1023"/>
      <c r="CD125" s="1023"/>
      <c r="CE125" s="1023"/>
      <c r="CF125" s="1023"/>
      <c r="CG125" s="1023"/>
      <c r="CH125" s="1023"/>
      <c r="CI125" s="1023"/>
      <c r="CJ125" s="1023"/>
      <c r="CK125" s="1023"/>
      <c r="CL125" s="1023"/>
      <c r="CM125" s="1023"/>
      <c r="CN125" s="1023"/>
      <c r="CO125" s="1023"/>
      <c r="CP125" s="1023"/>
      <c r="CQ125" s="1023"/>
      <c r="CR125" s="1023"/>
      <c r="CS125" s="1023"/>
      <c r="CT125" s="1023"/>
      <c r="CU125" s="1023"/>
      <c r="CV125" s="1023"/>
      <c r="CW125" s="1023"/>
      <c r="CX125" s="1023"/>
      <c r="CY125" s="1023"/>
      <c r="CZ125" s="1023"/>
      <c r="DA125" s="1026"/>
      <c r="DB125" s="1026"/>
      <c r="DC125" s="1023"/>
      <c r="DD125" s="1023"/>
      <c r="DF125" s="840"/>
      <c r="DG125" s="840"/>
      <c r="DH125" s="840"/>
      <c r="DI125" s="840"/>
    </row>
    <row r="126" spans="2:113" s="850" customFormat="1" ht="24.75" thickBot="1" x14ac:dyDescent="0.25">
      <c r="B126" s="1027"/>
      <c r="C126" s="1028"/>
      <c r="D126" s="1000"/>
      <c r="E126" s="1029" t="s">
        <v>187</v>
      </c>
      <c r="F126" s="1030" t="s">
        <v>188</v>
      </c>
      <c r="G126" s="1029" t="s">
        <v>187</v>
      </c>
      <c r="H126" s="1030" t="s">
        <v>188</v>
      </c>
      <c r="I126" s="1029" t="s">
        <v>187</v>
      </c>
      <c r="J126" s="1030" t="s">
        <v>188</v>
      </c>
      <c r="K126" s="1029" t="s">
        <v>187</v>
      </c>
      <c r="L126" s="1030" t="s">
        <v>188</v>
      </c>
      <c r="M126" s="1029" t="s">
        <v>187</v>
      </c>
      <c r="N126" s="1030" t="s">
        <v>188</v>
      </c>
      <c r="O126" s="1029" t="s">
        <v>187</v>
      </c>
      <c r="P126" s="1030" t="s">
        <v>188</v>
      </c>
      <c r="Q126" s="1029" t="s">
        <v>189</v>
      </c>
      <c r="R126" s="1030" t="s">
        <v>190</v>
      </c>
      <c r="S126" s="1029" t="s">
        <v>187</v>
      </c>
      <c r="T126" s="1030" t="s">
        <v>188</v>
      </c>
      <c r="U126" s="1029" t="s">
        <v>187</v>
      </c>
      <c r="V126" s="1030" t="s">
        <v>188</v>
      </c>
      <c r="W126" s="1029" t="s">
        <v>187</v>
      </c>
      <c r="X126" s="1030" t="s">
        <v>188</v>
      </c>
      <c r="Y126" s="1029" t="s">
        <v>187</v>
      </c>
      <c r="Z126" s="1030" t="s">
        <v>188</v>
      </c>
      <c r="AA126" s="1029" t="s">
        <v>187</v>
      </c>
      <c r="AB126" s="1030" t="s">
        <v>188</v>
      </c>
      <c r="AC126" s="1029" t="s">
        <v>187</v>
      </c>
      <c r="AD126" s="1030" t="s">
        <v>188</v>
      </c>
      <c r="AE126" s="1029" t="s">
        <v>187</v>
      </c>
      <c r="AF126" s="1030" t="s">
        <v>188</v>
      </c>
      <c r="AG126" s="1029" t="s">
        <v>191</v>
      </c>
      <c r="AH126" s="1030" t="s">
        <v>192</v>
      </c>
      <c r="AI126" s="1029" t="s">
        <v>191</v>
      </c>
      <c r="AJ126" s="1030" t="s">
        <v>192</v>
      </c>
      <c r="AK126" s="1031"/>
      <c r="AL126" s="1032"/>
      <c r="AM126" s="1031"/>
      <c r="AN126" s="1032"/>
      <c r="AO126" s="1031"/>
      <c r="AP126" s="1032"/>
      <c r="AQ126" s="1031"/>
      <c r="AR126" s="1032"/>
      <c r="AS126" s="1031"/>
      <c r="AT126" s="1032"/>
      <c r="AU126" s="1031"/>
      <c r="AV126" s="1032"/>
      <c r="AW126" s="1031"/>
      <c r="AX126" s="1032"/>
      <c r="AY126" s="1031"/>
      <c r="AZ126" s="1032"/>
      <c r="BA126" s="1031"/>
      <c r="BB126" s="1032"/>
      <c r="BC126" s="1031"/>
      <c r="BD126" s="1032"/>
      <c r="BE126" s="1031"/>
      <c r="BF126" s="1032"/>
      <c r="BG126" s="1031"/>
      <c r="BH126" s="1032"/>
      <c r="BI126" s="1031"/>
      <c r="BJ126" s="1032"/>
      <c r="BK126" s="1031"/>
      <c r="BL126" s="1032"/>
      <c r="BM126" s="1031"/>
      <c r="BN126" s="1032"/>
      <c r="BO126" s="1031"/>
      <c r="BP126" s="1032"/>
      <c r="BQ126" s="1031"/>
      <c r="BR126" s="1032"/>
      <c r="BS126" s="1031"/>
      <c r="BT126" s="1032"/>
      <c r="BU126" s="1031"/>
      <c r="BV126" s="1032"/>
      <c r="BW126" s="1031"/>
      <c r="BX126" s="1032"/>
      <c r="BY126" s="1031"/>
      <c r="BZ126" s="1032"/>
      <c r="CA126" s="1031"/>
      <c r="CB126" s="1032"/>
      <c r="CC126" s="1031"/>
      <c r="CD126" s="1032"/>
      <c r="CE126" s="1031"/>
      <c r="CF126" s="1032"/>
      <c r="CG126" s="1031"/>
      <c r="CH126" s="1032"/>
      <c r="CI126" s="1031"/>
      <c r="CJ126" s="1032"/>
      <c r="CK126" s="1031"/>
      <c r="CL126" s="1032"/>
      <c r="CM126" s="1031"/>
      <c r="CN126" s="1032"/>
      <c r="CO126" s="1031"/>
      <c r="CP126" s="1032"/>
      <c r="CQ126" s="1031"/>
      <c r="CR126" s="1032"/>
      <c r="CS126" s="1031"/>
      <c r="CT126" s="1032"/>
      <c r="CU126" s="1031"/>
      <c r="CV126" s="1032"/>
      <c r="CW126" s="1031"/>
      <c r="CX126" s="1032"/>
      <c r="CY126" s="1031"/>
      <c r="CZ126" s="1032"/>
      <c r="DA126" s="1031"/>
      <c r="DB126" s="1032"/>
      <c r="DC126" s="1031"/>
      <c r="DD126" s="1032"/>
      <c r="DE126" s="840"/>
    </row>
    <row r="127" spans="2:113" s="1039" customFormat="1" x14ac:dyDescent="0.2">
      <c r="B127" s="1033">
        <v>1</v>
      </c>
      <c r="C127" s="1034">
        <v>2</v>
      </c>
      <c r="D127" s="1004"/>
      <c r="E127" s="1035">
        <v>6</v>
      </c>
      <c r="F127" s="1034">
        <v>7</v>
      </c>
      <c r="G127" s="1035">
        <v>8</v>
      </c>
      <c r="H127" s="1034">
        <v>9</v>
      </c>
      <c r="I127" s="1035">
        <v>10</v>
      </c>
      <c r="J127" s="1034">
        <v>11</v>
      </c>
      <c r="K127" s="1035">
        <v>12</v>
      </c>
      <c r="L127" s="1034">
        <v>13</v>
      </c>
      <c r="M127" s="1035">
        <v>14</v>
      </c>
      <c r="N127" s="1034">
        <v>15</v>
      </c>
      <c r="O127" s="1035">
        <v>16</v>
      </c>
      <c r="P127" s="1034">
        <v>17</v>
      </c>
      <c r="Q127" s="1035">
        <v>18</v>
      </c>
      <c r="R127" s="1034">
        <v>19</v>
      </c>
      <c r="S127" s="1035">
        <v>20</v>
      </c>
      <c r="T127" s="1034">
        <v>21</v>
      </c>
      <c r="U127" s="1035">
        <v>22</v>
      </c>
      <c r="V127" s="1034">
        <v>23</v>
      </c>
      <c r="W127" s="1035">
        <v>24</v>
      </c>
      <c r="X127" s="1034">
        <v>25</v>
      </c>
      <c r="Y127" s="1035">
        <v>26</v>
      </c>
      <c r="Z127" s="1034">
        <v>27</v>
      </c>
      <c r="AA127" s="1035">
        <v>28</v>
      </c>
      <c r="AB127" s="1034">
        <v>29</v>
      </c>
      <c r="AC127" s="1035">
        <v>30</v>
      </c>
      <c r="AD127" s="1034">
        <v>31</v>
      </c>
      <c r="AE127" s="1035">
        <v>32</v>
      </c>
      <c r="AF127" s="1034">
        <v>33</v>
      </c>
      <c r="AG127" s="1035">
        <v>34</v>
      </c>
      <c r="AH127" s="1034">
        <v>35</v>
      </c>
      <c r="AI127" s="1035">
        <v>36</v>
      </c>
      <c r="AJ127" s="1034">
        <v>37</v>
      </c>
      <c r="AK127" s="1036"/>
      <c r="AL127" s="1037"/>
      <c r="AM127" s="1036"/>
      <c r="AN127" s="1037"/>
      <c r="AO127" s="1036"/>
      <c r="AP127" s="1037"/>
      <c r="AQ127" s="1036"/>
      <c r="AR127" s="1037"/>
      <c r="AS127" s="1036"/>
      <c r="AT127" s="1037"/>
      <c r="AU127" s="1036"/>
      <c r="AV127" s="1037"/>
      <c r="AW127" s="1036"/>
      <c r="AX127" s="1037"/>
      <c r="AY127" s="1036"/>
      <c r="AZ127" s="1037"/>
      <c r="BA127" s="1036"/>
      <c r="BB127" s="1037"/>
      <c r="BC127" s="1036"/>
      <c r="BD127" s="1037"/>
      <c r="BE127" s="1036"/>
      <c r="BF127" s="1037"/>
      <c r="BG127" s="1036"/>
      <c r="BH127" s="1037"/>
      <c r="BI127" s="1036"/>
      <c r="BJ127" s="1037"/>
      <c r="BK127" s="1036"/>
      <c r="BL127" s="1037"/>
      <c r="BM127" s="1036"/>
      <c r="BN127" s="1037"/>
      <c r="BO127" s="1036"/>
      <c r="BP127" s="1037"/>
      <c r="BQ127" s="1036"/>
      <c r="BR127" s="1037"/>
      <c r="BS127" s="1036"/>
      <c r="BT127" s="1038"/>
      <c r="BU127" s="1036"/>
      <c r="BV127" s="1038"/>
      <c r="BW127" s="1036"/>
      <c r="BX127" s="1038"/>
      <c r="BY127" s="1036"/>
      <c r="BZ127" s="1038"/>
      <c r="CA127" s="1036"/>
      <c r="CB127" s="1038"/>
      <c r="CC127" s="1036"/>
      <c r="CD127" s="1038"/>
      <c r="CE127" s="1036"/>
      <c r="CF127" s="1038"/>
      <c r="CG127" s="1036"/>
      <c r="CH127" s="1038"/>
      <c r="CI127" s="1036"/>
      <c r="CJ127" s="1038"/>
      <c r="CK127" s="1036"/>
      <c r="CL127" s="1038"/>
      <c r="CM127" s="1036"/>
      <c r="CN127" s="1038"/>
      <c r="CO127" s="1036"/>
      <c r="CP127" s="1037"/>
      <c r="CQ127" s="1036"/>
      <c r="CR127" s="1037"/>
      <c r="CS127" s="1036"/>
      <c r="CT127" s="1037"/>
      <c r="CU127" s="1036"/>
      <c r="CV127" s="1037"/>
      <c r="CW127" s="1036"/>
      <c r="CX127" s="1037"/>
      <c r="CY127" s="1036"/>
      <c r="CZ127" s="1037"/>
      <c r="DA127" s="1036"/>
      <c r="DB127" s="1037"/>
      <c r="DC127" s="1036"/>
      <c r="DD127" s="1037"/>
      <c r="DE127" s="1037"/>
    </row>
    <row r="128" spans="2:113" s="850" customFormat="1" ht="12.75" thickBot="1" x14ac:dyDescent="0.25">
      <c r="B128" s="1008">
        <v>5</v>
      </c>
      <c r="C128" s="1009" t="s">
        <v>205</v>
      </c>
      <c r="D128" s="1040">
        <f>E128*F128+G128*H128+I128*J128+K128*L128+M128*N128+O128*P128+Q128*R128+S128*T128+U128*V128+W128*X128+Y128*Z128+AA128*AB128+AC128*AD128+AE128*AF128+AG128*AH128+AI128*AJ128+AK128*AL128+AM128*AN128+AO128*AP128+AQ128*AR128+AS128*AT128+AU128*AV128+AW128*AX128+AY128*AZ128+BA128*BB128+BC128*BD128+BE128*BF128+BG128*BH128+BI128*BJ128+BK128*BL128+BM128*BN128+BO128*BP128+BQ128*BR128+BS128*BT128+BU128*BV128+BW128*BX128+BY128*BZ128+CA128*CB128+CC128*CD128+CE128*CF128+CG128*CH128+CI128*CJ128+CK128*CL128+CM128*CN128+CO128*CP128+CQ128*CR128+CS128*CT128+CU128*CV128+CW128*CX128+CY128*CZ128+DA128*DB128+DC128*DD128</f>
        <v>5848.7983165606502</v>
      </c>
      <c r="E128" s="1041">
        <v>162</v>
      </c>
      <c r="F128" s="1042">
        <v>7.9075337901190049E-2</v>
      </c>
      <c r="G128" s="1041">
        <v>77</v>
      </c>
      <c r="H128" s="1042">
        <v>4.4585142857142858E-2</v>
      </c>
      <c r="I128" s="1041"/>
      <c r="J128" s="1042"/>
      <c r="K128" s="1041">
        <v>493</v>
      </c>
      <c r="L128" s="1042">
        <v>6.0593484381338731</v>
      </c>
      <c r="M128" s="1041">
        <v>41</v>
      </c>
      <c r="N128" s="1042">
        <v>3.9609756097560975</v>
      </c>
      <c r="O128" s="1041"/>
      <c r="P128" s="1042"/>
      <c r="Q128" s="1041"/>
      <c r="R128" s="1042"/>
      <c r="S128" s="1041"/>
      <c r="T128" s="1042"/>
      <c r="U128" s="1041">
        <v>74</v>
      </c>
      <c r="V128" s="1042">
        <v>2.5916258297872337</v>
      </c>
      <c r="W128" s="1041">
        <v>4883</v>
      </c>
      <c r="X128" s="1042">
        <v>5.3258547659699729E-2</v>
      </c>
      <c r="Y128" s="1041"/>
      <c r="Z128" s="1042"/>
      <c r="AA128" s="1041"/>
      <c r="AB128" s="1042"/>
      <c r="AC128" s="1041">
        <v>13</v>
      </c>
      <c r="AD128" s="1042">
        <v>9.2444000000000006</v>
      </c>
      <c r="AE128" s="1041">
        <v>148</v>
      </c>
      <c r="AF128" s="1042">
        <v>2.3965358108108106</v>
      </c>
      <c r="AG128" s="1041">
        <v>152</v>
      </c>
      <c r="AH128" s="1042">
        <v>3.2959666203059808</v>
      </c>
      <c r="AI128" s="1041">
        <v>338.5</v>
      </c>
      <c r="AJ128" s="1042">
        <v>3.7081330868761557</v>
      </c>
      <c r="AK128" s="1043"/>
      <c r="AL128" s="1044"/>
      <c r="AM128" s="1043"/>
      <c r="AN128" s="1044"/>
      <c r="AO128" s="1043"/>
      <c r="AP128" s="1044"/>
      <c r="AQ128" s="1043"/>
      <c r="AR128" s="1044"/>
      <c r="AS128" s="1043"/>
      <c r="AT128" s="1044"/>
      <c r="AU128" s="1043"/>
      <c r="AV128" s="1044"/>
      <c r="AW128" s="1043"/>
      <c r="AX128" s="1044"/>
      <c r="AY128" s="1043"/>
      <c r="AZ128" s="1044"/>
      <c r="BA128" s="1043"/>
      <c r="BB128" s="1044"/>
      <c r="BC128" s="1043"/>
      <c r="BD128" s="1044"/>
      <c r="BE128" s="1043"/>
      <c r="BF128" s="1044"/>
      <c r="BG128" s="1043"/>
      <c r="BH128" s="1044"/>
      <c r="BI128" s="1043"/>
      <c r="BJ128" s="1044"/>
      <c r="BK128" s="1043"/>
      <c r="BL128" s="1044"/>
      <c r="BM128" s="1043"/>
      <c r="BN128" s="1044"/>
      <c r="BO128" s="1043"/>
      <c r="BP128" s="1044"/>
      <c r="BQ128" s="1043"/>
      <c r="BR128" s="1044"/>
      <c r="BS128" s="1043"/>
      <c r="BT128" s="1045"/>
      <c r="BU128" s="1043"/>
      <c r="BV128" s="1045"/>
      <c r="BW128" s="1043"/>
      <c r="BX128" s="1045"/>
      <c r="BY128" s="1043"/>
      <c r="BZ128" s="1045"/>
      <c r="CA128" s="1043"/>
      <c r="CB128" s="1045"/>
      <c r="CC128" s="1043"/>
      <c r="CD128" s="1045"/>
      <c r="CE128" s="1043"/>
      <c r="CF128" s="1045"/>
      <c r="CG128" s="1043"/>
      <c r="CH128" s="1045"/>
      <c r="CI128" s="1046"/>
      <c r="CJ128" s="1045"/>
      <c r="CK128" s="1043"/>
      <c r="CL128" s="1045"/>
      <c r="CM128" s="1043"/>
      <c r="CN128" s="1045"/>
      <c r="CO128" s="1043"/>
      <c r="CP128" s="1044"/>
      <c r="CQ128" s="1043"/>
      <c r="CR128" s="1044"/>
      <c r="CS128" s="1043"/>
      <c r="CT128" s="1044"/>
      <c r="CU128" s="1043"/>
      <c r="CV128" s="1044"/>
      <c r="CW128" s="1043"/>
      <c r="CX128" s="1044"/>
      <c r="CY128" s="1043"/>
      <c r="CZ128" s="1044"/>
      <c r="DA128" s="1043"/>
      <c r="DB128" s="1044"/>
      <c r="DC128" s="1043"/>
      <c r="DD128" s="1044"/>
      <c r="DE128" s="840"/>
    </row>
    <row r="129" spans="2:113" ht="12.75" thickBot="1" x14ac:dyDescent="0.25">
      <c r="B129" s="1014"/>
      <c r="C129" s="1015" t="s">
        <v>741</v>
      </c>
      <c r="D129" s="1047">
        <f>SUM(D128:D128)</f>
        <v>5848.7983165606502</v>
      </c>
      <c r="E129" s="1048"/>
      <c r="F129" s="1049"/>
      <c r="G129" s="1048"/>
      <c r="H129" s="1049"/>
      <c r="I129" s="1048"/>
      <c r="J129" s="1049"/>
      <c r="K129" s="1048">
        <f>K128</f>
        <v>493</v>
      </c>
      <c r="L129" s="1049">
        <f>L128</f>
        <v>6.0593484381338731</v>
      </c>
      <c r="M129" s="1048">
        <f t="shared" ref="M129:N129" si="80">M128</f>
        <v>41</v>
      </c>
      <c r="N129" s="1049">
        <f t="shared" si="80"/>
        <v>3.9609756097560975</v>
      </c>
      <c r="O129" s="1048"/>
      <c r="P129" s="1049"/>
      <c r="Q129" s="1048"/>
      <c r="R129" s="1049"/>
      <c r="S129" s="1048"/>
      <c r="T129" s="1049"/>
      <c r="U129" s="1048">
        <f t="shared" ref="U129:AF129" si="81">U128</f>
        <v>74</v>
      </c>
      <c r="V129" s="1049">
        <f t="shared" si="81"/>
        <v>2.5916258297872337</v>
      </c>
      <c r="W129" s="1048">
        <f t="shared" si="81"/>
        <v>4883</v>
      </c>
      <c r="X129" s="1049">
        <f t="shared" si="81"/>
        <v>5.3258547659699729E-2</v>
      </c>
      <c r="Y129" s="1048">
        <f t="shared" si="81"/>
        <v>0</v>
      </c>
      <c r="Z129" s="1049">
        <f t="shared" si="81"/>
        <v>0</v>
      </c>
      <c r="AA129" s="1048">
        <f t="shared" si="81"/>
        <v>0</v>
      </c>
      <c r="AB129" s="1049">
        <f t="shared" si="81"/>
        <v>0</v>
      </c>
      <c r="AC129" s="1048">
        <f t="shared" si="81"/>
        <v>13</v>
      </c>
      <c r="AD129" s="1049">
        <f t="shared" si="81"/>
        <v>9.2444000000000006</v>
      </c>
      <c r="AE129" s="1048">
        <f t="shared" si="81"/>
        <v>148</v>
      </c>
      <c r="AF129" s="1049">
        <f t="shared" si="81"/>
        <v>2.3965358108108106</v>
      </c>
      <c r="AG129" s="1048"/>
      <c r="AH129" s="1049"/>
      <c r="AI129" s="1048">
        <f t="shared" ref="AI129:AJ129" si="82">AI128</f>
        <v>338.5</v>
      </c>
      <c r="AJ129" s="1049">
        <f t="shared" si="82"/>
        <v>3.7081330868761557</v>
      </c>
      <c r="AK129" s="1050"/>
      <c r="AL129" s="1051"/>
      <c r="AM129" s="1050"/>
      <c r="AN129" s="1051"/>
      <c r="AO129" s="1050"/>
      <c r="AP129" s="1051"/>
      <c r="AQ129" s="1050"/>
      <c r="AR129" s="1051"/>
      <c r="AS129" s="1050"/>
      <c r="AT129" s="1051"/>
      <c r="AU129" s="1050"/>
      <c r="AV129" s="1051"/>
      <c r="AW129" s="1050"/>
      <c r="AX129" s="1051"/>
      <c r="AY129" s="1050"/>
      <c r="AZ129" s="1051"/>
      <c r="BA129" s="1050"/>
      <c r="BB129" s="1051"/>
      <c r="BC129" s="1050"/>
      <c r="BD129" s="1051"/>
      <c r="BE129" s="1050"/>
      <c r="BF129" s="1051"/>
      <c r="BG129" s="1050"/>
      <c r="BH129" s="1051"/>
      <c r="BI129" s="1050"/>
      <c r="BJ129" s="1051"/>
      <c r="BK129" s="1050"/>
      <c r="BL129" s="1051"/>
      <c r="BM129" s="1050"/>
      <c r="BN129" s="1051"/>
      <c r="BO129" s="1050"/>
      <c r="BP129" s="1051"/>
      <c r="BQ129" s="1050"/>
      <c r="BR129" s="1051"/>
      <c r="BS129" s="1050"/>
      <c r="BT129" s="1052"/>
      <c r="BU129" s="1050"/>
      <c r="BV129" s="1052"/>
      <c r="BW129" s="1050"/>
      <c r="BX129" s="1052"/>
      <c r="BY129" s="1050"/>
      <c r="BZ129" s="1052"/>
      <c r="CA129" s="1050"/>
      <c r="CB129" s="1052"/>
      <c r="CC129" s="1050"/>
      <c r="CD129" s="1052"/>
      <c r="CE129" s="1050"/>
      <c r="CF129" s="1052"/>
      <c r="CG129" s="1050"/>
      <c r="CH129" s="1052"/>
      <c r="CI129" s="1053"/>
      <c r="CJ129" s="1052"/>
      <c r="CK129" s="1050"/>
      <c r="CL129" s="1052"/>
      <c r="CM129" s="1050"/>
      <c r="CN129" s="1052"/>
      <c r="CO129" s="1050"/>
      <c r="CP129" s="1051"/>
      <c r="CQ129" s="1050"/>
      <c r="CR129" s="1051"/>
      <c r="CS129" s="1050"/>
      <c r="CT129" s="1051"/>
      <c r="CU129" s="1050"/>
      <c r="CV129" s="1051"/>
      <c r="CW129" s="1050"/>
      <c r="CX129" s="1051"/>
      <c r="CY129" s="1050"/>
      <c r="CZ129" s="1051"/>
      <c r="DA129" s="1050"/>
      <c r="DB129" s="1051"/>
      <c r="DC129" s="1050"/>
      <c r="DD129" s="1051"/>
    </row>
    <row r="132" spans="2:113" x14ac:dyDescent="0.2">
      <c r="B132" s="842" t="s">
        <v>281</v>
      </c>
      <c r="C132" s="843"/>
      <c r="D132" s="843"/>
    </row>
    <row r="133" spans="2:113" ht="12.75" thickBot="1" x14ac:dyDescent="0.25">
      <c r="B133" s="847" t="s">
        <v>282</v>
      </c>
      <c r="C133" s="848"/>
      <c r="D133" s="848"/>
      <c r="E133" s="1020"/>
      <c r="F133" s="1020"/>
      <c r="G133" s="1020"/>
      <c r="H133" s="1020"/>
      <c r="I133" s="1020"/>
      <c r="J133" s="1020"/>
      <c r="K133" s="1020"/>
      <c r="L133" s="1020"/>
      <c r="M133" s="1020"/>
      <c r="N133" s="1020"/>
      <c r="O133" s="1020"/>
      <c r="P133" s="1020"/>
      <c r="Q133" s="1020"/>
      <c r="R133" s="1020"/>
      <c r="S133" s="1020"/>
      <c r="T133" s="1020"/>
      <c r="U133" s="1020"/>
      <c r="V133" s="1020"/>
      <c r="W133" s="1020"/>
      <c r="X133" s="1020"/>
      <c r="Y133" s="1020"/>
      <c r="Z133" s="1020"/>
      <c r="AA133" s="1020"/>
      <c r="AB133" s="1020"/>
      <c r="AC133" s="1020"/>
      <c r="AD133" s="1020"/>
      <c r="AE133" s="1020"/>
      <c r="AF133" s="1020"/>
      <c r="AG133" s="1020"/>
      <c r="AH133" s="1020"/>
      <c r="AI133" s="1020"/>
      <c r="AJ133" s="1020"/>
    </row>
    <row r="134" spans="2:113" s="997" customFormat="1" ht="39" customHeight="1" x14ac:dyDescent="0.25">
      <c r="B134" s="992" t="s">
        <v>147</v>
      </c>
      <c r="C134" s="993" t="s">
        <v>148</v>
      </c>
      <c r="D134" s="994" t="s">
        <v>273</v>
      </c>
      <c r="E134" s="995" t="s">
        <v>150</v>
      </c>
      <c r="F134" s="996"/>
      <c r="G134" s="995" t="s">
        <v>151</v>
      </c>
      <c r="H134" s="996"/>
      <c r="I134" s="995" t="s">
        <v>152</v>
      </c>
      <c r="J134" s="996"/>
      <c r="K134" s="995" t="s">
        <v>153</v>
      </c>
      <c r="L134" s="996"/>
      <c r="M134" s="995" t="s">
        <v>154</v>
      </c>
      <c r="N134" s="996"/>
      <c r="O134" s="995" t="s">
        <v>155</v>
      </c>
      <c r="P134" s="996"/>
      <c r="Q134" s="995" t="s">
        <v>156</v>
      </c>
      <c r="R134" s="996"/>
      <c r="S134" s="995" t="s">
        <v>157</v>
      </c>
      <c r="T134" s="996"/>
      <c r="U134" s="995" t="s">
        <v>158</v>
      </c>
      <c r="V134" s="996"/>
      <c r="W134" s="995" t="s">
        <v>159</v>
      </c>
      <c r="X134" s="996"/>
      <c r="Y134" s="995" t="s">
        <v>160</v>
      </c>
      <c r="Z134" s="996"/>
      <c r="AA134" s="995" t="s">
        <v>161</v>
      </c>
      <c r="AB134" s="996"/>
      <c r="AC134" s="995" t="s">
        <v>162</v>
      </c>
      <c r="AD134" s="996"/>
      <c r="AE134" s="995" t="s">
        <v>163</v>
      </c>
      <c r="AF134" s="996"/>
      <c r="AG134" s="995" t="s">
        <v>164</v>
      </c>
      <c r="AH134" s="996"/>
      <c r="AI134" s="995" t="s">
        <v>165</v>
      </c>
      <c r="AJ134" s="996"/>
      <c r="AK134" s="991"/>
      <c r="AL134" s="991"/>
      <c r="AM134" s="991"/>
      <c r="AN134" s="991"/>
      <c r="AO134" s="991"/>
      <c r="AP134" s="991"/>
      <c r="AQ134" s="991"/>
      <c r="AR134" s="991"/>
      <c r="AS134" s="991"/>
      <c r="AT134" s="991"/>
      <c r="AU134" s="991"/>
      <c r="AV134" s="991"/>
      <c r="AW134" s="991"/>
      <c r="AX134" s="991"/>
      <c r="AY134" s="991"/>
      <c r="AZ134" s="991"/>
      <c r="BA134" s="991"/>
      <c r="BB134" s="991"/>
      <c r="BC134" s="991"/>
      <c r="BD134" s="991"/>
      <c r="BE134" s="991"/>
      <c r="BF134" s="991"/>
      <c r="BG134" s="991"/>
      <c r="BH134" s="991"/>
      <c r="BI134" s="991"/>
      <c r="BJ134" s="991"/>
      <c r="BK134" s="991"/>
      <c r="BL134" s="991"/>
      <c r="BM134" s="991"/>
      <c r="BN134" s="991"/>
      <c r="BO134" s="991"/>
      <c r="BP134" s="991"/>
      <c r="BQ134" s="991"/>
      <c r="BR134" s="991"/>
      <c r="BS134" s="991"/>
      <c r="BT134" s="991"/>
      <c r="BU134" s="991"/>
      <c r="BV134" s="991"/>
      <c r="BW134" s="991"/>
      <c r="BX134" s="991"/>
      <c r="BY134" s="991"/>
      <c r="BZ134" s="991"/>
      <c r="CA134" s="991"/>
      <c r="CB134" s="991"/>
      <c r="CC134" s="991"/>
      <c r="CD134" s="991"/>
      <c r="CE134" s="991"/>
      <c r="CF134" s="991"/>
      <c r="CG134" s="991"/>
      <c r="CH134" s="991"/>
      <c r="CI134" s="991"/>
      <c r="CJ134" s="991"/>
      <c r="CK134" s="991"/>
      <c r="CL134" s="991"/>
      <c r="CM134" s="991"/>
      <c r="CN134" s="991"/>
      <c r="CO134" s="991"/>
      <c r="CP134" s="991"/>
      <c r="CQ134" s="991"/>
      <c r="CR134" s="991"/>
      <c r="CS134" s="991"/>
      <c r="CT134" s="991"/>
      <c r="CU134" s="991"/>
      <c r="CV134" s="991"/>
      <c r="CW134" s="991"/>
      <c r="CX134" s="991"/>
      <c r="CY134" s="991"/>
      <c r="CZ134" s="991"/>
      <c r="DA134" s="991"/>
      <c r="DB134" s="991"/>
      <c r="DC134" s="991"/>
      <c r="DD134" s="991"/>
      <c r="DE134" s="991"/>
      <c r="DF134" s="991"/>
      <c r="DG134" s="991"/>
      <c r="DH134" s="991"/>
      <c r="DI134" s="991"/>
    </row>
    <row r="135" spans="2:113" ht="24.75" thickBot="1" x14ac:dyDescent="0.25">
      <c r="B135" s="998"/>
      <c r="C135" s="999"/>
      <c r="D135" s="1000"/>
      <c r="E135" s="1001" t="s">
        <v>187</v>
      </c>
      <c r="F135" s="1002" t="s">
        <v>188</v>
      </c>
      <c r="G135" s="1001" t="s">
        <v>187</v>
      </c>
      <c r="H135" s="1002" t="s">
        <v>188</v>
      </c>
      <c r="I135" s="1001" t="s">
        <v>187</v>
      </c>
      <c r="J135" s="1002" t="s">
        <v>188</v>
      </c>
      <c r="K135" s="1001" t="s">
        <v>187</v>
      </c>
      <c r="L135" s="1002" t="s">
        <v>188</v>
      </c>
      <c r="M135" s="1001" t="s">
        <v>187</v>
      </c>
      <c r="N135" s="1002" t="s">
        <v>188</v>
      </c>
      <c r="O135" s="1001" t="s">
        <v>187</v>
      </c>
      <c r="P135" s="1002" t="s">
        <v>188</v>
      </c>
      <c r="Q135" s="1001" t="s">
        <v>189</v>
      </c>
      <c r="R135" s="1002" t="s">
        <v>190</v>
      </c>
      <c r="S135" s="1001" t="s">
        <v>187</v>
      </c>
      <c r="T135" s="1002" t="s">
        <v>188</v>
      </c>
      <c r="U135" s="1001" t="s">
        <v>187</v>
      </c>
      <c r="V135" s="1002" t="s">
        <v>188</v>
      </c>
      <c r="W135" s="1001" t="s">
        <v>187</v>
      </c>
      <c r="X135" s="1002" t="s">
        <v>188</v>
      </c>
      <c r="Y135" s="1001" t="s">
        <v>187</v>
      </c>
      <c r="Z135" s="1002" t="s">
        <v>188</v>
      </c>
      <c r="AA135" s="1001" t="s">
        <v>187</v>
      </c>
      <c r="AB135" s="1002" t="s">
        <v>188</v>
      </c>
      <c r="AC135" s="1001" t="s">
        <v>187</v>
      </c>
      <c r="AD135" s="1002" t="s">
        <v>188</v>
      </c>
      <c r="AE135" s="1001" t="s">
        <v>187</v>
      </c>
      <c r="AF135" s="1002" t="s">
        <v>188</v>
      </c>
      <c r="AG135" s="1001" t="s">
        <v>191</v>
      </c>
      <c r="AH135" s="1002" t="s">
        <v>192</v>
      </c>
      <c r="AI135" s="1001" t="s">
        <v>191</v>
      </c>
      <c r="AJ135" s="1002" t="s">
        <v>192</v>
      </c>
      <c r="AK135" s="991"/>
      <c r="AL135" s="991"/>
      <c r="AM135" s="991"/>
      <c r="AN135" s="991"/>
      <c r="AO135" s="991"/>
      <c r="AP135" s="991"/>
      <c r="AQ135" s="991"/>
      <c r="AR135" s="991"/>
      <c r="AS135" s="991"/>
      <c r="AT135" s="991"/>
      <c r="AU135" s="991"/>
      <c r="AV135" s="991"/>
      <c r="AW135" s="991"/>
      <c r="AX135" s="991"/>
      <c r="AY135" s="991"/>
      <c r="AZ135" s="991"/>
      <c r="BA135" s="991"/>
      <c r="BB135" s="991"/>
      <c r="BC135" s="991"/>
      <c r="BD135" s="991"/>
      <c r="BE135" s="991"/>
      <c r="BF135" s="991"/>
      <c r="BG135" s="991"/>
      <c r="BH135" s="991"/>
      <c r="BI135" s="991"/>
      <c r="BJ135" s="991"/>
      <c r="BK135" s="991"/>
      <c r="BL135" s="991"/>
      <c r="BM135" s="991"/>
      <c r="BN135" s="991"/>
      <c r="BO135" s="991"/>
      <c r="BP135" s="991"/>
      <c r="BQ135" s="991"/>
      <c r="BR135" s="991"/>
      <c r="BS135" s="991"/>
      <c r="BT135" s="991"/>
      <c r="BU135" s="991"/>
      <c r="BV135" s="991"/>
      <c r="BW135" s="991"/>
      <c r="BX135" s="991"/>
      <c r="BY135" s="991"/>
      <c r="BZ135" s="991"/>
      <c r="CA135" s="991"/>
      <c r="CB135" s="991"/>
      <c r="CC135" s="991"/>
      <c r="CD135" s="991"/>
      <c r="CE135" s="991"/>
      <c r="CF135" s="991"/>
      <c r="CG135" s="991"/>
      <c r="CH135" s="991"/>
      <c r="CI135" s="991"/>
      <c r="CJ135" s="991"/>
      <c r="CK135" s="991"/>
      <c r="CL135" s="991"/>
      <c r="CM135" s="991"/>
      <c r="CN135" s="991"/>
      <c r="CO135" s="991"/>
      <c r="CP135" s="991"/>
      <c r="CQ135" s="991"/>
      <c r="CR135" s="991"/>
      <c r="CS135" s="991"/>
      <c r="CT135" s="991"/>
      <c r="CU135" s="991"/>
      <c r="CV135" s="991"/>
      <c r="CW135" s="991"/>
      <c r="CX135" s="991"/>
      <c r="CY135" s="991"/>
      <c r="CZ135" s="991"/>
      <c r="DA135" s="991"/>
      <c r="DB135" s="991"/>
      <c r="DC135" s="991"/>
      <c r="DD135" s="991"/>
      <c r="DE135" s="991"/>
      <c r="DF135" s="991"/>
      <c r="DG135" s="991"/>
      <c r="DH135" s="991"/>
      <c r="DI135" s="991"/>
    </row>
    <row r="136" spans="2:113" s="1007" customFormat="1" x14ac:dyDescent="0.2">
      <c r="B136" s="1003">
        <v>1</v>
      </c>
      <c r="C136" s="1004">
        <v>2</v>
      </c>
      <c r="D136" s="1004"/>
      <c r="E136" s="1005">
        <v>6</v>
      </c>
      <c r="F136" s="1006">
        <v>7</v>
      </c>
      <c r="G136" s="1005">
        <v>8</v>
      </c>
      <c r="H136" s="1006">
        <v>9</v>
      </c>
      <c r="I136" s="1005">
        <v>10</v>
      </c>
      <c r="J136" s="1006">
        <v>11</v>
      </c>
      <c r="K136" s="1005">
        <v>12</v>
      </c>
      <c r="L136" s="1006">
        <v>13</v>
      </c>
      <c r="M136" s="1005">
        <v>14</v>
      </c>
      <c r="N136" s="1006">
        <v>15</v>
      </c>
      <c r="O136" s="1005">
        <v>16</v>
      </c>
      <c r="P136" s="1006">
        <v>17</v>
      </c>
      <c r="Q136" s="1005">
        <v>18</v>
      </c>
      <c r="R136" s="1006">
        <v>19</v>
      </c>
      <c r="S136" s="1005">
        <v>20</v>
      </c>
      <c r="T136" s="1006">
        <v>21</v>
      </c>
      <c r="U136" s="1005">
        <v>22</v>
      </c>
      <c r="V136" s="1006">
        <v>23</v>
      </c>
      <c r="W136" s="1005">
        <v>24</v>
      </c>
      <c r="X136" s="1006">
        <v>25</v>
      </c>
      <c r="Y136" s="1005">
        <v>26</v>
      </c>
      <c r="Z136" s="1006">
        <v>27</v>
      </c>
      <c r="AA136" s="1005">
        <v>28</v>
      </c>
      <c r="AB136" s="1006">
        <v>29</v>
      </c>
      <c r="AC136" s="1005">
        <v>30</v>
      </c>
      <c r="AD136" s="1006">
        <v>31</v>
      </c>
      <c r="AE136" s="1005">
        <v>32</v>
      </c>
      <c r="AF136" s="1006">
        <v>33</v>
      </c>
      <c r="AG136" s="1005">
        <v>34</v>
      </c>
      <c r="AH136" s="1006">
        <v>35</v>
      </c>
      <c r="AI136" s="1005">
        <v>36</v>
      </c>
      <c r="AJ136" s="1006">
        <v>37</v>
      </c>
      <c r="AK136" s="991"/>
      <c r="AL136" s="991"/>
      <c r="AM136" s="991"/>
      <c r="AN136" s="991"/>
      <c r="AO136" s="991"/>
      <c r="AP136" s="991"/>
      <c r="AQ136" s="991"/>
      <c r="AR136" s="991"/>
      <c r="AS136" s="991"/>
      <c r="AT136" s="991"/>
      <c r="AU136" s="991"/>
      <c r="AV136" s="991"/>
      <c r="AW136" s="991"/>
      <c r="AX136" s="991"/>
      <c r="AY136" s="991"/>
      <c r="AZ136" s="991"/>
      <c r="BA136" s="991"/>
      <c r="BB136" s="991"/>
      <c r="BC136" s="991"/>
      <c r="BD136" s="991"/>
      <c r="BE136" s="991"/>
      <c r="BF136" s="991"/>
      <c r="BG136" s="991"/>
      <c r="BH136" s="991"/>
      <c r="BI136" s="991"/>
      <c r="BJ136" s="991"/>
      <c r="BK136" s="991"/>
      <c r="BL136" s="991"/>
      <c r="BM136" s="991"/>
      <c r="BN136" s="991"/>
      <c r="BO136" s="991"/>
      <c r="BP136" s="991"/>
      <c r="BQ136" s="991"/>
      <c r="BR136" s="991"/>
      <c r="BS136" s="991"/>
      <c r="BT136" s="991"/>
      <c r="BU136" s="991"/>
      <c r="BV136" s="991"/>
      <c r="BW136" s="991"/>
      <c r="BX136" s="991"/>
      <c r="BY136" s="991"/>
      <c r="BZ136" s="991"/>
      <c r="CA136" s="991"/>
      <c r="CB136" s="991"/>
      <c r="CC136" s="991"/>
      <c r="CD136" s="991"/>
      <c r="CE136" s="991"/>
      <c r="CF136" s="991"/>
      <c r="CG136" s="991"/>
      <c r="CH136" s="991"/>
      <c r="CI136" s="991"/>
      <c r="CJ136" s="991"/>
      <c r="CK136" s="991"/>
      <c r="CL136" s="991"/>
      <c r="CM136" s="991"/>
      <c r="CN136" s="991"/>
      <c r="CO136" s="991"/>
      <c r="CP136" s="991"/>
      <c r="CQ136" s="991"/>
      <c r="CR136" s="991"/>
      <c r="CS136" s="991"/>
      <c r="CT136" s="991"/>
      <c r="CU136" s="991"/>
      <c r="CV136" s="991"/>
      <c r="CW136" s="991"/>
      <c r="CX136" s="991"/>
      <c r="CY136" s="991"/>
      <c r="CZ136" s="991"/>
      <c r="DA136" s="991"/>
      <c r="DB136" s="991"/>
      <c r="DC136" s="991"/>
      <c r="DD136" s="991"/>
      <c r="DE136" s="991"/>
      <c r="DF136" s="991"/>
      <c r="DG136" s="991"/>
      <c r="DH136" s="991"/>
      <c r="DI136" s="991"/>
    </row>
    <row r="137" spans="2:113" s="1013" customFormat="1" ht="12.75" thickBot="1" x14ac:dyDescent="0.3">
      <c r="B137" s="1008">
        <v>5</v>
      </c>
      <c r="C137" s="1009" t="s">
        <v>205</v>
      </c>
      <c r="D137" s="1010">
        <f>E137*F137+G137*H137+I137*J137+K137*L137+M137*N137+O137*P137+Q137*R137+S137*T137+U137*V137+W137*X137+Y137*Z137+AA137*AB137+AC137*AD137+AE137*AF137+AG137*AH137+AI137*AJ137+AK137*AL137+AM137*AN137+AO137*AP137+AQ137*AR137+AS137*AT137+AU137*AV137+AW137*AX137+AY137*AZ137+BA137*BB137+BC137*BD137+BE137*BF137+BG137*BH137+BI137*BJ137+BK137*BL137+BM137*BN137+BO137*BP137+BQ137*BR137+BS137*BT137+BU137*BV137+BW137*BX137+BY137*BZ137+CA137*CB137+CC137*CD137+CE137*CF137+CG137*CH137+CI137*CJ137+CK137*CL137+CM137*CN137+CO137*CP137+CQ137*CR137+CS137*CT137+CU137*CV137+CW137*CX137+CY137*CZ137+DA137*DB137+DC137*DD137</f>
        <v>3539.8697374881945</v>
      </c>
      <c r="E137" s="1011">
        <v>1292</v>
      </c>
      <c r="F137" s="1012">
        <v>0.14628673495702005</v>
      </c>
      <c r="G137" s="1011"/>
      <c r="H137" s="1012"/>
      <c r="I137" s="1011"/>
      <c r="J137" s="1012"/>
      <c r="K137" s="1011">
        <v>280</v>
      </c>
      <c r="L137" s="1012">
        <v>6.0596862633451956</v>
      </c>
      <c r="M137" s="1011">
        <v>0</v>
      </c>
      <c r="N137" s="1012"/>
      <c r="O137" s="1011"/>
      <c r="P137" s="1012"/>
      <c r="Q137" s="1011"/>
      <c r="R137" s="1012"/>
      <c r="S137" s="1011"/>
      <c r="T137" s="1012"/>
      <c r="U137" s="1011">
        <v>132</v>
      </c>
      <c r="V137" s="1012">
        <v>2.9461158873239435</v>
      </c>
      <c r="W137" s="1011">
        <v>632</v>
      </c>
      <c r="X137" s="1012">
        <v>7.0920113688880668E-2</v>
      </c>
      <c r="Y137" s="1011">
        <v>74</v>
      </c>
      <c r="Z137" s="1012">
        <v>0.50400000000000011</v>
      </c>
      <c r="AA137" s="1011">
        <v>2259</v>
      </c>
      <c r="AB137" s="1012">
        <v>5.7711394260126191E-2</v>
      </c>
      <c r="AC137" s="1011">
        <v>10</v>
      </c>
      <c r="AD137" s="1012">
        <v>4.2350000000000003</v>
      </c>
      <c r="AE137" s="1011">
        <v>33</v>
      </c>
      <c r="AF137" s="1012">
        <v>2.1395</v>
      </c>
      <c r="AG137" s="1011">
        <v>130</v>
      </c>
      <c r="AH137" s="1012">
        <v>3.2432432432432425</v>
      </c>
      <c r="AI137" s="1011">
        <v>139.5</v>
      </c>
      <c r="AJ137" s="1012">
        <v>3.7147322720694653</v>
      </c>
      <c r="AK137" s="991"/>
      <c r="AL137" s="991"/>
      <c r="AM137" s="991"/>
      <c r="AN137" s="991"/>
      <c r="AO137" s="991"/>
      <c r="AP137" s="991"/>
      <c r="AQ137" s="991"/>
      <c r="AR137" s="991"/>
      <c r="AS137" s="991"/>
      <c r="AT137" s="991"/>
      <c r="AU137" s="991"/>
      <c r="AV137" s="991"/>
      <c r="AW137" s="991"/>
      <c r="AX137" s="991"/>
      <c r="AY137" s="991"/>
      <c r="AZ137" s="991"/>
      <c r="BA137" s="991"/>
      <c r="BB137" s="991"/>
      <c r="BC137" s="991"/>
      <c r="BD137" s="991"/>
      <c r="BE137" s="991"/>
      <c r="BF137" s="991"/>
      <c r="BG137" s="991"/>
      <c r="BH137" s="991"/>
      <c r="BI137" s="991"/>
      <c r="BJ137" s="991"/>
      <c r="BK137" s="991"/>
      <c r="BL137" s="991"/>
      <c r="BM137" s="991"/>
      <c r="BN137" s="991"/>
      <c r="BO137" s="991"/>
      <c r="BP137" s="991"/>
      <c r="BQ137" s="991"/>
      <c r="BR137" s="991"/>
      <c r="BS137" s="991"/>
      <c r="BT137" s="991"/>
      <c r="BU137" s="991"/>
      <c r="BV137" s="991"/>
      <c r="BW137" s="991"/>
      <c r="BX137" s="991"/>
      <c r="BY137" s="991"/>
      <c r="BZ137" s="991"/>
      <c r="CA137" s="991"/>
      <c r="CB137" s="991"/>
      <c r="CC137" s="991"/>
      <c r="CD137" s="991"/>
      <c r="CE137" s="991"/>
      <c r="CF137" s="991"/>
      <c r="CG137" s="991"/>
      <c r="CH137" s="991"/>
      <c r="CI137" s="991"/>
      <c r="CJ137" s="991"/>
      <c r="CK137" s="991"/>
      <c r="CL137" s="991"/>
      <c r="CM137" s="991"/>
      <c r="CN137" s="991"/>
      <c r="CO137" s="991"/>
      <c r="CP137" s="991"/>
      <c r="CQ137" s="991"/>
      <c r="CR137" s="991"/>
      <c r="CS137" s="991"/>
      <c r="CT137" s="991"/>
      <c r="CU137" s="991"/>
      <c r="CV137" s="991"/>
      <c r="CW137" s="991"/>
      <c r="CX137" s="991"/>
      <c r="CY137" s="991"/>
      <c r="CZ137" s="991"/>
      <c r="DA137" s="991"/>
      <c r="DB137" s="991"/>
      <c r="DC137" s="991"/>
      <c r="DD137" s="991"/>
      <c r="DE137" s="991"/>
      <c r="DF137" s="991"/>
      <c r="DG137" s="991"/>
      <c r="DH137" s="991"/>
      <c r="DI137" s="991"/>
    </row>
    <row r="138" spans="2:113" s="843" customFormat="1" ht="12.75" thickBot="1" x14ac:dyDescent="0.25">
      <c r="B138" s="1014"/>
      <c r="C138" s="1015" t="s">
        <v>741</v>
      </c>
      <c r="D138" s="1016">
        <f>SUM(D137:D137)</f>
        <v>3539.8697374881945</v>
      </c>
      <c r="E138" s="1017"/>
      <c r="F138" s="1018"/>
      <c r="G138" s="1017"/>
      <c r="H138" s="1018"/>
      <c r="I138" s="1017"/>
      <c r="J138" s="1018"/>
      <c r="K138" s="1017">
        <f>K137</f>
        <v>280</v>
      </c>
      <c r="L138" s="1018">
        <f>L137</f>
        <v>6.0596862633451956</v>
      </c>
      <c r="M138" s="1017">
        <f t="shared" ref="M138:N138" si="83">M137</f>
        <v>0</v>
      </c>
      <c r="N138" s="1018">
        <f t="shared" si="83"/>
        <v>0</v>
      </c>
      <c r="O138" s="1017"/>
      <c r="P138" s="1018"/>
      <c r="Q138" s="1017"/>
      <c r="R138" s="1018"/>
      <c r="S138" s="1017"/>
      <c r="T138" s="1018"/>
      <c r="U138" s="1017">
        <f t="shared" ref="U138:AF138" si="84">U137</f>
        <v>132</v>
      </c>
      <c r="V138" s="1018">
        <f t="shared" si="84"/>
        <v>2.9461158873239435</v>
      </c>
      <c r="W138" s="1017">
        <f t="shared" si="84"/>
        <v>632</v>
      </c>
      <c r="X138" s="1018">
        <f t="shared" si="84"/>
        <v>7.0920113688880668E-2</v>
      </c>
      <c r="Y138" s="1017">
        <f t="shared" si="84"/>
        <v>74</v>
      </c>
      <c r="Z138" s="1018">
        <f t="shared" si="84"/>
        <v>0.50400000000000011</v>
      </c>
      <c r="AA138" s="1017">
        <f t="shared" si="84"/>
        <v>2259</v>
      </c>
      <c r="AB138" s="1018">
        <f t="shared" si="84"/>
        <v>5.7711394260126191E-2</v>
      </c>
      <c r="AC138" s="1017">
        <f t="shared" si="84"/>
        <v>10</v>
      </c>
      <c r="AD138" s="1018">
        <f t="shared" si="84"/>
        <v>4.2350000000000003</v>
      </c>
      <c r="AE138" s="1017">
        <f t="shared" si="84"/>
        <v>33</v>
      </c>
      <c r="AF138" s="1018">
        <f t="shared" si="84"/>
        <v>2.1395</v>
      </c>
      <c r="AG138" s="1017"/>
      <c r="AH138" s="1018"/>
      <c r="AI138" s="1017">
        <f t="shared" ref="AI138:AJ138" si="85">AI137</f>
        <v>139.5</v>
      </c>
      <c r="AJ138" s="1019">
        <f t="shared" si="85"/>
        <v>3.7147322720694653</v>
      </c>
      <c r="AK138" s="991"/>
      <c r="AL138" s="991"/>
      <c r="AM138" s="991"/>
      <c r="AN138" s="991"/>
      <c r="AO138" s="991"/>
      <c r="AP138" s="991"/>
      <c r="AQ138" s="991"/>
      <c r="AR138" s="991"/>
      <c r="AS138" s="991"/>
      <c r="AT138" s="991"/>
      <c r="AU138" s="991"/>
      <c r="AV138" s="991"/>
      <c r="AW138" s="991"/>
      <c r="AX138" s="991"/>
      <c r="AY138" s="991"/>
      <c r="AZ138" s="991"/>
      <c r="BA138" s="991"/>
      <c r="BB138" s="991"/>
      <c r="BC138" s="991"/>
      <c r="BD138" s="991"/>
      <c r="BE138" s="991"/>
      <c r="BF138" s="991"/>
      <c r="BG138" s="991"/>
      <c r="BH138" s="991"/>
      <c r="BI138" s="991"/>
      <c r="BJ138" s="991"/>
      <c r="BK138" s="991"/>
      <c r="BL138" s="991"/>
      <c r="BM138" s="991"/>
      <c r="BN138" s="991"/>
      <c r="BO138" s="991"/>
      <c r="BP138" s="991"/>
      <c r="BQ138" s="991"/>
      <c r="BR138" s="991"/>
      <c r="BS138" s="991"/>
      <c r="BT138" s="991"/>
      <c r="BU138" s="991"/>
      <c r="BV138" s="991"/>
      <c r="BW138" s="991"/>
      <c r="BX138" s="991"/>
      <c r="BY138" s="991"/>
      <c r="BZ138" s="991"/>
      <c r="CA138" s="991"/>
      <c r="CB138" s="991"/>
      <c r="CC138" s="991"/>
      <c r="CD138" s="991"/>
      <c r="CE138" s="991"/>
      <c r="CF138" s="991"/>
      <c r="CG138" s="991"/>
      <c r="CH138" s="991"/>
      <c r="CI138" s="991"/>
      <c r="CJ138" s="991"/>
      <c r="CK138" s="991"/>
      <c r="CL138" s="991"/>
      <c r="CM138" s="991"/>
      <c r="CN138" s="991"/>
      <c r="CO138" s="991"/>
      <c r="CP138" s="991"/>
      <c r="CQ138" s="991"/>
      <c r="CR138" s="991"/>
      <c r="CS138" s="991"/>
      <c r="CT138" s="991"/>
      <c r="CU138" s="991"/>
      <c r="CV138" s="991"/>
      <c r="CW138" s="991"/>
      <c r="CX138" s="991"/>
      <c r="CY138" s="991"/>
      <c r="CZ138" s="991"/>
      <c r="DA138" s="991"/>
      <c r="DB138" s="991"/>
      <c r="DC138" s="991"/>
      <c r="DD138" s="991"/>
      <c r="DE138" s="991"/>
      <c r="DF138" s="991"/>
      <c r="DG138" s="991"/>
      <c r="DH138" s="991"/>
      <c r="DI138" s="991"/>
    </row>
    <row r="141" spans="2:113" x14ac:dyDescent="0.2">
      <c r="B141" s="842" t="s">
        <v>283</v>
      </c>
      <c r="C141" s="843"/>
      <c r="D141" s="843"/>
    </row>
    <row r="142" spans="2:113" ht="12.75" thickBot="1" x14ac:dyDescent="0.25">
      <c r="B142" s="847" t="s">
        <v>284</v>
      </c>
      <c r="C142" s="848"/>
      <c r="D142" s="848"/>
      <c r="E142" s="1020"/>
      <c r="F142" s="1020"/>
      <c r="G142" s="1020"/>
      <c r="H142" s="1020"/>
      <c r="I142" s="1020"/>
      <c r="J142" s="1020"/>
      <c r="K142" s="1020"/>
      <c r="L142" s="1020"/>
      <c r="M142" s="1020"/>
      <c r="N142" s="1020"/>
      <c r="O142" s="1020"/>
      <c r="P142" s="1020"/>
      <c r="Q142" s="1020"/>
      <c r="R142" s="1020"/>
      <c r="S142" s="1020"/>
      <c r="T142" s="1020"/>
      <c r="U142" s="1020"/>
      <c r="V142" s="1020"/>
      <c r="W142" s="1020"/>
      <c r="X142" s="1020"/>
      <c r="Y142" s="1020"/>
      <c r="Z142" s="1020"/>
      <c r="AA142" s="1020"/>
      <c r="AB142" s="1020"/>
      <c r="AC142" s="1020"/>
      <c r="AD142" s="1020"/>
      <c r="AE142" s="1020"/>
      <c r="AF142" s="1020"/>
      <c r="AG142" s="1020"/>
      <c r="AH142" s="1020"/>
      <c r="AI142" s="1020"/>
      <c r="AJ142" s="1020"/>
    </row>
    <row r="143" spans="2:113" s="997" customFormat="1" ht="39" customHeight="1" x14ac:dyDescent="0.25">
      <c r="B143" s="992" t="s">
        <v>147</v>
      </c>
      <c r="C143" s="993" t="s">
        <v>148</v>
      </c>
      <c r="D143" s="994" t="s">
        <v>273</v>
      </c>
      <c r="E143" s="995" t="s">
        <v>150</v>
      </c>
      <c r="F143" s="996"/>
      <c r="G143" s="995" t="s">
        <v>151</v>
      </c>
      <c r="H143" s="996"/>
      <c r="I143" s="995" t="s">
        <v>152</v>
      </c>
      <c r="J143" s="996"/>
      <c r="K143" s="995" t="s">
        <v>153</v>
      </c>
      <c r="L143" s="996"/>
      <c r="M143" s="995" t="s">
        <v>154</v>
      </c>
      <c r="N143" s="996"/>
      <c r="O143" s="995" t="s">
        <v>155</v>
      </c>
      <c r="P143" s="996"/>
      <c r="Q143" s="995" t="s">
        <v>156</v>
      </c>
      <c r="R143" s="996"/>
      <c r="S143" s="995" t="s">
        <v>157</v>
      </c>
      <c r="T143" s="996"/>
      <c r="U143" s="995" t="s">
        <v>158</v>
      </c>
      <c r="V143" s="996"/>
      <c r="W143" s="995" t="s">
        <v>159</v>
      </c>
      <c r="X143" s="996"/>
      <c r="Y143" s="995" t="s">
        <v>160</v>
      </c>
      <c r="Z143" s="996"/>
      <c r="AA143" s="995" t="s">
        <v>161</v>
      </c>
      <c r="AB143" s="996"/>
      <c r="AC143" s="995" t="s">
        <v>162</v>
      </c>
      <c r="AD143" s="996"/>
      <c r="AE143" s="995" t="s">
        <v>163</v>
      </c>
      <c r="AF143" s="996"/>
      <c r="AG143" s="995" t="s">
        <v>164</v>
      </c>
      <c r="AH143" s="996"/>
      <c r="AI143" s="995" t="s">
        <v>165</v>
      </c>
      <c r="AJ143" s="996"/>
      <c r="AK143" s="991"/>
      <c r="AL143" s="991"/>
      <c r="AM143" s="991"/>
      <c r="AN143" s="991"/>
      <c r="AO143" s="991"/>
      <c r="AP143" s="991"/>
      <c r="AQ143" s="991"/>
      <c r="AR143" s="991"/>
      <c r="AS143" s="991"/>
      <c r="AT143" s="991"/>
      <c r="AU143" s="991"/>
      <c r="AV143" s="991"/>
      <c r="AW143" s="991"/>
      <c r="AX143" s="991"/>
      <c r="AY143" s="991"/>
      <c r="AZ143" s="991"/>
      <c r="BA143" s="991"/>
      <c r="BB143" s="991"/>
      <c r="BC143" s="991"/>
      <c r="BD143" s="991"/>
      <c r="BE143" s="991"/>
      <c r="BF143" s="991"/>
      <c r="BG143" s="991"/>
      <c r="BH143" s="991"/>
      <c r="BI143" s="991"/>
      <c r="BJ143" s="991"/>
      <c r="BK143" s="991"/>
      <c r="BL143" s="991"/>
      <c r="BM143" s="991"/>
      <c r="BN143" s="991"/>
      <c r="BO143" s="991"/>
      <c r="BP143" s="991"/>
      <c r="BQ143" s="991"/>
      <c r="BR143" s="991"/>
      <c r="BS143" s="991"/>
      <c r="BT143" s="991"/>
      <c r="BU143" s="991"/>
      <c r="BV143" s="991"/>
      <c r="BW143" s="991"/>
      <c r="BX143" s="991"/>
      <c r="BY143" s="991"/>
      <c r="BZ143" s="991"/>
      <c r="CA143" s="991"/>
      <c r="CB143" s="991"/>
      <c r="CC143" s="991"/>
      <c r="CD143" s="991"/>
      <c r="CE143" s="991"/>
      <c r="CF143" s="991"/>
      <c r="CG143" s="991"/>
      <c r="CH143" s="991"/>
      <c r="CI143" s="991"/>
      <c r="CJ143" s="991"/>
      <c r="CK143" s="991"/>
      <c r="CL143" s="991"/>
      <c r="CM143" s="991"/>
      <c r="CN143" s="991"/>
      <c r="CO143" s="991"/>
      <c r="CP143" s="991"/>
      <c r="CQ143" s="991"/>
      <c r="CR143" s="991"/>
      <c r="CS143" s="991"/>
      <c r="CT143" s="991"/>
      <c r="CU143" s="991"/>
      <c r="CV143" s="991"/>
      <c r="CW143" s="991"/>
      <c r="CX143" s="991"/>
      <c r="CY143" s="991"/>
      <c r="CZ143" s="991"/>
      <c r="DA143" s="991"/>
      <c r="DB143" s="991"/>
      <c r="DC143" s="991"/>
      <c r="DD143" s="991"/>
      <c r="DE143" s="991"/>
      <c r="DF143" s="991"/>
      <c r="DG143" s="991"/>
      <c r="DH143" s="991"/>
      <c r="DI143" s="991"/>
    </row>
    <row r="144" spans="2:113" ht="24.75" thickBot="1" x14ac:dyDescent="0.25">
      <c r="B144" s="998"/>
      <c r="C144" s="999"/>
      <c r="D144" s="1000"/>
      <c r="E144" s="1001" t="s">
        <v>187</v>
      </c>
      <c r="F144" s="1002" t="s">
        <v>188</v>
      </c>
      <c r="G144" s="1001" t="s">
        <v>187</v>
      </c>
      <c r="H144" s="1002" t="s">
        <v>188</v>
      </c>
      <c r="I144" s="1001" t="s">
        <v>187</v>
      </c>
      <c r="J144" s="1002" t="s">
        <v>188</v>
      </c>
      <c r="K144" s="1001" t="s">
        <v>187</v>
      </c>
      <c r="L144" s="1002" t="s">
        <v>188</v>
      </c>
      <c r="M144" s="1001" t="s">
        <v>187</v>
      </c>
      <c r="N144" s="1002" t="s">
        <v>188</v>
      </c>
      <c r="O144" s="1001" t="s">
        <v>187</v>
      </c>
      <c r="P144" s="1002" t="s">
        <v>188</v>
      </c>
      <c r="Q144" s="1001" t="s">
        <v>189</v>
      </c>
      <c r="R144" s="1002" t="s">
        <v>190</v>
      </c>
      <c r="S144" s="1001" t="s">
        <v>187</v>
      </c>
      <c r="T144" s="1002" t="s">
        <v>188</v>
      </c>
      <c r="U144" s="1001" t="s">
        <v>187</v>
      </c>
      <c r="V144" s="1002" t="s">
        <v>188</v>
      </c>
      <c r="W144" s="1001" t="s">
        <v>187</v>
      </c>
      <c r="X144" s="1002" t="s">
        <v>188</v>
      </c>
      <c r="Y144" s="1001" t="s">
        <v>187</v>
      </c>
      <c r="Z144" s="1002" t="s">
        <v>188</v>
      </c>
      <c r="AA144" s="1001" t="s">
        <v>187</v>
      </c>
      <c r="AB144" s="1002" t="s">
        <v>188</v>
      </c>
      <c r="AC144" s="1001" t="s">
        <v>187</v>
      </c>
      <c r="AD144" s="1002" t="s">
        <v>188</v>
      </c>
      <c r="AE144" s="1001" t="s">
        <v>187</v>
      </c>
      <c r="AF144" s="1002" t="s">
        <v>188</v>
      </c>
      <c r="AG144" s="1001" t="s">
        <v>191</v>
      </c>
      <c r="AH144" s="1002" t="s">
        <v>192</v>
      </c>
      <c r="AI144" s="1001" t="s">
        <v>191</v>
      </c>
      <c r="AJ144" s="1002" t="s">
        <v>192</v>
      </c>
      <c r="AK144" s="991"/>
      <c r="AL144" s="991"/>
      <c r="AM144" s="991"/>
      <c r="AN144" s="991"/>
      <c r="AO144" s="991"/>
      <c r="AP144" s="991"/>
      <c r="AQ144" s="991"/>
      <c r="AR144" s="991"/>
      <c r="AS144" s="991"/>
      <c r="AT144" s="991"/>
      <c r="AU144" s="991"/>
      <c r="AV144" s="991"/>
      <c r="AW144" s="991"/>
      <c r="AX144" s="991"/>
      <c r="AY144" s="991"/>
      <c r="AZ144" s="991"/>
      <c r="BA144" s="991"/>
      <c r="BB144" s="991"/>
      <c r="BC144" s="991"/>
      <c r="BD144" s="991"/>
      <c r="BE144" s="991"/>
      <c r="BF144" s="991"/>
      <c r="BG144" s="991"/>
      <c r="BH144" s="991"/>
      <c r="BI144" s="991"/>
      <c r="BJ144" s="991"/>
      <c r="BK144" s="991"/>
      <c r="BL144" s="991"/>
      <c r="BM144" s="991"/>
      <c r="BN144" s="991"/>
      <c r="BO144" s="991"/>
      <c r="BP144" s="991"/>
      <c r="BQ144" s="991"/>
      <c r="BR144" s="991"/>
      <c r="BS144" s="991"/>
      <c r="BT144" s="991"/>
      <c r="BU144" s="991"/>
      <c r="BV144" s="991"/>
      <c r="BW144" s="991"/>
      <c r="BX144" s="991"/>
      <c r="BY144" s="991"/>
      <c r="BZ144" s="991"/>
      <c r="CA144" s="991"/>
      <c r="CB144" s="991"/>
      <c r="CC144" s="991"/>
      <c r="CD144" s="991"/>
      <c r="CE144" s="991"/>
      <c r="CF144" s="991"/>
      <c r="CG144" s="991"/>
      <c r="CH144" s="991"/>
      <c r="CI144" s="991"/>
      <c r="CJ144" s="991"/>
      <c r="CK144" s="991"/>
      <c r="CL144" s="991"/>
      <c r="CM144" s="991"/>
      <c r="CN144" s="991"/>
      <c r="CO144" s="991"/>
      <c r="CP144" s="991"/>
      <c r="CQ144" s="991"/>
      <c r="CR144" s="991"/>
      <c r="CS144" s="991"/>
      <c r="CT144" s="991"/>
      <c r="CU144" s="991"/>
      <c r="CV144" s="991"/>
      <c r="CW144" s="991"/>
      <c r="CX144" s="991"/>
      <c r="CY144" s="991"/>
      <c r="CZ144" s="991"/>
      <c r="DA144" s="991"/>
      <c r="DB144" s="991"/>
      <c r="DC144" s="991"/>
      <c r="DD144" s="991"/>
      <c r="DE144" s="991"/>
      <c r="DF144" s="991"/>
      <c r="DG144" s="991"/>
      <c r="DH144" s="991"/>
      <c r="DI144" s="991"/>
    </row>
    <row r="145" spans="2:113" s="1007" customFormat="1" x14ac:dyDescent="0.2">
      <c r="B145" s="1003">
        <v>1</v>
      </c>
      <c r="C145" s="1004">
        <v>2</v>
      </c>
      <c r="D145" s="1004"/>
      <c r="E145" s="1005">
        <v>6</v>
      </c>
      <c r="F145" s="1006">
        <v>7</v>
      </c>
      <c r="G145" s="1005">
        <v>8</v>
      </c>
      <c r="H145" s="1006">
        <v>9</v>
      </c>
      <c r="I145" s="1005">
        <v>10</v>
      </c>
      <c r="J145" s="1006">
        <v>11</v>
      </c>
      <c r="K145" s="1005">
        <v>12</v>
      </c>
      <c r="L145" s="1006">
        <v>13</v>
      </c>
      <c r="M145" s="1005">
        <v>14</v>
      </c>
      <c r="N145" s="1006">
        <v>15</v>
      </c>
      <c r="O145" s="1005">
        <v>16</v>
      </c>
      <c r="P145" s="1006">
        <v>17</v>
      </c>
      <c r="Q145" s="1005">
        <v>18</v>
      </c>
      <c r="R145" s="1006">
        <v>19</v>
      </c>
      <c r="S145" s="1005">
        <v>20</v>
      </c>
      <c r="T145" s="1006">
        <v>21</v>
      </c>
      <c r="U145" s="1005">
        <v>22</v>
      </c>
      <c r="V145" s="1006">
        <v>23</v>
      </c>
      <c r="W145" s="1005">
        <v>24</v>
      </c>
      <c r="X145" s="1006">
        <v>25</v>
      </c>
      <c r="Y145" s="1005">
        <v>26</v>
      </c>
      <c r="Z145" s="1006">
        <v>27</v>
      </c>
      <c r="AA145" s="1005">
        <v>28</v>
      </c>
      <c r="AB145" s="1006">
        <v>29</v>
      </c>
      <c r="AC145" s="1005">
        <v>30</v>
      </c>
      <c r="AD145" s="1006">
        <v>31</v>
      </c>
      <c r="AE145" s="1005">
        <v>32</v>
      </c>
      <c r="AF145" s="1006">
        <v>33</v>
      </c>
      <c r="AG145" s="1005">
        <v>34</v>
      </c>
      <c r="AH145" s="1006">
        <v>35</v>
      </c>
      <c r="AI145" s="1005">
        <v>36</v>
      </c>
      <c r="AJ145" s="1006">
        <v>37</v>
      </c>
      <c r="AK145" s="991"/>
      <c r="AL145" s="991"/>
      <c r="AM145" s="991"/>
      <c r="AN145" s="991"/>
      <c r="AO145" s="991"/>
      <c r="AP145" s="991"/>
      <c r="AQ145" s="991"/>
      <c r="AR145" s="991"/>
      <c r="AS145" s="991"/>
      <c r="AT145" s="991"/>
      <c r="AU145" s="991"/>
      <c r="AV145" s="991"/>
      <c r="AW145" s="991"/>
      <c r="AX145" s="991"/>
      <c r="AY145" s="991"/>
      <c r="AZ145" s="991"/>
      <c r="BA145" s="991"/>
      <c r="BB145" s="991"/>
      <c r="BC145" s="991"/>
      <c r="BD145" s="991"/>
      <c r="BE145" s="991"/>
      <c r="BF145" s="991"/>
      <c r="BG145" s="991"/>
      <c r="BH145" s="991"/>
      <c r="BI145" s="991"/>
      <c r="BJ145" s="991"/>
      <c r="BK145" s="991"/>
      <c r="BL145" s="991"/>
      <c r="BM145" s="991"/>
      <c r="BN145" s="991"/>
      <c r="BO145" s="991"/>
      <c r="BP145" s="991"/>
      <c r="BQ145" s="991"/>
      <c r="BR145" s="991"/>
      <c r="BS145" s="991"/>
      <c r="BT145" s="991"/>
      <c r="BU145" s="991"/>
      <c r="BV145" s="991"/>
      <c r="BW145" s="991"/>
      <c r="BX145" s="991"/>
      <c r="BY145" s="991"/>
      <c r="BZ145" s="991"/>
      <c r="CA145" s="991"/>
      <c r="CB145" s="991"/>
      <c r="CC145" s="991"/>
      <c r="CD145" s="991"/>
      <c r="CE145" s="991"/>
      <c r="CF145" s="991"/>
      <c r="CG145" s="991"/>
      <c r="CH145" s="991"/>
      <c r="CI145" s="991"/>
      <c r="CJ145" s="991"/>
      <c r="CK145" s="991"/>
      <c r="CL145" s="991"/>
      <c r="CM145" s="991"/>
      <c r="CN145" s="991"/>
      <c r="CO145" s="991"/>
      <c r="CP145" s="991"/>
      <c r="CQ145" s="991"/>
      <c r="CR145" s="991"/>
      <c r="CS145" s="991"/>
      <c r="CT145" s="991"/>
      <c r="CU145" s="991"/>
      <c r="CV145" s="991"/>
      <c r="CW145" s="991"/>
      <c r="CX145" s="991"/>
      <c r="CY145" s="991"/>
      <c r="CZ145" s="991"/>
      <c r="DA145" s="991"/>
      <c r="DB145" s="991"/>
      <c r="DC145" s="991"/>
      <c r="DD145" s="991"/>
      <c r="DE145" s="991"/>
      <c r="DF145" s="991"/>
      <c r="DG145" s="991"/>
      <c r="DH145" s="991"/>
      <c r="DI145" s="991"/>
    </row>
    <row r="146" spans="2:113" s="1013" customFormat="1" ht="12.75" thickBot="1" x14ac:dyDescent="0.3">
      <c r="B146" s="1008">
        <v>5</v>
      </c>
      <c r="C146" s="1009" t="s">
        <v>205</v>
      </c>
      <c r="D146" s="1010">
        <f>E146*F146+G146*H146+I146*J146+K146*L146+M146*N146+O146*P146+Q146*R146+S146*T146+U146*V146+W146*X146+Y146*Z146+AA146*AB146+AC146*AD146+AE146*AF146+AG146*AH146+AI146*AJ146+AK146*AL146+AM146*AN146+AO146*AP146+AQ146*AR146+AS146*AT146+AU146*AV146+AW146*AX146+AY146*AZ146+BA146*BB146+BC146*BD146+BE146*BF146+BG146*BH146+BI146*BJ146+BK146*BL146+BM146*BN146+BO146*BP146+BQ146*BR146+BS146*BT146+BU146*BV146+BW146*BX146+BY146*BZ146+CA146*CB146+CC146*CD146+CE146*CF146+CG146*CH146+CI146*CJ146+CK146*CL146+CM146*CN146+CO146*CP146+CQ146*CR146+CS146*CT146+CU146*CV146+CW146*CX146+CY146*CZ146+DA146*DB146+DC146*DD146</f>
        <v>1865.5851217497375</v>
      </c>
      <c r="E146" s="1011"/>
      <c r="F146" s="1012"/>
      <c r="G146" s="1011"/>
      <c r="H146" s="1012"/>
      <c r="I146" s="1011"/>
      <c r="J146" s="1012"/>
      <c r="K146" s="1011">
        <v>237</v>
      </c>
      <c r="L146" s="1012">
        <v>5.2429759493670884</v>
      </c>
      <c r="M146" s="1011"/>
      <c r="N146" s="1012"/>
      <c r="O146" s="1011"/>
      <c r="P146" s="1012"/>
      <c r="Q146" s="1011"/>
      <c r="R146" s="1012"/>
      <c r="S146" s="1011"/>
      <c r="T146" s="1012"/>
      <c r="U146" s="1011">
        <v>27</v>
      </c>
      <c r="V146" s="1012">
        <v>3.5303266486486486</v>
      </c>
      <c r="W146" s="1011">
        <v>1121</v>
      </c>
      <c r="X146" s="1012">
        <v>7.5041420400980455E-2</v>
      </c>
      <c r="Y146" s="1011"/>
      <c r="Z146" s="1012"/>
      <c r="AA146" s="1011"/>
      <c r="AB146" s="1012"/>
      <c r="AC146" s="1011">
        <v>19</v>
      </c>
      <c r="AD146" s="1012">
        <v>5.025957894736842</v>
      </c>
      <c r="AE146" s="1011">
        <v>26</v>
      </c>
      <c r="AF146" s="1012">
        <v>2.3325076923076926</v>
      </c>
      <c r="AG146" s="1011">
        <v>71</v>
      </c>
      <c r="AH146" s="1012">
        <v>3.2232217573221762</v>
      </c>
      <c r="AI146" s="1011">
        <v>15.5</v>
      </c>
      <c r="AJ146" s="1012">
        <v>3.7788661417322835</v>
      </c>
      <c r="AK146" s="991"/>
      <c r="AL146" s="991"/>
      <c r="AM146" s="991"/>
      <c r="AN146" s="991"/>
      <c r="AO146" s="991"/>
      <c r="AP146" s="991"/>
      <c r="AQ146" s="991"/>
      <c r="AR146" s="991"/>
      <c r="AS146" s="991"/>
      <c r="AT146" s="991"/>
      <c r="AU146" s="991"/>
      <c r="AV146" s="991"/>
      <c r="AW146" s="991"/>
      <c r="AX146" s="991"/>
      <c r="AY146" s="991"/>
      <c r="AZ146" s="991"/>
      <c r="BA146" s="991"/>
      <c r="BB146" s="991"/>
      <c r="BC146" s="991"/>
      <c r="BD146" s="991"/>
      <c r="BE146" s="991"/>
      <c r="BF146" s="991"/>
      <c r="BG146" s="991"/>
      <c r="BH146" s="991"/>
      <c r="BI146" s="991"/>
      <c r="BJ146" s="991"/>
      <c r="BK146" s="991"/>
      <c r="BL146" s="991"/>
      <c r="BM146" s="991"/>
      <c r="BN146" s="991"/>
      <c r="BO146" s="991"/>
      <c r="BP146" s="991"/>
      <c r="BQ146" s="991"/>
      <c r="BR146" s="991"/>
      <c r="BS146" s="991"/>
      <c r="BT146" s="991"/>
      <c r="BU146" s="991"/>
      <c r="BV146" s="991"/>
      <c r="BW146" s="991"/>
      <c r="BX146" s="991"/>
      <c r="BY146" s="991"/>
      <c r="BZ146" s="991"/>
      <c r="CA146" s="991"/>
      <c r="CB146" s="991"/>
      <c r="CC146" s="991"/>
      <c r="CD146" s="991"/>
      <c r="CE146" s="991"/>
      <c r="CF146" s="991"/>
      <c r="CG146" s="991"/>
      <c r="CH146" s="991"/>
      <c r="CI146" s="991"/>
      <c r="CJ146" s="991"/>
      <c r="CK146" s="991"/>
      <c r="CL146" s="991"/>
      <c r="CM146" s="991"/>
      <c r="CN146" s="991"/>
      <c r="CO146" s="991"/>
      <c r="CP146" s="991"/>
      <c r="CQ146" s="991"/>
      <c r="CR146" s="991"/>
      <c r="CS146" s="991"/>
      <c r="CT146" s="991"/>
      <c r="CU146" s="991"/>
      <c r="CV146" s="991"/>
      <c r="CW146" s="991"/>
      <c r="CX146" s="991"/>
      <c r="CY146" s="991"/>
      <c r="CZ146" s="991"/>
      <c r="DA146" s="991"/>
      <c r="DB146" s="991"/>
      <c r="DC146" s="991"/>
      <c r="DD146" s="991"/>
      <c r="DE146" s="991"/>
      <c r="DF146" s="991"/>
      <c r="DG146" s="991"/>
      <c r="DH146" s="991"/>
      <c r="DI146" s="991"/>
    </row>
    <row r="147" spans="2:113" s="843" customFormat="1" ht="12.75" thickBot="1" x14ac:dyDescent="0.25">
      <c r="B147" s="1014"/>
      <c r="C147" s="1015" t="s">
        <v>741</v>
      </c>
      <c r="D147" s="1016">
        <f>SUM(D146:D146)</f>
        <v>1865.5851217497375</v>
      </c>
      <c r="E147" s="1017"/>
      <c r="F147" s="1018"/>
      <c r="G147" s="1017"/>
      <c r="H147" s="1018"/>
      <c r="I147" s="1017"/>
      <c r="J147" s="1018"/>
      <c r="K147" s="1017">
        <f>K146</f>
        <v>237</v>
      </c>
      <c r="L147" s="1018">
        <f>L146</f>
        <v>5.2429759493670884</v>
      </c>
      <c r="M147" s="1017">
        <f t="shared" ref="M147:N147" si="86">M146</f>
        <v>0</v>
      </c>
      <c r="N147" s="1018">
        <f t="shared" si="86"/>
        <v>0</v>
      </c>
      <c r="O147" s="1017"/>
      <c r="P147" s="1018"/>
      <c r="Q147" s="1017"/>
      <c r="R147" s="1018"/>
      <c r="S147" s="1017"/>
      <c r="T147" s="1018"/>
      <c r="U147" s="1017">
        <f t="shared" ref="U147:AF147" si="87">U146</f>
        <v>27</v>
      </c>
      <c r="V147" s="1018">
        <f t="shared" si="87"/>
        <v>3.5303266486486486</v>
      </c>
      <c r="W147" s="1017">
        <f t="shared" si="87"/>
        <v>1121</v>
      </c>
      <c r="X147" s="1018">
        <f t="shared" si="87"/>
        <v>7.5041420400980455E-2</v>
      </c>
      <c r="Y147" s="1017">
        <f t="shared" si="87"/>
        <v>0</v>
      </c>
      <c r="Z147" s="1018">
        <f t="shared" si="87"/>
        <v>0</v>
      </c>
      <c r="AA147" s="1017">
        <f t="shared" si="87"/>
        <v>0</v>
      </c>
      <c r="AB147" s="1018">
        <f t="shared" si="87"/>
        <v>0</v>
      </c>
      <c r="AC147" s="1017">
        <f t="shared" si="87"/>
        <v>19</v>
      </c>
      <c r="AD147" s="1018">
        <f t="shared" si="87"/>
        <v>5.025957894736842</v>
      </c>
      <c r="AE147" s="1017">
        <f t="shared" si="87"/>
        <v>26</v>
      </c>
      <c r="AF147" s="1018">
        <f t="shared" si="87"/>
        <v>2.3325076923076926</v>
      </c>
      <c r="AG147" s="1017"/>
      <c r="AH147" s="1018"/>
      <c r="AI147" s="1017">
        <f t="shared" ref="AI147:AJ147" si="88">AI146</f>
        <v>15.5</v>
      </c>
      <c r="AJ147" s="1018">
        <f t="shared" si="88"/>
        <v>3.7788661417322835</v>
      </c>
      <c r="AK147" s="991"/>
      <c r="AL147" s="991"/>
      <c r="AM147" s="991"/>
      <c r="AN147" s="991"/>
      <c r="AO147" s="991"/>
      <c r="AP147" s="991"/>
      <c r="AQ147" s="991"/>
      <c r="AR147" s="991"/>
      <c r="AS147" s="991"/>
      <c r="AT147" s="991"/>
      <c r="AU147" s="991"/>
      <c r="AV147" s="991"/>
      <c r="AW147" s="991"/>
      <c r="AX147" s="991"/>
      <c r="AY147" s="991"/>
      <c r="AZ147" s="991"/>
      <c r="BA147" s="991"/>
      <c r="BB147" s="991"/>
      <c r="BC147" s="991"/>
      <c r="BD147" s="991"/>
      <c r="BE147" s="991"/>
      <c r="BF147" s="991"/>
      <c r="BG147" s="991"/>
      <c r="BH147" s="991"/>
      <c r="BI147" s="991"/>
      <c r="BJ147" s="991"/>
      <c r="BK147" s="991"/>
      <c r="BL147" s="991"/>
      <c r="BM147" s="991"/>
      <c r="BN147" s="991"/>
      <c r="BO147" s="991"/>
      <c r="BP147" s="991"/>
      <c r="BQ147" s="991"/>
      <c r="BR147" s="991"/>
      <c r="BS147" s="991"/>
      <c r="BT147" s="991"/>
      <c r="BU147" s="991"/>
      <c r="BV147" s="991"/>
      <c r="BW147" s="991"/>
      <c r="BX147" s="991"/>
      <c r="BY147" s="991"/>
      <c r="BZ147" s="991"/>
      <c r="CA147" s="991"/>
      <c r="CB147" s="991"/>
      <c r="CC147" s="991"/>
      <c r="CD147" s="991"/>
      <c r="CE147" s="991"/>
      <c r="CF147" s="991"/>
      <c r="CG147" s="991"/>
      <c r="CH147" s="991"/>
      <c r="CI147" s="991"/>
      <c r="CJ147" s="991"/>
      <c r="CK147" s="991"/>
      <c r="CL147" s="991"/>
      <c r="CM147" s="991"/>
      <c r="CN147" s="991"/>
      <c r="CO147" s="991"/>
      <c r="CP147" s="991"/>
      <c r="CQ147" s="991"/>
      <c r="CR147" s="991"/>
      <c r="CS147" s="991"/>
      <c r="CT147" s="991"/>
      <c r="CU147" s="991"/>
      <c r="CV147" s="991"/>
      <c r="CW147" s="991"/>
      <c r="CX147" s="991"/>
      <c r="CY147" s="991"/>
      <c r="CZ147" s="991"/>
      <c r="DA147" s="991"/>
      <c r="DB147" s="991"/>
      <c r="DC147" s="991"/>
      <c r="DD147" s="991"/>
      <c r="DE147" s="991"/>
      <c r="DF147" s="991"/>
      <c r="DG147" s="991"/>
      <c r="DH147" s="991"/>
      <c r="DI147" s="991"/>
    </row>
    <row r="150" spans="2:113" x14ac:dyDescent="0.2">
      <c r="B150" s="842" t="s">
        <v>285</v>
      </c>
      <c r="C150" s="843"/>
      <c r="D150" s="843"/>
    </row>
    <row r="151" spans="2:113" ht="12.75" thickBot="1" x14ac:dyDescent="0.25">
      <c r="B151" s="847" t="s">
        <v>286</v>
      </c>
      <c r="C151" s="848"/>
      <c r="D151" s="848"/>
      <c r="E151" s="1020"/>
      <c r="F151" s="1020"/>
      <c r="G151" s="1020"/>
      <c r="H151" s="1020"/>
      <c r="I151" s="1020"/>
      <c r="J151" s="1020"/>
      <c r="K151" s="1020"/>
      <c r="L151" s="1020"/>
      <c r="M151" s="1020"/>
      <c r="N151" s="1020"/>
      <c r="O151" s="1020"/>
      <c r="P151" s="1020"/>
      <c r="Q151" s="1020"/>
      <c r="R151" s="1020"/>
      <c r="S151" s="1020"/>
      <c r="T151" s="1020"/>
      <c r="U151" s="1020"/>
      <c r="V151" s="1020"/>
      <c r="W151" s="1020"/>
      <c r="X151" s="1020"/>
      <c r="Y151" s="1020"/>
      <c r="Z151" s="1020"/>
      <c r="AA151" s="1020"/>
      <c r="AB151" s="1020"/>
      <c r="AC151" s="1020"/>
      <c r="AD151" s="1020"/>
      <c r="AE151" s="1020"/>
      <c r="AF151" s="1020"/>
      <c r="AG151" s="1020"/>
      <c r="AH151" s="1020"/>
      <c r="AI151" s="1020"/>
      <c r="AJ151" s="1020"/>
    </row>
    <row r="152" spans="2:113" s="997" customFormat="1" ht="39" customHeight="1" x14ac:dyDescent="0.25">
      <c r="B152" s="992" t="s">
        <v>147</v>
      </c>
      <c r="C152" s="993" t="s">
        <v>148</v>
      </c>
      <c r="D152" s="994" t="s">
        <v>273</v>
      </c>
      <c r="E152" s="995" t="s">
        <v>150</v>
      </c>
      <c r="F152" s="996"/>
      <c r="G152" s="995" t="s">
        <v>151</v>
      </c>
      <c r="H152" s="996"/>
      <c r="I152" s="995" t="s">
        <v>152</v>
      </c>
      <c r="J152" s="996"/>
      <c r="K152" s="995" t="s">
        <v>153</v>
      </c>
      <c r="L152" s="996"/>
      <c r="M152" s="995" t="s">
        <v>154</v>
      </c>
      <c r="N152" s="996"/>
      <c r="O152" s="995" t="s">
        <v>155</v>
      </c>
      <c r="P152" s="996"/>
      <c r="Q152" s="995" t="s">
        <v>156</v>
      </c>
      <c r="R152" s="996"/>
      <c r="S152" s="995" t="s">
        <v>157</v>
      </c>
      <c r="T152" s="996"/>
      <c r="U152" s="995" t="s">
        <v>158</v>
      </c>
      <c r="V152" s="996"/>
      <c r="W152" s="995" t="s">
        <v>159</v>
      </c>
      <c r="X152" s="996"/>
      <c r="Y152" s="995" t="s">
        <v>160</v>
      </c>
      <c r="Z152" s="996"/>
      <c r="AA152" s="995" t="s">
        <v>161</v>
      </c>
      <c r="AB152" s="996"/>
      <c r="AC152" s="995" t="s">
        <v>162</v>
      </c>
      <c r="AD152" s="996"/>
      <c r="AE152" s="995" t="s">
        <v>163</v>
      </c>
      <c r="AF152" s="996"/>
      <c r="AG152" s="995" t="s">
        <v>164</v>
      </c>
      <c r="AH152" s="996"/>
      <c r="AI152" s="995" t="s">
        <v>165</v>
      </c>
      <c r="AJ152" s="996"/>
      <c r="AK152" s="991"/>
      <c r="AL152" s="991"/>
      <c r="AM152" s="991"/>
      <c r="AN152" s="991"/>
      <c r="AO152" s="991"/>
      <c r="AP152" s="991"/>
      <c r="AQ152" s="991"/>
      <c r="AR152" s="991"/>
      <c r="AS152" s="991"/>
      <c r="AT152" s="991"/>
      <c r="AU152" s="991"/>
      <c r="AV152" s="991"/>
      <c r="AW152" s="991"/>
      <c r="AX152" s="991"/>
      <c r="AY152" s="991"/>
      <c r="AZ152" s="991"/>
      <c r="BA152" s="991"/>
      <c r="BB152" s="991"/>
      <c r="BC152" s="991"/>
      <c r="BD152" s="991"/>
      <c r="BE152" s="991"/>
      <c r="BF152" s="991"/>
      <c r="BG152" s="991"/>
      <c r="BH152" s="991"/>
      <c r="BI152" s="991"/>
      <c r="BJ152" s="991"/>
      <c r="BK152" s="991"/>
      <c r="BL152" s="991"/>
      <c r="BM152" s="991"/>
      <c r="BN152" s="991"/>
      <c r="BO152" s="991"/>
      <c r="BP152" s="991"/>
      <c r="BQ152" s="991"/>
      <c r="BR152" s="991"/>
      <c r="BS152" s="991"/>
      <c r="BT152" s="991"/>
      <c r="BU152" s="991"/>
      <c r="BV152" s="991"/>
      <c r="BW152" s="991"/>
      <c r="BX152" s="991"/>
      <c r="BY152" s="991"/>
      <c r="BZ152" s="991"/>
      <c r="CA152" s="991"/>
      <c r="CB152" s="991"/>
      <c r="CC152" s="991"/>
      <c r="CD152" s="991"/>
      <c r="CE152" s="991"/>
      <c r="CF152" s="991"/>
      <c r="CG152" s="991"/>
      <c r="CH152" s="991"/>
      <c r="CI152" s="991"/>
      <c r="CJ152" s="991"/>
      <c r="CK152" s="991"/>
      <c r="CL152" s="991"/>
      <c r="CM152" s="991"/>
      <c r="CN152" s="991"/>
      <c r="CO152" s="991"/>
      <c r="CP152" s="991"/>
      <c r="CQ152" s="991"/>
      <c r="CR152" s="991"/>
      <c r="CS152" s="991"/>
      <c r="CT152" s="991"/>
      <c r="CU152" s="991"/>
      <c r="CV152" s="991"/>
      <c r="CW152" s="991"/>
      <c r="CX152" s="991"/>
      <c r="CY152" s="991"/>
      <c r="CZ152" s="991"/>
      <c r="DA152" s="991"/>
      <c r="DB152" s="991"/>
      <c r="DC152" s="991"/>
      <c r="DD152" s="991"/>
      <c r="DE152" s="991"/>
      <c r="DF152" s="991"/>
      <c r="DG152" s="991"/>
      <c r="DH152" s="991"/>
      <c r="DI152" s="991"/>
    </row>
    <row r="153" spans="2:113" ht="24.75" thickBot="1" x14ac:dyDescent="0.25">
      <c r="B153" s="998"/>
      <c r="C153" s="999"/>
      <c r="D153" s="1000"/>
      <c r="E153" s="1001" t="s">
        <v>187</v>
      </c>
      <c r="F153" s="1002" t="s">
        <v>188</v>
      </c>
      <c r="G153" s="1001" t="s">
        <v>187</v>
      </c>
      <c r="H153" s="1002" t="s">
        <v>188</v>
      </c>
      <c r="I153" s="1001" t="s">
        <v>187</v>
      </c>
      <c r="J153" s="1002" t="s">
        <v>188</v>
      </c>
      <c r="K153" s="1001" t="s">
        <v>187</v>
      </c>
      <c r="L153" s="1002" t="s">
        <v>188</v>
      </c>
      <c r="M153" s="1001" t="s">
        <v>187</v>
      </c>
      <c r="N153" s="1002" t="s">
        <v>188</v>
      </c>
      <c r="O153" s="1001" t="s">
        <v>187</v>
      </c>
      <c r="P153" s="1002" t="s">
        <v>188</v>
      </c>
      <c r="Q153" s="1001" t="s">
        <v>189</v>
      </c>
      <c r="R153" s="1002" t="s">
        <v>190</v>
      </c>
      <c r="S153" s="1001" t="s">
        <v>187</v>
      </c>
      <c r="T153" s="1002" t="s">
        <v>188</v>
      </c>
      <c r="U153" s="1001" t="s">
        <v>187</v>
      </c>
      <c r="V153" s="1002" t="s">
        <v>188</v>
      </c>
      <c r="W153" s="1001" t="s">
        <v>187</v>
      </c>
      <c r="X153" s="1002" t="s">
        <v>188</v>
      </c>
      <c r="Y153" s="1001" t="s">
        <v>187</v>
      </c>
      <c r="Z153" s="1002" t="s">
        <v>188</v>
      </c>
      <c r="AA153" s="1001" t="s">
        <v>187</v>
      </c>
      <c r="AB153" s="1002" t="s">
        <v>188</v>
      </c>
      <c r="AC153" s="1001" t="s">
        <v>187</v>
      </c>
      <c r="AD153" s="1002" t="s">
        <v>188</v>
      </c>
      <c r="AE153" s="1001" t="s">
        <v>187</v>
      </c>
      <c r="AF153" s="1002" t="s">
        <v>188</v>
      </c>
      <c r="AG153" s="1001" t="s">
        <v>191</v>
      </c>
      <c r="AH153" s="1002" t="s">
        <v>192</v>
      </c>
      <c r="AI153" s="1001" t="s">
        <v>191</v>
      </c>
      <c r="AJ153" s="1002" t="s">
        <v>192</v>
      </c>
      <c r="AK153" s="991"/>
      <c r="AL153" s="991"/>
      <c r="AM153" s="991"/>
      <c r="AN153" s="991"/>
      <c r="AO153" s="991"/>
      <c r="AP153" s="991"/>
      <c r="AQ153" s="991"/>
      <c r="AR153" s="991"/>
      <c r="AS153" s="991"/>
      <c r="AT153" s="991"/>
      <c r="AU153" s="991"/>
      <c r="AV153" s="991"/>
      <c r="AW153" s="991"/>
      <c r="AX153" s="991"/>
      <c r="AY153" s="991"/>
      <c r="AZ153" s="991"/>
      <c r="BA153" s="991"/>
      <c r="BB153" s="991"/>
      <c r="BC153" s="991"/>
      <c r="BD153" s="991"/>
      <c r="BE153" s="991"/>
      <c r="BF153" s="991"/>
      <c r="BG153" s="991"/>
      <c r="BH153" s="991"/>
      <c r="BI153" s="991"/>
      <c r="BJ153" s="991"/>
      <c r="BK153" s="991"/>
      <c r="BL153" s="991"/>
      <c r="BM153" s="991"/>
      <c r="BN153" s="991"/>
      <c r="BO153" s="991"/>
      <c r="BP153" s="991"/>
      <c r="BQ153" s="991"/>
      <c r="BR153" s="991"/>
      <c r="BS153" s="991"/>
      <c r="BT153" s="991"/>
      <c r="BU153" s="991"/>
      <c r="BV153" s="991"/>
      <c r="BW153" s="991"/>
      <c r="BX153" s="991"/>
      <c r="BY153" s="991"/>
      <c r="BZ153" s="991"/>
      <c r="CA153" s="991"/>
      <c r="CB153" s="991"/>
      <c r="CC153" s="991"/>
      <c r="CD153" s="991"/>
      <c r="CE153" s="991"/>
      <c r="CF153" s="991"/>
      <c r="CG153" s="991"/>
      <c r="CH153" s="991"/>
      <c r="CI153" s="991"/>
      <c r="CJ153" s="991"/>
      <c r="CK153" s="991"/>
      <c r="CL153" s="991"/>
      <c r="CM153" s="991"/>
      <c r="CN153" s="991"/>
      <c r="CO153" s="991"/>
      <c r="CP153" s="991"/>
      <c r="CQ153" s="991"/>
      <c r="CR153" s="991"/>
      <c r="CS153" s="991"/>
      <c r="CT153" s="991"/>
      <c r="CU153" s="991"/>
      <c r="CV153" s="991"/>
      <c r="CW153" s="991"/>
      <c r="CX153" s="991"/>
      <c r="CY153" s="991"/>
      <c r="CZ153" s="991"/>
      <c r="DA153" s="991"/>
      <c r="DB153" s="991"/>
      <c r="DC153" s="991"/>
      <c r="DD153" s="991"/>
      <c r="DE153" s="991"/>
      <c r="DF153" s="991"/>
      <c r="DG153" s="991"/>
      <c r="DH153" s="991"/>
      <c r="DI153" s="991"/>
    </row>
    <row r="154" spans="2:113" s="1007" customFormat="1" x14ac:dyDescent="0.2">
      <c r="B154" s="1003">
        <v>1</v>
      </c>
      <c r="C154" s="1004">
        <v>2</v>
      </c>
      <c r="D154" s="1004"/>
      <c r="E154" s="1005">
        <v>6</v>
      </c>
      <c r="F154" s="1006">
        <v>7</v>
      </c>
      <c r="G154" s="1005">
        <v>8</v>
      </c>
      <c r="H154" s="1006">
        <v>9</v>
      </c>
      <c r="I154" s="1005">
        <v>10</v>
      </c>
      <c r="J154" s="1006">
        <v>11</v>
      </c>
      <c r="K154" s="1005">
        <v>12</v>
      </c>
      <c r="L154" s="1006">
        <v>13</v>
      </c>
      <c r="M154" s="1005">
        <v>14</v>
      </c>
      <c r="N154" s="1006">
        <v>15</v>
      </c>
      <c r="O154" s="1005">
        <v>16</v>
      </c>
      <c r="P154" s="1006">
        <v>17</v>
      </c>
      <c r="Q154" s="1005">
        <v>18</v>
      </c>
      <c r="R154" s="1006">
        <v>19</v>
      </c>
      <c r="S154" s="1005">
        <v>20</v>
      </c>
      <c r="T154" s="1006">
        <v>21</v>
      </c>
      <c r="U154" s="1005">
        <v>22</v>
      </c>
      <c r="V154" s="1006">
        <v>23</v>
      </c>
      <c r="W154" s="1005">
        <v>24</v>
      </c>
      <c r="X154" s="1006">
        <v>25</v>
      </c>
      <c r="Y154" s="1005">
        <v>26</v>
      </c>
      <c r="Z154" s="1006">
        <v>27</v>
      </c>
      <c r="AA154" s="1005">
        <v>28</v>
      </c>
      <c r="AB154" s="1006">
        <v>29</v>
      </c>
      <c r="AC154" s="1005">
        <v>30</v>
      </c>
      <c r="AD154" s="1006">
        <v>31</v>
      </c>
      <c r="AE154" s="1005">
        <v>32</v>
      </c>
      <c r="AF154" s="1006">
        <v>33</v>
      </c>
      <c r="AG154" s="1005">
        <v>34</v>
      </c>
      <c r="AH154" s="1006">
        <v>35</v>
      </c>
      <c r="AI154" s="1005">
        <v>36</v>
      </c>
      <c r="AJ154" s="1006">
        <v>37</v>
      </c>
      <c r="AK154" s="991"/>
      <c r="AL154" s="991"/>
      <c r="AM154" s="991"/>
      <c r="AN154" s="991"/>
      <c r="AO154" s="991"/>
      <c r="AP154" s="991"/>
      <c r="AQ154" s="991"/>
      <c r="AR154" s="991"/>
      <c r="AS154" s="991"/>
      <c r="AT154" s="991"/>
      <c r="AU154" s="991"/>
      <c r="AV154" s="991"/>
      <c r="AW154" s="991"/>
      <c r="AX154" s="991"/>
      <c r="AY154" s="991"/>
      <c r="AZ154" s="991"/>
      <c r="BA154" s="991"/>
      <c r="BB154" s="991"/>
      <c r="BC154" s="991"/>
      <c r="BD154" s="991"/>
      <c r="BE154" s="991"/>
      <c r="BF154" s="991"/>
      <c r="BG154" s="991"/>
      <c r="BH154" s="991"/>
      <c r="BI154" s="991"/>
      <c r="BJ154" s="991"/>
      <c r="BK154" s="991"/>
      <c r="BL154" s="991"/>
      <c r="BM154" s="991"/>
      <c r="BN154" s="991"/>
      <c r="BO154" s="991"/>
      <c r="BP154" s="991"/>
      <c r="BQ154" s="991"/>
      <c r="BR154" s="991"/>
      <c r="BS154" s="991"/>
      <c r="BT154" s="991"/>
      <c r="BU154" s="991"/>
      <c r="BV154" s="991"/>
      <c r="BW154" s="991"/>
      <c r="BX154" s="991"/>
      <c r="BY154" s="991"/>
      <c r="BZ154" s="991"/>
      <c r="CA154" s="991"/>
      <c r="CB154" s="991"/>
      <c r="CC154" s="991"/>
      <c r="CD154" s="991"/>
      <c r="CE154" s="991"/>
      <c r="CF154" s="991"/>
      <c r="CG154" s="991"/>
      <c r="CH154" s="991"/>
      <c r="CI154" s="991"/>
      <c r="CJ154" s="991"/>
      <c r="CK154" s="991"/>
      <c r="CL154" s="991"/>
      <c r="CM154" s="991"/>
      <c r="CN154" s="991"/>
      <c r="CO154" s="991"/>
      <c r="CP154" s="991"/>
      <c r="CQ154" s="991"/>
      <c r="CR154" s="991"/>
      <c r="CS154" s="991"/>
      <c r="CT154" s="991"/>
      <c r="CU154" s="991"/>
      <c r="CV154" s="991"/>
      <c r="CW154" s="991"/>
      <c r="CX154" s="991"/>
      <c r="CY154" s="991"/>
      <c r="CZ154" s="991"/>
      <c r="DA154" s="991"/>
      <c r="DB154" s="991"/>
      <c r="DC154" s="991"/>
      <c r="DD154" s="991"/>
      <c r="DE154" s="991"/>
      <c r="DF154" s="991"/>
      <c r="DG154" s="991"/>
      <c r="DH154" s="991"/>
      <c r="DI154" s="991"/>
    </row>
    <row r="155" spans="2:113" s="1013" customFormat="1" ht="12.75" thickBot="1" x14ac:dyDescent="0.3">
      <c r="B155" s="1008">
        <v>5</v>
      </c>
      <c r="C155" s="1009" t="s">
        <v>205</v>
      </c>
      <c r="D155" s="1010">
        <f>E155*F155+G155*H155+I155*J155+K155*L155+M155*N155+O155*P155+Q155*R155+S155*T155+U155*V155+W155*X155+Y155*Z155+AA155*AB155+AC155*AD155+AE155*AF155+AG155*AH155+AI155*AJ155+AK155*AL155+AM155*AN155+AO155*AP155+AQ155*AR155+AS155*AT155+AU155*AV155+AW155*AX155+AY155*AZ155+BA155*BB155+BC155*BD155+BE155*BF155+BG155*BH155+BI155*BJ155+BK155*BL155+BM155*BN155+BO155*BP155+BQ155*BR155+BS155*BT155+BU155*BV155+BW155*BX155+BY155*BZ155+CA155*CB155+CC155*CD155+CE155*CF155+CG155*CH155+CI155*CJ155+CK155*CL155+CM155*CN155+CO155*CP155+CQ155*CR155+CS155*CT155+CU155*CV155+CW155*CX155+CY155*CZ155+DA155*DB155+DC155*DD155</f>
        <v>3658.5322593006217</v>
      </c>
      <c r="E155" s="1011">
        <v>508</v>
      </c>
      <c r="F155" s="1012">
        <v>0.18366242578456318</v>
      </c>
      <c r="G155" s="1011"/>
      <c r="H155" s="1012"/>
      <c r="I155" s="1011"/>
      <c r="J155" s="1012"/>
      <c r="K155" s="1011">
        <v>480</v>
      </c>
      <c r="L155" s="1012">
        <v>4.2806270833333331</v>
      </c>
      <c r="M155" s="1011"/>
      <c r="N155" s="1012"/>
      <c r="O155" s="1011"/>
      <c r="P155" s="1012"/>
      <c r="Q155" s="1011"/>
      <c r="R155" s="1012"/>
      <c r="S155" s="1011"/>
      <c r="T155" s="1012"/>
      <c r="U155" s="1011">
        <v>90</v>
      </c>
      <c r="V155" s="1012">
        <v>3.3626735555555558</v>
      </c>
      <c r="W155" s="1011">
        <v>621</v>
      </c>
      <c r="X155" s="1012">
        <v>6.7418562047608405E-2</v>
      </c>
      <c r="Y155" s="1011">
        <v>38</v>
      </c>
      <c r="Z155" s="1012">
        <v>0.69588811188811184</v>
      </c>
      <c r="AA155" s="1011">
        <v>327</v>
      </c>
      <c r="AB155" s="1012">
        <v>8.4482134975622292E-2</v>
      </c>
      <c r="AC155" s="1011">
        <v>90</v>
      </c>
      <c r="AD155" s="1012">
        <v>6.5727199999999986</v>
      </c>
      <c r="AE155" s="1011">
        <v>63</v>
      </c>
      <c r="AF155" s="1012">
        <v>2.390422222222222</v>
      </c>
      <c r="AG155" s="1011">
        <v>90</v>
      </c>
      <c r="AH155" s="1012">
        <v>3.2281569965870305</v>
      </c>
      <c r="AI155" s="1011">
        <v>21.5</v>
      </c>
      <c r="AJ155" s="1012">
        <v>3.6873611111111111</v>
      </c>
      <c r="AK155" s="991"/>
      <c r="AL155" s="991"/>
      <c r="AM155" s="991"/>
      <c r="AN155" s="991"/>
      <c r="AO155" s="991"/>
      <c r="AP155" s="991"/>
      <c r="AQ155" s="991"/>
      <c r="AR155" s="991"/>
      <c r="AS155" s="991"/>
      <c r="AT155" s="991"/>
      <c r="AU155" s="991"/>
      <c r="AV155" s="991"/>
      <c r="AW155" s="991"/>
      <c r="AX155" s="991"/>
      <c r="AY155" s="991"/>
      <c r="AZ155" s="991"/>
      <c r="BA155" s="991"/>
      <c r="BB155" s="991"/>
      <c r="BC155" s="991"/>
      <c r="BD155" s="991"/>
      <c r="BE155" s="991"/>
      <c r="BF155" s="991"/>
      <c r="BG155" s="991"/>
      <c r="BH155" s="991"/>
      <c r="BI155" s="991"/>
      <c r="BJ155" s="991"/>
      <c r="BK155" s="991"/>
      <c r="BL155" s="991"/>
      <c r="BM155" s="991"/>
      <c r="BN155" s="991"/>
      <c r="BO155" s="991"/>
      <c r="BP155" s="991"/>
      <c r="BQ155" s="991"/>
      <c r="BR155" s="991"/>
      <c r="BS155" s="991"/>
      <c r="BT155" s="991"/>
      <c r="BU155" s="991"/>
      <c r="BV155" s="991"/>
      <c r="BW155" s="991"/>
      <c r="BX155" s="991"/>
      <c r="BY155" s="991"/>
      <c r="BZ155" s="991"/>
      <c r="CA155" s="991"/>
      <c r="CB155" s="991"/>
      <c r="CC155" s="991"/>
      <c r="CD155" s="991"/>
      <c r="CE155" s="991"/>
      <c r="CF155" s="991"/>
      <c r="CG155" s="991"/>
      <c r="CH155" s="991"/>
      <c r="CI155" s="991"/>
      <c r="CJ155" s="991"/>
      <c r="CK155" s="991"/>
      <c r="CL155" s="991"/>
      <c r="CM155" s="991"/>
      <c r="CN155" s="991"/>
      <c r="CO155" s="991"/>
      <c r="CP155" s="991"/>
      <c r="CQ155" s="991"/>
      <c r="CR155" s="991"/>
      <c r="CS155" s="991"/>
      <c r="CT155" s="991"/>
      <c r="CU155" s="991"/>
      <c r="CV155" s="991"/>
      <c r="CW155" s="991"/>
      <c r="CX155" s="991"/>
      <c r="CY155" s="991"/>
      <c r="CZ155" s="991"/>
      <c r="DA155" s="991"/>
      <c r="DB155" s="991"/>
      <c r="DC155" s="991"/>
      <c r="DD155" s="991"/>
      <c r="DE155" s="991"/>
      <c r="DF155" s="991"/>
      <c r="DG155" s="991"/>
      <c r="DH155" s="991"/>
      <c r="DI155" s="991"/>
    </row>
    <row r="156" spans="2:113" s="843" customFormat="1" ht="12.75" thickBot="1" x14ac:dyDescent="0.25">
      <c r="B156" s="1014"/>
      <c r="C156" s="1015" t="s">
        <v>741</v>
      </c>
      <c r="D156" s="1016">
        <f>SUM(D155:D155)</f>
        <v>3658.5322593006217</v>
      </c>
      <c r="E156" s="1017"/>
      <c r="F156" s="1018"/>
      <c r="G156" s="1017"/>
      <c r="H156" s="1018"/>
      <c r="I156" s="1017"/>
      <c r="J156" s="1018"/>
      <c r="K156" s="1017">
        <f>K155</f>
        <v>480</v>
      </c>
      <c r="L156" s="1018">
        <f>L155</f>
        <v>4.2806270833333331</v>
      </c>
      <c r="M156" s="1017">
        <f t="shared" ref="M156:N156" si="89">M155</f>
        <v>0</v>
      </c>
      <c r="N156" s="1018">
        <f t="shared" si="89"/>
        <v>0</v>
      </c>
      <c r="O156" s="1017"/>
      <c r="P156" s="1018"/>
      <c r="Q156" s="1017"/>
      <c r="R156" s="1018"/>
      <c r="S156" s="1017"/>
      <c r="T156" s="1018"/>
      <c r="U156" s="1017">
        <f t="shared" ref="U156:AF156" si="90">U155</f>
        <v>90</v>
      </c>
      <c r="V156" s="1018">
        <f t="shared" si="90"/>
        <v>3.3626735555555558</v>
      </c>
      <c r="W156" s="1017">
        <f t="shared" si="90"/>
        <v>621</v>
      </c>
      <c r="X156" s="1018">
        <f t="shared" si="90"/>
        <v>6.7418562047608405E-2</v>
      </c>
      <c r="Y156" s="1017">
        <f t="shared" si="90"/>
        <v>38</v>
      </c>
      <c r="Z156" s="1018">
        <f t="shared" si="90"/>
        <v>0.69588811188811184</v>
      </c>
      <c r="AA156" s="1017">
        <f t="shared" si="90"/>
        <v>327</v>
      </c>
      <c r="AB156" s="1018">
        <f t="shared" si="90"/>
        <v>8.4482134975622292E-2</v>
      </c>
      <c r="AC156" s="1017">
        <f t="shared" si="90"/>
        <v>90</v>
      </c>
      <c r="AD156" s="1018">
        <f t="shared" si="90"/>
        <v>6.5727199999999986</v>
      </c>
      <c r="AE156" s="1017">
        <f t="shared" si="90"/>
        <v>63</v>
      </c>
      <c r="AF156" s="1018">
        <f t="shared" si="90"/>
        <v>2.390422222222222</v>
      </c>
      <c r="AG156" s="1017"/>
      <c r="AH156" s="1018"/>
      <c r="AI156" s="1017">
        <f t="shared" ref="AI156:AJ156" si="91">AI155</f>
        <v>21.5</v>
      </c>
      <c r="AJ156" s="1018">
        <f t="shared" si="91"/>
        <v>3.6873611111111111</v>
      </c>
      <c r="AK156" s="991"/>
      <c r="AL156" s="991"/>
      <c r="AM156" s="991"/>
      <c r="AN156" s="991"/>
      <c r="AO156" s="991"/>
      <c r="AP156" s="991"/>
      <c r="AQ156" s="991"/>
      <c r="AR156" s="991"/>
      <c r="AS156" s="991"/>
      <c r="AT156" s="991"/>
      <c r="AU156" s="991"/>
      <c r="AV156" s="991"/>
      <c r="AW156" s="991"/>
      <c r="AX156" s="991"/>
      <c r="AY156" s="991"/>
      <c r="AZ156" s="991"/>
      <c r="BA156" s="991"/>
      <c r="BB156" s="991"/>
      <c r="BC156" s="991"/>
      <c r="BD156" s="991"/>
      <c r="BE156" s="991"/>
      <c r="BF156" s="991"/>
      <c r="BG156" s="991"/>
      <c r="BH156" s="991"/>
      <c r="BI156" s="991"/>
      <c r="BJ156" s="991"/>
      <c r="BK156" s="991"/>
      <c r="BL156" s="991"/>
      <c r="BM156" s="991"/>
      <c r="BN156" s="991"/>
      <c r="BO156" s="991"/>
      <c r="BP156" s="991"/>
      <c r="BQ156" s="991"/>
      <c r="BR156" s="991"/>
      <c r="BS156" s="991"/>
      <c r="BT156" s="991"/>
      <c r="BU156" s="991"/>
      <c r="BV156" s="991"/>
      <c r="BW156" s="991"/>
      <c r="BX156" s="991"/>
      <c r="BY156" s="991"/>
      <c r="BZ156" s="991"/>
      <c r="CA156" s="991"/>
      <c r="CB156" s="991"/>
      <c r="CC156" s="991"/>
      <c r="CD156" s="991"/>
      <c r="CE156" s="991"/>
      <c r="CF156" s="991"/>
      <c r="CG156" s="991"/>
      <c r="CH156" s="991"/>
      <c r="CI156" s="991"/>
      <c r="CJ156" s="991"/>
      <c r="CK156" s="991"/>
      <c r="CL156" s="991"/>
      <c r="CM156" s="991"/>
      <c r="CN156" s="991"/>
      <c r="CO156" s="991"/>
      <c r="CP156" s="991"/>
      <c r="CQ156" s="991"/>
      <c r="CR156" s="991"/>
      <c r="CS156" s="991"/>
      <c r="CT156" s="991"/>
      <c r="CU156" s="991"/>
      <c r="CV156" s="991"/>
      <c r="CW156" s="991"/>
      <c r="CX156" s="991"/>
      <c r="CY156" s="991"/>
      <c r="CZ156" s="991"/>
      <c r="DA156" s="991"/>
      <c r="DB156" s="991"/>
      <c r="DC156" s="991"/>
      <c r="DD156" s="991"/>
      <c r="DE156" s="991"/>
      <c r="DF156" s="991"/>
      <c r="DG156" s="991"/>
      <c r="DH156" s="991"/>
      <c r="DI156" s="991"/>
    </row>
    <row r="159" spans="2:113" x14ac:dyDescent="0.2">
      <c r="B159" s="842" t="s">
        <v>287</v>
      </c>
      <c r="C159" s="843"/>
      <c r="D159" s="843"/>
    </row>
    <row r="160" spans="2:113" ht="12.75" thickBot="1" x14ac:dyDescent="0.25">
      <c r="B160" s="847" t="s">
        <v>288</v>
      </c>
      <c r="C160" s="848"/>
      <c r="D160" s="848"/>
      <c r="E160" s="1020"/>
      <c r="F160" s="1020"/>
      <c r="G160" s="1020"/>
      <c r="H160" s="1020"/>
      <c r="I160" s="1020"/>
      <c r="J160" s="1020"/>
      <c r="K160" s="1020"/>
      <c r="L160" s="1020"/>
      <c r="M160" s="1020"/>
      <c r="N160" s="1020"/>
      <c r="O160" s="1020"/>
      <c r="P160" s="1020"/>
      <c r="Q160" s="1020"/>
      <c r="R160" s="1020"/>
      <c r="S160" s="1020"/>
      <c r="T160" s="1020"/>
      <c r="U160" s="1020"/>
      <c r="V160" s="1020"/>
      <c r="W160" s="1020"/>
      <c r="X160" s="1020"/>
      <c r="Y160" s="1020"/>
      <c r="Z160" s="1020"/>
      <c r="AA160" s="1020"/>
      <c r="AB160" s="1020"/>
      <c r="AC160" s="1020"/>
      <c r="AD160" s="1020"/>
      <c r="AE160" s="1020"/>
      <c r="AF160" s="1020"/>
      <c r="AG160" s="1020"/>
      <c r="AH160" s="1020"/>
      <c r="AI160" s="1020"/>
      <c r="AJ160" s="1020"/>
    </row>
    <row r="161" spans="1:113" s="997" customFormat="1" ht="39" customHeight="1" x14ac:dyDescent="0.25">
      <c r="B161" s="992" t="s">
        <v>147</v>
      </c>
      <c r="C161" s="993" t="s">
        <v>148</v>
      </c>
      <c r="D161" s="994" t="s">
        <v>273</v>
      </c>
      <c r="E161" s="995" t="s">
        <v>150</v>
      </c>
      <c r="F161" s="996"/>
      <c r="G161" s="995" t="s">
        <v>151</v>
      </c>
      <c r="H161" s="996"/>
      <c r="I161" s="995" t="s">
        <v>152</v>
      </c>
      <c r="J161" s="996"/>
      <c r="K161" s="995" t="s">
        <v>153</v>
      </c>
      <c r="L161" s="996"/>
      <c r="M161" s="995" t="s">
        <v>154</v>
      </c>
      <c r="N161" s="996"/>
      <c r="O161" s="995" t="s">
        <v>155</v>
      </c>
      <c r="P161" s="996"/>
      <c r="Q161" s="995" t="s">
        <v>156</v>
      </c>
      <c r="R161" s="996"/>
      <c r="S161" s="995" t="s">
        <v>157</v>
      </c>
      <c r="T161" s="996"/>
      <c r="U161" s="995" t="s">
        <v>158</v>
      </c>
      <c r="V161" s="996"/>
      <c r="W161" s="995" t="s">
        <v>159</v>
      </c>
      <c r="X161" s="996"/>
      <c r="Y161" s="995" t="s">
        <v>160</v>
      </c>
      <c r="Z161" s="996"/>
      <c r="AA161" s="995" t="s">
        <v>161</v>
      </c>
      <c r="AB161" s="996"/>
      <c r="AC161" s="995" t="s">
        <v>162</v>
      </c>
      <c r="AD161" s="996"/>
      <c r="AE161" s="995" t="s">
        <v>163</v>
      </c>
      <c r="AF161" s="996"/>
      <c r="AG161" s="995" t="s">
        <v>164</v>
      </c>
      <c r="AH161" s="996"/>
      <c r="AI161" s="995" t="s">
        <v>165</v>
      </c>
      <c r="AJ161" s="996"/>
      <c r="AK161" s="991"/>
      <c r="AL161" s="991"/>
      <c r="AM161" s="991"/>
      <c r="AN161" s="991"/>
      <c r="AO161" s="991"/>
      <c r="AP161" s="991"/>
      <c r="AQ161" s="991"/>
      <c r="AR161" s="991"/>
      <c r="AS161" s="991"/>
      <c r="AT161" s="991"/>
      <c r="AU161" s="991"/>
      <c r="AV161" s="991"/>
      <c r="AW161" s="991"/>
      <c r="AX161" s="991"/>
      <c r="AY161" s="991"/>
      <c r="AZ161" s="991"/>
      <c r="BA161" s="991"/>
      <c r="BB161" s="991"/>
      <c r="BC161" s="991"/>
      <c r="BD161" s="991"/>
      <c r="BE161" s="991"/>
      <c r="BF161" s="991"/>
      <c r="BG161" s="991"/>
      <c r="BH161" s="991"/>
      <c r="BI161" s="991"/>
      <c r="BJ161" s="991"/>
      <c r="BK161" s="991"/>
      <c r="BL161" s="991"/>
      <c r="BM161" s="991"/>
      <c r="BN161" s="991"/>
      <c r="BO161" s="991"/>
      <c r="BP161" s="991"/>
      <c r="BQ161" s="991"/>
      <c r="BR161" s="991"/>
      <c r="BS161" s="991"/>
      <c r="BT161" s="991"/>
      <c r="BU161" s="991"/>
      <c r="BV161" s="991"/>
      <c r="BW161" s="991"/>
      <c r="BX161" s="991"/>
      <c r="BY161" s="991"/>
      <c r="BZ161" s="991"/>
      <c r="CA161" s="991"/>
      <c r="CB161" s="991"/>
      <c r="CC161" s="991"/>
      <c r="CD161" s="991"/>
      <c r="CE161" s="991"/>
      <c r="CF161" s="991"/>
      <c r="CG161" s="991"/>
      <c r="CH161" s="991"/>
      <c r="CI161" s="991"/>
      <c r="CJ161" s="991"/>
      <c r="CK161" s="991"/>
      <c r="CL161" s="991"/>
      <c r="CM161" s="991"/>
      <c r="CN161" s="991"/>
      <c r="CO161" s="991"/>
      <c r="CP161" s="991"/>
      <c r="CQ161" s="991"/>
      <c r="CR161" s="991"/>
      <c r="CS161" s="991"/>
      <c r="CT161" s="991"/>
      <c r="CU161" s="991"/>
      <c r="CV161" s="991"/>
      <c r="CW161" s="991"/>
      <c r="CX161" s="991"/>
      <c r="CY161" s="991"/>
      <c r="CZ161" s="991"/>
      <c r="DA161" s="991"/>
      <c r="DB161" s="991"/>
      <c r="DC161" s="991"/>
      <c r="DD161" s="991"/>
      <c r="DE161" s="991"/>
      <c r="DF161" s="991"/>
      <c r="DG161" s="991"/>
      <c r="DH161" s="991"/>
      <c r="DI161" s="991"/>
    </row>
    <row r="162" spans="1:113" ht="24.75" thickBot="1" x14ac:dyDescent="0.25">
      <c r="B162" s="998"/>
      <c r="C162" s="999"/>
      <c r="D162" s="1000"/>
      <c r="E162" s="1001" t="s">
        <v>187</v>
      </c>
      <c r="F162" s="1002" t="s">
        <v>188</v>
      </c>
      <c r="G162" s="1001" t="s">
        <v>187</v>
      </c>
      <c r="H162" s="1002" t="s">
        <v>188</v>
      </c>
      <c r="I162" s="1001" t="s">
        <v>187</v>
      </c>
      <c r="J162" s="1002" t="s">
        <v>188</v>
      </c>
      <c r="K162" s="1001" t="s">
        <v>187</v>
      </c>
      <c r="L162" s="1002" t="s">
        <v>188</v>
      </c>
      <c r="M162" s="1001" t="s">
        <v>187</v>
      </c>
      <c r="N162" s="1002" t="s">
        <v>188</v>
      </c>
      <c r="O162" s="1001" t="s">
        <v>187</v>
      </c>
      <c r="P162" s="1002" t="s">
        <v>188</v>
      </c>
      <c r="Q162" s="1001" t="s">
        <v>189</v>
      </c>
      <c r="R162" s="1002" t="s">
        <v>190</v>
      </c>
      <c r="S162" s="1001" t="s">
        <v>187</v>
      </c>
      <c r="T162" s="1002" t="s">
        <v>188</v>
      </c>
      <c r="U162" s="1001" t="s">
        <v>187</v>
      </c>
      <c r="V162" s="1002" t="s">
        <v>188</v>
      </c>
      <c r="W162" s="1001" t="s">
        <v>187</v>
      </c>
      <c r="X162" s="1002" t="s">
        <v>188</v>
      </c>
      <c r="Y162" s="1001" t="s">
        <v>187</v>
      </c>
      <c r="Z162" s="1002" t="s">
        <v>188</v>
      </c>
      <c r="AA162" s="1001" t="s">
        <v>187</v>
      </c>
      <c r="AB162" s="1002" t="s">
        <v>188</v>
      </c>
      <c r="AC162" s="1001" t="s">
        <v>187</v>
      </c>
      <c r="AD162" s="1002" t="s">
        <v>188</v>
      </c>
      <c r="AE162" s="1001" t="s">
        <v>187</v>
      </c>
      <c r="AF162" s="1002" t="s">
        <v>188</v>
      </c>
      <c r="AG162" s="1001" t="s">
        <v>191</v>
      </c>
      <c r="AH162" s="1002" t="s">
        <v>192</v>
      </c>
      <c r="AI162" s="1001" t="s">
        <v>191</v>
      </c>
      <c r="AJ162" s="1002" t="s">
        <v>192</v>
      </c>
      <c r="AK162" s="991"/>
      <c r="AL162" s="991"/>
      <c r="AM162" s="991"/>
      <c r="AN162" s="991"/>
      <c r="AO162" s="991"/>
      <c r="AP162" s="991"/>
      <c r="AQ162" s="991"/>
      <c r="AR162" s="991"/>
      <c r="AS162" s="991"/>
      <c r="AT162" s="991"/>
      <c r="AU162" s="991"/>
      <c r="AV162" s="991"/>
      <c r="AW162" s="991"/>
      <c r="AX162" s="991"/>
      <c r="AY162" s="991"/>
      <c r="AZ162" s="991"/>
      <c r="BA162" s="991"/>
      <c r="BB162" s="991"/>
      <c r="BC162" s="991"/>
      <c r="BD162" s="991"/>
      <c r="BE162" s="991"/>
      <c r="BF162" s="991"/>
      <c r="BG162" s="991"/>
      <c r="BH162" s="991"/>
      <c r="BI162" s="991"/>
      <c r="BJ162" s="991"/>
      <c r="BK162" s="991"/>
      <c r="BL162" s="991"/>
      <c r="BM162" s="991"/>
      <c r="BN162" s="991"/>
      <c r="BO162" s="991"/>
      <c r="BP162" s="991"/>
      <c r="BQ162" s="991"/>
      <c r="BR162" s="991"/>
      <c r="BS162" s="991"/>
      <c r="BT162" s="991"/>
      <c r="BU162" s="991"/>
      <c r="BV162" s="991"/>
      <c r="BW162" s="991"/>
      <c r="BX162" s="991"/>
      <c r="BY162" s="991"/>
      <c r="BZ162" s="991"/>
      <c r="CA162" s="991"/>
      <c r="CB162" s="991"/>
      <c r="CC162" s="991"/>
      <c r="CD162" s="991"/>
      <c r="CE162" s="991"/>
      <c r="CF162" s="991"/>
      <c r="CG162" s="991"/>
      <c r="CH162" s="991"/>
      <c r="CI162" s="991"/>
      <c r="CJ162" s="991"/>
      <c r="CK162" s="991"/>
      <c r="CL162" s="991"/>
      <c r="CM162" s="991"/>
      <c r="CN162" s="991"/>
      <c r="CO162" s="991"/>
      <c r="CP162" s="991"/>
      <c r="CQ162" s="991"/>
      <c r="CR162" s="991"/>
      <c r="CS162" s="991"/>
      <c r="CT162" s="991"/>
      <c r="CU162" s="991"/>
      <c r="CV162" s="991"/>
      <c r="CW162" s="991"/>
      <c r="CX162" s="991"/>
      <c r="CY162" s="991"/>
      <c r="CZ162" s="991"/>
      <c r="DA162" s="991"/>
      <c r="DB162" s="991"/>
      <c r="DC162" s="991"/>
      <c r="DD162" s="991"/>
      <c r="DE162" s="991"/>
      <c r="DF162" s="991"/>
      <c r="DG162" s="991"/>
      <c r="DH162" s="991"/>
      <c r="DI162" s="991"/>
    </row>
    <row r="163" spans="1:113" s="1007" customFormat="1" x14ac:dyDescent="0.2">
      <c r="B163" s="1003">
        <v>1</v>
      </c>
      <c r="C163" s="1004">
        <v>2</v>
      </c>
      <c r="D163" s="1004"/>
      <c r="E163" s="1005">
        <v>6</v>
      </c>
      <c r="F163" s="1006">
        <v>7</v>
      </c>
      <c r="G163" s="1005">
        <v>8</v>
      </c>
      <c r="H163" s="1006">
        <v>9</v>
      </c>
      <c r="I163" s="1005">
        <v>10</v>
      </c>
      <c r="J163" s="1006">
        <v>11</v>
      </c>
      <c r="K163" s="1005">
        <v>12</v>
      </c>
      <c r="L163" s="1006">
        <v>13</v>
      </c>
      <c r="M163" s="1005">
        <v>14</v>
      </c>
      <c r="N163" s="1006">
        <v>15</v>
      </c>
      <c r="O163" s="1005">
        <v>16</v>
      </c>
      <c r="P163" s="1006">
        <v>17</v>
      </c>
      <c r="Q163" s="1005">
        <v>18</v>
      </c>
      <c r="R163" s="1006">
        <v>19</v>
      </c>
      <c r="S163" s="1005">
        <v>20</v>
      </c>
      <c r="T163" s="1006">
        <v>21</v>
      </c>
      <c r="U163" s="1005">
        <v>22</v>
      </c>
      <c r="V163" s="1006">
        <v>23</v>
      </c>
      <c r="W163" s="1005">
        <v>24</v>
      </c>
      <c r="X163" s="1006">
        <v>25</v>
      </c>
      <c r="Y163" s="1005">
        <v>26</v>
      </c>
      <c r="Z163" s="1006">
        <v>27</v>
      </c>
      <c r="AA163" s="1005">
        <v>28</v>
      </c>
      <c r="AB163" s="1006">
        <v>29</v>
      </c>
      <c r="AC163" s="1005">
        <v>30</v>
      </c>
      <c r="AD163" s="1006">
        <v>31</v>
      </c>
      <c r="AE163" s="1005">
        <v>32</v>
      </c>
      <c r="AF163" s="1006">
        <v>33</v>
      </c>
      <c r="AG163" s="1005">
        <v>34</v>
      </c>
      <c r="AH163" s="1006">
        <v>35</v>
      </c>
      <c r="AI163" s="1005">
        <v>36</v>
      </c>
      <c r="AJ163" s="1006">
        <v>37</v>
      </c>
      <c r="AK163" s="991"/>
      <c r="AL163" s="991"/>
      <c r="AM163" s="991"/>
      <c r="AN163" s="991"/>
      <c r="AO163" s="991"/>
      <c r="AP163" s="991"/>
      <c r="AQ163" s="991"/>
      <c r="AR163" s="991"/>
      <c r="AS163" s="991"/>
      <c r="AT163" s="991"/>
      <c r="AU163" s="991"/>
      <c r="AV163" s="991"/>
      <c r="AW163" s="991"/>
      <c r="AX163" s="991"/>
      <c r="AY163" s="991"/>
      <c r="AZ163" s="991"/>
      <c r="BA163" s="991"/>
      <c r="BB163" s="991"/>
      <c r="BC163" s="991"/>
      <c r="BD163" s="991"/>
      <c r="BE163" s="991"/>
      <c r="BF163" s="991"/>
      <c r="BG163" s="991"/>
      <c r="BH163" s="991"/>
      <c r="BI163" s="991"/>
      <c r="BJ163" s="991"/>
      <c r="BK163" s="991"/>
      <c r="BL163" s="991"/>
      <c r="BM163" s="991"/>
      <c r="BN163" s="991"/>
      <c r="BO163" s="991"/>
      <c r="BP163" s="991"/>
      <c r="BQ163" s="991"/>
      <c r="BR163" s="991"/>
      <c r="BS163" s="991"/>
      <c r="BT163" s="991"/>
      <c r="BU163" s="991"/>
      <c r="BV163" s="991"/>
      <c r="BW163" s="991"/>
      <c r="BX163" s="991"/>
      <c r="BY163" s="991"/>
      <c r="BZ163" s="991"/>
      <c r="CA163" s="991"/>
      <c r="CB163" s="991"/>
      <c r="CC163" s="991"/>
      <c r="CD163" s="991"/>
      <c r="CE163" s="991"/>
      <c r="CF163" s="991"/>
      <c r="CG163" s="991"/>
      <c r="CH163" s="991"/>
      <c r="CI163" s="991"/>
      <c r="CJ163" s="991"/>
      <c r="CK163" s="991"/>
      <c r="CL163" s="991"/>
      <c r="CM163" s="991"/>
      <c r="CN163" s="991"/>
      <c r="CO163" s="991"/>
      <c r="CP163" s="991"/>
      <c r="CQ163" s="991"/>
      <c r="CR163" s="991"/>
      <c r="CS163" s="991"/>
      <c r="CT163" s="991"/>
      <c r="CU163" s="991"/>
      <c r="CV163" s="991"/>
      <c r="CW163" s="991"/>
      <c r="CX163" s="991"/>
      <c r="CY163" s="991"/>
      <c r="CZ163" s="991"/>
      <c r="DA163" s="991"/>
      <c r="DB163" s="991"/>
      <c r="DC163" s="991"/>
      <c r="DD163" s="991"/>
      <c r="DE163" s="991"/>
      <c r="DF163" s="991"/>
      <c r="DG163" s="991"/>
      <c r="DH163" s="991"/>
      <c r="DI163" s="991"/>
    </row>
    <row r="164" spans="1:113" s="1013" customFormat="1" ht="12.75" thickBot="1" x14ac:dyDescent="0.3">
      <c r="B164" s="1008">
        <v>5</v>
      </c>
      <c r="C164" s="1009" t="s">
        <v>205</v>
      </c>
      <c r="D164" s="1010">
        <f>E164*F164+G164*H164+I164*J164+K164*L164+M164*N164+O164*P164+Q164*R164+S164*T164+U164*V164+W164*X164+Y164*Z164+AA164*AB164+AC164*AD164+AE164*AF164+AG164*AH164+AI164*AJ164+AK164*AL164+AM164*AN164+AO164*AP164+AQ164*AR164+AS164*AT164+AU164*AV164+AW164*AX164+AY164*AZ164+BA164*BB164+BC164*BD164+BE164*BF164+BG164*BH164+BI164*BJ164+BK164*BL164+BM164*BN164+BO164*BP164+BQ164*BR164+BS164*BT164+BU164*BV164+BW164*BX164+BY164*BZ164+CA164*CB164+CC164*CD164+CE164*CF164+CG164*CH164+CI164*CJ164+CK164*CL164+CM164*CN164+CO164*CP164+CQ164*CR164+CS164*CT164+CU164*CV164+CW164*CX164+CY164*CZ164+DA164*DB164+DC164*DD164</f>
        <v>21358.959863636104</v>
      </c>
      <c r="E164" s="1011"/>
      <c r="F164" s="1012"/>
      <c r="G164" s="1011">
        <v>21925</v>
      </c>
      <c r="H164" s="1012">
        <v>0.65368543457140704</v>
      </c>
      <c r="I164" s="1011"/>
      <c r="J164" s="1012"/>
      <c r="K164" s="1011">
        <v>387</v>
      </c>
      <c r="L164" s="1012">
        <v>4.0428657216494841</v>
      </c>
      <c r="M164" s="1011"/>
      <c r="N164" s="1012"/>
      <c r="O164" s="1011">
        <v>36441</v>
      </c>
      <c r="P164" s="1012">
        <v>8.567958148006273E-2</v>
      </c>
      <c r="Q164" s="1011">
        <v>901</v>
      </c>
      <c r="R164" s="1012">
        <v>0.45043718190871357</v>
      </c>
      <c r="S164" s="1011"/>
      <c r="T164" s="1012"/>
      <c r="U164" s="1011">
        <v>95</v>
      </c>
      <c r="V164" s="1012">
        <v>3.4288586736842106</v>
      </c>
      <c r="W164" s="1011">
        <v>3269</v>
      </c>
      <c r="X164" s="1012">
        <v>6.3543834939461336E-2</v>
      </c>
      <c r="Y164" s="1011">
        <v>178</v>
      </c>
      <c r="Z164" s="1012">
        <v>1.0279798994974874</v>
      </c>
      <c r="AA164" s="1011"/>
      <c r="AB164" s="1012"/>
      <c r="AC164" s="1011">
        <v>166</v>
      </c>
      <c r="AD164" s="1012">
        <v>4.3255313253012053</v>
      </c>
      <c r="AE164" s="1011">
        <v>153</v>
      </c>
      <c r="AF164" s="1012">
        <v>2.4543228758169935</v>
      </c>
      <c r="AG164" s="1011">
        <v>38.5</v>
      </c>
      <c r="AH164" s="1012">
        <v>3.2266949152542379</v>
      </c>
      <c r="AI164" s="1011"/>
      <c r="AJ164" s="1012"/>
      <c r="AK164" s="991"/>
      <c r="AL164" s="991"/>
      <c r="AM164" s="991"/>
      <c r="AN164" s="991"/>
      <c r="AO164" s="991"/>
      <c r="AP164" s="991"/>
      <c r="AQ164" s="991"/>
      <c r="AR164" s="991"/>
      <c r="AS164" s="991"/>
      <c r="AT164" s="991"/>
      <c r="AU164" s="991"/>
      <c r="AV164" s="991"/>
      <c r="AW164" s="991"/>
      <c r="AX164" s="991"/>
      <c r="AY164" s="991"/>
      <c r="AZ164" s="991"/>
      <c r="BA164" s="991"/>
      <c r="BB164" s="991"/>
      <c r="BC164" s="991"/>
      <c r="BD164" s="991"/>
      <c r="BE164" s="991"/>
      <c r="BF164" s="991"/>
      <c r="BG164" s="991"/>
      <c r="BH164" s="991"/>
      <c r="BI164" s="991"/>
      <c r="BJ164" s="991"/>
      <c r="BK164" s="991"/>
      <c r="BL164" s="991"/>
      <c r="BM164" s="991"/>
      <c r="BN164" s="991"/>
      <c r="BO164" s="991"/>
      <c r="BP164" s="991"/>
      <c r="BQ164" s="991"/>
      <c r="BR164" s="991"/>
      <c r="BS164" s="991"/>
      <c r="BT164" s="991"/>
      <c r="BU164" s="991"/>
      <c r="BV164" s="991"/>
      <c r="BW164" s="991"/>
      <c r="BX164" s="991"/>
      <c r="BY164" s="991"/>
      <c r="BZ164" s="991"/>
      <c r="CA164" s="991"/>
      <c r="CB164" s="991"/>
      <c r="CC164" s="991"/>
      <c r="CD164" s="991"/>
      <c r="CE164" s="991"/>
      <c r="CF164" s="991"/>
      <c r="CG164" s="991"/>
      <c r="CH164" s="991"/>
      <c r="CI164" s="991"/>
      <c r="CJ164" s="991"/>
      <c r="CK164" s="991"/>
      <c r="CL164" s="991"/>
      <c r="CM164" s="991"/>
      <c r="CN164" s="991"/>
      <c r="CO164" s="991"/>
      <c r="CP164" s="991"/>
      <c r="CQ164" s="991"/>
      <c r="CR164" s="991"/>
      <c r="CS164" s="991"/>
      <c r="CT164" s="991"/>
      <c r="CU164" s="991"/>
      <c r="CV164" s="991"/>
      <c r="CW164" s="991"/>
      <c r="CX164" s="991"/>
      <c r="CY164" s="991"/>
      <c r="CZ164" s="991"/>
      <c r="DA164" s="991"/>
      <c r="DB164" s="991"/>
      <c r="DC164" s="991"/>
      <c r="DD164" s="991"/>
      <c r="DE164" s="991"/>
      <c r="DF164" s="991"/>
      <c r="DG164" s="991"/>
      <c r="DH164" s="991"/>
      <c r="DI164" s="991"/>
    </row>
    <row r="165" spans="1:113" s="843" customFormat="1" ht="12.75" thickBot="1" x14ac:dyDescent="0.25">
      <c r="B165" s="1014"/>
      <c r="C165" s="1015" t="s">
        <v>741</v>
      </c>
      <c r="D165" s="1016">
        <f>SUM(D164:D164)</f>
        <v>21358.959863636104</v>
      </c>
      <c r="E165" s="1017"/>
      <c r="F165" s="1018"/>
      <c r="G165" s="1017"/>
      <c r="H165" s="1018"/>
      <c r="I165" s="1017"/>
      <c r="J165" s="1018"/>
      <c r="K165" s="1017">
        <f>K164</f>
        <v>387</v>
      </c>
      <c r="L165" s="1018">
        <f>L164</f>
        <v>4.0428657216494841</v>
      </c>
      <c r="M165" s="1017">
        <f t="shared" ref="M165:N165" si="92">M164</f>
        <v>0</v>
      </c>
      <c r="N165" s="1018">
        <f t="shared" si="92"/>
        <v>0</v>
      </c>
      <c r="O165" s="1017"/>
      <c r="P165" s="1018"/>
      <c r="Q165" s="1017"/>
      <c r="R165" s="1018"/>
      <c r="S165" s="1017"/>
      <c r="T165" s="1018"/>
      <c r="U165" s="1017">
        <f t="shared" ref="U165:AF165" si="93">U164</f>
        <v>95</v>
      </c>
      <c r="V165" s="1018">
        <f t="shared" si="93"/>
        <v>3.4288586736842106</v>
      </c>
      <c r="W165" s="1017">
        <f t="shared" si="93"/>
        <v>3269</v>
      </c>
      <c r="X165" s="1018">
        <f t="shared" si="93"/>
        <v>6.3543834939461336E-2</v>
      </c>
      <c r="Y165" s="1017">
        <f t="shared" si="93"/>
        <v>178</v>
      </c>
      <c r="Z165" s="1018">
        <f t="shared" si="93"/>
        <v>1.0279798994974874</v>
      </c>
      <c r="AA165" s="1017">
        <f t="shared" si="93"/>
        <v>0</v>
      </c>
      <c r="AB165" s="1018">
        <f t="shared" si="93"/>
        <v>0</v>
      </c>
      <c r="AC165" s="1017">
        <f t="shared" si="93"/>
        <v>166</v>
      </c>
      <c r="AD165" s="1018">
        <f t="shared" si="93"/>
        <v>4.3255313253012053</v>
      </c>
      <c r="AE165" s="1017">
        <f t="shared" si="93"/>
        <v>153</v>
      </c>
      <c r="AF165" s="1018">
        <f t="shared" si="93"/>
        <v>2.4543228758169935</v>
      </c>
      <c r="AG165" s="1017"/>
      <c r="AH165" s="1018"/>
      <c r="AI165" s="1017">
        <f t="shared" ref="AI165:AJ165" si="94">AI164</f>
        <v>0</v>
      </c>
      <c r="AJ165" s="1018">
        <f t="shared" si="94"/>
        <v>0</v>
      </c>
      <c r="AK165" s="991"/>
      <c r="AL165" s="991"/>
      <c r="AM165" s="991"/>
      <c r="AN165" s="991"/>
      <c r="AO165" s="991"/>
      <c r="AP165" s="991"/>
      <c r="AQ165" s="991"/>
      <c r="AR165" s="991"/>
      <c r="AS165" s="991"/>
      <c r="AT165" s="991"/>
      <c r="AU165" s="991"/>
      <c r="AV165" s="991"/>
      <c r="AW165" s="991"/>
      <c r="AX165" s="991"/>
      <c r="AY165" s="991"/>
      <c r="AZ165" s="991"/>
      <c r="BA165" s="991"/>
      <c r="BB165" s="991"/>
      <c r="BC165" s="991"/>
      <c r="BD165" s="991"/>
      <c r="BE165" s="991"/>
      <c r="BF165" s="991"/>
      <c r="BG165" s="991"/>
      <c r="BH165" s="991"/>
      <c r="BI165" s="991"/>
      <c r="BJ165" s="991"/>
      <c r="BK165" s="991"/>
      <c r="BL165" s="991"/>
      <c r="BM165" s="991"/>
      <c r="BN165" s="991"/>
      <c r="BO165" s="991"/>
      <c r="BP165" s="991"/>
      <c r="BQ165" s="991"/>
      <c r="BR165" s="991"/>
      <c r="BS165" s="991"/>
      <c r="BT165" s="991"/>
      <c r="BU165" s="991"/>
      <c r="BV165" s="991"/>
      <c r="BW165" s="991"/>
      <c r="BX165" s="991"/>
      <c r="BY165" s="991"/>
      <c r="BZ165" s="991"/>
      <c r="CA165" s="991"/>
      <c r="CB165" s="991"/>
      <c r="CC165" s="991"/>
      <c r="CD165" s="991"/>
      <c r="CE165" s="991"/>
      <c r="CF165" s="991"/>
      <c r="CG165" s="991"/>
      <c r="CH165" s="991"/>
      <c r="CI165" s="991"/>
      <c r="CJ165" s="991"/>
      <c r="CK165" s="991"/>
      <c r="CL165" s="991"/>
      <c r="CM165" s="991"/>
      <c r="CN165" s="991"/>
      <c r="CO165" s="991"/>
      <c r="CP165" s="991"/>
      <c r="CQ165" s="991"/>
      <c r="CR165" s="991"/>
      <c r="CS165" s="991"/>
      <c r="CT165" s="991"/>
      <c r="CU165" s="991"/>
      <c r="CV165" s="991"/>
      <c r="CW165" s="991"/>
      <c r="CX165" s="991"/>
      <c r="CY165" s="991"/>
      <c r="CZ165" s="991"/>
      <c r="DA165" s="991"/>
      <c r="DB165" s="991"/>
      <c r="DC165" s="991"/>
      <c r="DD165" s="991"/>
      <c r="DE165" s="991"/>
      <c r="DF165" s="991"/>
      <c r="DG165" s="991"/>
      <c r="DH165" s="991"/>
      <c r="DI165" s="991"/>
    </row>
    <row r="167" spans="1:113" x14ac:dyDescent="0.2">
      <c r="A167" s="840" t="s">
        <v>294</v>
      </c>
      <c r="B167" s="1054" t="s">
        <v>293</v>
      </c>
      <c r="C167" s="1054"/>
      <c r="D167" s="1054"/>
      <c r="E167" s="1054"/>
      <c r="F167" s="1054"/>
    </row>
    <row r="168" spans="1:113" ht="36" x14ac:dyDescent="0.2">
      <c r="B168" s="1055" t="s">
        <v>290</v>
      </c>
      <c r="C168" s="1055"/>
      <c r="D168" s="1055" t="s">
        <v>291</v>
      </c>
      <c r="E168" s="1055"/>
      <c r="F168" s="1056" t="s">
        <v>292</v>
      </c>
    </row>
    <row r="169" spans="1:113" ht="25.5" customHeight="1" x14ac:dyDescent="0.2">
      <c r="B169" s="1057"/>
      <c r="C169" s="1058"/>
      <c r="D169" s="1057" t="s">
        <v>205</v>
      </c>
      <c r="E169" s="1058"/>
      <c r="F169" s="896"/>
    </row>
    <row r="170" spans="1:113" x14ac:dyDescent="0.2">
      <c r="B170" s="1059"/>
      <c r="C170" s="1060"/>
      <c r="D170" s="1061">
        <v>-3253.59</v>
      </c>
      <c r="E170" s="1062"/>
      <c r="F170" s="896"/>
    </row>
    <row r="171" spans="1:113" x14ac:dyDescent="0.2">
      <c r="B171" s="1059">
        <v>481268</v>
      </c>
      <c r="C171" s="1060"/>
      <c r="D171" s="1059">
        <f>D170+E170</f>
        <v>-3253.59</v>
      </c>
      <c r="E171" s="1059"/>
      <c r="F171" s="1063">
        <f>B171+D171</f>
        <v>478014.41</v>
      </c>
    </row>
    <row r="173" spans="1:113" x14ac:dyDescent="0.2">
      <c r="A173" s="840" t="s">
        <v>371</v>
      </c>
      <c r="B173" s="1064" t="s">
        <v>295</v>
      </c>
      <c r="C173" s="1064"/>
      <c r="D173" s="1064"/>
      <c r="E173" s="1064"/>
      <c r="F173" s="1064"/>
      <c r="G173" s="1064"/>
      <c r="H173" s="1064"/>
      <c r="I173" s="1064"/>
      <c r="J173" s="1064"/>
      <c r="K173" s="1064"/>
      <c r="L173" s="1064"/>
    </row>
    <row r="174" spans="1:113" ht="24" x14ac:dyDescent="0.2">
      <c r="B174" s="1065" t="s">
        <v>296</v>
      </c>
      <c r="C174" s="1066" t="s">
        <v>297</v>
      </c>
      <c r="D174" s="1067" t="s">
        <v>298</v>
      </c>
      <c r="E174" s="1067"/>
      <c r="F174" s="1067"/>
      <c r="G174" s="1067"/>
      <c r="H174" s="1067"/>
      <c r="I174" s="1068" t="s">
        <v>299</v>
      </c>
      <c r="J174" s="1069"/>
      <c r="K174" s="1068" t="s">
        <v>300</v>
      </c>
      <c r="L174" s="1069"/>
    </row>
    <row r="175" spans="1:113" ht="24" x14ac:dyDescent="0.2">
      <c r="B175" s="1065"/>
      <c r="C175" s="1070" t="s">
        <v>41</v>
      </c>
      <c r="D175" s="1071" t="s">
        <v>301</v>
      </c>
      <c r="E175" s="1071" t="s">
        <v>116</v>
      </c>
      <c r="F175" s="1071" t="s">
        <v>90</v>
      </c>
      <c r="G175" s="1071" t="s">
        <v>96</v>
      </c>
      <c r="H175" s="1070" t="s">
        <v>1</v>
      </c>
      <c r="I175" s="1072" t="s">
        <v>302</v>
      </c>
      <c r="J175" s="1072" t="s">
        <v>303</v>
      </c>
      <c r="K175" s="1073" t="s">
        <v>303</v>
      </c>
      <c r="L175" s="1074" t="s">
        <v>302</v>
      </c>
    </row>
    <row r="176" spans="1:113" x14ac:dyDescent="0.2">
      <c r="B176" s="1075" t="s">
        <v>304</v>
      </c>
      <c r="C176" s="1076" t="s">
        <v>305</v>
      </c>
      <c r="D176" s="1077">
        <v>3515</v>
      </c>
      <c r="E176" s="1078">
        <v>1.59</v>
      </c>
      <c r="F176" s="1078">
        <f>D176*E176</f>
        <v>5588.85</v>
      </c>
      <c r="G176" s="1079">
        <v>0.21</v>
      </c>
      <c r="H176" s="1080">
        <f>F176*1.21</f>
        <v>6762.5084999999999</v>
      </c>
      <c r="I176" s="1081" t="s">
        <v>306</v>
      </c>
      <c r="J176" s="1082">
        <v>44144</v>
      </c>
      <c r="K176" s="1083" t="s">
        <v>307</v>
      </c>
      <c r="L176" s="1084" t="s">
        <v>308</v>
      </c>
    </row>
    <row r="177" spans="2:12" x14ac:dyDescent="0.2">
      <c r="B177" s="1085" t="s">
        <v>304</v>
      </c>
      <c r="C177" s="1086" t="s">
        <v>309</v>
      </c>
      <c r="D177" s="1077">
        <v>10079</v>
      </c>
      <c r="E177" s="1087">
        <v>1.35</v>
      </c>
      <c r="F177" s="1087">
        <f>D177*E177</f>
        <v>13606.650000000001</v>
      </c>
      <c r="G177" s="1079">
        <v>0.21</v>
      </c>
      <c r="H177" s="1088">
        <f>F177*1.21</f>
        <v>16464.0465</v>
      </c>
      <c r="I177" s="1081" t="s">
        <v>310</v>
      </c>
      <c r="J177" s="1082">
        <v>44152</v>
      </c>
      <c r="K177" s="1089"/>
      <c r="L177" s="1090"/>
    </row>
    <row r="178" spans="2:12" x14ac:dyDescent="0.2">
      <c r="B178" s="1091"/>
      <c r="C178" s="1092"/>
      <c r="D178" s="1077"/>
      <c r="E178" s="1093"/>
      <c r="F178" s="1093"/>
      <c r="G178" s="1094"/>
      <c r="H178" s="1095"/>
      <c r="I178" s="1091"/>
      <c r="J178" s="1096"/>
      <c r="K178" s="1091"/>
      <c r="L178" s="1091"/>
    </row>
    <row r="179" spans="2:12" x14ac:dyDescent="0.2">
      <c r="B179" s="1085" t="s">
        <v>311</v>
      </c>
      <c r="C179" s="1086" t="s">
        <v>312</v>
      </c>
      <c r="D179" s="1077">
        <v>3600</v>
      </c>
      <c r="E179" s="1087">
        <v>2.2000000000000002</v>
      </c>
      <c r="F179" s="1087">
        <f t="shared" ref="F179:F210" si="95">D179*E179</f>
        <v>7920.0000000000009</v>
      </c>
      <c r="G179" s="1097">
        <v>0.21</v>
      </c>
      <c r="H179" s="1088">
        <f t="shared" ref="H179:H185" si="96">F179*1.21</f>
        <v>9583.2000000000007</v>
      </c>
      <c r="I179" s="1081" t="s">
        <v>313</v>
      </c>
      <c r="J179" s="1098">
        <v>44126</v>
      </c>
      <c r="K179" s="1099" t="s">
        <v>307</v>
      </c>
      <c r="L179" s="1100" t="s">
        <v>314</v>
      </c>
    </row>
    <row r="180" spans="2:12" x14ac:dyDescent="0.2">
      <c r="B180" s="1085" t="s">
        <v>311</v>
      </c>
      <c r="C180" s="1086" t="s">
        <v>312</v>
      </c>
      <c r="D180" s="1077">
        <v>5040</v>
      </c>
      <c r="E180" s="1087">
        <v>2</v>
      </c>
      <c r="F180" s="1087">
        <f t="shared" si="95"/>
        <v>10080</v>
      </c>
      <c r="G180" s="1097">
        <v>0.21</v>
      </c>
      <c r="H180" s="1088">
        <f t="shared" si="96"/>
        <v>12196.8</v>
      </c>
      <c r="I180" s="1081" t="s">
        <v>315</v>
      </c>
      <c r="J180" s="1098">
        <v>44133</v>
      </c>
      <c r="K180" s="1101"/>
      <c r="L180" s="1102"/>
    </row>
    <row r="181" spans="2:12" x14ac:dyDescent="0.2">
      <c r="B181" s="1085" t="s">
        <v>311</v>
      </c>
      <c r="C181" s="1086" t="s">
        <v>312</v>
      </c>
      <c r="D181" s="1077">
        <v>7200</v>
      </c>
      <c r="E181" s="1087">
        <v>2</v>
      </c>
      <c r="F181" s="1087">
        <f t="shared" si="95"/>
        <v>14400</v>
      </c>
      <c r="G181" s="1097">
        <v>0.21</v>
      </c>
      <c r="H181" s="1088">
        <f t="shared" si="96"/>
        <v>17424</v>
      </c>
      <c r="I181" s="1103" t="s">
        <v>316</v>
      </c>
      <c r="J181" s="1098">
        <v>44137</v>
      </c>
      <c r="K181" s="1104"/>
      <c r="L181" s="1105"/>
    </row>
    <row r="182" spans="2:12" x14ac:dyDescent="0.2">
      <c r="B182" s="1106"/>
      <c r="C182" s="1076"/>
      <c r="D182" s="1077"/>
      <c r="E182" s="1078"/>
      <c r="F182" s="1078"/>
      <c r="G182" s="1079"/>
      <c r="H182" s="1080"/>
      <c r="I182" s="1107"/>
      <c r="J182" s="1108"/>
      <c r="K182" s="1107"/>
      <c r="L182" s="1106"/>
    </row>
    <row r="183" spans="2:12" x14ac:dyDescent="0.2">
      <c r="B183" s="1109" t="s">
        <v>317</v>
      </c>
      <c r="C183" s="1086" t="s">
        <v>318</v>
      </c>
      <c r="D183" s="1077">
        <v>4800</v>
      </c>
      <c r="E183" s="1087">
        <v>1.28</v>
      </c>
      <c r="F183" s="1087">
        <f t="shared" si="95"/>
        <v>6144</v>
      </c>
      <c r="G183" s="1079">
        <v>0.21</v>
      </c>
      <c r="H183" s="1088">
        <f t="shared" si="96"/>
        <v>7434.24</v>
      </c>
      <c r="I183" s="1081" t="s">
        <v>319</v>
      </c>
      <c r="J183" s="1098">
        <v>44158</v>
      </c>
      <c r="K183" s="1099" t="s">
        <v>307</v>
      </c>
      <c r="L183" s="1100" t="s">
        <v>320</v>
      </c>
    </row>
    <row r="184" spans="2:12" x14ac:dyDescent="0.2">
      <c r="B184" s="1109" t="s">
        <v>317</v>
      </c>
      <c r="C184" s="1086" t="s">
        <v>321</v>
      </c>
      <c r="D184" s="1077">
        <v>2000</v>
      </c>
      <c r="E184" s="1087">
        <v>1.55</v>
      </c>
      <c r="F184" s="1087">
        <f t="shared" si="95"/>
        <v>3100</v>
      </c>
      <c r="G184" s="1079">
        <v>0.21</v>
      </c>
      <c r="H184" s="1088">
        <f t="shared" si="96"/>
        <v>3751</v>
      </c>
      <c r="I184" s="1081" t="s">
        <v>319</v>
      </c>
      <c r="J184" s="1098">
        <v>44158</v>
      </c>
      <c r="K184" s="1101"/>
      <c r="L184" s="1102"/>
    </row>
    <row r="185" spans="2:12" x14ac:dyDescent="0.2">
      <c r="B185" s="1110" t="s">
        <v>317</v>
      </c>
      <c r="C185" s="1092" t="s">
        <v>321</v>
      </c>
      <c r="D185" s="1077">
        <v>10000</v>
      </c>
      <c r="E185" s="1093">
        <v>1.55</v>
      </c>
      <c r="F185" s="1093">
        <f t="shared" si="95"/>
        <v>15500</v>
      </c>
      <c r="G185" s="1094">
        <v>0.21</v>
      </c>
      <c r="H185" s="1095">
        <f t="shared" si="96"/>
        <v>18755</v>
      </c>
      <c r="I185" s="1096" t="s">
        <v>322</v>
      </c>
      <c r="J185" s="1096">
        <v>16.112020000000001</v>
      </c>
      <c r="K185" s="1104"/>
      <c r="L185" s="1105"/>
    </row>
    <row r="186" spans="2:12" x14ac:dyDescent="0.2">
      <c r="B186" s="896"/>
      <c r="C186" s="1086"/>
      <c r="D186" s="1077"/>
      <c r="E186" s="1087"/>
      <c r="F186" s="1087"/>
      <c r="G186" s="1111"/>
      <c r="H186" s="1088"/>
      <c r="I186" s="1081"/>
      <c r="J186" s="1103"/>
      <c r="K186" s="1081"/>
      <c r="L186" s="896"/>
    </row>
    <row r="187" spans="2:12" x14ac:dyDescent="0.2">
      <c r="B187" s="1109" t="s">
        <v>323</v>
      </c>
      <c r="C187" s="1086" t="s">
        <v>324</v>
      </c>
      <c r="D187" s="1077">
        <v>80000</v>
      </c>
      <c r="E187" s="1087">
        <v>9.9900000000000003E-2</v>
      </c>
      <c r="F187" s="1087">
        <f t="shared" si="95"/>
        <v>7992</v>
      </c>
      <c r="G187" s="1097">
        <v>0.12</v>
      </c>
      <c r="H187" s="1088">
        <f>F187*1.12</f>
        <v>8951.0400000000009</v>
      </c>
      <c r="I187" s="1098">
        <v>44118</v>
      </c>
      <c r="J187" s="1103" t="s">
        <v>325</v>
      </c>
      <c r="K187" s="1098"/>
      <c r="L187" s="956"/>
    </row>
    <row r="188" spans="2:12" x14ac:dyDescent="0.2">
      <c r="B188" s="1109"/>
      <c r="C188" s="1086"/>
      <c r="D188" s="1077"/>
      <c r="E188" s="1087"/>
      <c r="F188" s="1087"/>
      <c r="G188" s="1097"/>
      <c r="H188" s="1088"/>
      <c r="I188" s="1081"/>
      <c r="J188" s="1103"/>
      <c r="K188" s="1112"/>
      <c r="L188" s="896"/>
    </row>
    <row r="189" spans="2:12" x14ac:dyDescent="0.2">
      <c r="B189" s="1109" t="s">
        <v>326</v>
      </c>
      <c r="C189" s="1086" t="s">
        <v>327</v>
      </c>
      <c r="D189" s="1077">
        <v>350</v>
      </c>
      <c r="E189" s="1087">
        <v>2.4</v>
      </c>
      <c r="F189" s="1087">
        <f t="shared" si="95"/>
        <v>840</v>
      </c>
      <c r="G189" s="1097">
        <v>0.21</v>
      </c>
      <c r="H189" s="1088">
        <f t="shared" ref="H189" si="97">F189*1.21</f>
        <v>1016.4</v>
      </c>
      <c r="I189" s="1081" t="s">
        <v>328</v>
      </c>
      <c r="J189" s="1098">
        <v>44125</v>
      </c>
      <c r="K189" s="1112" t="s">
        <v>307</v>
      </c>
      <c r="L189" s="896" t="s">
        <v>329</v>
      </c>
    </row>
    <row r="190" spans="2:12" x14ac:dyDescent="0.2">
      <c r="B190" s="1106"/>
      <c r="C190" s="1086"/>
      <c r="D190" s="1077"/>
      <c r="E190" s="1087"/>
      <c r="F190" s="1087"/>
      <c r="G190" s="1097"/>
      <c r="H190" s="1088"/>
      <c r="I190" s="1081"/>
      <c r="J190" s="1103"/>
      <c r="K190" s="1113"/>
      <c r="L190" s="1106"/>
    </row>
    <row r="191" spans="2:12" x14ac:dyDescent="0.2">
      <c r="B191" s="1109" t="s">
        <v>330</v>
      </c>
      <c r="C191" s="1086" t="s">
        <v>331</v>
      </c>
      <c r="D191" s="1077">
        <v>39000</v>
      </c>
      <c r="E191" s="1087">
        <v>0.14499999999999999</v>
      </c>
      <c r="F191" s="1087">
        <f t="shared" si="95"/>
        <v>5655</v>
      </c>
      <c r="G191" s="1097">
        <v>0.12</v>
      </c>
      <c r="H191" s="1088">
        <f t="shared" ref="H191:H194" si="98">F191*1.12</f>
        <v>6333.6</v>
      </c>
      <c r="I191" s="1098">
        <v>44123</v>
      </c>
      <c r="J191" s="1103" t="s">
        <v>332</v>
      </c>
      <c r="K191" s="1112"/>
      <c r="L191" s="896"/>
    </row>
    <row r="192" spans="2:12" x14ac:dyDescent="0.2">
      <c r="B192" s="1109" t="s">
        <v>330</v>
      </c>
      <c r="C192" s="1086" t="s">
        <v>333</v>
      </c>
      <c r="D192" s="1077">
        <v>61000</v>
      </c>
      <c r="E192" s="1087">
        <v>0.113</v>
      </c>
      <c r="F192" s="1087">
        <f t="shared" si="95"/>
        <v>6893</v>
      </c>
      <c r="G192" s="1097">
        <v>0.12</v>
      </c>
      <c r="H192" s="1088">
        <f t="shared" si="98"/>
        <v>7720.1600000000008</v>
      </c>
      <c r="I192" s="1098">
        <v>44138</v>
      </c>
      <c r="J192" s="1103" t="s">
        <v>334</v>
      </c>
      <c r="K192" s="1112"/>
      <c r="L192" s="896"/>
    </row>
    <row r="193" spans="2:12" x14ac:dyDescent="0.2">
      <c r="B193" s="1109" t="s">
        <v>330</v>
      </c>
      <c r="C193" s="1086" t="s">
        <v>335</v>
      </c>
      <c r="D193" s="1077">
        <v>73000</v>
      </c>
      <c r="E193" s="1087">
        <v>0.122</v>
      </c>
      <c r="F193" s="1087">
        <f t="shared" si="95"/>
        <v>8906</v>
      </c>
      <c r="G193" s="1097">
        <v>0.12</v>
      </c>
      <c r="H193" s="1088">
        <f t="shared" si="98"/>
        <v>9974.7200000000012</v>
      </c>
      <c r="I193" s="1098">
        <v>44145</v>
      </c>
      <c r="J193" s="1103" t="s">
        <v>336</v>
      </c>
      <c r="K193" s="1112"/>
      <c r="L193" s="896"/>
    </row>
    <row r="194" spans="2:12" x14ac:dyDescent="0.2">
      <c r="B194" s="1109" t="s">
        <v>330</v>
      </c>
      <c r="C194" s="1086" t="s">
        <v>337</v>
      </c>
      <c r="D194" s="1077">
        <v>72000</v>
      </c>
      <c r="E194" s="1087">
        <v>0.13200000000000001</v>
      </c>
      <c r="F194" s="1087">
        <f t="shared" si="95"/>
        <v>9504</v>
      </c>
      <c r="G194" s="1097">
        <v>0.12</v>
      </c>
      <c r="H194" s="1088">
        <f t="shared" si="98"/>
        <v>10644.480000000001</v>
      </c>
      <c r="I194" s="1098">
        <v>44145</v>
      </c>
      <c r="J194" s="1103" t="s">
        <v>336</v>
      </c>
      <c r="K194" s="1112"/>
      <c r="L194" s="896"/>
    </row>
    <row r="195" spans="2:12" x14ac:dyDescent="0.2">
      <c r="C195" s="1114"/>
      <c r="D195" s="1077"/>
      <c r="E195" s="1115"/>
      <c r="F195" s="1087"/>
      <c r="G195" s="1007"/>
      <c r="H195" s="1116"/>
      <c r="I195" s="850"/>
      <c r="J195" s="1117"/>
      <c r="K195" s="850"/>
    </row>
    <row r="196" spans="2:12" x14ac:dyDescent="0.2">
      <c r="B196" s="1109" t="s">
        <v>338</v>
      </c>
      <c r="C196" s="1086" t="s">
        <v>324</v>
      </c>
      <c r="D196" s="1077">
        <v>40000</v>
      </c>
      <c r="E196" s="1087">
        <v>0.09</v>
      </c>
      <c r="F196" s="1087">
        <f t="shared" ref="F196:F197" si="99">D196*E196</f>
        <v>3600</v>
      </c>
      <c r="G196" s="1097">
        <v>0.21</v>
      </c>
      <c r="H196" s="1088">
        <f t="shared" ref="H196:H200" si="100">F196*1.21</f>
        <v>4356</v>
      </c>
      <c r="I196" s="1081" t="s">
        <v>339</v>
      </c>
      <c r="J196" s="1098">
        <v>44118</v>
      </c>
      <c r="K196" s="1099" t="s">
        <v>307</v>
      </c>
      <c r="L196" s="1100" t="s">
        <v>340</v>
      </c>
    </row>
    <row r="197" spans="2:12" x14ac:dyDescent="0.2">
      <c r="B197" s="1109" t="s">
        <v>338</v>
      </c>
      <c r="C197" s="1086" t="s">
        <v>324</v>
      </c>
      <c r="D197" s="1077">
        <v>50000</v>
      </c>
      <c r="E197" s="1087">
        <v>0.09</v>
      </c>
      <c r="F197" s="1087">
        <f t="shared" si="99"/>
        <v>4500</v>
      </c>
      <c r="G197" s="1097">
        <v>0.21</v>
      </c>
      <c r="H197" s="1088">
        <f t="shared" si="100"/>
        <v>5445</v>
      </c>
      <c r="I197" s="1081" t="s">
        <v>341</v>
      </c>
      <c r="J197" s="1098">
        <v>44118</v>
      </c>
      <c r="K197" s="1101"/>
      <c r="L197" s="1102"/>
    </row>
    <row r="198" spans="2:12" x14ac:dyDescent="0.2">
      <c r="B198" s="1109" t="s">
        <v>338</v>
      </c>
      <c r="C198" s="1086" t="s">
        <v>324</v>
      </c>
      <c r="D198" s="1077">
        <v>60000</v>
      </c>
      <c r="E198" s="1087">
        <v>0.09</v>
      </c>
      <c r="F198" s="1087">
        <f t="shared" si="95"/>
        <v>5400</v>
      </c>
      <c r="G198" s="1097">
        <v>0.21</v>
      </c>
      <c r="H198" s="1088">
        <f t="shared" si="100"/>
        <v>6534</v>
      </c>
      <c r="I198" s="1081" t="s">
        <v>342</v>
      </c>
      <c r="J198" s="1098">
        <v>44123</v>
      </c>
      <c r="K198" s="1101"/>
      <c r="L198" s="1102"/>
    </row>
    <row r="199" spans="2:12" x14ac:dyDescent="0.2">
      <c r="B199" s="1109" t="s">
        <v>338</v>
      </c>
      <c r="C199" s="1086" t="s">
        <v>324</v>
      </c>
      <c r="D199" s="1077">
        <v>50000</v>
      </c>
      <c r="E199" s="1087">
        <v>0.09</v>
      </c>
      <c r="F199" s="1087">
        <f t="shared" si="95"/>
        <v>4500</v>
      </c>
      <c r="G199" s="1097">
        <v>0.21</v>
      </c>
      <c r="H199" s="1088">
        <f t="shared" si="100"/>
        <v>5445</v>
      </c>
      <c r="I199" s="1081" t="s">
        <v>343</v>
      </c>
      <c r="J199" s="1098">
        <v>44132</v>
      </c>
      <c r="K199" s="1101"/>
      <c r="L199" s="1102"/>
    </row>
    <row r="200" spans="2:12" x14ac:dyDescent="0.2">
      <c r="B200" s="1109" t="s">
        <v>338</v>
      </c>
      <c r="C200" s="1086" t="s">
        <v>324</v>
      </c>
      <c r="D200" s="1077">
        <v>50000</v>
      </c>
      <c r="E200" s="1087">
        <v>0.09</v>
      </c>
      <c r="F200" s="1087">
        <f t="shared" si="95"/>
        <v>4500</v>
      </c>
      <c r="G200" s="1097">
        <v>0.21</v>
      </c>
      <c r="H200" s="1088">
        <f t="shared" si="100"/>
        <v>5445</v>
      </c>
      <c r="I200" s="1081" t="s">
        <v>344</v>
      </c>
      <c r="J200" s="1098">
        <v>44132</v>
      </c>
      <c r="K200" s="1104"/>
      <c r="L200" s="1105"/>
    </row>
    <row r="201" spans="2:12" x14ac:dyDescent="0.2">
      <c r="B201" s="1109"/>
      <c r="C201" s="1086"/>
      <c r="D201" s="1077"/>
      <c r="E201" s="1111"/>
      <c r="F201" s="1087"/>
      <c r="G201" s="1111"/>
      <c r="H201" s="1118"/>
      <c r="I201" s="1081"/>
      <c r="J201" s="1103"/>
      <c r="K201" s="1103"/>
      <c r="L201" s="956"/>
    </row>
    <row r="202" spans="2:12" x14ac:dyDescent="0.2">
      <c r="B202" s="1109" t="s">
        <v>345</v>
      </c>
      <c r="C202" s="1086" t="s">
        <v>335</v>
      </c>
      <c r="D202" s="1077">
        <v>25000</v>
      </c>
      <c r="E202" s="1119">
        <v>0.1144</v>
      </c>
      <c r="F202" s="1087">
        <f t="shared" si="95"/>
        <v>2860</v>
      </c>
      <c r="G202" s="1097">
        <v>0.12</v>
      </c>
      <c r="H202" s="1088">
        <f t="shared" ref="H202:H207" si="101">F202*1.12</f>
        <v>3203.2000000000003</v>
      </c>
      <c r="I202" s="1098">
        <v>44116</v>
      </c>
      <c r="J202" s="1103" t="s">
        <v>346</v>
      </c>
      <c r="K202" s="1098"/>
      <c r="L202" s="956"/>
    </row>
    <row r="203" spans="2:12" x14ac:dyDescent="0.2">
      <c r="B203" s="1109" t="s">
        <v>345</v>
      </c>
      <c r="C203" s="1086" t="s">
        <v>347</v>
      </c>
      <c r="D203" s="1077">
        <v>124000</v>
      </c>
      <c r="E203" s="1119">
        <v>0.1148</v>
      </c>
      <c r="F203" s="1087">
        <f t="shared" si="95"/>
        <v>14235.2</v>
      </c>
      <c r="G203" s="1097">
        <v>0.12</v>
      </c>
      <c r="H203" s="1088">
        <f t="shared" si="101"/>
        <v>15943.424000000003</v>
      </c>
      <c r="I203" s="1098">
        <v>44127</v>
      </c>
      <c r="J203" s="1103" t="s">
        <v>348</v>
      </c>
      <c r="K203" s="1098"/>
      <c r="L203" s="956"/>
    </row>
    <row r="204" spans="2:12" x14ac:dyDescent="0.2">
      <c r="B204" s="1109" t="s">
        <v>345</v>
      </c>
      <c r="C204" s="1086" t="s">
        <v>349</v>
      </c>
      <c r="D204" s="1077">
        <v>80000</v>
      </c>
      <c r="E204" s="1119">
        <v>0.1148</v>
      </c>
      <c r="F204" s="1087">
        <f t="shared" si="95"/>
        <v>9184</v>
      </c>
      <c r="G204" s="1097">
        <v>0.12</v>
      </c>
      <c r="H204" s="1088">
        <f t="shared" si="101"/>
        <v>10286.080000000002</v>
      </c>
      <c r="I204" s="1098">
        <v>44144</v>
      </c>
      <c r="J204" s="1103" t="s">
        <v>350</v>
      </c>
      <c r="K204" s="1098"/>
      <c r="L204" s="956"/>
    </row>
    <row r="205" spans="2:12" x14ac:dyDescent="0.2">
      <c r="B205" s="1109" t="s">
        <v>345</v>
      </c>
      <c r="C205" s="1086" t="s">
        <v>351</v>
      </c>
      <c r="D205" s="1077">
        <v>45000</v>
      </c>
      <c r="E205" s="1119">
        <v>0.1144</v>
      </c>
      <c r="F205" s="1087">
        <f t="shared" si="95"/>
        <v>5148</v>
      </c>
      <c r="G205" s="1097">
        <v>0.12</v>
      </c>
      <c r="H205" s="1088">
        <f t="shared" si="101"/>
        <v>5765.76</v>
      </c>
      <c r="I205" s="1098">
        <v>44144</v>
      </c>
      <c r="J205" s="1103" t="s">
        <v>352</v>
      </c>
      <c r="K205" s="1098"/>
      <c r="L205" s="956"/>
    </row>
    <row r="206" spans="2:12" x14ac:dyDescent="0.2">
      <c r="B206" s="1109" t="s">
        <v>345</v>
      </c>
      <c r="C206" s="1086" t="s">
        <v>349</v>
      </c>
      <c r="D206" s="1077">
        <v>145000</v>
      </c>
      <c r="E206" s="1119">
        <v>0.1148</v>
      </c>
      <c r="F206" s="1087">
        <f t="shared" si="95"/>
        <v>16646</v>
      </c>
      <c r="G206" s="1097">
        <v>0.12</v>
      </c>
      <c r="H206" s="1088">
        <f t="shared" si="101"/>
        <v>18643.52</v>
      </c>
      <c r="I206" s="1098">
        <v>44144</v>
      </c>
      <c r="J206" s="1103" t="s">
        <v>352</v>
      </c>
      <c r="K206" s="1098"/>
      <c r="L206" s="956"/>
    </row>
    <row r="207" spans="2:12" x14ac:dyDescent="0.2">
      <c r="B207" s="1109" t="s">
        <v>345</v>
      </c>
      <c r="C207" s="1076" t="s">
        <v>353</v>
      </c>
      <c r="D207" s="1077">
        <v>288</v>
      </c>
      <c r="E207" s="1119">
        <v>3.1983999999999999</v>
      </c>
      <c r="F207" s="1087">
        <f t="shared" si="95"/>
        <v>921.13919999999996</v>
      </c>
      <c r="G207" s="1097">
        <v>0.12</v>
      </c>
      <c r="H207" s="1088">
        <f t="shared" si="101"/>
        <v>1031.6759039999999</v>
      </c>
      <c r="I207" s="1098">
        <v>44133</v>
      </c>
      <c r="J207" s="1103" t="s">
        <v>354</v>
      </c>
      <c r="K207" s="1098"/>
      <c r="L207" s="956"/>
    </row>
    <row r="208" spans="2:12" x14ac:dyDescent="0.2">
      <c r="B208" s="1109"/>
      <c r="C208" s="1076"/>
      <c r="D208" s="1077"/>
      <c r="E208" s="1119"/>
      <c r="F208" s="1087"/>
      <c r="G208" s="1097"/>
      <c r="H208" s="1088"/>
      <c r="I208" s="1098"/>
      <c r="J208" s="1103"/>
      <c r="K208" s="1098"/>
      <c r="L208" s="956"/>
    </row>
    <row r="209" spans="1:12" x14ac:dyDescent="0.2">
      <c r="B209" s="1109" t="s">
        <v>355</v>
      </c>
      <c r="C209" s="1076" t="s">
        <v>356</v>
      </c>
      <c r="D209" s="1077">
        <v>460</v>
      </c>
      <c r="E209" s="1119">
        <v>2.9314</v>
      </c>
      <c r="F209" s="1087">
        <f t="shared" si="95"/>
        <v>1348.444</v>
      </c>
      <c r="G209" s="1097">
        <v>0</v>
      </c>
      <c r="H209" s="1088">
        <f>F209</f>
        <v>1348.444</v>
      </c>
      <c r="I209" s="1098" t="s">
        <v>357</v>
      </c>
      <c r="J209" s="1103" t="s">
        <v>358</v>
      </c>
      <c r="K209" s="1098"/>
      <c r="L209" s="956"/>
    </row>
    <row r="210" spans="1:12" x14ac:dyDescent="0.2">
      <c r="B210" s="1109" t="s">
        <v>355</v>
      </c>
      <c r="C210" s="1076" t="s">
        <v>359</v>
      </c>
      <c r="D210" s="1077">
        <v>580</v>
      </c>
      <c r="E210" s="1119">
        <v>2.9211</v>
      </c>
      <c r="F210" s="1087">
        <f t="shared" si="95"/>
        <v>1694.2380000000001</v>
      </c>
      <c r="G210" s="1097">
        <v>0</v>
      </c>
      <c r="H210" s="1088">
        <f>F210</f>
        <v>1694.2380000000001</v>
      </c>
      <c r="I210" s="1098" t="s">
        <v>357</v>
      </c>
      <c r="J210" s="1103" t="s">
        <v>358</v>
      </c>
      <c r="K210" s="1098"/>
      <c r="L210" s="956"/>
    </row>
    <row r="211" spans="1:12" x14ac:dyDescent="0.2">
      <c r="B211" s="1120"/>
      <c r="C211" s="1121" t="s">
        <v>360</v>
      </c>
      <c r="D211" s="1122">
        <f>SUM(D176:D210)</f>
        <v>1041912</v>
      </c>
      <c r="E211" s="1123"/>
      <c r="F211" s="1123"/>
      <c r="G211" s="1123"/>
      <c r="H211" s="1124">
        <f>SUM(H176:H210)</f>
        <v>222152.53690400004</v>
      </c>
      <c r="I211" s="1081"/>
      <c r="J211" s="1081"/>
      <c r="K211" s="1098"/>
      <c r="L211" s="1103"/>
    </row>
    <row r="212" spans="1:12" ht="24" x14ac:dyDescent="0.2">
      <c r="B212" s="1125" t="s">
        <v>361</v>
      </c>
      <c r="C212" s="1126" t="s">
        <v>362</v>
      </c>
      <c r="D212" s="1077">
        <v>4</v>
      </c>
      <c r="E212" s="1077">
        <v>165</v>
      </c>
      <c r="F212" s="1087">
        <f t="shared" ref="F212:F218" si="102">D212*E212</f>
        <v>660</v>
      </c>
      <c r="G212" s="1097">
        <v>0.21</v>
      </c>
      <c r="H212" s="1088">
        <f t="shared" ref="H212:H218" si="103">F212*1.21</f>
        <v>798.6</v>
      </c>
      <c r="I212" s="1127" t="s">
        <v>363</v>
      </c>
      <c r="J212" s="1128">
        <v>44112</v>
      </c>
      <c r="K212" s="1129">
        <v>43752</v>
      </c>
      <c r="L212" s="1130" t="s">
        <v>364</v>
      </c>
    </row>
    <row r="213" spans="1:12" x14ac:dyDescent="0.2">
      <c r="B213" s="1131"/>
      <c r="C213" s="1076" t="s">
        <v>365</v>
      </c>
      <c r="D213" s="1077">
        <v>4</v>
      </c>
      <c r="E213" s="1077">
        <v>160</v>
      </c>
      <c r="F213" s="1087">
        <f t="shared" si="102"/>
        <v>640</v>
      </c>
      <c r="G213" s="1097">
        <v>0.21</v>
      </c>
      <c r="H213" s="1088">
        <f t="shared" si="103"/>
        <v>774.4</v>
      </c>
      <c r="I213" s="1132"/>
      <c r="J213" s="1133"/>
      <c r="K213" s="1134"/>
      <c r="L213" s="1135"/>
    </row>
    <row r="214" spans="1:12" ht="36" x14ac:dyDescent="0.2">
      <c r="B214" s="1136" t="s">
        <v>361</v>
      </c>
      <c r="C214" s="1076" t="s">
        <v>365</v>
      </c>
      <c r="D214" s="1077">
        <v>4</v>
      </c>
      <c r="E214" s="1077">
        <v>160</v>
      </c>
      <c r="F214" s="1087">
        <f t="shared" si="102"/>
        <v>640</v>
      </c>
      <c r="G214" s="1097">
        <v>0.21</v>
      </c>
      <c r="H214" s="1088">
        <f t="shared" si="103"/>
        <v>774.4</v>
      </c>
      <c r="I214" s="1137" t="s">
        <v>366</v>
      </c>
      <c r="J214" s="1138">
        <v>44116</v>
      </c>
      <c r="K214" s="1134"/>
      <c r="L214" s="1135"/>
    </row>
    <row r="215" spans="1:12" ht="36" x14ac:dyDescent="0.2">
      <c r="B215" s="1136" t="s">
        <v>361</v>
      </c>
      <c r="C215" s="1076" t="s">
        <v>365</v>
      </c>
      <c r="D215" s="1077">
        <v>8</v>
      </c>
      <c r="E215" s="1077">
        <v>160</v>
      </c>
      <c r="F215" s="1087">
        <f t="shared" si="102"/>
        <v>1280</v>
      </c>
      <c r="G215" s="1097">
        <v>0.21</v>
      </c>
      <c r="H215" s="1088">
        <f t="shared" si="103"/>
        <v>1548.8</v>
      </c>
      <c r="I215" s="1137" t="s">
        <v>367</v>
      </c>
      <c r="J215" s="1139">
        <v>44127</v>
      </c>
      <c r="K215" s="1134"/>
      <c r="L215" s="1135"/>
    </row>
    <row r="216" spans="1:12" ht="36" x14ac:dyDescent="0.2">
      <c r="B216" s="1136" t="s">
        <v>361</v>
      </c>
      <c r="C216" s="1076" t="s">
        <v>365</v>
      </c>
      <c r="D216" s="1077">
        <v>2</v>
      </c>
      <c r="E216" s="1077">
        <v>160</v>
      </c>
      <c r="F216" s="1087">
        <f t="shared" si="102"/>
        <v>320</v>
      </c>
      <c r="G216" s="1097">
        <v>0.21</v>
      </c>
      <c r="H216" s="1088">
        <f t="shared" si="103"/>
        <v>387.2</v>
      </c>
      <c r="I216" s="1137" t="s">
        <v>368</v>
      </c>
      <c r="J216" s="1139">
        <v>44145</v>
      </c>
      <c r="K216" s="1134"/>
      <c r="L216" s="1135"/>
    </row>
    <row r="217" spans="1:12" ht="24" x14ac:dyDescent="0.2">
      <c r="B217" s="1125" t="s">
        <v>361</v>
      </c>
      <c r="C217" s="1126" t="s">
        <v>362</v>
      </c>
      <c r="D217" s="1077">
        <v>3</v>
      </c>
      <c r="E217" s="1077">
        <v>165</v>
      </c>
      <c r="F217" s="1087">
        <f t="shared" si="102"/>
        <v>495</v>
      </c>
      <c r="G217" s="1097">
        <v>0.21</v>
      </c>
      <c r="H217" s="1088">
        <f>F217*1.21</f>
        <v>598.94999999999993</v>
      </c>
      <c r="I217" s="1140" t="s">
        <v>369</v>
      </c>
      <c r="J217" s="1128">
        <v>44151</v>
      </c>
      <c r="K217" s="1134"/>
      <c r="L217" s="1135"/>
    </row>
    <row r="218" spans="1:12" x14ac:dyDescent="0.2">
      <c r="B218" s="1131"/>
      <c r="C218" s="1076" t="s">
        <v>365</v>
      </c>
      <c r="D218" s="1077">
        <v>7</v>
      </c>
      <c r="E218" s="1077">
        <v>160</v>
      </c>
      <c r="F218" s="1087">
        <f t="shared" si="102"/>
        <v>1120</v>
      </c>
      <c r="G218" s="1097">
        <v>0.21</v>
      </c>
      <c r="H218" s="1088">
        <f t="shared" si="103"/>
        <v>1355.2</v>
      </c>
      <c r="I218" s="1141"/>
      <c r="J218" s="1133"/>
      <c r="K218" s="1142"/>
      <c r="L218" s="1143"/>
    </row>
    <row r="219" spans="1:12" x14ac:dyDescent="0.2">
      <c r="B219" s="1144"/>
      <c r="C219" s="1145"/>
      <c r="D219" s="1146">
        <f>SUM(D212:D218)</f>
        <v>32</v>
      </c>
      <c r="E219" s="1147"/>
      <c r="F219" s="1148"/>
      <c r="G219" s="1149"/>
      <c r="H219" s="1150">
        <f>SUM(H212:H218)</f>
        <v>6237.5499999999993</v>
      </c>
      <c r="I219" s="1151"/>
      <c r="J219" s="1138"/>
      <c r="K219" s="1152"/>
      <c r="L219" s="1153"/>
    </row>
    <row r="220" spans="1:12" x14ac:dyDescent="0.2">
      <c r="B220" s="1154"/>
      <c r="C220" s="1121" t="s">
        <v>2</v>
      </c>
      <c r="D220" s="1146">
        <f>D219+D211</f>
        <v>1041944</v>
      </c>
      <c r="E220" s="1155"/>
      <c r="F220" s="1155"/>
      <c r="G220" s="1149"/>
      <c r="H220" s="1156">
        <f>ROUNDUP(H219+H211,0)</f>
        <v>228391</v>
      </c>
      <c r="I220" s="1155"/>
      <c r="J220" s="1155"/>
      <c r="K220" s="1157"/>
      <c r="L220" s="1157"/>
    </row>
    <row r="221" spans="1:12" x14ac:dyDescent="0.2">
      <c r="C221" s="1114"/>
      <c r="K221" s="1158"/>
      <c r="L221" s="1158"/>
    </row>
    <row r="222" spans="1:12" ht="70.5" customHeight="1" x14ac:dyDescent="0.2">
      <c r="B222" s="841" t="s">
        <v>370</v>
      </c>
      <c r="C222" s="841"/>
      <c r="D222" s="841"/>
      <c r="E222" s="841"/>
      <c r="F222" s="841"/>
      <c r="G222" s="841"/>
      <c r="H222" s="841"/>
      <c r="I222" s="841"/>
      <c r="J222" s="841"/>
      <c r="K222" s="1021"/>
      <c r="L222" s="1021"/>
    </row>
    <row r="224" spans="1:12" x14ac:dyDescent="0.2">
      <c r="A224" s="840" t="s">
        <v>378</v>
      </c>
      <c r="B224" s="1159" t="s">
        <v>372</v>
      </c>
      <c r="C224" s="1159"/>
      <c r="D224" s="1159"/>
    </row>
    <row r="225" spans="1:10" ht="12.75" thickBot="1" x14ac:dyDescent="0.25">
      <c r="B225" s="1160" t="s">
        <v>373</v>
      </c>
      <c r="C225" s="1160" t="s">
        <v>374</v>
      </c>
      <c r="D225" s="1160" t="s">
        <v>375</v>
      </c>
    </row>
    <row r="226" spans="1:10" ht="12.75" thickTop="1" x14ac:dyDescent="0.2">
      <c r="B226" s="1107" t="s">
        <v>376</v>
      </c>
      <c r="C226" s="1161" t="s">
        <v>377</v>
      </c>
      <c r="D226" s="1162">
        <v>7536.38</v>
      </c>
    </row>
    <row r="227" spans="1:10" x14ac:dyDescent="0.2">
      <c r="B227" s="1081"/>
      <c r="C227" s="1163" t="s">
        <v>124</v>
      </c>
      <c r="D227" s="1164">
        <f>ROUNDUP(D226,0)</f>
        <v>7537</v>
      </c>
    </row>
    <row r="229" spans="1:10" x14ac:dyDescent="0.2">
      <c r="A229" s="840" t="s">
        <v>386</v>
      </c>
      <c r="B229" s="1165" t="s">
        <v>379</v>
      </c>
      <c r="C229" s="1165"/>
      <c r="D229" s="1165"/>
      <c r="E229" s="1165"/>
      <c r="F229" s="1165"/>
    </row>
    <row r="230" spans="1:10" ht="24" x14ac:dyDescent="0.2">
      <c r="B230" s="1166" t="s">
        <v>380</v>
      </c>
      <c r="C230" s="1167" t="s">
        <v>115</v>
      </c>
      <c r="D230" s="1056" t="s">
        <v>742</v>
      </c>
      <c r="E230" s="1056" t="s">
        <v>743</v>
      </c>
      <c r="F230" s="1056" t="s">
        <v>381</v>
      </c>
    </row>
    <row r="231" spans="1:10" ht="48" x14ac:dyDescent="0.2">
      <c r="B231" s="1168" t="s">
        <v>382</v>
      </c>
      <c r="C231" s="1169">
        <v>25</v>
      </c>
      <c r="D231" s="1170">
        <v>13829</v>
      </c>
      <c r="E231" s="1170">
        <f>D231*C231</f>
        <v>345725</v>
      </c>
      <c r="F231" s="1168" t="s">
        <v>383</v>
      </c>
    </row>
    <row r="232" spans="1:10" ht="48" x14ac:dyDescent="0.2">
      <c r="B232" s="1168" t="s">
        <v>384</v>
      </c>
      <c r="C232" s="1169">
        <v>50</v>
      </c>
      <c r="D232" s="1170">
        <v>13829</v>
      </c>
      <c r="E232" s="1170">
        <f>D232*C232</f>
        <v>691450</v>
      </c>
      <c r="F232" s="1168" t="s">
        <v>385</v>
      </c>
    </row>
    <row r="233" spans="1:10" x14ac:dyDescent="0.2">
      <c r="B233" s="1171" t="s">
        <v>124</v>
      </c>
      <c r="C233" s="1171"/>
      <c r="D233" s="1171"/>
      <c r="E233" s="1156">
        <f>SUM(E231:E232)</f>
        <v>1037175</v>
      </c>
    </row>
    <row r="235" spans="1:10" x14ac:dyDescent="0.2">
      <c r="A235" s="840" t="s">
        <v>418</v>
      </c>
      <c r="B235" s="1172" t="s">
        <v>387</v>
      </c>
      <c r="C235" s="1172"/>
      <c r="D235" s="1172"/>
      <c r="E235" s="1172"/>
      <c r="F235" s="1172"/>
      <c r="G235" s="1172"/>
      <c r="H235" s="1172"/>
      <c r="I235" s="1172"/>
      <c r="J235" s="1172"/>
    </row>
    <row r="236" spans="1:10" x14ac:dyDescent="0.2">
      <c r="B236" s="1173"/>
      <c r="C236" s="1173"/>
      <c r="D236" s="1173"/>
      <c r="E236" s="1173"/>
      <c r="F236" s="1173"/>
      <c r="G236" s="1173"/>
      <c r="H236" s="1173"/>
      <c r="I236" s="1173"/>
      <c r="J236" s="1173"/>
    </row>
    <row r="237" spans="1:10" ht="16.5" customHeight="1" thickBot="1" x14ac:dyDescent="0.25">
      <c r="C237" s="1174" t="s">
        <v>388</v>
      </c>
      <c r="D237" s="1174"/>
      <c r="E237" s="1174"/>
      <c r="F237" s="1174"/>
      <c r="G237" s="1173"/>
      <c r="H237" s="1173"/>
      <c r="I237" s="1173"/>
      <c r="J237" s="1173"/>
    </row>
    <row r="238" spans="1:10" ht="24" x14ac:dyDescent="0.2">
      <c r="B238" s="1175" t="s">
        <v>389</v>
      </c>
      <c r="C238" s="1176" t="s">
        <v>390</v>
      </c>
      <c r="D238" s="1177" t="s">
        <v>391</v>
      </c>
      <c r="E238" s="1177" t="s">
        <v>2</v>
      </c>
      <c r="F238" s="1178" t="s">
        <v>392</v>
      </c>
      <c r="G238" s="1173"/>
      <c r="H238" s="1173"/>
      <c r="I238" s="1173"/>
      <c r="J238" s="1173"/>
    </row>
    <row r="239" spans="1:10" ht="48" x14ac:dyDescent="0.2">
      <c r="B239" s="1179" t="s">
        <v>393</v>
      </c>
      <c r="C239" s="1180">
        <v>12570.57</v>
      </c>
      <c r="D239" s="1181">
        <f>C239*21%</f>
        <v>2639.8197</v>
      </c>
      <c r="E239" s="1182">
        <f>SUM(C239:D239)</f>
        <v>15210.3897</v>
      </c>
      <c r="F239" s="1168" t="s">
        <v>394</v>
      </c>
      <c r="G239" s="1173"/>
      <c r="H239" s="1173"/>
      <c r="I239" s="1173"/>
      <c r="J239" s="1173"/>
    </row>
    <row r="240" spans="1:10" ht="36" x14ac:dyDescent="0.2">
      <c r="B240" s="1179" t="s">
        <v>395</v>
      </c>
      <c r="C240" s="1183"/>
      <c r="D240" s="1181"/>
      <c r="E240" s="1184"/>
      <c r="F240" s="1168"/>
      <c r="G240" s="1173"/>
      <c r="H240" s="1173"/>
      <c r="I240" s="1173"/>
      <c r="J240" s="1173"/>
    </row>
    <row r="241" spans="2:10" ht="48" x14ac:dyDescent="0.2">
      <c r="B241" s="1185" t="s">
        <v>396</v>
      </c>
      <c r="C241" s="1186"/>
      <c r="D241" s="1187"/>
      <c r="E241" s="1188"/>
      <c r="F241" s="1168"/>
      <c r="G241" s="1173"/>
      <c r="H241" s="1173"/>
      <c r="I241" s="1173"/>
      <c r="J241" s="1173"/>
    </row>
    <row r="242" spans="2:10" x14ac:dyDescent="0.2">
      <c r="B242" s="1189" t="s">
        <v>2</v>
      </c>
      <c r="C242" s="1176">
        <f>SUM(C239:C241)</f>
        <v>12570.57</v>
      </c>
      <c r="D242" s="1190">
        <f>SUM(D239:D241)</f>
        <v>2639.8197</v>
      </c>
      <c r="E242" s="1191">
        <f t="shared" ref="E242" si="104">SUM(C242:D242)</f>
        <v>15210.3897</v>
      </c>
      <c r="F242" s="1192"/>
      <c r="G242" s="1173"/>
      <c r="H242" s="1173"/>
      <c r="I242" s="1173"/>
      <c r="J242" s="1173"/>
    </row>
    <row r="243" spans="2:10" x14ac:dyDescent="0.2">
      <c r="B243" s="1193"/>
      <c r="C243" s="1194"/>
      <c r="D243" s="1195"/>
      <c r="E243" s="997"/>
      <c r="F243" s="1168"/>
      <c r="G243" s="1173"/>
      <c r="H243" s="1173"/>
      <c r="I243" s="1173"/>
      <c r="J243" s="1173"/>
    </row>
    <row r="244" spans="2:10" ht="24" x14ac:dyDescent="0.2">
      <c r="B244" s="1196" t="s">
        <v>397</v>
      </c>
      <c r="C244" s="1176">
        <f>1310+11837.32</f>
        <v>13147.32</v>
      </c>
      <c r="D244" s="1190">
        <f>C244*21%</f>
        <v>2760.9371999999998</v>
      </c>
      <c r="E244" s="1191">
        <f>SUM(C244:D244)</f>
        <v>15908.2572</v>
      </c>
      <c r="F244" s="1192" t="s">
        <v>398</v>
      </c>
      <c r="G244" s="1173"/>
      <c r="H244" s="1173"/>
      <c r="I244" s="1173"/>
      <c r="J244" s="1173"/>
    </row>
    <row r="245" spans="2:10" x14ac:dyDescent="0.2">
      <c r="B245" s="1197"/>
      <c r="C245" s="997"/>
      <c r="D245" s="997"/>
      <c r="E245" s="997"/>
      <c r="F245" s="1168"/>
      <c r="G245" s="1173"/>
      <c r="H245" s="1173"/>
      <c r="I245" s="1173"/>
      <c r="J245" s="1173"/>
    </row>
    <row r="246" spans="2:10" ht="24" x14ac:dyDescent="0.2">
      <c r="B246" s="1198" t="s">
        <v>399</v>
      </c>
      <c r="C246" s="1177" t="s">
        <v>115</v>
      </c>
      <c r="D246" s="1199" t="s">
        <v>400</v>
      </c>
      <c r="E246" s="1200" t="s">
        <v>401</v>
      </c>
      <c r="F246" s="1192"/>
      <c r="G246" s="1173"/>
      <c r="H246" s="1173"/>
      <c r="I246" s="1173"/>
      <c r="J246" s="1173"/>
    </row>
    <row r="247" spans="2:10" x14ac:dyDescent="0.2">
      <c r="B247" s="1201" t="s">
        <v>402</v>
      </c>
      <c r="C247" s="1169">
        <v>17</v>
      </c>
      <c r="D247" s="1183">
        <v>652.79499999999996</v>
      </c>
      <c r="E247" s="1202">
        <f>C247*D247</f>
        <v>11097.514999999999</v>
      </c>
      <c r="F247" s="1203" t="s">
        <v>403</v>
      </c>
      <c r="G247" s="1173"/>
      <c r="H247" s="1173"/>
      <c r="I247" s="1173"/>
      <c r="J247" s="1173"/>
    </row>
    <row r="248" spans="2:10" ht="24" x14ac:dyDescent="0.2">
      <c r="B248" s="1201" t="s">
        <v>404</v>
      </c>
      <c r="C248" s="1169">
        <v>34</v>
      </c>
      <c r="D248" s="1183">
        <v>163.78559999999999</v>
      </c>
      <c r="E248" s="1202">
        <f>C248*D248</f>
        <v>5568.7103999999999</v>
      </c>
      <c r="F248" s="1203" t="s">
        <v>405</v>
      </c>
      <c r="G248" s="1173"/>
      <c r="H248" s="1173"/>
      <c r="I248" s="1173"/>
      <c r="J248" s="1173"/>
    </row>
    <row r="249" spans="2:10" x14ac:dyDescent="0.2">
      <c r="B249" s="1201" t="s">
        <v>406</v>
      </c>
      <c r="C249" s="1169">
        <v>1</v>
      </c>
      <c r="D249" s="1183">
        <f>(1050+60)*1.21</f>
        <v>1343.1</v>
      </c>
      <c r="E249" s="1202">
        <f>C249*D249</f>
        <v>1343.1</v>
      </c>
      <c r="F249" s="1168" t="s">
        <v>407</v>
      </c>
      <c r="G249" s="1173"/>
      <c r="H249" s="1173"/>
      <c r="I249" s="1173"/>
      <c r="J249" s="1173"/>
    </row>
    <row r="250" spans="2:10" x14ac:dyDescent="0.2">
      <c r="B250" s="1201" t="s">
        <v>408</v>
      </c>
      <c r="C250" s="1169"/>
      <c r="D250" s="1183"/>
      <c r="E250" s="1202"/>
      <c r="F250" s="1168"/>
      <c r="G250" s="1173"/>
      <c r="H250" s="1173"/>
      <c r="I250" s="1173"/>
      <c r="J250" s="1173"/>
    </row>
    <row r="251" spans="2:10" x14ac:dyDescent="0.2">
      <c r="B251" s="1201" t="s">
        <v>409</v>
      </c>
      <c r="C251" s="1169"/>
      <c r="D251" s="1183"/>
      <c r="E251" s="1202"/>
      <c r="F251" s="1168"/>
      <c r="G251" s="1173"/>
      <c r="H251" s="1173"/>
      <c r="I251" s="1173"/>
      <c r="J251" s="1173"/>
    </row>
    <row r="252" spans="2:10" x14ac:dyDescent="0.2">
      <c r="B252" s="1201" t="s">
        <v>410</v>
      </c>
      <c r="C252" s="1169">
        <v>1</v>
      </c>
      <c r="D252" s="1183">
        <f>501*1.21</f>
        <v>606.21</v>
      </c>
      <c r="E252" s="1202">
        <f t="shared" ref="E252" si="105">C252*D252</f>
        <v>606.21</v>
      </c>
      <c r="F252" s="1168" t="s">
        <v>411</v>
      </c>
      <c r="G252" s="1173"/>
      <c r="H252" s="1173"/>
      <c r="I252" s="1173"/>
      <c r="J252" s="1173"/>
    </row>
    <row r="253" spans="2:10" x14ac:dyDescent="0.2">
      <c r="B253" s="1201" t="s">
        <v>412</v>
      </c>
      <c r="C253" s="1169"/>
      <c r="D253" s="1183"/>
      <c r="E253" s="1202"/>
      <c r="F253" s="1168"/>
      <c r="G253" s="1173"/>
      <c r="H253" s="1173"/>
      <c r="I253" s="1173"/>
      <c r="J253" s="1173"/>
    </row>
    <row r="254" spans="2:10" x14ac:dyDescent="0.2">
      <c r="B254" s="1201" t="s">
        <v>413</v>
      </c>
      <c r="C254" s="1169">
        <v>2</v>
      </c>
      <c r="D254" s="1183">
        <f>40*1.21</f>
        <v>48.4</v>
      </c>
      <c r="E254" s="1202">
        <f>D254*C254</f>
        <v>96.8</v>
      </c>
      <c r="F254" s="1168" t="s">
        <v>414</v>
      </c>
      <c r="G254" s="1173"/>
      <c r="H254" s="1173"/>
      <c r="I254" s="1173"/>
      <c r="J254" s="1173"/>
    </row>
    <row r="255" spans="2:10" x14ac:dyDescent="0.2">
      <c r="B255" s="1201" t="s">
        <v>415</v>
      </c>
      <c r="C255" s="896"/>
      <c r="D255" s="1204"/>
      <c r="E255" s="1205"/>
      <c r="F255" s="1168"/>
      <c r="G255" s="1173"/>
      <c r="H255" s="1173"/>
      <c r="I255" s="1173"/>
      <c r="J255" s="1173"/>
    </row>
    <row r="256" spans="2:10" x14ac:dyDescent="0.2">
      <c r="B256" s="1206" t="s">
        <v>401</v>
      </c>
      <c r="C256" s="1155"/>
      <c r="D256" s="1207">
        <f>SUM(D247:D255)</f>
        <v>2814.2905999999998</v>
      </c>
      <c r="E256" s="1208">
        <f>SUM(E247:E255)</f>
        <v>18712.335399999996</v>
      </c>
      <c r="F256" s="1192"/>
      <c r="G256" s="1173"/>
      <c r="H256" s="1173"/>
      <c r="I256" s="1173"/>
      <c r="J256" s="1173"/>
    </row>
    <row r="257" spans="1:11" x14ac:dyDescent="0.2">
      <c r="D257" s="1209" t="s">
        <v>416</v>
      </c>
      <c r="E257" s="1210">
        <f>E242+E244+E256</f>
        <v>49830.982299999996</v>
      </c>
      <c r="G257" s="1173"/>
      <c r="H257" s="1173"/>
      <c r="I257" s="1173"/>
      <c r="J257" s="1173"/>
    </row>
    <row r="258" spans="1:11" x14ac:dyDescent="0.2">
      <c r="B258" s="1173"/>
      <c r="C258" s="1173"/>
      <c r="D258" s="1173"/>
      <c r="E258" s="1173"/>
      <c r="F258" s="1173"/>
      <c r="G258" s="1173"/>
      <c r="H258" s="1173"/>
      <c r="I258" s="1173"/>
      <c r="J258" s="1173"/>
    </row>
    <row r="259" spans="1:11" ht="44.25" customHeight="1" x14ac:dyDescent="0.2">
      <c r="B259" s="1211" t="s">
        <v>417</v>
      </c>
      <c r="C259" s="1211"/>
      <c r="D259" s="1211"/>
      <c r="E259" s="1211"/>
      <c r="F259" s="1173"/>
      <c r="G259" s="1173"/>
      <c r="H259" s="1173"/>
      <c r="I259" s="1173"/>
      <c r="J259" s="1173"/>
    </row>
    <row r="261" spans="1:11" ht="12.75" thickBot="1" x14ac:dyDescent="0.25">
      <c r="A261" s="840" t="s">
        <v>470</v>
      </c>
      <c r="D261" s="843" t="s">
        <v>715</v>
      </c>
      <c r="E261" s="843"/>
      <c r="F261" s="843"/>
      <c r="G261" s="843"/>
    </row>
    <row r="262" spans="1:11" x14ac:dyDescent="0.2">
      <c r="B262" s="1212" t="s">
        <v>419</v>
      </c>
      <c r="C262" s="1213"/>
      <c r="D262" s="1213"/>
      <c r="E262" s="1213"/>
      <c r="F262" s="1213"/>
      <c r="G262" s="1213"/>
      <c r="H262" s="1213"/>
      <c r="I262" s="1213"/>
      <c r="J262" s="1214" t="s">
        <v>420</v>
      </c>
      <c r="K262" s="1214" t="s">
        <v>421</v>
      </c>
    </row>
    <row r="263" spans="1:11" x14ac:dyDescent="0.2">
      <c r="B263" s="1215" t="s">
        <v>422</v>
      </c>
      <c r="C263" s="1216" t="s">
        <v>423</v>
      </c>
      <c r="D263" s="1217" t="s">
        <v>424</v>
      </c>
      <c r="E263" s="1217"/>
      <c r="F263" s="1217"/>
      <c r="G263" s="1217"/>
      <c r="H263" s="1216" t="s">
        <v>425</v>
      </c>
      <c r="I263" s="1218" t="s">
        <v>426</v>
      </c>
      <c r="J263" s="1219"/>
      <c r="K263" s="1219"/>
    </row>
    <row r="264" spans="1:11" ht="24" x14ac:dyDescent="0.2">
      <c r="B264" s="1215"/>
      <c r="C264" s="1216"/>
      <c r="D264" s="1220" t="s">
        <v>427</v>
      </c>
      <c r="E264" s="1220" t="s">
        <v>428</v>
      </c>
      <c r="F264" s="1220" t="s">
        <v>429</v>
      </c>
      <c r="G264" s="1220" t="s">
        <v>430</v>
      </c>
      <c r="H264" s="1216"/>
      <c r="I264" s="1221"/>
      <c r="J264" s="1222"/>
      <c r="K264" s="1222"/>
    </row>
    <row r="265" spans="1:11" ht="24" x14ac:dyDescent="0.2">
      <c r="B265" s="1223">
        <v>1</v>
      </c>
      <c r="C265" s="1224" t="s">
        <v>431</v>
      </c>
      <c r="D265" s="1225">
        <f>SUM(D266:D275)</f>
        <v>71226.3</v>
      </c>
      <c r="E265" s="1225">
        <f>SUM(E266:E275)</f>
        <v>231602</v>
      </c>
      <c r="F265" s="1225">
        <f>SUM(F266:F275)</f>
        <v>161946</v>
      </c>
      <c r="G265" s="1225">
        <f>SUM(G266:G275)</f>
        <v>161918</v>
      </c>
      <c r="H265" s="1226"/>
      <c r="I265" s="1226"/>
      <c r="J265" s="1227" t="s">
        <v>432</v>
      </c>
      <c r="K265" s="1227" t="s">
        <v>432</v>
      </c>
    </row>
    <row r="266" spans="1:11" ht="107.25" customHeight="1" x14ac:dyDescent="0.2">
      <c r="B266" s="1228" t="s">
        <v>433</v>
      </c>
      <c r="C266" s="1229" t="s">
        <v>434</v>
      </c>
      <c r="D266" s="1230">
        <v>9235</v>
      </c>
      <c r="E266" s="1230">
        <v>8460</v>
      </c>
      <c r="F266" s="1230">
        <v>8460</v>
      </c>
      <c r="G266" s="1230">
        <v>8460</v>
      </c>
      <c r="H266" s="1126" t="s">
        <v>435</v>
      </c>
      <c r="I266" s="896"/>
      <c r="J266" s="1231">
        <v>2000</v>
      </c>
      <c r="K266" s="1231">
        <v>7131</v>
      </c>
    </row>
    <row r="267" spans="1:11" ht="69" customHeight="1" x14ac:dyDescent="0.2">
      <c r="B267" s="1232" t="s">
        <v>436</v>
      </c>
      <c r="C267" s="1229" t="s">
        <v>437</v>
      </c>
      <c r="D267" s="1230">
        <v>56</v>
      </c>
      <c r="E267" s="1230">
        <v>112</v>
      </c>
      <c r="F267" s="1230">
        <v>56</v>
      </c>
      <c r="G267" s="1230">
        <v>28</v>
      </c>
      <c r="H267" s="1126" t="s">
        <v>438</v>
      </c>
      <c r="I267" s="896"/>
      <c r="J267" s="1231">
        <v>2000</v>
      </c>
      <c r="K267" s="1231">
        <v>2210</v>
      </c>
    </row>
    <row r="268" spans="1:11" ht="132" x14ac:dyDescent="0.2">
      <c r="B268" s="1232" t="s">
        <v>439</v>
      </c>
      <c r="C268" s="1229" t="s">
        <v>440</v>
      </c>
      <c r="D268" s="1230"/>
      <c r="E268" s="1230">
        <v>6000</v>
      </c>
      <c r="F268" s="1230"/>
      <c r="G268" s="1230"/>
      <c r="H268" s="1126" t="s">
        <v>441</v>
      </c>
      <c r="I268" s="896"/>
      <c r="J268" s="1231">
        <v>2000</v>
      </c>
      <c r="K268" s="1231">
        <v>2232</v>
      </c>
    </row>
    <row r="269" spans="1:11" ht="86.25" customHeight="1" x14ac:dyDescent="0.2">
      <c r="B269" s="1228" t="s">
        <v>442</v>
      </c>
      <c r="C269" s="1229" t="s">
        <v>443</v>
      </c>
      <c r="D269" s="1230"/>
      <c r="E269" s="1230">
        <f>ROUND(686.5*78.66,0)</f>
        <v>54000</v>
      </c>
      <c r="F269" s="1230"/>
      <c r="G269" s="1230"/>
      <c r="H269" s="1126" t="s">
        <v>444</v>
      </c>
      <c r="I269" s="896"/>
      <c r="J269" s="1231">
        <v>5000</v>
      </c>
      <c r="K269" s="1231">
        <v>5120</v>
      </c>
    </row>
    <row r="270" spans="1:11" ht="48" x14ac:dyDescent="0.2">
      <c r="B270" s="1232" t="s">
        <v>445</v>
      </c>
      <c r="C270" s="1229" t="s">
        <v>446</v>
      </c>
      <c r="D270" s="1230"/>
      <c r="E270" s="1230">
        <f>ROUND(1080.5*78.667,0)</f>
        <v>85000</v>
      </c>
      <c r="F270" s="1230"/>
      <c r="G270" s="1230"/>
      <c r="H270" s="1126" t="s">
        <v>447</v>
      </c>
      <c r="I270" s="896"/>
      <c r="J270" s="1231">
        <v>5000</v>
      </c>
      <c r="K270" s="1231">
        <v>5120</v>
      </c>
    </row>
    <row r="271" spans="1:11" ht="84" x14ac:dyDescent="0.2">
      <c r="B271" s="1232" t="s">
        <v>448</v>
      </c>
      <c r="C271" s="1229" t="s">
        <v>449</v>
      </c>
      <c r="D271" s="1230"/>
      <c r="E271" s="1230"/>
      <c r="F271" s="1230">
        <f>ROUND(1080.5*78.667,0)</f>
        <v>85000</v>
      </c>
      <c r="G271" s="1230">
        <f>ROUND(1080.5*78.667,0)</f>
        <v>85000</v>
      </c>
      <c r="H271" s="1126" t="s">
        <v>450</v>
      </c>
      <c r="I271" s="896"/>
      <c r="J271" s="1231">
        <v>5000</v>
      </c>
      <c r="K271" s="1231">
        <v>2250</v>
      </c>
    </row>
    <row r="272" spans="1:11" ht="78.75" customHeight="1" x14ac:dyDescent="0.2">
      <c r="B272" s="1232" t="s">
        <v>451</v>
      </c>
      <c r="C272" s="1229" t="s">
        <v>452</v>
      </c>
      <c r="D272" s="1230">
        <v>10028</v>
      </c>
      <c r="E272" s="1230">
        <v>40112</v>
      </c>
      <c r="F272" s="1230">
        <v>40112</v>
      </c>
      <c r="G272" s="1230">
        <v>40112</v>
      </c>
      <c r="H272" s="1126" t="s">
        <v>453</v>
      </c>
      <c r="I272" s="896"/>
      <c r="J272" s="1231">
        <v>2000</v>
      </c>
      <c r="K272" s="1231">
        <v>2250</v>
      </c>
    </row>
    <row r="273" spans="2:11" ht="60" x14ac:dyDescent="0.2">
      <c r="B273" s="1228" t="s">
        <v>454</v>
      </c>
      <c r="C273" s="1229" t="s">
        <v>455</v>
      </c>
      <c r="D273" s="1230"/>
      <c r="E273" s="1230">
        <v>12000</v>
      </c>
      <c r="F273" s="1230">
        <v>2400</v>
      </c>
      <c r="G273" s="1230">
        <v>2400</v>
      </c>
      <c r="H273" s="1229" t="s">
        <v>456</v>
      </c>
      <c r="I273" s="1081"/>
      <c r="J273" s="1231">
        <v>2000</v>
      </c>
      <c r="K273" s="1231">
        <v>2235</v>
      </c>
    </row>
    <row r="274" spans="2:11" ht="75" customHeight="1" x14ac:dyDescent="0.2">
      <c r="B274" s="1228" t="s">
        <v>457</v>
      </c>
      <c r="C274" s="1229" t="s">
        <v>458</v>
      </c>
      <c r="D274" s="1230">
        <v>23927.3</v>
      </c>
      <c r="E274" s="1230">
        <v>7623</v>
      </c>
      <c r="F274" s="1230">
        <v>7623</v>
      </c>
      <c r="G274" s="1230">
        <v>7623</v>
      </c>
      <c r="H274" s="1229" t="s">
        <v>459</v>
      </c>
      <c r="I274" s="1081"/>
      <c r="J274" s="1231">
        <v>2000</v>
      </c>
      <c r="K274" s="1233" t="s">
        <v>460</v>
      </c>
    </row>
    <row r="275" spans="2:11" ht="72" x14ac:dyDescent="0.2">
      <c r="B275" s="1234">
        <v>1.1000000000000001</v>
      </c>
      <c r="C275" s="1235" t="s">
        <v>461</v>
      </c>
      <c r="D275" s="1230">
        <v>27980</v>
      </c>
      <c r="E275" s="1230">
        <v>18295</v>
      </c>
      <c r="F275" s="1230">
        <v>18295</v>
      </c>
      <c r="G275" s="1230">
        <v>18295</v>
      </c>
      <c r="H275" s="1229" t="s">
        <v>462</v>
      </c>
      <c r="I275" s="1081"/>
      <c r="J275" s="1231">
        <v>2000</v>
      </c>
      <c r="K275" s="1233" t="s">
        <v>463</v>
      </c>
    </row>
    <row r="276" spans="2:11" x14ac:dyDescent="0.2">
      <c r="B276" s="1236">
        <v>2</v>
      </c>
      <c r="C276" s="1237" t="s">
        <v>464</v>
      </c>
      <c r="D276" s="1238">
        <f>D277</f>
        <v>42125</v>
      </c>
      <c r="E276" s="1238">
        <f>E277</f>
        <v>251762</v>
      </c>
      <c r="F276" s="1238">
        <f>F277</f>
        <v>251762</v>
      </c>
      <c r="G276" s="1238">
        <f>G277</f>
        <v>251762</v>
      </c>
      <c r="H276" s="1239"/>
      <c r="I276" s="1239"/>
      <c r="J276" s="1239" t="s">
        <v>465</v>
      </c>
      <c r="K276" s="1239" t="s">
        <v>465</v>
      </c>
    </row>
    <row r="277" spans="2:11" ht="36" x14ac:dyDescent="0.2">
      <c r="B277" s="1240" t="s">
        <v>466</v>
      </c>
      <c r="C277" s="1229" t="s">
        <v>467</v>
      </c>
      <c r="D277" s="1230">
        <v>42125</v>
      </c>
      <c r="E277" s="1230">
        <v>251762</v>
      </c>
      <c r="F277" s="1230">
        <v>251762</v>
      </c>
      <c r="G277" s="1230">
        <v>251762</v>
      </c>
      <c r="H277" s="896"/>
      <c r="I277" s="1231"/>
      <c r="J277" s="1231">
        <v>1000</v>
      </c>
      <c r="K277" s="1241" t="s">
        <v>468</v>
      </c>
    </row>
    <row r="278" spans="2:11" ht="12.75" thickBot="1" x14ac:dyDescent="0.25">
      <c r="B278" s="1242"/>
      <c r="C278" s="1243" t="s">
        <v>469</v>
      </c>
      <c r="D278" s="1238">
        <f>D265+D276</f>
        <v>113351.3</v>
      </c>
      <c r="E278" s="1238">
        <f>E265+E276</f>
        <v>483364</v>
      </c>
      <c r="F278" s="1238">
        <f>F265+F276</f>
        <v>413708</v>
      </c>
      <c r="G278" s="1238">
        <f>G265+G276</f>
        <v>413680</v>
      </c>
      <c r="H278" s="1239"/>
      <c r="I278" s="1239"/>
      <c r="J278" s="1243" t="s">
        <v>432</v>
      </c>
      <c r="K278" s="1243" t="s">
        <v>432</v>
      </c>
    </row>
    <row r="279" spans="2:11" x14ac:dyDescent="0.2">
      <c r="C279" s="1244" t="s">
        <v>124</v>
      </c>
      <c r="D279" s="1245">
        <f>D278-D266</f>
        <v>104116.3</v>
      </c>
    </row>
  </sheetData>
  <mergeCells count="230">
    <mergeCell ref="B262:I262"/>
    <mergeCell ref="J262:J264"/>
    <mergeCell ref="K262:K264"/>
    <mergeCell ref="B263:B264"/>
    <mergeCell ref="C263:C264"/>
    <mergeCell ref="D263:G263"/>
    <mergeCell ref="H263:H264"/>
    <mergeCell ref="I263:I264"/>
    <mergeCell ref="B224:D224"/>
    <mergeCell ref="B229:F229"/>
    <mergeCell ref="B233:D233"/>
    <mergeCell ref="B235:J235"/>
    <mergeCell ref="C237:F237"/>
    <mergeCell ref="B259:E259"/>
    <mergeCell ref="B222:J222"/>
    <mergeCell ref="K196:K200"/>
    <mergeCell ref="L196:L200"/>
    <mergeCell ref="B212:B213"/>
    <mergeCell ref="I212:I213"/>
    <mergeCell ref="J212:J213"/>
    <mergeCell ref="K212:K218"/>
    <mergeCell ref="L212:L218"/>
    <mergeCell ref="B217:B218"/>
    <mergeCell ref="I217:I218"/>
    <mergeCell ref="J217:J218"/>
    <mergeCell ref="K176:K177"/>
    <mergeCell ref="L176:L177"/>
    <mergeCell ref="K179:K181"/>
    <mergeCell ref="L179:L181"/>
    <mergeCell ref="K183:K185"/>
    <mergeCell ref="L183:L185"/>
    <mergeCell ref="B170:C170"/>
    <mergeCell ref="D170:E170"/>
    <mergeCell ref="B171:C171"/>
    <mergeCell ref="D171:E171"/>
    <mergeCell ref="B173:L173"/>
    <mergeCell ref="B174:B175"/>
    <mergeCell ref="D174:H174"/>
    <mergeCell ref="I174:J174"/>
    <mergeCell ref="K174:L174"/>
    <mergeCell ref="B167:F167"/>
    <mergeCell ref="B168:C168"/>
    <mergeCell ref="D168:E168"/>
    <mergeCell ref="B169:C169"/>
    <mergeCell ref="D169:E169"/>
    <mergeCell ref="W161:X161"/>
    <mergeCell ref="Y161:Z161"/>
    <mergeCell ref="AA161:AB161"/>
    <mergeCell ref="AC161:AD161"/>
    <mergeCell ref="K161:L161"/>
    <mergeCell ref="M161:N161"/>
    <mergeCell ref="O161:P161"/>
    <mergeCell ref="Q161:R161"/>
    <mergeCell ref="S161:T161"/>
    <mergeCell ref="U161:V161"/>
    <mergeCell ref="AG152:AH152"/>
    <mergeCell ref="AI152:AJ152"/>
    <mergeCell ref="B161:B162"/>
    <mergeCell ref="C161:C162"/>
    <mergeCell ref="D161:D162"/>
    <mergeCell ref="E161:F161"/>
    <mergeCell ref="G161:H161"/>
    <mergeCell ref="I161:J161"/>
    <mergeCell ref="Q152:R152"/>
    <mergeCell ref="S152:T152"/>
    <mergeCell ref="U152:V152"/>
    <mergeCell ref="W152:X152"/>
    <mergeCell ref="Y152:Z152"/>
    <mergeCell ref="AA152:AB152"/>
    <mergeCell ref="AI161:AJ161"/>
    <mergeCell ref="AE161:AF161"/>
    <mergeCell ref="AG161:AH161"/>
    <mergeCell ref="AI143:AJ143"/>
    <mergeCell ref="B152:B153"/>
    <mergeCell ref="C152:C153"/>
    <mergeCell ref="D152:D153"/>
    <mergeCell ref="E152:F152"/>
    <mergeCell ref="G152:H152"/>
    <mergeCell ref="I152:J152"/>
    <mergeCell ref="K152:L152"/>
    <mergeCell ref="M152:N152"/>
    <mergeCell ref="O152:P152"/>
    <mergeCell ref="W143:X143"/>
    <mergeCell ref="Y143:Z143"/>
    <mergeCell ref="AA143:AB143"/>
    <mergeCell ref="AC143:AD143"/>
    <mergeCell ref="AE143:AF143"/>
    <mergeCell ref="AG143:AH143"/>
    <mergeCell ref="K143:L143"/>
    <mergeCell ref="M143:N143"/>
    <mergeCell ref="O143:P143"/>
    <mergeCell ref="Q143:R143"/>
    <mergeCell ref="S143:T143"/>
    <mergeCell ref="U143:V143"/>
    <mergeCell ref="AC152:AD152"/>
    <mergeCell ref="AE152:AF152"/>
    <mergeCell ref="B143:B144"/>
    <mergeCell ref="C143:C144"/>
    <mergeCell ref="D143:D144"/>
    <mergeCell ref="E143:F143"/>
    <mergeCell ref="G143:H143"/>
    <mergeCell ref="I143:J143"/>
    <mergeCell ref="Q134:R134"/>
    <mergeCell ref="S134:T134"/>
    <mergeCell ref="U134:V134"/>
    <mergeCell ref="B134:B135"/>
    <mergeCell ref="C134:C135"/>
    <mergeCell ref="D134:D135"/>
    <mergeCell ref="E134:F134"/>
    <mergeCell ref="G134:H134"/>
    <mergeCell ref="I134:J134"/>
    <mergeCell ref="K134:L134"/>
    <mergeCell ref="M125:N125"/>
    <mergeCell ref="O125:P125"/>
    <mergeCell ref="Q125:R125"/>
    <mergeCell ref="S125:T125"/>
    <mergeCell ref="U125:V125"/>
    <mergeCell ref="AC134:AD134"/>
    <mergeCell ref="AE134:AF134"/>
    <mergeCell ref="AG134:AH134"/>
    <mergeCell ref="AI134:AJ134"/>
    <mergeCell ref="W134:X134"/>
    <mergeCell ref="Y134:Z134"/>
    <mergeCell ref="AA134:AB134"/>
    <mergeCell ref="M134:N134"/>
    <mergeCell ref="O134:P134"/>
    <mergeCell ref="AC116:AD116"/>
    <mergeCell ref="AE116:AF116"/>
    <mergeCell ref="AG116:AH116"/>
    <mergeCell ref="AI116:AJ116"/>
    <mergeCell ref="B125:B126"/>
    <mergeCell ref="C125:C126"/>
    <mergeCell ref="D125:D126"/>
    <mergeCell ref="E125:F125"/>
    <mergeCell ref="G125:H125"/>
    <mergeCell ref="I125:J125"/>
    <mergeCell ref="Q116:R116"/>
    <mergeCell ref="S116:T116"/>
    <mergeCell ref="U116:V116"/>
    <mergeCell ref="W116:X116"/>
    <mergeCell ref="Y116:Z116"/>
    <mergeCell ref="AA116:AB116"/>
    <mergeCell ref="AI125:AJ125"/>
    <mergeCell ref="W125:X125"/>
    <mergeCell ref="Y125:Z125"/>
    <mergeCell ref="AA125:AB125"/>
    <mergeCell ref="AC125:AD125"/>
    <mergeCell ref="AE125:AF125"/>
    <mergeCell ref="AG125:AH125"/>
    <mergeCell ref="K125:L125"/>
    <mergeCell ref="AI107:AJ107"/>
    <mergeCell ref="B116:B117"/>
    <mergeCell ref="C116:C117"/>
    <mergeCell ref="D116:D117"/>
    <mergeCell ref="E116:F116"/>
    <mergeCell ref="G116:H116"/>
    <mergeCell ref="I116:J116"/>
    <mergeCell ref="K116:L116"/>
    <mergeCell ref="M116:N116"/>
    <mergeCell ref="O116:P116"/>
    <mergeCell ref="W107:X107"/>
    <mergeCell ref="Y107:Z107"/>
    <mergeCell ref="AA107:AB107"/>
    <mergeCell ref="AC107:AD107"/>
    <mergeCell ref="AE107:AF107"/>
    <mergeCell ref="AG107:AH107"/>
    <mergeCell ref="K107:L107"/>
    <mergeCell ref="M107:N107"/>
    <mergeCell ref="O107:P107"/>
    <mergeCell ref="Q107:R107"/>
    <mergeCell ref="S107:T107"/>
    <mergeCell ref="U107:V107"/>
    <mergeCell ref="B107:B108"/>
    <mergeCell ref="C107:C108"/>
    <mergeCell ref="D107:D108"/>
    <mergeCell ref="E107:F107"/>
    <mergeCell ref="G107:H107"/>
    <mergeCell ref="I107:J107"/>
    <mergeCell ref="CG5:CG6"/>
    <mergeCell ref="CH5:CH6"/>
    <mergeCell ref="E92:F92"/>
    <mergeCell ref="B93:F93"/>
    <mergeCell ref="B102:I102"/>
    <mergeCell ref="B103:I103"/>
    <mergeCell ref="BU5:BV5"/>
    <mergeCell ref="BW5:BX5"/>
    <mergeCell ref="BY5:BZ5"/>
    <mergeCell ref="CA5:CB5"/>
    <mergeCell ref="CC5:CD5"/>
    <mergeCell ref="CE5:CF5"/>
    <mergeCell ref="BI5:BJ5"/>
    <mergeCell ref="BK5:BL5"/>
    <mergeCell ref="BM5:BN5"/>
    <mergeCell ref="BO5:BP5"/>
    <mergeCell ref="BQ5:BR5"/>
    <mergeCell ref="BS5:BT5"/>
    <mergeCell ref="AW5:AX5"/>
    <mergeCell ref="AY5:AZ5"/>
    <mergeCell ref="BA5:BB5"/>
    <mergeCell ref="BC5:BD5"/>
    <mergeCell ref="BE5:BF5"/>
    <mergeCell ref="BG5:BH5"/>
    <mergeCell ref="AK5:AL5"/>
    <mergeCell ref="AM5:AN5"/>
    <mergeCell ref="AO5:AP5"/>
    <mergeCell ref="AQ5:AR5"/>
    <mergeCell ref="AS5:AT5"/>
    <mergeCell ref="AU5:AV5"/>
    <mergeCell ref="D1:F1"/>
    <mergeCell ref="Y5:Z5"/>
    <mergeCell ref="AA5:AB5"/>
    <mergeCell ref="AC5:AD5"/>
    <mergeCell ref="AE5:AF5"/>
    <mergeCell ref="AG5:AH5"/>
    <mergeCell ref="AI5:AJ5"/>
    <mergeCell ref="M5:N5"/>
    <mergeCell ref="O5:P5"/>
    <mergeCell ref="Q5:R5"/>
    <mergeCell ref="S5:T5"/>
    <mergeCell ref="U5:V5"/>
    <mergeCell ref="W5:X5"/>
    <mergeCell ref="AM3:AU3"/>
    <mergeCell ref="B5:B6"/>
    <mergeCell ref="C5:C6"/>
    <mergeCell ref="D5:D6"/>
    <mergeCell ref="E5:E6"/>
    <mergeCell ref="F5:F6"/>
    <mergeCell ref="G5:H5"/>
    <mergeCell ref="I5:J5"/>
    <mergeCell ref="K5:L5"/>
  </mergeCells>
  <pageMargins left="3.937007874015748E-2" right="3.937007874015748E-2" top="3.937007874015748E-2" bottom="3.937007874015748E-2" header="3.937007874015748E-2" footer="3.937007874015748E-2"/>
  <pageSetup paperSize="9" scale="80" pageOrder="overThenDown"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FB087-2631-424E-9FF1-207D288B9764}">
  <dimension ref="A1:H16"/>
  <sheetViews>
    <sheetView zoomScale="78" zoomScaleNormal="78" workbookViewId="0">
      <selection activeCell="D36" sqref="D36"/>
    </sheetView>
  </sheetViews>
  <sheetFormatPr defaultRowHeight="12.75" x14ac:dyDescent="0.2"/>
  <cols>
    <col min="1" max="1" width="16" style="239" customWidth="1"/>
    <col min="2" max="2" width="17.28515625" style="239" customWidth="1"/>
    <col min="3" max="3" width="8.42578125" style="239" customWidth="1"/>
    <col min="4" max="4" width="15.28515625" style="239" customWidth="1"/>
    <col min="5" max="5" width="13.28515625" style="239" customWidth="1"/>
    <col min="6" max="6" width="9.140625" style="239"/>
    <col min="7" max="7" width="17.140625" style="239" customWidth="1"/>
    <col min="8" max="8" width="32.42578125" style="239" customWidth="1"/>
    <col min="9" max="16384" width="9.140625" style="239"/>
  </cols>
  <sheetData>
    <row r="1" spans="1:8" ht="37.5" customHeight="1" x14ac:dyDescent="0.2">
      <c r="G1" s="656" t="s">
        <v>710</v>
      </c>
      <c r="H1" s="656"/>
    </row>
    <row r="2" spans="1:8" x14ac:dyDescent="0.2">
      <c r="A2" s="660" t="s">
        <v>730</v>
      </c>
      <c r="B2" s="660"/>
      <c r="C2" s="660"/>
      <c r="D2" s="660"/>
      <c r="E2" s="660"/>
      <c r="F2" s="660"/>
      <c r="G2" s="660"/>
      <c r="H2" s="660"/>
    </row>
    <row r="3" spans="1:8" ht="13.5" thickBot="1" x14ac:dyDescent="0.25">
      <c r="A3" s="512"/>
      <c r="B3" s="512"/>
      <c r="C3" s="661" t="s">
        <v>4</v>
      </c>
      <c r="D3" s="661"/>
      <c r="E3" s="661"/>
      <c r="F3" s="661"/>
      <c r="G3" s="661"/>
      <c r="H3" s="4"/>
    </row>
    <row r="4" spans="1:8" ht="35.25" customHeight="1" x14ac:dyDescent="0.2">
      <c r="A4" s="32" t="s">
        <v>41</v>
      </c>
      <c r="B4" s="39" t="s">
        <v>94</v>
      </c>
      <c r="C4" s="33" t="s">
        <v>0</v>
      </c>
      <c r="D4" s="33" t="s">
        <v>472</v>
      </c>
      <c r="E4" s="33" t="s">
        <v>95</v>
      </c>
      <c r="F4" s="33" t="s">
        <v>96</v>
      </c>
      <c r="G4" s="33" t="s">
        <v>1</v>
      </c>
      <c r="H4" s="34" t="s">
        <v>97</v>
      </c>
    </row>
    <row r="5" spans="1:8" ht="51" x14ac:dyDescent="0.2">
      <c r="A5" s="12" t="s">
        <v>473</v>
      </c>
      <c r="B5" s="13"/>
      <c r="C5" s="13"/>
      <c r="D5" s="13"/>
      <c r="E5" s="13"/>
      <c r="F5" s="13"/>
      <c r="G5" s="13"/>
      <c r="H5" s="14" t="s">
        <v>474</v>
      </c>
    </row>
    <row r="6" spans="1:8" ht="25.5" x14ac:dyDescent="0.2">
      <c r="A6" s="15"/>
      <c r="B6" s="16" t="s">
        <v>475</v>
      </c>
      <c r="C6" s="17">
        <v>1000000</v>
      </c>
      <c r="D6" s="18">
        <v>0.66</v>
      </c>
      <c r="E6" s="13">
        <f>C6*D6</f>
        <v>660000</v>
      </c>
      <c r="F6" s="19">
        <v>0</v>
      </c>
      <c r="G6" s="20">
        <f>E6</f>
        <v>660000</v>
      </c>
      <c r="H6" s="21"/>
    </row>
    <row r="7" spans="1:8" ht="25.5" x14ac:dyDescent="0.2">
      <c r="A7" s="15"/>
      <c r="B7" s="16" t="s">
        <v>475</v>
      </c>
      <c r="C7" s="17">
        <v>1000000</v>
      </c>
      <c r="D7" s="18">
        <v>0.66</v>
      </c>
      <c r="E7" s="13">
        <f>C7*D7</f>
        <v>660000</v>
      </c>
      <c r="F7" s="19">
        <v>0</v>
      </c>
      <c r="G7" s="20">
        <f>E7</f>
        <v>660000</v>
      </c>
      <c r="H7" s="21"/>
    </row>
    <row r="8" spans="1:8" ht="13.5" thickBot="1" x14ac:dyDescent="0.25">
      <c r="A8" s="22"/>
      <c r="B8" s="23"/>
      <c r="C8" s="24"/>
      <c r="D8" s="24" t="s">
        <v>82</v>
      </c>
      <c r="E8" s="24"/>
      <c r="F8" s="25" t="s">
        <v>102</v>
      </c>
      <c r="G8" s="26">
        <f>ROUND(G7+G6,0)</f>
        <v>1320000</v>
      </c>
      <c r="H8" s="27"/>
    </row>
    <row r="9" spans="1:8" x14ac:dyDescent="0.2">
      <c r="A9" s="28"/>
      <c r="B9" s="28"/>
      <c r="C9" s="29"/>
      <c r="D9" s="29"/>
      <c r="E9" s="29"/>
      <c r="F9" s="29"/>
      <c r="G9" s="29"/>
      <c r="H9" s="29"/>
    </row>
    <row r="10" spans="1:8" x14ac:dyDescent="0.2">
      <c r="A10" s="658" t="s">
        <v>730</v>
      </c>
      <c r="B10" s="658"/>
      <c r="C10" s="658"/>
      <c r="D10" s="658"/>
      <c r="E10" s="658"/>
      <c r="F10" s="658"/>
      <c r="G10" s="658"/>
      <c r="H10" s="658"/>
    </row>
    <row r="11" spans="1:8" ht="13.5" thickBot="1" x14ac:dyDescent="0.25">
      <c r="A11" s="30"/>
      <c r="B11" s="30"/>
      <c r="C11" s="670" t="s">
        <v>4</v>
      </c>
      <c r="D11" s="670"/>
      <c r="E11" s="670"/>
      <c r="F11" s="670"/>
      <c r="G11" s="670"/>
      <c r="H11" s="31"/>
    </row>
    <row r="12" spans="1:8" ht="39.75" customHeight="1" x14ac:dyDescent="0.2">
      <c r="A12" s="32" t="s">
        <v>41</v>
      </c>
      <c r="B12" s="39" t="s">
        <v>94</v>
      </c>
      <c r="C12" s="33" t="s">
        <v>0</v>
      </c>
      <c r="D12" s="33" t="s">
        <v>472</v>
      </c>
      <c r="E12" s="33" t="s">
        <v>95</v>
      </c>
      <c r="F12" s="33" t="s">
        <v>96</v>
      </c>
      <c r="G12" s="33" t="s">
        <v>1</v>
      </c>
      <c r="H12" s="34" t="s">
        <v>97</v>
      </c>
    </row>
    <row r="13" spans="1:8" ht="35.25" customHeight="1" x14ac:dyDescent="0.2">
      <c r="A13" s="12" t="s">
        <v>473</v>
      </c>
      <c r="B13" s="13"/>
      <c r="C13" s="13"/>
      <c r="D13" s="13"/>
      <c r="E13" s="13"/>
      <c r="F13" s="13"/>
      <c r="G13" s="13"/>
      <c r="H13" s="14" t="s">
        <v>476</v>
      </c>
    </row>
    <row r="14" spans="1:8" x14ac:dyDescent="0.2">
      <c r="A14" s="15"/>
      <c r="B14" s="35">
        <v>8232</v>
      </c>
      <c r="C14" s="17">
        <v>16000</v>
      </c>
      <c r="D14" s="18">
        <v>0.6</v>
      </c>
      <c r="E14" s="13">
        <f>C14*D14</f>
        <v>9600</v>
      </c>
      <c r="F14" s="19">
        <v>0.21</v>
      </c>
      <c r="G14" s="20">
        <f>E14*1.21</f>
        <v>11616</v>
      </c>
      <c r="H14" s="21"/>
    </row>
    <row r="15" spans="1:8" ht="13.5" thickBot="1" x14ac:dyDescent="0.25">
      <c r="A15" s="22"/>
      <c r="B15" s="23"/>
      <c r="C15" s="24"/>
      <c r="D15" s="24" t="s">
        <v>82</v>
      </c>
      <c r="E15" s="24"/>
      <c r="F15" s="25" t="s">
        <v>102</v>
      </c>
      <c r="G15" s="26">
        <f>G14</f>
        <v>11616</v>
      </c>
      <c r="H15" s="27"/>
    </row>
    <row r="16" spans="1:8" ht="13.5" thickBot="1" x14ac:dyDescent="0.25">
      <c r="A16" s="3"/>
      <c r="B16" s="3"/>
      <c r="C16" s="2"/>
      <c r="D16" s="2"/>
      <c r="E16" s="681" t="s">
        <v>137</v>
      </c>
      <c r="F16" s="682"/>
      <c r="G16" s="540">
        <f>G8+G15</f>
        <v>1331616</v>
      </c>
      <c r="H16" s="2"/>
    </row>
  </sheetData>
  <mergeCells count="6">
    <mergeCell ref="E16:F16"/>
    <mergeCell ref="G1:H1"/>
    <mergeCell ref="A2:H2"/>
    <mergeCell ref="C3:G3"/>
    <mergeCell ref="A10:H10"/>
    <mergeCell ref="C11:G11"/>
  </mergeCells>
  <pageMargins left="0.70866141732283472" right="0.70866141732283472" top="0.74803149606299213" bottom="0.74803149606299213" header="0.31496062992125984" footer="0.31496062992125984"/>
  <pageSetup paperSize="9" scale="7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07176-FFB3-4161-B7F2-60574DAD8A65}">
  <dimension ref="A1:DD111"/>
  <sheetViews>
    <sheetView zoomScale="59" zoomScaleNormal="59" workbookViewId="0">
      <selection activeCell="B111" sqref="B111:C111"/>
    </sheetView>
  </sheetViews>
  <sheetFormatPr defaultRowHeight="12.75" x14ac:dyDescent="0.2"/>
  <cols>
    <col min="1" max="1" width="9.140625" style="239"/>
    <col min="2" max="2" width="25.7109375" style="239" customWidth="1"/>
    <col min="3" max="3" width="18.28515625" style="239" customWidth="1"/>
    <col min="4" max="4" width="13.7109375" style="239" customWidth="1"/>
    <col min="5" max="5" width="12.85546875" style="239" customWidth="1"/>
    <col min="6" max="6" width="9.28515625" style="239" bestFit="1" customWidth="1"/>
    <col min="7" max="7" width="10.85546875" style="239" customWidth="1"/>
    <col min="8" max="9" width="12.7109375" style="239" customWidth="1"/>
    <col min="10" max="10" width="9.28515625" style="239" bestFit="1" customWidth="1"/>
    <col min="11" max="11" width="11.42578125" style="239" customWidth="1"/>
    <col min="12" max="12" width="9.28515625" style="239" bestFit="1" customWidth="1"/>
    <col min="13" max="13" width="13.85546875" style="239" customWidth="1"/>
    <col min="14" max="14" width="9.28515625" style="239" bestFit="1" customWidth="1"/>
    <col min="15" max="15" width="12.85546875" style="239" customWidth="1"/>
    <col min="16" max="16" width="9.28515625" style="239" bestFit="1" customWidth="1"/>
    <col min="17" max="17" width="13.7109375" style="239" customWidth="1"/>
    <col min="18" max="18" width="9.28515625" style="239" bestFit="1" customWidth="1"/>
    <col min="19" max="19" width="12" style="239" customWidth="1"/>
    <col min="20" max="20" width="11.28515625" style="239" customWidth="1"/>
    <col min="21" max="21" width="11.42578125" style="239" customWidth="1"/>
    <col min="22" max="22" width="9.28515625" style="239" bestFit="1" customWidth="1"/>
    <col min="23" max="23" width="12" style="239" customWidth="1"/>
    <col min="24" max="24" width="9.28515625" style="239" bestFit="1" customWidth="1"/>
    <col min="25" max="25" width="14.85546875" style="239" customWidth="1"/>
    <col min="26" max="26" width="9.28515625" style="239" bestFit="1" customWidth="1"/>
    <col min="27" max="27" width="12.140625" style="239" customWidth="1"/>
    <col min="28" max="28" width="9.28515625" style="239" bestFit="1" customWidth="1"/>
    <col min="29" max="29" width="11" style="239" customWidth="1"/>
    <col min="30" max="30" width="14.140625" style="239" customWidth="1"/>
    <col min="31" max="31" width="11" style="239" customWidth="1"/>
    <col min="32" max="32" width="9.28515625" style="239" bestFit="1" customWidth="1"/>
    <col min="33" max="33" width="12.7109375" style="239" customWidth="1"/>
    <col min="34" max="34" width="13.140625" style="239" customWidth="1"/>
    <col min="35" max="35" width="11.7109375" style="239" customWidth="1"/>
    <col min="36" max="36" width="11.28515625" style="239" customWidth="1"/>
    <col min="37" max="37" width="15.28515625" style="239" customWidth="1"/>
    <col min="38" max="42" width="9.28515625" style="239" bestFit="1" customWidth="1"/>
    <col min="43" max="43" width="12.140625" style="239" customWidth="1"/>
    <col min="44" max="48" width="9.28515625" style="239" bestFit="1" customWidth="1"/>
    <col min="49" max="49" width="11.7109375" style="239" customWidth="1"/>
    <col min="50" max="50" width="12.7109375" style="239" customWidth="1"/>
    <col min="51" max="60" width="9.28515625" style="239" bestFit="1" customWidth="1"/>
    <col min="61" max="61" width="13.7109375" style="239" customWidth="1"/>
    <col min="62" max="64" width="9.28515625" style="239" bestFit="1" customWidth="1"/>
    <col min="65" max="65" width="17.28515625" style="239" customWidth="1"/>
    <col min="66" max="66" width="9.28515625" style="239" bestFit="1" customWidth="1"/>
    <col min="67" max="67" width="13.85546875" style="239" customWidth="1"/>
    <col min="68" max="68" width="9.28515625" style="239" bestFit="1" customWidth="1"/>
    <col min="69" max="69" width="11.7109375" style="239" customWidth="1"/>
    <col min="70" max="84" width="9.28515625" style="239" bestFit="1" customWidth="1"/>
    <col min="85" max="85" width="10.7109375" style="239" customWidth="1"/>
    <col min="86" max="96" width="9.28515625" style="239" bestFit="1" customWidth="1"/>
    <col min="97" max="97" width="14.140625" style="239" customWidth="1"/>
    <col min="98" max="100" width="9.28515625" style="239" bestFit="1" customWidth="1"/>
    <col min="101" max="16384" width="9.140625" style="239"/>
  </cols>
  <sheetData>
    <row r="1" spans="1:100" ht="36.75" customHeight="1" x14ac:dyDescent="0.2">
      <c r="F1" s="728" t="s">
        <v>710</v>
      </c>
      <c r="G1" s="728"/>
      <c r="H1" s="728"/>
      <c r="I1" s="728"/>
      <c r="J1" s="728"/>
    </row>
    <row r="2" spans="1:100" x14ac:dyDescent="0.2">
      <c r="B2" s="137" t="s">
        <v>477</v>
      </c>
      <c r="C2" s="138"/>
      <c r="D2" s="139"/>
      <c r="E2" s="140"/>
      <c r="F2" s="141"/>
      <c r="G2" s="140"/>
      <c r="H2" s="141"/>
      <c r="I2" s="140"/>
      <c r="J2" s="141"/>
      <c r="K2" s="140"/>
      <c r="L2" s="141"/>
      <c r="M2" s="140"/>
      <c r="N2" s="141"/>
      <c r="O2" s="140"/>
      <c r="P2" s="141"/>
      <c r="Q2" s="140"/>
      <c r="R2" s="141"/>
      <c r="S2" s="140"/>
      <c r="T2" s="141"/>
      <c r="U2" s="140"/>
      <c r="V2" s="141"/>
      <c r="W2" s="140"/>
      <c r="X2" s="141"/>
      <c r="Y2" s="140"/>
      <c r="Z2" s="141"/>
      <c r="AA2" s="140"/>
      <c r="AB2" s="141"/>
      <c r="AC2" s="140"/>
      <c r="AD2" s="141"/>
      <c r="AE2" s="140"/>
      <c r="AF2" s="141"/>
      <c r="AG2" s="140"/>
      <c r="AH2" s="141"/>
      <c r="AI2" s="140"/>
      <c r="AJ2" s="141"/>
      <c r="AK2" s="79"/>
      <c r="AL2" s="79"/>
      <c r="AM2" s="140"/>
      <c r="AN2" s="79"/>
      <c r="AO2" s="140"/>
      <c r="AP2" s="79"/>
      <c r="AQ2" s="140"/>
      <c r="AR2" s="79"/>
      <c r="AS2" s="140"/>
      <c r="AT2" s="79"/>
      <c r="AU2" s="140"/>
      <c r="AV2" s="79"/>
      <c r="AW2" s="140"/>
      <c r="AX2" s="79"/>
      <c r="AY2" s="140"/>
      <c r="AZ2" s="79"/>
      <c r="BA2" s="140"/>
      <c r="BB2" s="79"/>
      <c r="BC2" s="140"/>
      <c r="BD2" s="79"/>
      <c r="BE2" s="140"/>
      <c r="BF2" s="79"/>
      <c r="BG2" s="142"/>
      <c r="BH2" s="79"/>
      <c r="BI2" s="79"/>
      <c r="BJ2" s="79"/>
      <c r="BK2" s="140"/>
      <c r="BL2" s="79"/>
      <c r="BM2" s="140"/>
      <c r="BN2" s="79"/>
      <c r="BO2" s="140"/>
      <c r="BP2" s="79"/>
      <c r="BQ2" s="140"/>
      <c r="BR2" s="79"/>
      <c r="BS2" s="140"/>
      <c r="BT2" s="79"/>
      <c r="BU2" s="140"/>
      <c r="BV2" s="79"/>
      <c r="BW2" s="140"/>
      <c r="BX2" s="79"/>
      <c r="BY2" s="140"/>
      <c r="BZ2" s="79"/>
      <c r="CA2" s="140"/>
      <c r="CB2" s="79"/>
      <c r="CC2" s="140"/>
      <c r="CD2" s="79"/>
      <c r="CE2" s="140"/>
      <c r="CF2" s="79"/>
      <c r="CG2" s="140"/>
      <c r="CH2" s="79"/>
      <c r="CI2" s="140"/>
      <c r="CJ2" s="79"/>
      <c r="CK2" s="140"/>
      <c r="CL2" s="79"/>
      <c r="CM2" s="140"/>
      <c r="CN2" s="79"/>
      <c r="CO2" s="140"/>
      <c r="CP2" s="79"/>
      <c r="CQ2" s="140"/>
      <c r="CR2" s="79"/>
      <c r="CS2" s="140"/>
      <c r="CT2" s="79"/>
      <c r="CU2" s="140"/>
      <c r="CV2" s="79"/>
    </row>
    <row r="3" spans="1:100" ht="13.5" thickBot="1" x14ac:dyDescent="0.25">
      <c r="B3" s="143" t="s">
        <v>272</v>
      </c>
      <c r="C3" s="144"/>
      <c r="D3" s="139"/>
      <c r="E3" s="140"/>
      <c r="F3" s="141"/>
      <c r="G3" s="140"/>
      <c r="H3" s="141"/>
      <c r="I3" s="140"/>
      <c r="J3" s="141"/>
      <c r="K3" s="140"/>
      <c r="L3" s="141"/>
      <c r="M3" s="140"/>
      <c r="N3" s="141"/>
      <c r="O3" s="140"/>
      <c r="P3" s="141"/>
      <c r="Q3" s="140"/>
      <c r="R3" s="141"/>
      <c r="S3" s="140"/>
      <c r="T3" s="141"/>
      <c r="U3" s="140"/>
      <c r="V3" s="141"/>
      <c r="W3" s="140"/>
      <c r="X3" s="141"/>
      <c r="Y3" s="140"/>
      <c r="Z3" s="141"/>
      <c r="AA3" s="140"/>
      <c r="AB3" s="141"/>
      <c r="AC3" s="140"/>
      <c r="AD3" s="141"/>
      <c r="AE3" s="140"/>
      <c r="AF3" s="141"/>
      <c r="AG3" s="140"/>
      <c r="AH3" s="141"/>
      <c r="AI3" s="140"/>
      <c r="AJ3" s="141"/>
      <c r="AK3" s="729"/>
      <c r="AL3" s="729"/>
      <c r="AM3" s="729"/>
      <c r="AN3" s="729"/>
      <c r="AO3" s="729"/>
      <c r="AP3" s="729"/>
      <c r="AQ3" s="729"/>
      <c r="AR3" s="729"/>
      <c r="AS3" s="729"/>
      <c r="AT3" s="98"/>
      <c r="AU3" s="140"/>
      <c r="AV3" s="79"/>
      <c r="AW3" s="140"/>
      <c r="AX3" s="79"/>
      <c r="AY3" s="140"/>
      <c r="AZ3" s="79"/>
      <c r="BA3" s="140"/>
      <c r="BB3" s="79"/>
      <c r="BC3" s="140"/>
      <c r="BD3" s="79"/>
      <c r="BE3" s="140"/>
      <c r="BF3" s="79"/>
      <c r="BG3" s="142"/>
      <c r="BH3" s="79"/>
      <c r="BI3" s="79"/>
      <c r="BJ3" s="79"/>
      <c r="BK3" s="140"/>
      <c r="BL3" s="79"/>
      <c r="BM3" s="140"/>
      <c r="BN3" s="79"/>
      <c r="BO3" s="140"/>
      <c r="BP3" s="79"/>
      <c r="BQ3" s="140"/>
      <c r="BR3" s="79"/>
      <c r="BS3" s="140"/>
      <c r="BT3" s="79"/>
      <c r="BU3" s="140"/>
      <c r="BV3" s="79"/>
      <c r="BW3" s="140"/>
      <c r="BX3" s="79"/>
      <c r="BY3" s="140"/>
      <c r="BZ3" s="79"/>
      <c r="CA3" s="140"/>
      <c r="CB3" s="79"/>
      <c r="CC3" s="140"/>
      <c r="CD3" s="79"/>
      <c r="CE3" s="140"/>
      <c r="CF3" s="79"/>
      <c r="CG3" s="140"/>
      <c r="CH3" s="79"/>
      <c r="CI3" s="140"/>
      <c r="CJ3" s="79"/>
      <c r="CK3" s="140"/>
      <c r="CL3" s="79"/>
      <c r="CM3" s="140"/>
      <c r="CN3" s="79"/>
      <c r="CO3" s="140"/>
      <c r="CP3" s="79"/>
      <c r="CQ3" s="140"/>
      <c r="CR3" s="79"/>
      <c r="CS3" s="140"/>
      <c r="CT3" s="79"/>
      <c r="CU3" s="140"/>
      <c r="CV3" s="79"/>
    </row>
    <row r="4" spans="1:100" x14ac:dyDescent="0.2">
      <c r="A4" s="239" t="s">
        <v>544</v>
      </c>
      <c r="B4" s="714" t="s">
        <v>147</v>
      </c>
      <c r="C4" s="719" t="s">
        <v>148</v>
      </c>
      <c r="D4" s="700" t="s">
        <v>273</v>
      </c>
      <c r="E4" s="711" t="s">
        <v>511</v>
      </c>
      <c r="F4" s="712"/>
      <c r="G4" s="711" t="s">
        <v>151</v>
      </c>
      <c r="H4" s="712"/>
      <c r="I4" s="711" t="s">
        <v>152</v>
      </c>
      <c r="J4" s="712"/>
      <c r="K4" s="711" t="s">
        <v>153</v>
      </c>
      <c r="L4" s="712"/>
      <c r="M4" s="711" t="s">
        <v>154</v>
      </c>
      <c r="N4" s="712"/>
      <c r="O4" s="711" t="s">
        <v>155</v>
      </c>
      <c r="P4" s="712"/>
      <c r="Q4" s="711" t="s">
        <v>156</v>
      </c>
      <c r="R4" s="712"/>
      <c r="S4" s="711" t="s">
        <v>157</v>
      </c>
      <c r="T4" s="712"/>
      <c r="U4" s="711" t="s">
        <v>158</v>
      </c>
      <c r="V4" s="712"/>
      <c r="W4" s="711" t="s">
        <v>159</v>
      </c>
      <c r="X4" s="712"/>
      <c r="Y4" s="711" t="s">
        <v>160</v>
      </c>
      <c r="Z4" s="712"/>
      <c r="AA4" s="711" t="s">
        <v>161</v>
      </c>
      <c r="AB4" s="712"/>
      <c r="AC4" s="711" t="s">
        <v>162</v>
      </c>
      <c r="AD4" s="712"/>
      <c r="AE4" s="711" t="s">
        <v>163</v>
      </c>
      <c r="AF4" s="712"/>
      <c r="AG4" s="711" t="s">
        <v>164</v>
      </c>
      <c r="AH4" s="712"/>
      <c r="AI4" s="711" t="s">
        <v>165</v>
      </c>
      <c r="AJ4" s="712"/>
      <c r="AK4" s="711" t="s">
        <v>166</v>
      </c>
      <c r="AL4" s="712"/>
      <c r="AM4" s="711" t="s">
        <v>478</v>
      </c>
      <c r="AN4" s="712"/>
      <c r="AO4" s="731" t="s">
        <v>512</v>
      </c>
      <c r="AP4" s="731"/>
      <c r="AQ4" s="711" t="s">
        <v>513</v>
      </c>
      <c r="AR4" s="712"/>
      <c r="AS4" s="706" t="s">
        <v>481</v>
      </c>
      <c r="AT4" s="705"/>
      <c r="AU4" s="711" t="s">
        <v>482</v>
      </c>
      <c r="AV4" s="712"/>
      <c r="AW4" s="731" t="s">
        <v>176</v>
      </c>
      <c r="AX4" s="731"/>
      <c r="AY4" s="711" t="s">
        <v>483</v>
      </c>
      <c r="AZ4" s="712"/>
      <c r="BA4" s="731" t="s">
        <v>85</v>
      </c>
      <c r="BB4" s="731"/>
      <c r="BC4" s="711" t="s">
        <v>484</v>
      </c>
      <c r="BD4" s="712"/>
      <c r="BE4" s="731" t="s">
        <v>485</v>
      </c>
      <c r="BF4" s="731"/>
      <c r="BG4" s="734" t="s">
        <v>486</v>
      </c>
      <c r="BH4" s="735"/>
      <c r="BI4" s="734" t="s">
        <v>487</v>
      </c>
      <c r="BJ4" s="735"/>
      <c r="BK4" s="736" t="s">
        <v>488</v>
      </c>
      <c r="BL4" s="737"/>
      <c r="BM4" s="732" t="s">
        <v>489</v>
      </c>
      <c r="BN4" s="733"/>
      <c r="BO4" s="705" t="s">
        <v>514</v>
      </c>
      <c r="BP4" s="731"/>
      <c r="BQ4" s="711" t="s">
        <v>515</v>
      </c>
      <c r="BR4" s="712"/>
      <c r="BS4" s="731" t="s">
        <v>492</v>
      </c>
      <c r="BT4" s="731"/>
      <c r="BU4" s="711" t="s">
        <v>493</v>
      </c>
      <c r="BV4" s="712"/>
      <c r="BW4" s="711" t="s">
        <v>494</v>
      </c>
      <c r="BX4" s="712"/>
      <c r="BY4" s="711" t="s">
        <v>495</v>
      </c>
      <c r="BZ4" s="712"/>
      <c r="CA4" s="711" t="s">
        <v>496</v>
      </c>
      <c r="CB4" s="712"/>
      <c r="CC4" s="711" t="s">
        <v>185</v>
      </c>
      <c r="CD4" s="712"/>
      <c r="CE4" s="711" t="s">
        <v>497</v>
      </c>
      <c r="CF4" s="712"/>
      <c r="CG4" s="711" t="s">
        <v>498</v>
      </c>
      <c r="CH4" s="712"/>
      <c r="CI4" s="711" t="s">
        <v>499</v>
      </c>
      <c r="CJ4" s="712"/>
      <c r="CK4" s="711" t="s">
        <v>500</v>
      </c>
      <c r="CL4" s="712"/>
      <c r="CM4" s="711" t="s">
        <v>501</v>
      </c>
      <c r="CN4" s="712"/>
      <c r="CO4" s="711" t="s">
        <v>502</v>
      </c>
      <c r="CP4" s="712"/>
      <c r="CQ4" s="705" t="s">
        <v>503</v>
      </c>
      <c r="CR4" s="731"/>
      <c r="CS4" s="711" t="s">
        <v>504</v>
      </c>
      <c r="CT4" s="712"/>
      <c r="CU4" s="731" t="s">
        <v>505</v>
      </c>
      <c r="CV4" s="706"/>
    </row>
    <row r="5" spans="1:100" ht="26.25" thickBot="1" x14ac:dyDescent="0.25">
      <c r="B5" s="718"/>
      <c r="C5" s="720"/>
      <c r="D5" s="730"/>
      <c r="E5" s="646" t="s">
        <v>187</v>
      </c>
      <c r="F5" s="647" t="s">
        <v>188</v>
      </c>
      <c r="G5" s="646" t="s">
        <v>187</v>
      </c>
      <c r="H5" s="647" t="s">
        <v>188</v>
      </c>
      <c r="I5" s="646" t="s">
        <v>187</v>
      </c>
      <c r="J5" s="647" t="s">
        <v>188</v>
      </c>
      <c r="K5" s="646" t="s">
        <v>187</v>
      </c>
      <c r="L5" s="647" t="s">
        <v>188</v>
      </c>
      <c r="M5" s="646" t="s">
        <v>187</v>
      </c>
      <c r="N5" s="647" t="s">
        <v>188</v>
      </c>
      <c r="O5" s="646" t="s">
        <v>187</v>
      </c>
      <c r="P5" s="647" t="s">
        <v>188</v>
      </c>
      <c r="Q5" s="646" t="s">
        <v>189</v>
      </c>
      <c r="R5" s="647" t="s">
        <v>190</v>
      </c>
      <c r="S5" s="646" t="s">
        <v>187</v>
      </c>
      <c r="T5" s="647" t="s">
        <v>188</v>
      </c>
      <c r="U5" s="646" t="s">
        <v>187</v>
      </c>
      <c r="V5" s="647" t="s">
        <v>188</v>
      </c>
      <c r="W5" s="646" t="s">
        <v>187</v>
      </c>
      <c r="X5" s="647" t="s">
        <v>188</v>
      </c>
      <c r="Y5" s="646" t="s">
        <v>187</v>
      </c>
      <c r="Z5" s="647" t="s">
        <v>188</v>
      </c>
      <c r="AA5" s="646" t="s">
        <v>187</v>
      </c>
      <c r="AB5" s="647" t="s">
        <v>188</v>
      </c>
      <c r="AC5" s="646" t="s">
        <v>187</v>
      </c>
      <c r="AD5" s="647" t="s">
        <v>188</v>
      </c>
      <c r="AE5" s="646" t="s">
        <v>187</v>
      </c>
      <c r="AF5" s="647" t="s">
        <v>188</v>
      </c>
      <c r="AG5" s="646" t="s">
        <v>191</v>
      </c>
      <c r="AH5" s="647" t="s">
        <v>192</v>
      </c>
      <c r="AI5" s="646" t="s">
        <v>191</v>
      </c>
      <c r="AJ5" s="647" t="s">
        <v>192</v>
      </c>
      <c r="AK5" s="602" t="s">
        <v>187</v>
      </c>
      <c r="AL5" s="603" t="s">
        <v>188</v>
      </c>
      <c r="AM5" s="646" t="s">
        <v>187</v>
      </c>
      <c r="AN5" s="603" t="s">
        <v>188</v>
      </c>
      <c r="AO5" s="648" t="s">
        <v>187</v>
      </c>
      <c r="AP5" s="649" t="s">
        <v>188</v>
      </c>
      <c r="AQ5" s="646" t="s">
        <v>187</v>
      </c>
      <c r="AR5" s="603" t="s">
        <v>188</v>
      </c>
      <c r="AS5" s="648" t="s">
        <v>187</v>
      </c>
      <c r="AT5" s="649" t="s">
        <v>188</v>
      </c>
      <c r="AU5" s="646" t="s">
        <v>189</v>
      </c>
      <c r="AV5" s="603" t="s">
        <v>190</v>
      </c>
      <c r="AW5" s="648" t="s">
        <v>187</v>
      </c>
      <c r="AX5" s="649" t="s">
        <v>188</v>
      </c>
      <c r="AY5" s="646" t="s">
        <v>187</v>
      </c>
      <c r="AZ5" s="603" t="s">
        <v>188</v>
      </c>
      <c r="BA5" s="648" t="s">
        <v>187</v>
      </c>
      <c r="BB5" s="649" t="s">
        <v>188</v>
      </c>
      <c r="BC5" s="646" t="s">
        <v>187</v>
      </c>
      <c r="BD5" s="603" t="s">
        <v>188</v>
      </c>
      <c r="BE5" s="648" t="s">
        <v>187</v>
      </c>
      <c r="BF5" s="649" t="s">
        <v>188</v>
      </c>
      <c r="BG5" s="646" t="s">
        <v>187</v>
      </c>
      <c r="BH5" s="603" t="s">
        <v>188</v>
      </c>
      <c r="BI5" s="602" t="s">
        <v>191</v>
      </c>
      <c r="BJ5" s="603" t="s">
        <v>192</v>
      </c>
      <c r="BK5" s="646" t="s">
        <v>187</v>
      </c>
      <c r="BL5" s="603" t="s">
        <v>188</v>
      </c>
      <c r="BM5" s="646" t="s">
        <v>187</v>
      </c>
      <c r="BN5" s="603" t="s">
        <v>188</v>
      </c>
      <c r="BO5" s="646" t="s">
        <v>187</v>
      </c>
      <c r="BP5" s="649" t="s">
        <v>188</v>
      </c>
      <c r="BQ5" s="646" t="s">
        <v>191</v>
      </c>
      <c r="BR5" s="603" t="s">
        <v>192</v>
      </c>
      <c r="BS5" s="648" t="s">
        <v>187</v>
      </c>
      <c r="BT5" s="649" t="s">
        <v>188</v>
      </c>
      <c r="BU5" s="646" t="s">
        <v>187</v>
      </c>
      <c r="BV5" s="603" t="s">
        <v>188</v>
      </c>
      <c r="BW5" s="646" t="s">
        <v>506</v>
      </c>
      <c r="BX5" s="603" t="s">
        <v>507</v>
      </c>
      <c r="BY5" s="646" t="s">
        <v>506</v>
      </c>
      <c r="BZ5" s="603" t="s">
        <v>507</v>
      </c>
      <c r="CA5" s="646" t="s">
        <v>506</v>
      </c>
      <c r="CB5" s="603" t="s">
        <v>507</v>
      </c>
      <c r="CC5" s="646" t="s">
        <v>202</v>
      </c>
      <c r="CD5" s="603" t="s">
        <v>203</v>
      </c>
      <c r="CE5" s="646" t="s">
        <v>187</v>
      </c>
      <c r="CF5" s="603" t="s">
        <v>188</v>
      </c>
      <c r="CG5" s="646" t="s">
        <v>191</v>
      </c>
      <c r="CH5" s="603" t="s">
        <v>192</v>
      </c>
      <c r="CI5" s="646" t="s">
        <v>508</v>
      </c>
      <c r="CJ5" s="603" t="s">
        <v>188</v>
      </c>
      <c r="CK5" s="646" t="s">
        <v>509</v>
      </c>
      <c r="CL5" s="603" t="s">
        <v>188</v>
      </c>
      <c r="CM5" s="646" t="s">
        <v>510</v>
      </c>
      <c r="CN5" s="603" t="s">
        <v>190</v>
      </c>
      <c r="CO5" s="646" t="s">
        <v>187</v>
      </c>
      <c r="CP5" s="603" t="s">
        <v>188</v>
      </c>
      <c r="CQ5" s="646" t="s">
        <v>187</v>
      </c>
      <c r="CR5" s="649" t="s">
        <v>188</v>
      </c>
      <c r="CS5" s="646" t="s">
        <v>187</v>
      </c>
      <c r="CT5" s="603" t="s">
        <v>188</v>
      </c>
      <c r="CU5" s="648" t="s">
        <v>187</v>
      </c>
      <c r="CV5" s="603" t="s">
        <v>188</v>
      </c>
    </row>
    <row r="6" spans="1:100" ht="13.5" thickBot="1" x14ac:dyDescent="0.25">
      <c r="B6" s="145">
        <v>1</v>
      </c>
      <c r="C6" s="146">
        <v>2</v>
      </c>
      <c r="D6" s="147"/>
      <c r="E6" s="148">
        <v>6</v>
      </c>
      <c r="F6" s="149">
        <v>7</v>
      </c>
      <c r="G6" s="148">
        <v>8</v>
      </c>
      <c r="H6" s="149">
        <v>9</v>
      </c>
      <c r="I6" s="148">
        <v>10</v>
      </c>
      <c r="J6" s="149">
        <v>11</v>
      </c>
      <c r="K6" s="148">
        <v>12</v>
      </c>
      <c r="L6" s="149">
        <v>13</v>
      </c>
      <c r="M6" s="148">
        <v>14</v>
      </c>
      <c r="N6" s="149">
        <v>15</v>
      </c>
      <c r="O6" s="148">
        <v>16</v>
      </c>
      <c r="P6" s="149">
        <v>17</v>
      </c>
      <c r="Q6" s="148">
        <v>18</v>
      </c>
      <c r="R6" s="149">
        <v>19</v>
      </c>
      <c r="S6" s="148">
        <v>20</v>
      </c>
      <c r="T6" s="149">
        <v>21</v>
      </c>
      <c r="U6" s="148">
        <v>22</v>
      </c>
      <c r="V6" s="149">
        <v>23</v>
      </c>
      <c r="W6" s="148">
        <v>24</v>
      </c>
      <c r="X6" s="149">
        <v>25</v>
      </c>
      <c r="Y6" s="148">
        <v>26</v>
      </c>
      <c r="Z6" s="149">
        <v>27</v>
      </c>
      <c r="AA6" s="148">
        <v>28</v>
      </c>
      <c r="AB6" s="149">
        <v>29</v>
      </c>
      <c r="AC6" s="148">
        <v>30</v>
      </c>
      <c r="AD6" s="149">
        <v>31</v>
      </c>
      <c r="AE6" s="148">
        <v>32</v>
      </c>
      <c r="AF6" s="149">
        <v>33</v>
      </c>
      <c r="AG6" s="148">
        <v>34</v>
      </c>
      <c r="AH6" s="149">
        <v>35</v>
      </c>
      <c r="AI6" s="148">
        <v>36</v>
      </c>
      <c r="AJ6" s="149">
        <v>37</v>
      </c>
      <c r="AK6" s="150">
        <v>39</v>
      </c>
      <c r="AL6" s="149">
        <v>40</v>
      </c>
      <c r="AM6" s="148">
        <v>41</v>
      </c>
      <c r="AN6" s="149">
        <v>42</v>
      </c>
      <c r="AO6" s="151">
        <v>43</v>
      </c>
      <c r="AP6" s="152">
        <v>44</v>
      </c>
      <c r="AQ6" s="148">
        <v>45</v>
      </c>
      <c r="AR6" s="153">
        <v>46</v>
      </c>
      <c r="AS6" s="154">
        <v>47</v>
      </c>
      <c r="AT6" s="152">
        <v>48</v>
      </c>
      <c r="AU6" s="150">
        <v>49</v>
      </c>
      <c r="AV6" s="149">
        <v>50</v>
      </c>
      <c r="AW6" s="154">
        <v>51</v>
      </c>
      <c r="AX6" s="155">
        <v>52</v>
      </c>
      <c r="AY6" s="148">
        <v>53</v>
      </c>
      <c r="AZ6" s="149">
        <v>54</v>
      </c>
      <c r="BA6" s="151">
        <v>55</v>
      </c>
      <c r="BB6" s="152">
        <v>56</v>
      </c>
      <c r="BC6" s="148">
        <v>57</v>
      </c>
      <c r="BD6" s="153">
        <v>58</v>
      </c>
      <c r="BE6" s="154">
        <v>59</v>
      </c>
      <c r="BF6" s="152">
        <v>60</v>
      </c>
      <c r="BG6" s="150">
        <v>61</v>
      </c>
      <c r="BH6" s="149">
        <v>62</v>
      </c>
      <c r="BI6" s="148">
        <v>63</v>
      </c>
      <c r="BJ6" s="149">
        <v>64</v>
      </c>
      <c r="BK6" s="151">
        <v>65</v>
      </c>
      <c r="BL6" s="152">
        <v>66</v>
      </c>
      <c r="BM6" s="148">
        <v>67</v>
      </c>
      <c r="BN6" s="149">
        <v>68</v>
      </c>
      <c r="BO6" s="154">
        <v>69</v>
      </c>
      <c r="BP6" s="152">
        <v>70</v>
      </c>
      <c r="BQ6" s="148">
        <v>71</v>
      </c>
      <c r="BR6" s="149">
        <v>72</v>
      </c>
      <c r="BS6" s="154">
        <v>73</v>
      </c>
      <c r="BT6" s="152">
        <v>74</v>
      </c>
      <c r="BU6" s="148">
        <v>75</v>
      </c>
      <c r="BV6" s="149">
        <v>76</v>
      </c>
      <c r="BW6" s="148">
        <v>77</v>
      </c>
      <c r="BX6" s="149">
        <v>78</v>
      </c>
      <c r="BY6" s="148">
        <v>79</v>
      </c>
      <c r="BZ6" s="149">
        <v>80</v>
      </c>
      <c r="CA6" s="148">
        <v>81</v>
      </c>
      <c r="CB6" s="149">
        <v>82</v>
      </c>
      <c r="CC6" s="148">
        <v>83</v>
      </c>
      <c r="CD6" s="149">
        <v>84</v>
      </c>
      <c r="CE6" s="148">
        <v>85</v>
      </c>
      <c r="CF6" s="149">
        <v>86</v>
      </c>
      <c r="CG6" s="148">
        <v>87</v>
      </c>
      <c r="CH6" s="149">
        <v>88</v>
      </c>
      <c r="CI6" s="148">
        <v>89</v>
      </c>
      <c r="CJ6" s="149">
        <v>90</v>
      </c>
      <c r="CK6" s="148">
        <v>91</v>
      </c>
      <c r="CL6" s="149">
        <v>92</v>
      </c>
      <c r="CM6" s="148">
        <v>93</v>
      </c>
      <c r="CN6" s="149">
        <v>94</v>
      </c>
      <c r="CO6" s="148">
        <v>95</v>
      </c>
      <c r="CP6" s="149">
        <v>96</v>
      </c>
      <c r="CQ6" s="148">
        <v>97</v>
      </c>
      <c r="CR6" s="152">
        <v>98</v>
      </c>
      <c r="CS6" s="148">
        <v>99</v>
      </c>
      <c r="CT6" s="149">
        <v>100</v>
      </c>
      <c r="CU6" s="154">
        <v>101</v>
      </c>
      <c r="CV6" s="149">
        <v>102</v>
      </c>
    </row>
    <row r="7" spans="1:100" ht="13.5" thickBot="1" x14ac:dyDescent="0.25">
      <c r="B7" s="156">
        <v>5</v>
      </c>
      <c r="C7" s="157" t="s">
        <v>205</v>
      </c>
      <c r="D7" s="158">
        <f t="shared" ref="D7:D46" si="0">E7*F7+G7*H7+I7*J7+K7*L7+M7*N7+O7*P7+Q7*R7+S7*T7+U7*V7+W7*X7+Y7*Z7+AA7*AB7+AC7*AD7+AE7*AF7+AG7*AH7+AI7*AJ7+AK7*AL7+AM7*AN7+AO7*AP7+AQ7*AR7+AS7*AT7+AU7*AV7+AW7*AX7+AY7*AZ7+BA7*BB7+BC7*BD7+BE7*BF7+BG7*BH7+BI7*BJ7+BK7*BL7+BM7*BN7+BO7*BP7+BQ7*BR7+BS7*BT7+BU7*BV7+BW7*BX7+BY7*BZ7+CA7*CB7+CC7*CD7+CE7*CF7+CG7*CH7+CI7*CJ7+CK7*CL7+CM7*CN7+CO7*CP7+CQ7*CR7+CS7*CT7+CU7*CV7</f>
        <v>2001.903023736767</v>
      </c>
      <c r="E7" s="159">
        <v>67</v>
      </c>
      <c r="F7" s="160">
        <v>0.55999999999999994</v>
      </c>
      <c r="G7" s="159">
        <v>1080</v>
      </c>
      <c r="H7" s="160">
        <v>5.7118279381103899E-2</v>
      </c>
      <c r="I7" s="159">
        <v>310</v>
      </c>
      <c r="J7" s="160">
        <v>5.735709677419356E-2</v>
      </c>
      <c r="K7" s="159"/>
      <c r="L7" s="160"/>
      <c r="M7" s="159">
        <v>165</v>
      </c>
      <c r="N7" s="160">
        <v>3.9301818181818184</v>
      </c>
      <c r="O7" s="159"/>
      <c r="P7" s="160"/>
      <c r="Q7" s="159"/>
      <c r="R7" s="160"/>
      <c r="S7" s="159"/>
      <c r="T7" s="160"/>
      <c r="U7" s="159"/>
      <c r="V7" s="160"/>
      <c r="W7" s="159"/>
      <c r="X7" s="160"/>
      <c r="Y7" s="159">
        <v>600</v>
      </c>
      <c r="Z7" s="160">
        <v>0.504</v>
      </c>
      <c r="AA7" s="159">
        <v>492</v>
      </c>
      <c r="AB7" s="160">
        <v>4.98559273827534E-2</v>
      </c>
      <c r="AC7" s="159"/>
      <c r="AD7" s="160"/>
      <c r="AE7" s="159">
        <v>2</v>
      </c>
      <c r="AF7" s="160">
        <v>4.4951499999999998</v>
      </c>
      <c r="AG7" s="159">
        <v>11.5</v>
      </c>
      <c r="AH7" s="160">
        <v>3.440748898678414</v>
      </c>
      <c r="AI7" s="159">
        <v>252.5</v>
      </c>
      <c r="AJ7" s="160">
        <v>3.4096893203883498</v>
      </c>
      <c r="AK7" s="159"/>
      <c r="AL7" s="161"/>
      <c r="AM7" s="159"/>
      <c r="AN7" s="161"/>
      <c r="AO7" s="162"/>
      <c r="AP7" s="163"/>
      <c r="AQ7" s="159"/>
      <c r="AR7" s="161"/>
      <c r="AS7" s="162"/>
      <c r="AT7" s="163"/>
      <c r="AU7" s="159"/>
      <c r="AV7" s="161"/>
      <c r="AW7" s="162"/>
      <c r="AX7" s="163"/>
      <c r="AY7" s="159"/>
      <c r="AZ7" s="161"/>
      <c r="BA7" s="162"/>
      <c r="BB7" s="163"/>
      <c r="BC7" s="159"/>
      <c r="BD7" s="161"/>
      <c r="BE7" s="162"/>
      <c r="BF7" s="163"/>
      <c r="BG7" s="164"/>
      <c r="BH7" s="161"/>
      <c r="BI7" s="165"/>
      <c r="BJ7" s="161"/>
      <c r="BK7" s="162"/>
      <c r="BL7" s="163"/>
      <c r="BM7" s="159"/>
      <c r="BN7" s="161"/>
      <c r="BO7" s="162"/>
      <c r="BP7" s="163"/>
      <c r="BQ7" s="159"/>
      <c r="BR7" s="161"/>
      <c r="BS7" s="162"/>
      <c r="BT7" s="163"/>
      <c r="BU7" s="159"/>
      <c r="BV7" s="161"/>
      <c r="BW7" s="159"/>
      <c r="BX7" s="161"/>
      <c r="BY7" s="159"/>
      <c r="BZ7" s="161"/>
      <c r="CA7" s="159"/>
      <c r="CB7" s="161"/>
      <c r="CC7" s="159"/>
      <c r="CD7" s="161"/>
      <c r="CE7" s="159"/>
      <c r="CF7" s="161"/>
      <c r="CG7" s="159"/>
      <c r="CH7" s="161"/>
      <c r="CI7" s="159"/>
      <c r="CJ7" s="161"/>
      <c r="CK7" s="159"/>
      <c r="CL7" s="161"/>
      <c r="CM7" s="159"/>
      <c r="CN7" s="161"/>
      <c r="CO7" s="159"/>
      <c r="CP7" s="161"/>
      <c r="CQ7" s="159"/>
      <c r="CR7" s="161"/>
      <c r="CS7" s="159"/>
      <c r="CT7" s="161"/>
      <c r="CU7" s="159"/>
      <c r="CV7" s="161"/>
    </row>
    <row r="8" spans="1:100" ht="13.5" thickBot="1" x14ac:dyDescent="0.25">
      <c r="B8" s="166">
        <v>5</v>
      </c>
      <c r="C8" s="167" t="s">
        <v>206</v>
      </c>
      <c r="D8" s="158">
        <f t="shared" si="0"/>
        <v>22004.263075911142</v>
      </c>
      <c r="E8" s="168"/>
      <c r="F8" s="169"/>
      <c r="G8" s="168">
        <v>1683.3000000000002</v>
      </c>
      <c r="H8" s="169">
        <v>5.3121502211711115E-2</v>
      </c>
      <c r="I8" s="168">
        <v>1482.4400000000023</v>
      </c>
      <c r="J8" s="169">
        <v>7.7983620416433794E-2</v>
      </c>
      <c r="K8" s="168"/>
      <c r="L8" s="169"/>
      <c r="M8" s="168">
        <v>739</v>
      </c>
      <c r="N8" s="169">
        <v>3.5165017591339645</v>
      </c>
      <c r="O8" s="168">
        <v>90861</v>
      </c>
      <c r="P8" s="169">
        <v>2.5609349329665469E-2</v>
      </c>
      <c r="Q8" s="168"/>
      <c r="R8" s="169"/>
      <c r="S8" s="168">
        <v>265</v>
      </c>
      <c r="T8" s="169">
        <v>4.200204528301887</v>
      </c>
      <c r="U8" s="168">
        <v>648</v>
      </c>
      <c r="V8" s="169">
        <v>0.73118322374124689</v>
      </c>
      <c r="W8" s="168"/>
      <c r="X8" s="169"/>
      <c r="Y8" s="168">
        <v>202</v>
      </c>
      <c r="Z8" s="169">
        <v>0.45410891089108912</v>
      </c>
      <c r="AA8" s="168">
        <v>398</v>
      </c>
      <c r="AB8" s="169">
        <v>4.9985187783508363E-2</v>
      </c>
      <c r="AC8" s="168">
        <v>259</v>
      </c>
      <c r="AD8" s="169">
        <v>1.7185531196911197</v>
      </c>
      <c r="AE8" s="168"/>
      <c r="AF8" s="169"/>
      <c r="AG8" s="168">
        <v>1462.65</v>
      </c>
      <c r="AH8" s="169">
        <v>4.5822593042812185</v>
      </c>
      <c r="AI8" s="168">
        <v>1958.5</v>
      </c>
      <c r="AJ8" s="169">
        <v>3.7642452210854884</v>
      </c>
      <c r="AK8" s="168"/>
      <c r="AL8" s="170"/>
      <c r="AM8" s="168"/>
      <c r="AN8" s="170"/>
      <c r="AO8" s="171"/>
      <c r="AP8" s="172"/>
      <c r="AQ8" s="168"/>
      <c r="AR8" s="170"/>
      <c r="AS8" s="171"/>
      <c r="AT8" s="172"/>
      <c r="AU8" s="168"/>
      <c r="AV8" s="170"/>
      <c r="AW8" s="171"/>
      <c r="AX8" s="172"/>
      <c r="AY8" s="168"/>
      <c r="AZ8" s="170"/>
      <c r="BA8" s="171"/>
      <c r="BB8" s="172"/>
      <c r="BC8" s="168"/>
      <c r="BD8" s="170"/>
      <c r="BE8" s="171"/>
      <c r="BF8" s="172"/>
      <c r="BG8" s="173"/>
      <c r="BH8" s="170"/>
      <c r="BI8" s="174"/>
      <c r="BJ8" s="170"/>
      <c r="BK8" s="171"/>
      <c r="BL8" s="172"/>
      <c r="BM8" s="168"/>
      <c r="BN8" s="170"/>
      <c r="BO8" s="171"/>
      <c r="BP8" s="172"/>
      <c r="BQ8" s="168"/>
      <c r="BR8" s="170"/>
      <c r="BS8" s="171"/>
      <c r="BT8" s="172"/>
      <c r="BU8" s="168"/>
      <c r="BV8" s="170"/>
      <c r="BW8" s="168">
        <v>17</v>
      </c>
      <c r="BX8" s="170">
        <v>7.2394042553191502</v>
      </c>
      <c r="BY8" s="168">
        <v>43.75</v>
      </c>
      <c r="BZ8" s="170">
        <v>3.3670121756487026</v>
      </c>
      <c r="CA8" s="168">
        <v>282.59999999999991</v>
      </c>
      <c r="CB8" s="170">
        <v>1.3629474164728275</v>
      </c>
      <c r="CC8" s="168"/>
      <c r="CD8" s="170"/>
      <c r="CE8" s="168"/>
      <c r="CF8" s="170"/>
      <c r="CG8" s="168"/>
      <c r="CH8" s="170"/>
      <c r="CI8" s="168"/>
      <c r="CJ8" s="170"/>
      <c r="CK8" s="168"/>
      <c r="CL8" s="170"/>
      <c r="CM8" s="168"/>
      <c r="CN8" s="170"/>
      <c r="CO8" s="168"/>
      <c r="CP8" s="170"/>
      <c r="CQ8" s="168"/>
      <c r="CR8" s="170"/>
      <c r="CS8" s="168"/>
      <c r="CT8" s="170"/>
      <c r="CU8" s="168"/>
      <c r="CV8" s="170"/>
    </row>
    <row r="9" spans="1:100" ht="13.5" thickBot="1" x14ac:dyDescent="0.25">
      <c r="B9" s="89">
        <v>5</v>
      </c>
      <c r="C9" s="175" t="s">
        <v>207</v>
      </c>
      <c r="D9" s="158">
        <f t="shared" si="0"/>
        <v>26115.6856305457</v>
      </c>
      <c r="E9" s="176"/>
      <c r="F9" s="177"/>
      <c r="G9" s="176"/>
      <c r="H9" s="177"/>
      <c r="I9" s="176"/>
      <c r="J9" s="177"/>
      <c r="K9" s="176"/>
      <c r="L9" s="177"/>
      <c r="M9" s="176"/>
      <c r="N9" s="177"/>
      <c r="O9" s="176"/>
      <c r="P9" s="177"/>
      <c r="Q9" s="176"/>
      <c r="R9" s="177"/>
      <c r="S9" s="176"/>
      <c r="T9" s="177"/>
      <c r="U9" s="176"/>
      <c r="V9" s="177"/>
      <c r="W9" s="176"/>
      <c r="X9" s="177"/>
      <c r="Y9" s="176"/>
      <c r="Z9" s="177"/>
      <c r="AA9" s="176">
        <v>2395</v>
      </c>
      <c r="AB9" s="177">
        <v>7.9854661873090038E-2</v>
      </c>
      <c r="AC9" s="176"/>
      <c r="AD9" s="177"/>
      <c r="AE9" s="176">
        <v>4</v>
      </c>
      <c r="AF9" s="177">
        <v>6.6892892499999999</v>
      </c>
      <c r="AG9" s="176">
        <v>509.3</v>
      </c>
      <c r="AH9" s="177">
        <v>19.837791626279884</v>
      </c>
      <c r="AI9" s="176">
        <v>2080.6</v>
      </c>
      <c r="AJ9" s="177">
        <v>5.5516168402793067</v>
      </c>
      <c r="AK9" s="176">
        <v>6589</v>
      </c>
      <c r="AL9" s="178">
        <v>0.60341722181787494</v>
      </c>
      <c r="AM9" s="176"/>
      <c r="AN9" s="178"/>
      <c r="AO9" s="179"/>
      <c r="AP9" s="180"/>
      <c r="AQ9" s="176"/>
      <c r="AR9" s="178"/>
      <c r="AS9" s="179"/>
      <c r="AT9" s="180"/>
      <c r="AU9" s="176"/>
      <c r="AV9" s="178"/>
      <c r="AW9" s="179"/>
      <c r="AX9" s="180"/>
      <c r="AY9" s="176"/>
      <c r="AZ9" s="178"/>
      <c r="BA9" s="179"/>
      <c r="BB9" s="180"/>
      <c r="BC9" s="176"/>
      <c r="BD9" s="178"/>
      <c r="BE9" s="179"/>
      <c r="BF9" s="180"/>
      <c r="BG9" s="181"/>
      <c r="BH9" s="178"/>
      <c r="BI9" s="182"/>
      <c r="BJ9" s="178"/>
      <c r="BK9" s="179"/>
      <c r="BL9" s="180"/>
      <c r="BM9" s="176"/>
      <c r="BN9" s="178"/>
      <c r="BO9" s="179"/>
      <c r="BP9" s="180"/>
      <c r="BQ9" s="176"/>
      <c r="BR9" s="178"/>
      <c r="BS9" s="179"/>
      <c r="BT9" s="180"/>
      <c r="BU9" s="176"/>
      <c r="BV9" s="178"/>
      <c r="BW9" s="176"/>
      <c r="BX9" s="178"/>
      <c r="BY9" s="176"/>
      <c r="BZ9" s="178"/>
      <c r="CA9" s="176"/>
      <c r="CB9" s="178"/>
      <c r="CC9" s="176">
        <v>1566.3</v>
      </c>
      <c r="CD9" s="178">
        <v>0.17089906828334395</v>
      </c>
      <c r="CE9" s="176"/>
      <c r="CF9" s="178"/>
      <c r="CG9" s="176"/>
      <c r="CH9" s="178"/>
      <c r="CI9" s="176"/>
      <c r="CJ9" s="178"/>
      <c r="CK9" s="176"/>
      <c r="CL9" s="178"/>
      <c r="CM9" s="176"/>
      <c r="CN9" s="178"/>
      <c r="CO9" s="176"/>
      <c r="CP9" s="178"/>
      <c r="CQ9" s="176"/>
      <c r="CR9" s="178"/>
      <c r="CS9" s="176"/>
      <c r="CT9" s="178"/>
      <c r="CU9" s="176"/>
      <c r="CV9" s="178"/>
    </row>
    <row r="10" spans="1:100" ht="13.5" thickBot="1" x14ac:dyDescent="0.25">
      <c r="B10" s="156">
        <v>4</v>
      </c>
      <c r="C10" s="157" t="s">
        <v>208</v>
      </c>
      <c r="D10" s="158">
        <f t="shared" si="0"/>
        <v>13112.761342066669</v>
      </c>
      <c r="E10" s="183"/>
      <c r="F10" s="184"/>
      <c r="G10" s="183"/>
      <c r="H10" s="184"/>
      <c r="I10" s="183">
        <v>4505</v>
      </c>
      <c r="J10" s="184">
        <v>2.5536000000000003E-2</v>
      </c>
      <c r="K10" s="183">
        <v>250</v>
      </c>
      <c r="L10" s="184">
        <v>2.3520000000000003</v>
      </c>
      <c r="M10" s="183">
        <v>55</v>
      </c>
      <c r="N10" s="184">
        <v>6.5944999999999991</v>
      </c>
      <c r="O10" s="183"/>
      <c r="P10" s="184"/>
      <c r="Q10" s="183">
        <v>1232</v>
      </c>
      <c r="R10" s="184">
        <v>0.48894720000000003</v>
      </c>
      <c r="S10" s="183">
        <v>222</v>
      </c>
      <c r="T10" s="184">
        <v>1.8916800000000003</v>
      </c>
      <c r="U10" s="183">
        <v>55</v>
      </c>
      <c r="V10" s="184">
        <v>1.6128</v>
      </c>
      <c r="W10" s="183">
        <v>345</v>
      </c>
      <c r="X10" s="184">
        <v>2.7E-2</v>
      </c>
      <c r="Y10" s="183"/>
      <c r="Z10" s="184"/>
      <c r="AA10" s="183">
        <v>670</v>
      </c>
      <c r="AB10" s="184">
        <v>0.12745600000000001</v>
      </c>
      <c r="AC10" s="183"/>
      <c r="AD10" s="184"/>
      <c r="AE10" s="183">
        <v>350</v>
      </c>
      <c r="AF10" s="184">
        <v>0.36624000000000007</v>
      </c>
      <c r="AG10" s="183">
        <v>335.5</v>
      </c>
      <c r="AH10" s="184">
        <v>15.19265</v>
      </c>
      <c r="AI10" s="183">
        <v>994.15000000000009</v>
      </c>
      <c r="AJ10" s="184">
        <v>4.025266666666667</v>
      </c>
      <c r="AK10" s="183"/>
      <c r="AL10" s="185"/>
      <c r="AM10" s="183"/>
      <c r="AN10" s="185"/>
      <c r="AO10" s="186"/>
      <c r="AP10" s="187"/>
      <c r="AQ10" s="183"/>
      <c r="AR10" s="185"/>
      <c r="AS10" s="186"/>
      <c r="AT10" s="187"/>
      <c r="AU10" s="183">
        <v>549</v>
      </c>
      <c r="AV10" s="185">
        <v>1.1253</v>
      </c>
      <c r="AW10" s="186">
        <v>85</v>
      </c>
      <c r="AX10" s="187">
        <v>7.0215588235294115</v>
      </c>
      <c r="AY10" s="183">
        <v>40</v>
      </c>
      <c r="AZ10" s="185">
        <v>2.0763600000000002</v>
      </c>
      <c r="BA10" s="186">
        <v>30</v>
      </c>
      <c r="BB10" s="187">
        <v>3.9325000000000001</v>
      </c>
      <c r="BC10" s="183">
        <v>12</v>
      </c>
      <c r="BD10" s="185">
        <v>1.4641</v>
      </c>
      <c r="BE10" s="186">
        <v>10</v>
      </c>
      <c r="BF10" s="187">
        <v>18.101600000000001</v>
      </c>
      <c r="BG10" s="188"/>
      <c r="BH10" s="185"/>
      <c r="BI10" s="189"/>
      <c r="BJ10" s="185"/>
      <c r="BK10" s="186"/>
      <c r="BL10" s="187"/>
      <c r="BM10" s="183"/>
      <c r="BN10" s="185"/>
      <c r="BO10" s="186"/>
      <c r="BP10" s="187"/>
      <c r="BQ10" s="183"/>
      <c r="BR10" s="185"/>
      <c r="BS10" s="186"/>
      <c r="BT10" s="187"/>
      <c r="BU10" s="183"/>
      <c r="BV10" s="185"/>
      <c r="BW10" s="183"/>
      <c r="BX10" s="185"/>
      <c r="BY10" s="183"/>
      <c r="BZ10" s="185"/>
      <c r="CA10" s="183"/>
      <c r="CB10" s="185"/>
      <c r="CC10" s="183"/>
      <c r="CD10" s="185"/>
      <c r="CE10" s="183"/>
      <c r="CF10" s="185"/>
      <c r="CG10" s="183"/>
      <c r="CH10" s="185"/>
      <c r="CI10" s="183"/>
      <c r="CJ10" s="185"/>
      <c r="CK10" s="183"/>
      <c r="CL10" s="185"/>
      <c r="CM10" s="183"/>
      <c r="CN10" s="185"/>
      <c r="CO10" s="183"/>
      <c r="CP10" s="185"/>
      <c r="CQ10" s="183"/>
      <c r="CR10" s="185"/>
      <c r="CS10" s="183"/>
      <c r="CT10" s="185"/>
      <c r="CU10" s="183"/>
      <c r="CV10" s="185"/>
    </row>
    <row r="11" spans="1:100" ht="13.5" thickBot="1" x14ac:dyDescent="0.25">
      <c r="B11" s="166">
        <v>4</v>
      </c>
      <c r="C11" s="167" t="s">
        <v>209</v>
      </c>
      <c r="D11" s="158">
        <f t="shared" si="0"/>
        <v>5557.8212142857128</v>
      </c>
      <c r="E11" s="190"/>
      <c r="F11" s="191">
        <v>0</v>
      </c>
      <c r="G11" s="190">
        <v>1250</v>
      </c>
      <c r="H11" s="191">
        <v>5.5E-2</v>
      </c>
      <c r="I11" s="190">
        <v>500</v>
      </c>
      <c r="J11" s="191">
        <v>3.5000000000000003E-2</v>
      </c>
      <c r="K11" s="190">
        <v>50</v>
      </c>
      <c r="L11" s="191">
        <v>4.83</v>
      </c>
      <c r="M11" s="190"/>
      <c r="N11" s="191"/>
      <c r="O11" s="190"/>
      <c r="P11" s="191"/>
      <c r="Q11" s="190">
        <v>7505</v>
      </c>
      <c r="R11" s="191">
        <v>0.55000000000000004</v>
      </c>
      <c r="S11" s="190">
        <v>5</v>
      </c>
      <c r="T11" s="191">
        <v>42.35</v>
      </c>
      <c r="U11" s="190">
        <v>35</v>
      </c>
      <c r="V11" s="191">
        <v>4.1399999999999997</v>
      </c>
      <c r="W11" s="190">
        <v>650</v>
      </c>
      <c r="X11" s="191">
        <v>0.04</v>
      </c>
      <c r="Y11" s="190">
        <v>99</v>
      </c>
      <c r="Z11" s="191">
        <v>0.1</v>
      </c>
      <c r="AA11" s="190"/>
      <c r="AB11" s="191"/>
      <c r="AC11" s="190"/>
      <c r="AD11" s="191"/>
      <c r="AE11" s="190">
        <v>20</v>
      </c>
      <c r="AF11" s="191">
        <v>12.1</v>
      </c>
      <c r="AG11" s="190">
        <v>15</v>
      </c>
      <c r="AH11" s="191">
        <v>9.8933333333333326</v>
      </c>
      <c r="AI11" s="190">
        <v>30</v>
      </c>
      <c r="AJ11" s="191">
        <v>6.3128571428571423</v>
      </c>
      <c r="AK11" s="190"/>
      <c r="AL11" s="192"/>
      <c r="AM11" s="190"/>
      <c r="AN11" s="192"/>
      <c r="AO11" s="193"/>
      <c r="AP11" s="194"/>
      <c r="AQ11" s="190">
        <v>193</v>
      </c>
      <c r="AR11" s="192">
        <v>0.67349999999999999</v>
      </c>
      <c r="AS11" s="193"/>
      <c r="AT11" s="194"/>
      <c r="AU11" s="190"/>
      <c r="AV11" s="192"/>
      <c r="AW11" s="193"/>
      <c r="AX11" s="194"/>
      <c r="AY11" s="190"/>
      <c r="AZ11" s="192"/>
      <c r="BA11" s="193"/>
      <c r="BB11" s="194"/>
      <c r="BC11" s="190"/>
      <c r="BD11" s="192"/>
      <c r="BE11" s="193"/>
      <c r="BF11" s="194"/>
      <c r="BG11" s="195"/>
      <c r="BH11" s="192"/>
      <c r="BI11" s="196"/>
      <c r="BJ11" s="192"/>
      <c r="BK11" s="193"/>
      <c r="BL11" s="194"/>
      <c r="BM11" s="190"/>
      <c r="BN11" s="192"/>
      <c r="BO11" s="193"/>
      <c r="BP11" s="194"/>
      <c r="BQ11" s="190"/>
      <c r="BR11" s="192"/>
      <c r="BS11" s="193"/>
      <c r="BT11" s="194"/>
      <c r="BU11" s="190"/>
      <c r="BV11" s="192"/>
      <c r="BW11" s="190"/>
      <c r="BX11" s="192"/>
      <c r="BY11" s="190"/>
      <c r="BZ11" s="192"/>
      <c r="CA11" s="190"/>
      <c r="CB11" s="192"/>
      <c r="CC11" s="190"/>
      <c r="CD11" s="192"/>
      <c r="CE11" s="190"/>
      <c r="CF11" s="192"/>
      <c r="CG11" s="190"/>
      <c r="CH11" s="192"/>
      <c r="CI11" s="190"/>
      <c r="CJ11" s="192"/>
      <c r="CK11" s="190"/>
      <c r="CL11" s="192"/>
      <c r="CM11" s="190"/>
      <c r="CN11" s="192"/>
      <c r="CO11" s="190"/>
      <c r="CP11" s="192"/>
      <c r="CQ11" s="190"/>
      <c r="CR11" s="192"/>
      <c r="CS11" s="190"/>
      <c r="CT11" s="192"/>
      <c r="CU11" s="190"/>
      <c r="CV11" s="192"/>
    </row>
    <row r="12" spans="1:100" ht="13.5" thickBot="1" x14ac:dyDescent="0.25">
      <c r="B12" s="166">
        <v>4</v>
      </c>
      <c r="C12" s="167" t="s">
        <v>210</v>
      </c>
      <c r="D12" s="158">
        <f t="shared" si="0"/>
        <v>11575.383928571428</v>
      </c>
      <c r="E12" s="190">
        <v>200</v>
      </c>
      <c r="F12" s="191">
        <v>0.254</v>
      </c>
      <c r="G12" s="190">
        <v>2910</v>
      </c>
      <c r="H12" s="191">
        <v>0.10199999999999999</v>
      </c>
      <c r="I12" s="190"/>
      <c r="J12" s="191"/>
      <c r="K12" s="190">
        <v>112</v>
      </c>
      <c r="L12" s="191">
        <v>2.5459999999999998</v>
      </c>
      <c r="M12" s="190">
        <v>124</v>
      </c>
      <c r="N12" s="191">
        <v>4.3</v>
      </c>
      <c r="O12" s="190">
        <v>93000</v>
      </c>
      <c r="P12" s="191">
        <v>2.5000000000000001E-2</v>
      </c>
      <c r="Q12" s="190">
        <v>1982</v>
      </c>
      <c r="R12" s="191">
        <v>0.57099999999999995</v>
      </c>
      <c r="S12" s="190"/>
      <c r="T12" s="191"/>
      <c r="U12" s="190">
        <v>1742</v>
      </c>
      <c r="V12" s="191">
        <v>1.8819999999999999</v>
      </c>
      <c r="W12" s="190">
        <v>700</v>
      </c>
      <c r="X12" s="191">
        <v>8.8999999999999996E-2</v>
      </c>
      <c r="Y12" s="190"/>
      <c r="Z12" s="191"/>
      <c r="AA12" s="190">
        <v>3370</v>
      </c>
      <c r="AB12" s="191">
        <v>4.7E-2</v>
      </c>
      <c r="AC12" s="190">
        <v>10</v>
      </c>
      <c r="AD12" s="191">
        <v>15.84</v>
      </c>
      <c r="AE12" s="190">
        <v>47</v>
      </c>
      <c r="AF12" s="191">
        <v>9.0519999999999996</v>
      </c>
      <c r="AG12" s="190">
        <v>118</v>
      </c>
      <c r="AH12" s="191">
        <v>6.1440000000000001</v>
      </c>
      <c r="AI12" s="190">
        <v>284.3</v>
      </c>
      <c r="AJ12" s="191">
        <v>6.8949999999999996</v>
      </c>
      <c r="AK12" s="190"/>
      <c r="AL12" s="192"/>
      <c r="AM12" s="190"/>
      <c r="AN12" s="192"/>
      <c r="AO12" s="193">
        <v>4500</v>
      </c>
      <c r="AP12" s="194">
        <v>2.3E-2</v>
      </c>
      <c r="AQ12" s="190">
        <v>260</v>
      </c>
      <c r="AR12" s="192">
        <v>0.31142857142857144</v>
      </c>
      <c r="AS12" s="193"/>
      <c r="AT12" s="194"/>
      <c r="AU12" s="190"/>
      <c r="AV12" s="192"/>
      <c r="AW12" s="193"/>
      <c r="AX12" s="194"/>
      <c r="AY12" s="190"/>
      <c r="AZ12" s="192"/>
      <c r="BA12" s="193"/>
      <c r="BB12" s="194"/>
      <c r="BC12" s="190"/>
      <c r="BD12" s="192"/>
      <c r="BE12" s="193"/>
      <c r="BF12" s="194"/>
      <c r="BG12" s="195"/>
      <c r="BH12" s="192"/>
      <c r="BI12" s="196"/>
      <c r="BJ12" s="192"/>
      <c r="BK12" s="193"/>
      <c r="BL12" s="194"/>
      <c r="BM12" s="190"/>
      <c r="BN12" s="192"/>
      <c r="BO12" s="193"/>
      <c r="BP12" s="194"/>
      <c r="BQ12" s="190"/>
      <c r="BR12" s="192"/>
      <c r="BS12" s="193"/>
      <c r="BT12" s="194"/>
      <c r="BU12" s="190"/>
      <c r="BV12" s="192"/>
      <c r="BW12" s="190"/>
      <c r="BX12" s="192"/>
      <c r="BY12" s="190"/>
      <c r="BZ12" s="192"/>
      <c r="CA12" s="190"/>
      <c r="CB12" s="192"/>
      <c r="CC12" s="190"/>
      <c r="CD12" s="192"/>
      <c r="CE12" s="190"/>
      <c r="CF12" s="192"/>
      <c r="CG12" s="190"/>
      <c r="CH12" s="192"/>
      <c r="CI12" s="190"/>
      <c r="CJ12" s="192"/>
      <c r="CK12" s="190"/>
      <c r="CL12" s="192"/>
      <c r="CM12" s="190"/>
      <c r="CN12" s="192"/>
      <c r="CO12" s="190"/>
      <c r="CP12" s="192"/>
      <c r="CQ12" s="190"/>
      <c r="CR12" s="192"/>
      <c r="CS12" s="190"/>
      <c r="CT12" s="192"/>
      <c r="CU12" s="190"/>
      <c r="CV12" s="192"/>
    </row>
    <row r="13" spans="1:100" ht="13.5" thickBot="1" x14ac:dyDescent="0.25">
      <c r="B13" s="166">
        <v>4</v>
      </c>
      <c r="C13" s="167" t="s">
        <v>211</v>
      </c>
      <c r="D13" s="158">
        <f t="shared" si="0"/>
        <v>9292.5872999999974</v>
      </c>
      <c r="E13" s="190"/>
      <c r="F13" s="191"/>
      <c r="G13" s="190">
        <v>2150</v>
      </c>
      <c r="H13" s="191">
        <v>3.6499999999999998E-2</v>
      </c>
      <c r="I13" s="190"/>
      <c r="J13" s="191"/>
      <c r="K13" s="190">
        <v>50</v>
      </c>
      <c r="L13" s="191">
        <v>1.3915</v>
      </c>
      <c r="M13" s="190">
        <v>490</v>
      </c>
      <c r="N13" s="191">
        <v>3.92</v>
      </c>
      <c r="O13" s="190">
        <v>126800</v>
      </c>
      <c r="P13" s="191">
        <v>3.5799999999999998E-2</v>
      </c>
      <c r="Q13" s="190"/>
      <c r="R13" s="191"/>
      <c r="S13" s="190">
        <v>31</v>
      </c>
      <c r="T13" s="191">
        <v>5.2148500000000002</v>
      </c>
      <c r="U13" s="190">
        <v>44</v>
      </c>
      <c r="V13" s="191">
        <v>2.6208</v>
      </c>
      <c r="W13" s="190"/>
      <c r="X13" s="191"/>
      <c r="Y13" s="190">
        <v>2000</v>
      </c>
      <c r="Z13" s="191">
        <v>1.4999999999999999E-2</v>
      </c>
      <c r="AA13" s="190">
        <v>533</v>
      </c>
      <c r="AB13" s="191">
        <v>3.73E-2</v>
      </c>
      <c r="AC13" s="190">
        <v>4</v>
      </c>
      <c r="AD13" s="191">
        <v>34.860100000000003</v>
      </c>
      <c r="AE13" s="190">
        <v>17</v>
      </c>
      <c r="AF13" s="191">
        <v>7.7733999999999996</v>
      </c>
      <c r="AG13" s="190">
        <v>73</v>
      </c>
      <c r="AH13" s="191">
        <v>12.693300000000001</v>
      </c>
      <c r="AI13" s="190">
        <v>79</v>
      </c>
      <c r="AJ13" s="191">
        <v>10.19425</v>
      </c>
      <c r="AK13" s="190">
        <v>13375</v>
      </c>
      <c r="AL13" s="192">
        <v>1.4112E-2</v>
      </c>
      <c r="AM13" s="190"/>
      <c r="AN13" s="192"/>
      <c r="AO13" s="193"/>
      <c r="AP13" s="194"/>
      <c r="AQ13" s="190">
        <v>320</v>
      </c>
      <c r="AR13" s="192">
        <v>0.3584</v>
      </c>
      <c r="AS13" s="193"/>
      <c r="AT13" s="194"/>
      <c r="AU13" s="190"/>
      <c r="AV13" s="192"/>
      <c r="AW13" s="193"/>
      <c r="AX13" s="194"/>
      <c r="AY13" s="190"/>
      <c r="AZ13" s="192"/>
      <c r="BA13" s="193"/>
      <c r="BB13" s="194"/>
      <c r="BC13" s="190"/>
      <c r="BD13" s="192"/>
      <c r="BE13" s="193"/>
      <c r="BF13" s="194"/>
      <c r="BG13" s="195"/>
      <c r="BH13" s="192"/>
      <c r="BI13" s="196"/>
      <c r="BJ13" s="192"/>
      <c r="BK13" s="193"/>
      <c r="BL13" s="194"/>
      <c r="BM13" s="190"/>
      <c r="BN13" s="192"/>
      <c r="BO13" s="193"/>
      <c r="BP13" s="194"/>
      <c r="BQ13" s="190"/>
      <c r="BR13" s="192"/>
      <c r="BS13" s="193">
        <v>400</v>
      </c>
      <c r="BT13" s="194">
        <v>1.77E-2</v>
      </c>
      <c r="BU13" s="190">
        <v>80</v>
      </c>
      <c r="BV13" s="192">
        <v>0.5422499999999999</v>
      </c>
      <c r="BW13" s="190"/>
      <c r="BX13" s="192"/>
      <c r="BY13" s="190"/>
      <c r="BZ13" s="192"/>
      <c r="CA13" s="190"/>
      <c r="CB13" s="192"/>
      <c r="CC13" s="190"/>
      <c r="CD13" s="192"/>
      <c r="CE13" s="190"/>
      <c r="CF13" s="192"/>
      <c r="CG13" s="190"/>
      <c r="CH13" s="192"/>
      <c r="CI13" s="190"/>
      <c r="CJ13" s="192"/>
      <c r="CK13" s="190"/>
      <c r="CL13" s="192"/>
      <c r="CM13" s="190"/>
      <c r="CN13" s="192"/>
      <c r="CO13" s="190"/>
      <c r="CP13" s="192"/>
      <c r="CQ13" s="190"/>
      <c r="CR13" s="192"/>
      <c r="CS13" s="190"/>
      <c r="CT13" s="192"/>
      <c r="CU13" s="190"/>
      <c r="CV13" s="192"/>
    </row>
    <row r="14" spans="1:100" ht="13.5" thickBot="1" x14ac:dyDescent="0.25">
      <c r="B14" s="166">
        <v>4</v>
      </c>
      <c r="C14" s="167" t="s">
        <v>212</v>
      </c>
      <c r="D14" s="158">
        <f t="shared" si="0"/>
        <v>14803.181376666664</v>
      </c>
      <c r="E14" s="190"/>
      <c r="F14" s="191"/>
      <c r="G14" s="190"/>
      <c r="H14" s="191"/>
      <c r="I14" s="190"/>
      <c r="J14" s="191"/>
      <c r="K14" s="190">
        <v>100</v>
      </c>
      <c r="L14" s="191">
        <v>3.0129000000000001</v>
      </c>
      <c r="M14" s="190">
        <v>46</v>
      </c>
      <c r="N14" s="191">
        <v>5.9911250000000003</v>
      </c>
      <c r="O14" s="190">
        <v>209500</v>
      </c>
      <c r="P14" s="191">
        <v>2.8801666666666666E-2</v>
      </c>
      <c r="Q14" s="190">
        <v>4597</v>
      </c>
      <c r="R14" s="191">
        <v>0.64119999999999999</v>
      </c>
      <c r="S14" s="190">
        <v>20</v>
      </c>
      <c r="T14" s="191">
        <v>5.8685</v>
      </c>
      <c r="U14" s="190">
        <v>1600</v>
      </c>
      <c r="V14" s="191">
        <v>1.5876000000000001</v>
      </c>
      <c r="W14" s="190">
        <v>800</v>
      </c>
      <c r="X14" s="191">
        <v>0.37959999999999999</v>
      </c>
      <c r="Y14" s="190">
        <v>500</v>
      </c>
      <c r="Z14" s="191">
        <v>0.16159999999999999</v>
      </c>
      <c r="AA14" s="190">
        <v>4800</v>
      </c>
      <c r="AB14" s="191">
        <v>3.2250000000000001E-2</v>
      </c>
      <c r="AC14" s="190">
        <v>13</v>
      </c>
      <c r="AD14" s="191">
        <v>4.33</v>
      </c>
      <c r="AE14" s="190">
        <v>43</v>
      </c>
      <c r="AF14" s="191">
        <v>1.4066666666666665</v>
      </c>
      <c r="AG14" s="190"/>
      <c r="AH14" s="191"/>
      <c r="AI14" s="190">
        <v>113</v>
      </c>
      <c r="AJ14" s="191">
        <v>4.3761666666666672</v>
      </c>
      <c r="AK14" s="190">
        <v>106173</v>
      </c>
      <c r="AL14" s="192">
        <v>1.272E-2</v>
      </c>
      <c r="AM14" s="190"/>
      <c r="AN14" s="192"/>
      <c r="AO14" s="193"/>
      <c r="AP14" s="194"/>
      <c r="AQ14" s="190"/>
      <c r="AR14" s="192"/>
      <c r="AS14" s="193"/>
      <c r="AT14" s="194"/>
      <c r="AU14" s="190"/>
      <c r="AV14" s="192"/>
      <c r="AW14" s="193"/>
      <c r="AX14" s="194"/>
      <c r="AY14" s="190"/>
      <c r="AZ14" s="192"/>
      <c r="BA14" s="193"/>
      <c r="BB14" s="194"/>
      <c r="BC14" s="190"/>
      <c r="BD14" s="192"/>
      <c r="BE14" s="193"/>
      <c r="BF14" s="194"/>
      <c r="BG14" s="195">
        <v>32</v>
      </c>
      <c r="BH14" s="192">
        <v>0.89500000000000002</v>
      </c>
      <c r="BI14" s="196"/>
      <c r="BJ14" s="192"/>
      <c r="BK14" s="193"/>
      <c r="BL14" s="194"/>
      <c r="BM14" s="190"/>
      <c r="BN14" s="192"/>
      <c r="BO14" s="193"/>
      <c r="BP14" s="194"/>
      <c r="BQ14" s="190"/>
      <c r="BR14" s="192"/>
      <c r="BS14" s="193"/>
      <c r="BT14" s="194"/>
      <c r="BU14" s="190"/>
      <c r="BV14" s="192"/>
      <c r="BW14" s="190"/>
      <c r="BX14" s="192"/>
      <c r="BY14" s="190"/>
      <c r="BZ14" s="192"/>
      <c r="CA14" s="190"/>
      <c r="CB14" s="192"/>
      <c r="CC14" s="190"/>
      <c r="CD14" s="192"/>
      <c r="CE14" s="190">
        <v>5</v>
      </c>
      <c r="CF14" s="192">
        <v>11.5</v>
      </c>
      <c r="CG14" s="190"/>
      <c r="CH14" s="192"/>
      <c r="CI14" s="190"/>
      <c r="CJ14" s="192"/>
      <c r="CK14" s="190"/>
      <c r="CL14" s="192"/>
      <c r="CM14" s="190"/>
      <c r="CN14" s="192"/>
      <c r="CO14" s="190"/>
      <c r="CP14" s="192"/>
      <c r="CQ14" s="190"/>
      <c r="CR14" s="192"/>
      <c r="CS14" s="190"/>
      <c r="CT14" s="192"/>
      <c r="CU14" s="190"/>
      <c r="CV14" s="192"/>
    </row>
    <row r="15" spans="1:100" ht="13.5" thickBot="1" x14ac:dyDescent="0.25">
      <c r="B15" s="166">
        <v>4</v>
      </c>
      <c r="C15" s="167" t="s">
        <v>213</v>
      </c>
      <c r="D15" s="158">
        <f t="shared" si="0"/>
        <v>18122.648355935384</v>
      </c>
      <c r="E15" s="190"/>
      <c r="F15" s="191"/>
      <c r="G15" s="190">
        <v>2300</v>
      </c>
      <c r="H15" s="191">
        <v>9.1616000000000003E-2</v>
      </c>
      <c r="I15" s="190"/>
      <c r="J15" s="191"/>
      <c r="K15" s="190">
        <v>50</v>
      </c>
      <c r="L15" s="191">
        <v>4.8279000000000005</v>
      </c>
      <c r="M15" s="190">
        <v>20</v>
      </c>
      <c r="N15" s="191">
        <v>15.680000000000001</v>
      </c>
      <c r="O15" s="190">
        <v>178290</v>
      </c>
      <c r="P15" s="191">
        <v>4.9315691168091168E-2</v>
      </c>
      <c r="Q15" s="190">
        <v>100</v>
      </c>
      <c r="R15" s="191">
        <v>0.51542399999999999</v>
      </c>
      <c r="S15" s="190">
        <v>120</v>
      </c>
      <c r="T15" s="191">
        <v>1.8149999999999999</v>
      </c>
      <c r="U15" s="190">
        <v>165</v>
      </c>
      <c r="V15" s="191">
        <v>2.9822678260869564</v>
      </c>
      <c r="W15" s="190">
        <v>9200</v>
      </c>
      <c r="X15" s="191">
        <v>5.7907E-2</v>
      </c>
      <c r="Y15" s="190"/>
      <c r="Z15" s="191"/>
      <c r="AA15" s="190">
        <v>1380</v>
      </c>
      <c r="AB15" s="191">
        <v>8.0320000000000003E-2</v>
      </c>
      <c r="AC15" s="190"/>
      <c r="AD15" s="191"/>
      <c r="AE15" s="190">
        <v>75</v>
      </c>
      <c r="AF15" s="191">
        <v>1.4</v>
      </c>
      <c r="AG15" s="190">
        <v>283</v>
      </c>
      <c r="AH15" s="191">
        <v>8.0579677419354834</v>
      </c>
      <c r="AI15" s="190">
        <v>680.8</v>
      </c>
      <c r="AJ15" s="191">
        <v>5.1763406788219744</v>
      </c>
      <c r="AK15" s="190"/>
      <c r="AL15" s="192"/>
      <c r="AM15" s="190"/>
      <c r="AN15" s="192"/>
      <c r="AO15" s="193"/>
      <c r="AP15" s="194"/>
      <c r="AQ15" s="190"/>
      <c r="AR15" s="197"/>
      <c r="AS15" s="193">
        <v>1073</v>
      </c>
      <c r="AT15" s="194">
        <v>1.1649410821643287</v>
      </c>
      <c r="AU15" s="190"/>
      <c r="AV15" s="192"/>
      <c r="AW15" s="193"/>
      <c r="AX15" s="194"/>
      <c r="AY15" s="190"/>
      <c r="AZ15" s="192"/>
      <c r="BA15" s="193"/>
      <c r="BB15" s="194"/>
      <c r="BC15" s="190"/>
      <c r="BD15" s="192"/>
      <c r="BE15" s="193"/>
      <c r="BF15" s="194"/>
      <c r="BG15" s="195"/>
      <c r="BH15" s="192"/>
      <c r="BI15" s="196"/>
      <c r="BJ15" s="192"/>
      <c r="BK15" s="193"/>
      <c r="BL15" s="194"/>
      <c r="BM15" s="190"/>
      <c r="BN15" s="192"/>
      <c r="BO15" s="193"/>
      <c r="BP15" s="194"/>
      <c r="BQ15" s="190"/>
      <c r="BR15" s="192"/>
      <c r="BS15" s="193"/>
      <c r="BT15" s="194"/>
      <c r="BU15" s="190"/>
      <c r="BV15" s="192"/>
      <c r="BW15" s="190"/>
      <c r="BX15" s="192"/>
      <c r="BY15" s="190"/>
      <c r="BZ15" s="192"/>
      <c r="CA15" s="190"/>
      <c r="CB15" s="192"/>
      <c r="CC15" s="190"/>
      <c r="CD15" s="192"/>
      <c r="CE15" s="190"/>
      <c r="CF15" s="192"/>
      <c r="CG15" s="190"/>
      <c r="CH15" s="192"/>
      <c r="CI15" s="190"/>
      <c r="CJ15" s="192"/>
      <c r="CK15" s="190"/>
      <c r="CL15" s="192"/>
      <c r="CM15" s="190"/>
      <c r="CN15" s="192"/>
      <c r="CO15" s="190"/>
      <c r="CP15" s="192"/>
      <c r="CQ15" s="190"/>
      <c r="CR15" s="192"/>
      <c r="CS15" s="190"/>
      <c r="CT15" s="192"/>
      <c r="CU15" s="190"/>
      <c r="CV15" s="192"/>
    </row>
    <row r="16" spans="1:100" ht="13.5" thickBot="1" x14ac:dyDescent="0.25">
      <c r="B16" s="89">
        <v>4</v>
      </c>
      <c r="C16" s="175" t="s">
        <v>214</v>
      </c>
      <c r="D16" s="158">
        <f t="shared" si="0"/>
        <v>6218.0392200235301</v>
      </c>
      <c r="E16" s="176"/>
      <c r="F16" s="177"/>
      <c r="G16" s="176"/>
      <c r="H16" s="177"/>
      <c r="I16" s="176"/>
      <c r="J16" s="177"/>
      <c r="K16" s="176">
        <v>24</v>
      </c>
      <c r="L16" s="177">
        <v>4.49</v>
      </c>
      <c r="M16" s="176">
        <v>110</v>
      </c>
      <c r="N16" s="177">
        <v>6.7093499999999997</v>
      </c>
      <c r="O16" s="176">
        <v>29190</v>
      </c>
      <c r="P16" s="177">
        <v>2.3832823529411767E-2</v>
      </c>
      <c r="Q16" s="176">
        <v>2344</v>
      </c>
      <c r="R16" s="177">
        <v>0.42055999999999999</v>
      </c>
      <c r="S16" s="176">
        <v>177</v>
      </c>
      <c r="T16" s="177">
        <v>3.0875124999999999</v>
      </c>
      <c r="U16" s="176">
        <v>170</v>
      </c>
      <c r="V16" s="177">
        <v>0.32480000000000003</v>
      </c>
      <c r="W16" s="176">
        <v>800</v>
      </c>
      <c r="X16" s="177">
        <v>3.5067500000000001E-2</v>
      </c>
      <c r="Y16" s="176">
        <v>150</v>
      </c>
      <c r="Z16" s="177">
        <v>0.33082499999999998</v>
      </c>
      <c r="AA16" s="176">
        <v>10440</v>
      </c>
      <c r="AB16" s="177">
        <v>1.9843333333333334E-2</v>
      </c>
      <c r="AC16" s="176"/>
      <c r="AD16" s="177"/>
      <c r="AE16" s="176">
        <v>133</v>
      </c>
      <c r="AF16" s="177">
        <v>3.0792799999999998</v>
      </c>
      <c r="AG16" s="176">
        <v>199.63</v>
      </c>
      <c r="AH16" s="177">
        <v>7.4763471428571426</v>
      </c>
      <c r="AI16" s="176">
        <v>67.5</v>
      </c>
      <c r="AJ16" s="177">
        <v>7.8549285714285721</v>
      </c>
      <c r="AK16" s="176"/>
      <c r="AL16" s="178"/>
      <c r="AM16" s="176"/>
      <c r="AN16" s="178"/>
      <c r="AO16" s="179"/>
      <c r="AP16" s="180"/>
      <c r="AQ16" s="176"/>
      <c r="AR16" s="178"/>
      <c r="AS16" s="179"/>
      <c r="AT16" s="180"/>
      <c r="AU16" s="176"/>
      <c r="AV16" s="178"/>
      <c r="AW16" s="179"/>
      <c r="AX16" s="180"/>
      <c r="AY16" s="176"/>
      <c r="AZ16" s="178"/>
      <c r="BA16" s="179"/>
      <c r="BB16" s="180"/>
      <c r="BC16" s="176"/>
      <c r="BD16" s="178"/>
      <c r="BE16" s="179"/>
      <c r="BF16" s="180"/>
      <c r="BG16" s="181"/>
      <c r="BH16" s="178"/>
      <c r="BI16" s="182"/>
      <c r="BJ16" s="178"/>
      <c r="BK16" s="179"/>
      <c r="BL16" s="180"/>
      <c r="BM16" s="176">
        <v>1500</v>
      </c>
      <c r="BN16" s="178">
        <v>6.0999999999999999E-2</v>
      </c>
      <c r="BO16" s="179"/>
      <c r="BP16" s="180"/>
      <c r="BQ16" s="176"/>
      <c r="BR16" s="178"/>
      <c r="BS16" s="179"/>
      <c r="BT16" s="180"/>
      <c r="BU16" s="176"/>
      <c r="BV16" s="178"/>
      <c r="BW16" s="176"/>
      <c r="BX16" s="178"/>
      <c r="BY16" s="176"/>
      <c r="BZ16" s="178"/>
      <c r="CA16" s="176"/>
      <c r="CB16" s="178"/>
      <c r="CC16" s="176"/>
      <c r="CD16" s="178"/>
      <c r="CE16" s="176"/>
      <c r="CF16" s="178"/>
      <c r="CG16" s="176"/>
      <c r="CH16" s="178"/>
      <c r="CI16" s="176"/>
      <c r="CJ16" s="178"/>
      <c r="CK16" s="176"/>
      <c r="CL16" s="178"/>
      <c r="CM16" s="176"/>
      <c r="CN16" s="178"/>
      <c r="CO16" s="176">
        <v>30</v>
      </c>
      <c r="CP16" s="178">
        <v>0.44350000000000001</v>
      </c>
      <c r="CQ16" s="176">
        <v>2</v>
      </c>
      <c r="CR16" s="178">
        <v>20.16</v>
      </c>
      <c r="CS16" s="176">
        <v>15</v>
      </c>
      <c r="CT16" s="178">
        <v>11.089999999999998</v>
      </c>
      <c r="CU16" s="176">
        <v>10</v>
      </c>
      <c r="CV16" s="178">
        <v>6.05</v>
      </c>
    </row>
    <row r="17" spans="2:100" ht="13.5" thickBot="1" x14ac:dyDescent="0.25">
      <c r="B17" s="198">
        <v>3</v>
      </c>
      <c r="C17" s="167" t="s">
        <v>215</v>
      </c>
      <c r="D17" s="158">
        <f t="shared" si="0"/>
        <v>6601.7926600000001</v>
      </c>
      <c r="E17" s="199"/>
      <c r="F17" s="200"/>
      <c r="G17" s="199">
        <v>1050</v>
      </c>
      <c r="H17" s="200">
        <v>3.2000000000000001E-2</v>
      </c>
      <c r="I17" s="199"/>
      <c r="J17" s="200"/>
      <c r="K17" s="199">
        <v>176</v>
      </c>
      <c r="L17" s="200">
        <v>3.9076</v>
      </c>
      <c r="M17" s="199">
        <v>100</v>
      </c>
      <c r="N17" s="200">
        <v>4.3049999999999997</v>
      </c>
      <c r="O17" s="199">
        <v>24900</v>
      </c>
      <c r="P17" s="200">
        <v>0.03</v>
      </c>
      <c r="Q17" s="199">
        <v>299</v>
      </c>
      <c r="R17" s="200">
        <v>0.58720000000000006</v>
      </c>
      <c r="S17" s="199">
        <v>125</v>
      </c>
      <c r="T17" s="200">
        <v>8.3838000000000008</v>
      </c>
      <c r="U17" s="199">
        <v>155</v>
      </c>
      <c r="V17" s="200">
        <v>4.0220000000000002</v>
      </c>
      <c r="W17" s="199">
        <v>300</v>
      </c>
      <c r="X17" s="200">
        <v>5.3900000000000003E-2</v>
      </c>
      <c r="Y17" s="199">
        <v>500</v>
      </c>
      <c r="Z17" s="200">
        <v>0.16159999999999999</v>
      </c>
      <c r="AA17" s="199">
        <v>300</v>
      </c>
      <c r="AB17" s="200">
        <v>3.3000000000000002E-2</v>
      </c>
      <c r="AC17" s="199">
        <v>1</v>
      </c>
      <c r="AD17" s="200">
        <v>7.8</v>
      </c>
      <c r="AE17" s="199">
        <v>53</v>
      </c>
      <c r="AF17" s="200">
        <v>3.9969999999999999</v>
      </c>
      <c r="AG17" s="199">
        <v>145</v>
      </c>
      <c r="AH17" s="200">
        <v>7.0730000000000004</v>
      </c>
      <c r="AI17" s="199">
        <v>82.68</v>
      </c>
      <c r="AJ17" s="200">
        <v>14.6945</v>
      </c>
      <c r="AK17" s="199"/>
      <c r="AL17" s="201"/>
      <c r="AM17" s="199"/>
      <c r="AN17" s="201"/>
      <c r="AO17" s="202"/>
      <c r="AP17" s="203"/>
      <c r="AQ17" s="199"/>
      <c r="AR17" s="204"/>
      <c r="AS17" s="202">
        <v>215</v>
      </c>
      <c r="AT17" s="203">
        <v>1.3440000000000001</v>
      </c>
      <c r="AU17" s="199"/>
      <c r="AV17" s="201"/>
      <c r="AW17" s="202"/>
      <c r="AX17" s="203"/>
      <c r="AY17" s="199"/>
      <c r="AZ17" s="201"/>
      <c r="BA17" s="202"/>
      <c r="BB17" s="203"/>
      <c r="BC17" s="199"/>
      <c r="BD17" s="201"/>
      <c r="BE17" s="202"/>
      <c r="BF17" s="203"/>
      <c r="BG17" s="205"/>
      <c r="BH17" s="201"/>
      <c r="BI17" s="206"/>
      <c r="BJ17" s="201"/>
      <c r="BK17" s="202"/>
      <c r="BL17" s="203"/>
      <c r="BM17" s="199"/>
      <c r="BN17" s="201"/>
      <c r="BO17" s="202"/>
      <c r="BP17" s="203"/>
      <c r="BQ17" s="199"/>
      <c r="BR17" s="201"/>
      <c r="BS17" s="202"/>
      <c r="BT17" s="203"/>
      <c r="BU17" s="199"/>
      <c r="BV17" s="201"/>
      <c r="BW17" s="199"/>
      <c r="BX17" s="201"/>
      <c r="BY17" s="199"/>
      <c r="BZ17" s="201"/>
      <c r="CA17" s="199"/>
      <c r="CB17" s="201"/>
      <c r="CC17" s="199"/>
      <c r="CD17" s="201"/>
      <c r="CE17" s="199"/>
      <c r="CF17" s="201"/>
      <c r="CG17" s="199"/>
      <c r="CH17" s="201"/>
      <c r="CI17" s="199"/>
      <c r="CJ17" s="201"/>
      <c r="CK17" s="199"/>
      <c r="CL17" s="201"/>
      <c r="CM17" s="199"/>
      <c r="CN17" s="201"/>
      <c r="CO17" s="199"/>
      <c r="CP17" s="201"/>
      <c r="CQ17" s="199"/>
      <c r="CR17" s="201"/>
      <c r="CS17" s="199"/>
      <c r="CT17" s="201"/>
      <c r="CU17" s="199"/>
      <c r="CV17" s="201"/>
    </row>
    <row r="18" spans="2:100" ht="13.5" thickBot="1" x14ac:dyDescent="0.25">
      <c r="B18" s="207">
        <v>3</v>
      </c>
      <c r="C18" s="167" t="s">
        <v>216</v>
      </c>
      <c r="D18" s="158">
        <f t="shared" si="0"/>
        <v>2232.8425000000002</v>
      </c>
      <c r="E18" s="190"/>
      <c r="F18" s="191"/>
      <c r="G18" s="190">
        <v>2400</v>
      </c>
      <c r="H18" s="191">
        <v>8.6499999999999994E-2</v>
      </c>
      <c r="I18" s="190"/>
      <c r="J18" s="191"/>
      <c r="K18" s="190"/>
      <c r="L18" s="191"/>
      <c r="M18" s="190"/>
      <c r="N18" s="191"/>
      <c r="O18" s="190">
        <v>19000</v>
      </c>
      <c r="P18" s="191">
        <v>2.9899999999999999E-2</v>
      </c>
      <c r="Q18" s="190">
        <v>710</v>
      </c>
      <c r="R18" s="191">
        <v>0.46200000000000002</v>
      </c>
      <c r="S18" s="190"/>
      <c r="T18" s="191"/>
      <c r="U18" s="190">
        <v>245</v>
      </c>
      <c r="V18" s="191">
        <v>1.21</v>
      </c>
      <c r="W18" s="190">
        <v>180</v>
      </c>
      <c r="X18" s="191">
        <v>5.7000000000000002E-2</v>
      </c>
      <c r="Y18" s="190"/>
      <c r="Z18" s="191"/>
      <c r="AA18" s="190">
        <v>550</v>
      </c>
      <c r="AB18" s="191">
        <v>0.03</v>
      </c>
      <c r="AC18" s="190"/>
      <c r="AD18" s="191"/>
      <c r="AE18" s="190"/>
      <c r="AF18" s="191"/>
      <c r="AG18" s="190"/>
      <c r="AH18" s="191"/>
      <c r="AI18" s="190">
        <v>73.75</v>
      </c>
      <c r="AJ18" s="191">
        <v>8.19</v>
      </c>
      <c r="AK18" s="190">
        <v>4100</v>
      </c>
      <c r="AL18" s="192">
        <v>4.9243902439024392E-2</v>
      </c>
      <c r="AM18" s="190"/>
      <c r="AN18" s="192"/>
      <c r="AO18" s="193"/>
      <c r="AP18" s="194"/>
      <c r="AQ18" s="190"/>
      <c r="AR18" s="197"/>
      <c r="AS18" s="193"/>
      <c r="AT18" s="194"/>
      <c r="AU18" s="190"/>
      <c r="AV18" s="192"/>
      <c r="AW18" s="193"/>
      <c r="AX18" s="194"/>
      <c r="AY18" s="190"/>
      <c r="AZ18" s="192"/>
      <c r="BA18" s="193"/>
      <c r="BB18" s="194"/>
      <c r="BC18" s="190"/>
      <c r="BD18" s="192"/>
      <c r="BE18" s="193"/>
      <c r="BF18" s="194"/>
      <c r="BG18" s="195"/>
      <c r="BH18" s="192"/>
      <c r="BI18" s="196"/>
      <c r="BJ18" s="192"/>
      <c r="BK18" s="193"/>
      <c r="BL18" s="194"/>
      <c r="BM18" s="190"/>
      <c r="BN18" s="192"/>
      <c r="BO18" s="193"/>
      <c r="BP18" s="194"/>
      <c r="BQ18" s="190"/>
      <c r="BR18" s="192"/>
      <c r="BS18" s="193"/>
      <c r="BT18" s="194"/>
      <c r="BU18" s="190"/>
      <c r="BV18" s="192"/>
      <c r="BW18" s="190"/>
      <c r="BX18" s="192"/>
      <c r="BY18" s="190"/>
      <c r="BZ18" s="192"/>
      <c r="CA18" s="190"/>
      <c r="CB18" s="192"/>
      <c r="CC18" s="190"/>
      <c r="CD18" s="192"/>
      <c r="CE18" s="190"/>
      <c r="CF18" s="192"/>
      <c r="CG18" s="190"/>
      <c r="CH18" s="192"/>
      <c r="CI18" s="190"/>
      <c r="CJ18" s="192"/>
      <c r="CK18" s="190"/>
      <c r="CL18" s="192"/>
      <c r="CM18" s="190"/>
      <c r="CN18" s="192"/>
      <c r="CO18" s="190"/>
      <c r="CP18" s="192"/>
      <c r="CQ18" s="190"/>
      <c r="CR18" s="192"/>
      <c r="CS18" s="190"/>
      <c r="CT18" s="192"/>
      <c r="CU18" s="190"/>
      <c r="CV18" s="192"/>
    </row>
    <row r="19" spans="2:100" ht="13.5" thickBot="1" x14ac:dyDescent="0.25">
      <c r="B19" s="166">
        <v>3</v>
      </c>
      <c r="C19" s="167" t="s">
        <v>217</v>
      </c>
      <c r="D19" s="158">
        <f t="shared" si="0"/>
        <v>4273.9437778823531</v>
      </c>
      <c r="E19" s="190"/>
      <c r="F19" s="191"/>
      <c r="G19" s="190"/>
      <c r="H19" s="191"/>
      <c r="I19" s="190"/>
      <c r="J19" s="191"/>
      <c r="K19" s="190"/>
      <c r="L19" s="191"/>
      <c r="M19" s="190">
        <v>20</v>
      </c>
      <c r="N19" s="191">
        <v>7.5374999999999996</v>
      </c>
      <c r="O19" s="190">
        <v>44996</v>
      </c>
      <c r="P19" s="191">
        <v>6.2096705882352943E-2</v>
      </c>
      <c r="Q19" s="190"/>
      <c r="R19" s="191"/>
      <c r="S19" s="190">
        <v>17</v>
      </c>
      <c r="T19" s="191">
        <v>1.5488235294117647</v>
      </c>
      <c r="U19" s="190"/>
      <c r="V19" s="191"/>
      <c r="W19" s="190">
        <v>100</v>
      </c>
      <c r="X19" s="191">
        <v>9.7000000000000003E-2</v>
      </c>
      <c r="Y19" s="190">
        <v>32</v>
      </c>
      <c r="Z19" s="191">
        <v>0.16159999999999999</v>
      </c>
      <c r="AA19" s="190">
        <v>300</v>
      </c>
      <c r="AB19" s="191">
        <v>2.9349999999999998E-2</v>
      </c>
      <c r="AC19" s="190"/>
      <c r="AD19" s="191"/>
      <c r="AE19" s="190">
        <v>26</v>
      </c>
      <c r="AF19" s="191">
        <v>2.99</v>
      </c>
      <c r="AG19" s="190"/>
      <c r="AH19" s="191"/>
      <c r="AI19" s="190"/>
      <c r="AJ19" s="191"/>
      <c r="AK19" s="190"/>
      <c r="AL19" s="192"/>
      <c r="AM19" s="190"/>
      <c r="AN19" s="192"/>
      <c r="AO19" s="193"/>
      <c r="AP19" s="194"/>
      <c r="AQ19" s="190"/>
      <c r="AR19" s="192"/>
      <c r="AS19" s="193"/>
      <c r="AT19" s="194"/>
      <c r="AU19" s="190"/>
      <c r="AV19" s="192"/>
      <c r="AW19" s="193"/>
      <c r="AX19" s="194"/>
      <c r="AY19" s="190"/>
      <c r="AZ19" s="192"/>
      <c r="BA19" s="193"/>
      <c r="BB19" s="194"/>
      <c r="BC19" s="190"/>
      <c r="BD19" s="192"/>
      <c r="BE19" s="193"/>
      <c r="BF19" s="194"/>
      <c r="BG19" s="195">
        <v>31</v>
      </c>
      <c r="BH19" s="192">
        <v>3.6101999999999999</v>
      </c>
      <c r="BI19" s="196">
        <v>100</v>
      </c>
      <c r="BJ19" s="192">
        <v>0.39147999999999999</v>
      </c>
      <c r="BK19" s="193">
        <v>3</v>
      </c>
      <c r="BL19" s="194">
        <v>350.09333333333331</v>
      </c>
      <c r="BM19" s="190"/>
      <c r="BN19" s="192"/>
      <c r="BO19" s="193"/>
      <c r="BP19" s="194"/>
      <c r="BQ19" s="190"/>
      <c r="BR19" s="192"/>
      <c r="BS19" s="193"/>
      <c r="BT19" s="194"/>
      <c r="BU19" s="190"/>
      <c r="BV19" s="192"/>
      <c r="BW19" s="190"/>
      <c r="BX19" s="192"/>
      <c r="BY19" s="190"/>
      <c r="BZ19" s="192"/>
      <c r="CA19" s="190"/>
      <c r="CB19" s="192"/>
      <c r="CC19" s="190"/>
      <c r="CD19" s="192"/>
      <c r="CE19" s="190"/>
      <c r="CF19" s="192"/>
      <c r="CG19" s="190"/>
      <c r="CH19" s="192"/>
      <c r="CI19" s="190"/>
      <c r="CJ19" s="192"/>
      <c r="CK19" s="190"/>
      <c r="CL19" s="192"/>
      <c r="CM19" s="190"/>
      <c r="CN19" s="192"/>
      <c r="CO19" s="190"/>
      <c r="CP19" s="192"/>
      <c r="CQ19" s="190"/>
      <c r="CR19" s="192"/>
      <c r="CS19" s="190"/>
      <c r="CT19" s="192"/>
      <c r="CU19" s="190"/>
      <c r="CV19" s="192"/>
    </row>
    <row r="20" spans="2:100" ht="13.5" thickBot="1" x14ac:dyDescent="0.25">
      <c r="B20" s="166">
        <v>3</v>
      </c>
      <c r="C20" s="167" t="s">
        <v>218</v>
      </c>
      <c r="D20" s="158">
        <f t="shared" si="0"/>
        <v>4442.5770000000002</v>
      </c>
      <c r="E20" s="190"/>
      <c r="F20" s="191"/>
      <c r="G20" s="190">
        <v>1550</v>
      </c>
      <c r="H20" s="191">
        <v>0.1</v>
      </c>
      <c r="I20" s="190">
        <v>2600</v>
      </c>
      <c r="J20" s="191">
        <v>0.19800000000000001</v>
      </c>
      <c r="K20" s="190"/>
      <c r="L20" s="191"/>
      <c r="M20" s="190">
        <v>35</v>
      </c>
      <c r="N20" s="191">
        <v>4.83</v>
      </c>
      <c r="O20" s="190">
        <v>9940</v>
      </c>
      <c r="P20" s="191">
        <v>2.8500000000000001E-2</v>
      </c>
      <c r="Q20" s="190"/>
      <c r="R20" s="191"/>
      <c r="S20" s="190">
        <v>40</v>
      </c>
      <c r="T20" s="191">
        <v>25.41</v>
      </c>
      <c r="U20" s="190">
        <v>163</v>
      </c>
      <c r="V20" s="191">
        <v>1.49</v>
      </c>
      <c r="W20" s="190">
        <v>500</v>
      </c>
      <c r="X20" s="191">
        <v>0.11</v>
      </c>
      <c r="Y20" s="190">
        <v>80</v>
      </c>
      <c r="Z20" s="191">
        <v>1.21</v>
      </c>
      <c r="AA20" s="190">
        <v>1440</v>
      </c>
      <c r="AB20" s="191">
        <v>1.7999999999999999E-2</v>
      </c>
      <c r="AC20" s="190">
        <v>10</v>
      </c>
      <c r="AD20" s="191">
        <v>5.86</v>
      </c>
      <c r="AE20" s="190">
        <v>62</v>
      </c>
      <c r="AF20" s="191">
        <v>3.62</v>
      </c>
      <c r="AG20" s="190">
        <v>142</v>
      </c>
      <c r="AH20" s="191">
        <v>5</v>
      </c>
      <c r="AI20" s="190">
        <v>97.1</v>
      </c>
      <c r="AJ20" s="191">
        <v>9.17</v>
      </c>
      <c r="AK20" s="190"/>
      <c r="AL20" s="192"/>
      <c r="AM20" s="190"/>
      <c r="AN20" s="192"/>
      <c r="AO20" s="193"/>
      <c r="AP20" s="194"/>
      <c r="AQ20" s="190"/>
      <c r="AR20" s="192"/>
      <c r="AS20" s="193"/>
      <c r="AT20" s="194"/>
      <c r="AU20" s="190"/>
      <c r="AV20" s="192"/>
      <c r="AW20" s="193"/>
      <c r="AX20" s="194"/>
      <c r="AY20" s="190"/>
      <c r="AZ20" s="192"/>
      <c r="BA20" s="193"/>
      <c r="BB20" s="194"/>
      <c r="BC20" s="190"/>
      <c r="BD20" s="192"/>
      <c r="BE20" s="193"/>
      <c r="BF20" s="194"/>
      <c r="BG20" s="195"/>
      <c r="BH20" s="192"/>
      <c r="BI20" s="196"/>
      <c r="BJ20" s="192"/>
      <c r="BK20" s="193"/>
      <c r="BL20" s="194"/>
      <c r="BM20" s="190"/>
      <c r="BN20" s="192"/>
      <c r="BO20" s="193"/>
      <c r="BP20" s="194"/>
      <c r="BQ20" s="190"/>
      <c r="BR20" s="192"/>
      <c r="BS20" s="193"/>
      <c r="BT20" s="194"/>
      <c r="BU20" s="190"/>
      <c r="BV20" s="192"/>
      <c r="BW20" s="190"/>
      <c r="BX20" s="192"/>
      <c r="BY20" s="190"/>
      <c r="BZ20" s="192"/>
      <c r="CA20" s="190"/>
      <c r="CB20" s="192"/>
      <c r="CC20" s="190"/>
      <c r="CD20" s="192"/>
      <c r="CE20" s="190"/>
      <c r="CF20" s="192"/>
      <c r="CG20" s="190"/>
      <c r="CH20" s="192"/>
      <c r="CI20" s="190"/>
      <c r="CJ20" s="192"/>
      <c r="CK20" s="190"/>
      <c r="CL20" s="192"/>
      <c r="CM20" s="190"/>
      <c r="CN20" s="192"/>
      <c r="CO20" s="190"/>
      <c r="CP20" s="192"/>
      <c r="CQ20" s="190"/>
      <c r="CR20" s="192"/>
      <c r="CS20" s="190"/>
      <c r="CT20" s="192"/>
      <c r="CU20" s="190"/>
      <c r="CV20" s="192"/>
    </row>
    <row r="21" spans="2:100" ht="13.5" thickBot="1" x14ac:dyDescent="0.25">
      <c r="B21" s="166">
        <v>3</v>
      </c>
      <c r="C21" s="167" t="s">
        <v>219</v>
      </c>
      <c r="D21" s="158">
        <f t="shared" si="0"/>
        <v>763.66000000000008</v>
      </c>
      <c r="E21" s="190"/>
      <c r="F21" s="191"/>
      <c r="G21" s="190">
        <v>676</v>
      </c>
      <c r="H21" s="191">
        <v>0.56000000000000005</v>
      </c>
      <c r="I21" s="190"/>
      <c r="J21" s="191"/>
      <c r="K21" s="190">
        <v>5</v>
      </c>
      <c r="L21" s="191">
        <v>9.8000000000000007</v>
      </c>
      <c r="M21" s="190"/>
      <c r="N21" s="191"/>
      <c r="O21" s="190"/>
      <c r="P21" s="191"/>
      <c r="Q21" s="190"/>
      <c r="R21" s="191"/>
      <c r="S21" s="190"/>
      <c r="T21" s="191"/>
      <c r="U21" s="190"/>
      <c r="V21" s="191"/>
      <c r="W21" s="190"/>
      <c r="X21" s="191"/>
      <c r="Y21" s="190"/>
      <c r="Z21" s="191"/>
      <c r="AA21" s="190">
        <v>300</v>
      </c>
      <c r="AB21" s="191">
        <v>0.05</v>
      </c>
      <c r="AC21" s="190"/>
      <c r="AD21" s="191"/>
      <c r="AE21" s="190"/>
      <c r="AF21" s="191"/>
      <c r="AG21" s="190">
        <v>11</v>
      </c>
      <c r="AH21" s="191">
        <v>10.1</v>
      </c>
      <c r="AI21" s="190">
        <v>24</v>
      </c>
      <c r="AJ21" s="191">
        <v>8.75</v>
      </c>
      <c r="AK21" s="190"/>
      <c r="AL21" s="192"/>
      <c r="AM21" s="190"/>
      <c r="AN21" s="192"/>
      <c r="AO21" s="193"/>
      <c r="AP21" s="194"/>
      <c r="AQ21" s="190"/>
      <c r="AR21" s="192"/>
      <c r="AS21" s="193"/>
      <c r="AT21" s="194"/>
      <c r="AU21" s="190"/>
      <c r="AV21" s="192"/>
      <c r="AW21" s="193"/>
      <c r="AX21" s="194"/>
      <c r="AY21" s="190"/>
      <c r="AZ21" s="192"/>
      <c r="BA21" s="193"/>
      <c r="BB21" s="194"/>
      <c r="BC21" s="190"/>
      <c r="BD21" s="192"/>
      <c r="BE21" s="193"/>
      <c r="BF21" s="194"/>
      <c r="BG21" s="195"/>
      <c r="BH21" s="192"/>
      <c r="BI21" s="196"/>
      <c r="BJ21" s="192"/>
      <c r="BK21" s="193"/>
      <c r="BL21" s="194"/>
      <c r="BM21" s="190"/>
      <c r="BN21" s="192"/>
      <c r="BO21" s="193"/>
      <c r="BP21" s="194"/>
      <c r="BQ21" s="190"/>
      <c r="BR21" s="192"/>
      <c r="BS21" s="193"/>
      <c r="BT21" s="194"/>
      <c r="BU21" s="190"/>
      <c r="BV21" s="192"/>
      <c r="BW21" s="190"/>
      <c r="BX21" s="192"/>
      <c r="BY21" s="190"/>
      <c r="BZ21" s="192"/>
      <c r="CA21" s="190"/>
      <c r="CB21" s="192"/>
      <c r="CC21" s="190"/>
      <c r="CD21" s="192"/>
      <c r="CE21" s="190"/>
      <c r="CF21" s="192"/>
      <c r="CG21" s="190"/>
      <c r="CH21" s="192"/>
      <c r="CI21" s="190"/>
      <c r="CJ21" s="192"/>
      <c r="CK21" s="190"/>
      <c r="CL21" s="192"/>
      <c r="CM21" s="190"/>
      <c r="CN21" s="192"/>
      <c r="CO21" s="190"/>
      <c r="CP21" s="192"/>
      <c r="CQ21" s="190"/>
      <c r="CR21" s="192"/>
      <c r="CS21" s="190"/>
      <c r="CT21" s="192"/>
      <c r="CU21" s="190"/>
      <c r="CV21" s="192"/>
    </row>
    <row r="22" spans="2:100" ht="13.5" thickBot="1" x14ac:dyDescent="0.25">
      <c r="B22" s="166">
        <v>3</v>
      </c>
      <c r="C22" s="167" t="s">
        <v>220</v>
      </c>
      <c r="D22" s="158">
        <f t="shared" si="0"/>
        <v>4526.4175431102576</v>
      </c>
      <c r="E22" s="190">
        <v>800</v>
      </c>
      <c r="F22" s="191">
        <v>0.16426666666666667</v>
      </c>
      <c r="G22" s="190"/>
      <c r="H22" s="191"/>
      <c r="I22" s="190"/>
      <c r="J22" s="191"/>
      <c r="K22" s="190"/>
      <c r="L22" s="191"/>
      <c r="M22" s="190"/>
      <c r="N22" s="191"/>
      <c r="O22" s="190">
        <v>26600</v>
      </c>
      <c r="P22" s="191">
        <v>2.5567142857142861E-2</v>
      </c>
      <c r="Q22" s="190">
        <v>100</v>
      </c>
      <c r="R22" s="191">
        <v>0.31573000000000001</v>
      </c>
      <c r="S22" s="190"/>
      <c r="T22" s="191"/>
      <c r="U22" s="190">
        <v>1420</v>
      </c>
      <c r="V22" s="191">
        <v>0.57166000000000006</v>
      </c>
      <c r="W22" s="190">
        <v>50</v>
      </c>
      <c r="X22" s="191">
        <v>7.8560000000000005E-2</v>
      </c>
      <c r="Y22" s="190"/>
      <c r="Z22" s="191"/>
      <c r="AA22" s="190"/>
      <c r="AB22" s="191"/>
      <c r="AC22" s="190">
        <v>121</v>
      </c>
      <c r="AD22" s="191">
        <v>0.55330000000000001</v>
      </c>
      <c r="AE22" s="190"/>
      <c r="AF22" s="191"/>
      <c r="AG22" s="190">
        <v>79.240000000000009</v>
      </c>
      <c r="AH22" s="191">
        <v>6.1079053846153837</v>
      </c>
      <c r="AI22" s="190">
        <v>98.45</v>
      </c>
      <c r="AJ22" s="191">
        <v>20.208718000000001</v>
      </c>
      <c r="AK22" s="190"/>
      <c r="AL22" s="192"/>
      <c r="AM22" s="190"/>
      <c r="AN22" s="192"/>
      <c r="AO22" s="193"/>
      <c r="AP22" s="194"/>
      <c r="AQ22" s="190"/>
      <c r="AR22" s="192"/>
      <c r="AS22" s="193"/>
      <c r="AT22" s="194"/>
      <c r="AU22" s="190">
        <v>311</v>
      </c>
      <c r="AV22" s="192">
        <v>1.052</v>
      </c>
      <c r="AW22" s="193"/>
      <c r="AX22" s="194"/>
      <c r="AY22" s="190"/>
      <c r="AZ22" s="192"/>
      <c r="BA22" s="193"/>
      <c r="BB22" s="194"/>
      <c r="BC22" s="190"/>
      <c r="BD22" s="192"/>
      <c r="BE22" s="193"/>
      <c r="BF22" s="194"/>
      <c r="BG22" s="195"/>
      <c r="BH22" s="192"/>
      <c r="BI22" s="196"/>
      <c r="BJ22" s="192"/>
      <c r="BK22" s="193"/>
      <c r="BL22" s="194"/>
      <c r="BM22" s="190"/>
      <c r="BN22" s="192"/>
      <c r="BO22" s="193"/>
      <c r="BP22" s="194"/>
      <c r="BQ22" s="190"/>
      <c r="BR22" s="192"/>
      <c r="BS22" s="193"/>
      <c r="BT22" s="194"/>
      <c r="BU22" s="190"/>
      <c r="BV22" s="192"/>
      <c r="BW22" s="190"/>
      <c r="BX22" s="192"/>
      <c r="BY22" s="190"/>
      <c r="BZ22" s="192"/>
      <c r="CA22" s="190"/>
      <c r="CB22" s="192"/>
      <c r="CC22" s="190"/>
      <c r="CD22" s="192"/>
      <c r="CE22" s="190"/>
      <c r="CF22" s="192"/>
      <c r="CG22" s="190"/>
      <c r="CH22" s="192"/>
      <c r="CI22" s="190"/>
      <c r="CJ22" s="192"/>
      <c r="CK22" s="190"/>
      <c r="CL22" s="192"/>
      <c r="CM22" s="190"/>
      <c r="CN22" s="192"/>
      <c r="CO22" s="190"/>
      <c r="CP22" s="192"/>
      <c r="CQ22" s="190"/>
      <c r="CR22" s="192"/>
      <c r="CS22" s="190"/>
      <c r="CT22" s="192"/>
      <c r="CU22" s="190"/>
      <c r="CV22" s="192"/>
    </row>
    <row r="23" spans="2:100" ht="13.5" thickBot="1" x14ac:dyDescent="0.25">
      <c r="B23" s="89">
        <v>3</v>
      </c>
      <c r="C23" s="175" t="s">
        <v>221</v>
      </c>
      <c r="D23" s="158">
        <f t="shared" si="0"/>
        <v>0</v>
      </c>
      <c r="E23" s="176"/>
      <c r="F23" s="177"/>
      <c r="G23" s="176"/>
      <c r="H23" s="177"/>
      <c r="I23" s="176"/>
      <c r="J23" s="177"/>
      <c r="K23" s="176"/>
      <c r="L23" s="177"/>
      <c r="M23" s="176"/>
      <c r="N23" s="177"/>
      <c r="O23" s="176"/>
      <c r="P23" s="177"/>
      <c r="Q23" s="176"/>
      <c r="R23" s="177"/>
      <c r="S23" s="176"/>
      <c r="T23" s="177"/>
      <c r="U23" s="176"/>
      <c r="V23" s="177"/>
      <c r="W23" s="176"/>
      <c r="X23" s="177"/>
      <c r="Y23" s="176"/>
      <c r="Z23" s="177"/>
      <c r="AA23" s="176"/>
      <c r="AB23" s="177"/>
      <c r="AC23" s="176"/>
      <c r="AD23" s="177"/>
      <c r="AE23" s="176"/>
      <c r="AF23" s="177"/>
      <c r="AG23" s="176"/>
      <c r="AH23" s="177"/>
      <c r="AI23" s="176"/>
      <c r="AJ23" s="177"/>
      <c r="AK23" s="176"/>
      <c r="AL23" s="178"/>
      <c r="AM23" s="176"/>
      <c r="AN23" s="178"/>
      <c r="AO23" s="179"/>
      <c r="AP23" s="180"/>
      <c r="AQ23" s="176"/>
      <c r="AR23" s="178"/>
      <c r="AS23" s="179"/>
      <c r="AT23" s="180"/>
      <c r="AU23" s="176"/>
      <c r="AV23" s="178"/>
      <c r="AW23" s="179"/>
      <c r="AX23" s="180"/>
      <c r="AY23" s="176"/>
      <c r="AZ23" s="178"/>
      <c r="BA23" s="179"/>
      <c r="BB23" s="180"/>
      <c r="BC23" s="176"/>
      <c r="BD23" s="178"/>
      <c r="BE23" s="179"/>
      <c r="BF23" s="180"/>
      <c r="BG23" s="181"/>
      <c r="BH23" s="178"/>
      <c r="BI23" s="182"/>
      <c r="BJ23" s="178"/>
      <c r="BK23" s="179"/>
      <c r="BL23" s="180"/>
      <c r="BM23" s="176"/>
      <c r="BN23" s="178"/>
      <c r="BO23" s="179"/>
      <c r="BP23" s="180"/>
      <c r="BQ23" s="176"/>
      <c r="BR23" s="178"/>
      <c r="BS23" s="179"/>
      <c r="BT23" s="180"/>
      <c r="BU23" s="176"/>
      <c r="BV23" s="178"/>
      <c r="BW23" s="176"/>
      <c r="BX23" s="178"/>
      <c r="BY23" s="176"/>
      <c r="BZ23" s="178"/>
      <c r="CA23" s="176"/>
      <c r="CB23" s="178"/>
      <c r="CC23" s="176"/>
      <c r="CD23" s="178"/>
      <c r="CE23" s="176"/>
      <c r="CF23" s="178"/>
      <c r="CG23" s="176"/>
      <c r="CH23" s="178"/>
      <c r="CI23" s="176"/>
      <c r="CJ23" s="178"/>
      <c r="CK23" s="176"/>
      <c r="CL23" s="178"/>
      <c r="CM23" s="176"/>
      <c r="CN23" s="178"/>
      <c r="CO23" s="176"/>
      <c r="CP23" s="178"/>
      <c r="CQ23" s="176"/>
      <c r="CR23" s="178"/>
      <c r="CS23" s="176"/>
      <c r="CT23" s="178"/>
      <c r="CU23" s="176"/>
      <c r="CV23" s="178"/>
    </row>
    <row r="24" spans="2:100" ht="13.5" thickBot="1" x14ac:dyDescent="0.25">
      <c r="B24" s="156">
        <v>2</v>
      </c>
      <c r="C24" s="157" t="s">
        <v>222</v>
      </c>
      <c r="D24" s="158">
        <f t="shared" si="0"/>
        <v>1310.2632999999998</v>
      </c>
      <c r="E24" s="199"/>
      <c r="F24" s="200">
        <v>0</v>
      </c>
      <c r="G24" s="199">
        <v>850</v>
      </c>
      <c r="H24" s="200">
        <v>5.5E-2</v>
      </c>
      <c r="I24" s="199"/>
      <c r="J24" s="200"/>
      <c r="K24" s="199"/>
      <c r="L24" s="200"/>
      <c r="M24" s="199"/>
      <c r="N24" s="200"/>
      <c r="O24" s="199">
        <v>2200</v>
      </c>
      <c r="P24" s="200">
        <v>3.8100000000000002E-2</v>
      </c>
      <c r="Q24" s="199">
        <v>100</v>
      </c>
      <c r="R24" s="200">
        <v>0.5</v>
      </c>
      <c r="S24" s="199"/>
      <c r="T24" s="200"/>
      <c r="U24" s="199">
        <v>276</v>
      </c>
      <c r="V24" s="200">
        <v>1.2968</v>
      </c>
      <c r="W24" s="199">
        <v>450</v>
      </c>
      <c r="X24" s="200">
        <v>5.45E-2</v>
      </c>
      <c r="Y24" s="199"/>
      <c r="Z24" s="200"/>
      <c r="AA24" s="199">
        <v>370</v>
      </c>
      <c r="AB24" s="200">
        <v>0.14649999999999999</v>
      </c>
      <c r="AC24" s="199"/>
      <c r="AD24" s="200"/>
      <c r="AE24" s="199">
        <v>7</v>
      </c>
      <c r="AF24" s="200">
        <v>2.9998999999999998</v>
      </c>
      <c r="AG24" s="199">
        <v>9</v>
      </c>
      <c r="AH24" s="200">
        <v>5.7012</v>
      </c>
      <c r="AI24" s="199"/>
      <c r="AJ24" s="200"/>
      <c r="AK24" s="199">
        <v>10800</v>
      </c>
      <c r="AL24" s="200">
        <v>4.6633000000000001E-2</v>
      </c>
      <c r="AM24" s="199"/>
      <c r="AN24" s="200"/>
      <c r="AO24" s="202"/>
      <c r="AP24" s="208"/>
      <c r="AQ24" s="199">
        <v>200</v>
      </c>
      <c r="AR24" s="200">
        <v>0.58550000000000002</v>
      </c>
      <c r="AS24" s="202"/>
      <c r="AT24" s="208"/>
      <c r="AU24" s="199"/>
      <c r="AV24" s="200"/>
      <c r="AW24" s="202"/>
      <c r="AX24" s="208"/>
      <c r="AY24" s="199"/>
      <c r="AZ24" s="200"/>
      <c r="BA24" s="202"/>
      <c r="BB24" s="208"/>
      <c r="BC24" s="199"/>
      <c r="BD24" s="200"/>
      <c r="BE24" s="202"/>
      <c r="BF24" s="208"/>
      <c r="BG24" s="205"/>
      <c r="BH24" s="200"/>
      <c r="BI24" s="209"/>
      <c r="BJ24" s="200"/>
      <c r="BK24" s="202"/>
      <c r="BL24" s="208"/>
      <c r="BM24" s="199"/>
      <c r="BN24" s="200"/>
      <c r="BO24" s="202"/>
      <c r="BP24" s="208"/>
      <c r="BQ24" s="199"/>
      <c r="BR24" s="200"/>
      <c r="BS24" s="202"/>
      <c r="BT24" s="208"/>
      <c r="BU24" s="199"/>
      <c r="BV24" s="200"/>
      <c r="BW24" s="199"/>
      <c r="BX24" s="200"/>
      <c r="BY24" s="199"/>
      <c r="BZ24" s="200"/>
      <c r="CA24" s="199"/>
      <c r="CB24" s="200"/>
      <c r="CC24" s="199"/>
      <c r="CD24" s="200"/>
      <c r="CE24" s="199"/>
      <c r="CF24" s="200"/>
      <c r="CG24" s="199"/>
      <c r="CH24" s="200"/>
      <c r="CI24" s="199"/>
      <c r="CJ24" s="200"/>
      <c r="CK24" s="199"/>
      <c r="CL24" s="200"/>
      <c r="CM24" s="199"/>
      <c r="CN24" s="200"/>
      <c r="CO24" s="199"/>
      <c r="CP24" s="200"/>
      <c r="CQ24" s="199"/>
      <c r="CR24" s="200"/>
      <c r="CS24" s="199"/>
      <c r="CT24" s="200"/>
      <c r="CU24" s="199"/>
      <c r="CV24" s="200"/>
    </row>
    <row r="25" spans="2:100" ht="13.5" thickBot="1" x14ac:dyDescent="0.25">
      <c r="B25" s="166">
        <v>2</v>
      </c>
      <c r="C25" s="167" t="s">
        <v>223</v>
      </c>
      <c r="D25" s="158">
        <f t="shared" si="0"/>
        <v>662.36070000000007</v>
      </c>
      <c r="E25" s="190">
        <v>1900</v>
      </c>
      <c r="F25" s="191">
        <v>1.72E-2</v>
      </c>
      <c r="G25" s="190"/>
      <c r="H25" s="191"/>
      <c r="I25" s="190"/>
      <c r="J25" s="191"/>
      <c r="K25" s="190"/>
      <c r="L25" s="191"/>
      <c r="M25" s="190"/>
      <c r="N25" s="191"/>
      <c r="O25" s="190">
        <v>50</v>
      </c>
      <c r="P25" s="191">
        <v>2.63E-2</v>
      </c>
      <c r="Q25" s="190"/>
      <c r="R25" s="191"/>
      <c r="S25" s="190"/>
      <c r="T25" s="191"/>
      <c r="U25" s="190"/>
      <c r="V25" s="191"/>
      <c r="W25" s="190"/>
      <c r="X25" s="191"/>
      <c r="Y25" s="190"/>
      <c r="Z25" s="191"/>
      <c r="AA25" s="190">
        <v>10</v>
      </c>
      <c r="AB25" s="191">
        <v>0.19040000000000001</v>
      </c>
      <c r="AC25" s="190"/>
      <c r="AD25" s="191"/>
      <c r="AE25" s="190"/>
      <c r="AF25" s="191"/>
      <c r="AG25" s="190">
        <v>30</v>
      </c>
      <c r="AH25" s="191">
        <v>6.976</v>
      </c>
      <c r="AI25" s="190">
        <v>43.5</v>
      </c>
      <c r="AJ25" s="191">
        <v>7.56</v>
      </c>
      <c r="AK25" s="190"/>
      <c r="AL25" s="191"/>
      <c r="AM25" s="190"/>
      <c r="AN25" s="191"/>
      <c r="AO25" s="193"/>
      <c r="AP25" s="210"/>
      <c r="AQ25" s="190"/>
      <c r="AR25" s="191"/>
      <c r="AS25" s="193"/>
      <c r="AT25" s="210"/>
      <c r="AU25" s="190"/>
      <c r="AV25" s="191"/>
      <c r="AW25" s="193"/>
      <c r="AX25" s="210"/>
      <c r="AY25" s="190"/>
      <c r="AZ25" s="191"/>
      <c r="BA25" s="193"/>
      <c r="BB25" s="210"/>
      <c r="BC25" s="190"/>
      <c r="BD25" s="191"/>
      <c r="BE25" s="193"/>
      <c r="BF25" s="210"/>
      <c r="BG25" s="195"/>
      <c r="BH25" s="191"/>
      <c r="BI25" s="211"/>
      <c r="BJ25" s="191"/>
      <c r="BK25" s="193"/>
      <c r="BL25" s="210"/>
      <c r="BM25" s="190">
        <v>360</v>
      </c>
      <c r="BN25" s="191">
        <v>9.0899999999999995E-2</v>
      </c>
      <c r="BO25" s="193">
        <v>3</v>
      </c>
      <c r="BP25" s="210">
        <v>3.6179000000000001</v>
      </c>
      <c r="BQ25" s="190">
        <v>5</v>
      </c>
      <c r="BR25" s="191">
        <v>8.9488000000000003</v>
      </c>
      <c r="BS25" s="193"/>
      <c r="BT25" s="210"/>
      <c r="BU25" s="190"/>
      <c r="BV25" s="191"/>
      <c r="BW25" s="190"/>
      <c r="BX25" s="191"/>
      <c r="BY25" s="190"/>
      <c r="BZ25" s="191"/>
      <c r="CA25" s="190"/>
      <c r="CB25" s="191"/>
      <c r="CC25" s="190"/>
      <c r="CD25" s="191"/>
      <c r="CE25" s="190"/>
      <c r="CF25" s="191"/>
      <c r="CG25" s="190"/>
      <c r="CH25" s="191"/>
      <c r="CI25" s="190"/>
      <c r="CJ25" s="191"/>
      <c r="CK25" s="190"/>
      <c r="CL25" s="191"/>
      <c r="CM25" s="190"/>
      <c r="CN25" s="191"/>
      <c r="CO25" s="190"/>
      <c r="CP25" s="191"/>
      <c r="CQ25" s="190"/>
      <c r="CR25" s="191"/>
      <c r="CS25" s="190"/>
      <c r="CT25" s="191"/>
      <c r="CU25" s="190"/>
      <c r="CV25" s="191"/>
    </row>
    <row r="26" spans="2:100" ht="13.5" thickBot="1" x14ac:dyDescent="0.25">
      <c r="B26" s="166">
        <v>2</v>
      </c>
      <c r="C26" s="167" t="s">
        <v>224</v>
      </c>
      <c r="D26" s="158">
        <f t="shared" si="0"/>
        <v>1106.6079666666669</v>
      </c>
      <c r="E26" s="190"/>
      <c r="F26" s="191"/>
      <c r="G26" s="190"/>
      <c r="H26" s="191"/>
      <c r="I26" s="190">
        <v>100</v>
      </c>
      <c r="J26" s="191"/>
      <c r="K26" s="190"/>
      <c r="L26" s="191"/>
      <c r="M26" s="190">
        <v>5</v>
      </c>
      <c r="N26" s="191">
        <v>4.4800000000000004</v>
      </c>
      <c r="O26" s="190">
        <v>6800</v>
      </c>
      <c r="P26" s="191">
        <v>7.4368000000000017E-2</v>
      </c>
      <c r="Q26" s="190">
        <v>100</v>
      </c>
      <c r="R26" s="191">
        <v>0.40162133333333333</v>
      </c>
      <c r="S26" s="190">
        <v>30</v>
      </c>
      <c r="T26" s="191">
        <v>1.8149999999999999</v>
      </c>
      <c r="U26" s="190">
        <v>50</v>
      </c>
      <c r="V26" s="191">
        <v>0.72599999999999998</v>
      </c>
      <c r="W26" s="190">
        <v>100</v>
      </c>
      <c r="X26" s="191">
        <v>8.4433333333333332E-2</v>
      </c>
      <c r="Y26" s="190">
        <v>20</v>
      </c>
      <c r="Z26" s="191">
        <v>0.16161600000000001</v>
      </c>
      <c r="AA26" s="190"/>
      <c r="AB26" s="191"/>
      <c r="AC26" s="190"/>
      <c r="AD26" s="191"/>
      <c r="AE26" s="190"/>
      <c r="AF26" s="191"/>
      <c r="AG26" s="190"/>
      <c r="AH26" s="191"/>
      <c r="AI26" s="190">
        <v>18.350000000000001</v>
      </c>
      <c r="AJ26" s="191">
        <v>23.570799999999998</v>
      </c>
      <c r="AK26" s="190">
        <v>100</v>
      </c>
      <c r="AL26" s="191">
        <v>3.3936000000000001E-2</v>
      </c>
      <c r="AM26" s="190"/>
      <c r="AN26" s="191"/>
      <c r="AO26" s="193"/>
      <c r="AP26" s="210"/>
      <c r="AQ26" s="190"/>
      <c r="AR26" s="191"/>
      <c r="AS26" s="193"/>
      <c r="AT26" s="210"/>
      <c r="AU26" s="190"/>
      <c r="AV26" s="191"/>
      <c r="AW26" s="193"/>
      <c r="AX26" s="210"/>
      <c r="AY26" s="190"/>
      <c r="AZ26" s="191"/>
      <c r="BA26" s="193"/>
      <c r="BB26" s="210"/>
      <c r="BC26" s="190"/>
      <c r="BD26" s="191"/>
      <c r="BE26" s="193"/>
      <c r="BF26" s="210"/>
      <c r="BG26" s="195"/>
      <c r="BH26" s="191"/>
      <c r="BI26" s="211"/>
      <c r="BJ26" s="191"/>
      <c r="BK26" s="193"/>
      <c r="BL26" s="210"/>
      <c r="BM26" s="190"/>
      <c r="BN26" s="191"/>
      <c r="BO26" s="193"/>
      <c r="BP26" s="210"/>
      <c r="BQ26" s="190"/>
      <c r="BR26" s="191"/>
      <c r="BS26" s="193"/>
      <c r="BT26" s="210"/>
      <c r="BU26" s="190"/>
      <c r="BV26" s="191"/>
      <c r="BW26" s="190"/>
      <c r="BX26" s="191"/>
      <c r="BY26" s="190"/>
      <c r="BZ26" s="191"/>
      <c r="CA26" s="190"/>
      <c r="CB26" s="191"/>
      <c r="CC26" s="190"/>
      <c r="CD26" s="191"/>
      <c r="CE26" s="190"/>
      <c r="CF26" s="191"/>
      <c r="CG26" s="190"/>
      <c r="CH26" s="191"/>
      <c r="CI26" s="190"/>
      <c r="CJ26" s="191"/>
      <c r="CK26" s="190"/>
      <c r="CL26" s="191"/>
      <c r="CM26" s="190"/>
      <c r="CN26" s="191"/>
      <c r="CO26" s="190"/>
      <c r="CP26" s="191"/>
      <c r="CQ26" s="190"/>
      <c r="CR26" s="191"/>
      <c r="CS26" s="190"/>
      <c r="CT26" s="191"/>
      <c r="CU26" s="190"/>
      <c r="CV26" s="191"/>
    </row>
    <row r="27" spans="2:100" ht="13.5" thickBot="1" x14ac:dyDescent="0.25">
      <c r="B27" s="89">
        <v>2</v>
      </c>
      <c r="C27" s="175" t="s">
        <v>225</v>
      </c>
      <c r="D27" s="158">
        <f t="shared" si="0"/>
        <v>3537.552956</v>
      </c>
      <c r="E27" s="176">
        <v>400</v>
      </c>
      <c r="F27" s="177">
        <v>0.28599999999999998</v>
      </c>
      <c r="G27" s="176">
        <v>651</v>
      </c>
      <c r="H27" s="177">
        <v>6.0999999999999999E-2</v>
      </c>
      <c r="I27" s="176">
        <v>1350</v>
      </c>
      <c r="J27" s="177">
        <v>0.999</v>
      </c>
      <c r="K27" s="176"/>
      <c r="L27" s="177"/>
      <c r="M27" s="176">
        <v>3</v>
      </c>
      <c r="N27" s="177">
        <v>3.2669999999999999</v>
      </c>
      <c r="O27" s="176">
        <v>20428</v>
      </c>
      <c r="P27" s="177">
        <v>3.8143000000000003E-2</v>
      </c>
      <c r="Q27" s="176">
        <v>26</v>
      </c>
      <c r="R27" s="177">
        <v>0.533667</v>
      </c>
      <c r="S27" s="176">
        <v>2</v>
      </c>
      <c r="T27" s="177">
        <v>42.35</v>
      </c>
      <c r="U27" s="176">
        <v>73</v>
      </c>
      <c r="V27" s="177">
        <v>3.9632000000000001</v>
      </c>
      <c r="W27" s="176">
        <v>31</v>
      </c>
      <c r="X27" s="177">
        <v>5.2999999999999999E-2</v>
      </c>
      <c r="Y27" s="176"/>
      <c r="Z27" s="177"/>
      <c r="AA27" s="176">
        <v>667</v>
      </c>
      <c r="AB27" s="177">
        <v>8.2000000000000003E-2</v>
      </c>
      <c r="AC27" s="176"/>
      <c r="AD27" s="177"/>
      <c r="AE27" s="176">
        <v>2</v>
      </c>
      <c r="AF27" s="177">
        <v>3.63</v>
      </c>
      <c r="AG27" s="176">
        <v>44.55</v>
      </c>
      <c r="AH27" s="177">
        <v>4.0030000000000001</v>
      </c>
      <c r="AI27" s="176">
        <v>79.92</v>
      </c>
      <c r="AJ27" s="177">
        <v>5.423</v>
      </c>
      <c r="AK27" s="176">
        <v>3450</v>
      </c>
      <c r="AL27" s="177">
        <v>0.05</v>
      </c>
      <c r="AM27" s="176"/>
      <c r="AN27" s="177"/>
      <c r="AO27" s="179"/>
      <c r="AP27" s="212"/>
      <c r="AQ27" s="176"/>
      <c r="AR27" s="177"/>
      <c r="AS27" s="179"/>
      <c r="AT27" s="212"/>
      <c r="AU27" s="176"/>
      <c r="AV27" s="177"/>
      <c r="AW27" s="179"/>
      <c r="AX27" s="212"/>
      <c r="AY27" s="176"/>
      <c r="AZ27" s="177"/>
      <c r="BA27" s="179"/>
      <c r="BB27" s="212"/>
      <c r="BC27" s="176"/>
      <c r="BD27" s="177"/>
      <c r="BE27" s="179"/>
      <c r="BF27" s="212"/>
      <c r="BG27" s="181"/>
      <c r="BH27" s="177"/>
      <c r="BI27" s="213">
        <v>15</v>
      </c>
      <c r="BJ27" s="177">
        <v>0.67200000000000004</v>
      </c>
      <c r="BK27" s="179"/>
      <c r="BL27" s="212"/>
      <c r="BM27" s="176"/>
      <c r="BN27" s="177"/>
      <c r="BO27" s="179"/>
      <c r="BP27" s="212"/>
      <c r="BQ27" s="176"/>
      <c r="BR27" s="177"/>
      <c r="BS27" s="179"/>
      <c r="BT27" s="212"/>
      <c r="BU27" s="176"/>
      <c r="BV27" s="177"/>
      <c r="BW27" s="176"/>
      <c r="BX27" s="177"/>
      <c r="BY27" s="176"/>
      <c r="BZ27" s="177"/>
      <c r="CA27" s="176"/>
      <c r="CB27" s="177"/>
      <c r="CC27" s="176"/>
      <c r="CD27" s="177"/>
      <c r="CE27" s="176"/>
      <c r="CF27" s="177"/>
      <c r="CG27" s="176"/>
      <c r="CH27" s="177"/>
      <c r="CI27" s="176"/>
      <c r="CJ27" s="177"/>
      <c r="CK27" s="176"/>
      <c r="CL27" s="177"/>
      <c r="CM27" s="176"/>
      <c r="CN27" s="177"/>
      <c r="CO27" s="176"/>
      <c r="CP27" s="177"/>
      <c r="CQ27" s="176"/>
      <c r="CR27" s="177"/>
      <c r="CS27" s="176"/>
      <c r="CT27" s="177"/>
      <c r="CU27" s="176"/>
      <c r="CV27" s="177"/>
    </row>
    <row r="28" spans="2:100" ht="13.5" thickBot="1" x14ac:dyDescent="0.25">
      <c r="B28" s="156">
        <v>1</v>
      </c>
      <c r="C28" s="157" t="s">
        <v>226</v>
      </c>
      <c r="D28" s="158">
        <f t="shared" si="0"/>
        <v>1430.87</v>
      </c>
      <c r="E28" s="183"/>
      <c r="F28" s="184"/>
      <c r="G28" s="183">
        <v>300</v>
      </c>
      <c r="H28" s="184">
        <v>0.28000000000000003</v>
      </c>
      <c r="I28" s="183"/>
      <c r="J28" s="184"/>
      <c r="K28" s="183"/>
      <c r="L28" s="184"/>
      <c r="M28" s="183"/>
      <c r="N28" s="184"/>
      <c r="O28" s="183">
        <v>7900</v>
      </c>
      <c r="P28" s="184">
        <v>0.06</v>
      </c>
      <c r="Q28" s="183"/>
      <c r="R28" s="184"/>
      <c r="S28" s="183"/>
      <c r="T28" s="184"/>
      <c r="U28" s="183">
        <v>88</v>
      </c>
      <c r="V28" s="184"/>
      <c r="W28" s="183">
        <v>50</v>
      </c>
      <c r="X28" s="184">
        <v>0.04</v>
      </c>
      <c r="Y28" s="183"/>
      <c r="Z28" s="184"/>
      <c r="AA28" s="183"/>
      <c r="AB28" s="184"/>
      <c r="AC28" s="183"/>
      <c r="AD28" s="184"/>
      <c r="AE28" s="183">
        <v>3</v>
      </c>
      <c r="AF28" s="184">
        <v>22.42</v>
      </c>
      <c r="AG28" s="183">
        <v>60</v>
      </c>
      <c r="AH28" s="184">
        <v>4.7</v>
      </c>
      <c r="AI28" s="183">
        <v>78.5</v>
      </c>
      <c r="AJ28" s="184">
        <v>5.0999999999999996</v>
      </c>
      <c r="AK28" s="183">
        <v>1800</v>
      </c>
      <c r="AL28" s="184">
        <v>0.06</v>
      </c>
      <c r="AM28" s="183"/>
      <c r="AN28" s="184"/>
      <c r="AO28" s="186"/>
      <c r="AP28" s="214"/>
      <c r="AQ28" s="215">
        <v>39</v>
      </c>
      <c r="AR28" s="216">
        <v>0.34</v>
      </c>
      <c r="AS28" s="186"/>
      <c r="AT28" s="214"/>
      <c r="AU28" s="183"/>
      <c r="AV28" s="184"/>
      <c r="AW28" s="186"/>
      <c r="AX28" s="214"/>
      <c r="AY28" s="183"/>
      <c r="AZ28" s="184"/>
      <c r="BA28" s="186"/>
      <c r="BB28" s="214"/>
      <c r="BC28" s="183"/>
      <c r="BD28" s="184"/>
      <c r="BE28" s="186"/>
      <c r="BF28" s="214"/>
      <c r="BG28" s="188"/>
      <c r="BH28" s="184"/>
      <c r="BI28" s="217"/>
      <c r="BJ28" s="184"/>
      <c r="BK28" s="186"/>
      <c r="BL28" s="214"/>
      <c r="BM28" s="183"/>
      <c r="BN28" s="184"/>
      <c r="BO28" s="186"/>
      <c r="BP28" s="214"/>
      <c r="BQ28" s="183"/>
      <c r="BR28" s="184"/>
      <c r="BS28" s="186"/>
      <c r="BT28" s="214"/>
      <c r="BU28" s="183"/>
      <c r="BV28" s="184"/>
      <c r="BW28" s="183"/>
      <c r="BX28" s="184"/>
      <c r="BY28" s="183"/>
      <c r="BZ28" s="184"/>
      <c r="CA28" s="183"/>
      <c r="CB28" s="184"/>
      <c r="CC28" s="183"/>
      <c r="CD28" s="184"/>
      <c r="CE28" s="183"/>
      <c r="CF28" s="184"/>
      <c r="CG28" s="183"/>
      <c r="CH28" s="184"/>
      <c r="CI28" s="183"/>
      <c r="CJ28" s="184"/>
      <c r="CK28" s="183"/>
      <c r="CL28" s="184"/>
      <c r="CM28" s="183"/>
      <c r="CN28" s="184"/>
      <c r="CO28" s="183"/>
      <c r="CP28" s="184"/>
      <c r="CQ28" s="183"/>
      <c r="CR28" s="184"/>
      <c r="CS28" s="183"/>
      <c r="CT28" s="184"/>
      <c r="CU28" s="183"/>
      <c r="CV28" s="184"/>
    </row>
    <row r="29" spans="2:100" ht="13.5" thickBot="1" x14ac:dyDescent="0.25">
      <c r="B29" s="166">
        <v>1</v>
      </c>
      <c r="C29" s="167" t="s">
        <v>227</v>
      </c>
      <c r="D29" s="158">
        <f t="shared" si="0"/>
        <v>263.84000000000003</v>
      </c>
      <c r="E29" s="168">
        <v>50</v>
      </c>
      <c r="F29" s="218">
        <v>0.10100000000000001</v>
      </c>
      <c r="G29" s="168"/>
      <c r="H29" s="169"/>
      <c r="I29" s="168"/>
      <c r="J29" s="169"/>
      <c r="K29" s="168"/>
      <c r="L29" s="169"/>
      <c r="M29" s="168"/>
      <c r="N29" s="169"/>
      <c r="O29" s="168"/>
      <c r="P29" s="169"/>
      <c r="Q29" s="168"/>
      <c r="R29" s="169"/>
      <c r="S29" s="168">
        <v>10</v>
      </c>
      <c r="T29" s="169">
        <v>1.82</v>
      </c>
      <c r="U29" s="168"/>
      <c r="V29" s="169"/>
      <c r="W29" s="168"/>
      <c r="X29" s="169"/>
      <c r="Y29" s="168"/>
      <c r="Z29" s="169"/>
      <c r="AA29" s="168"/>
      <c r="AB29" s="169"/>
      <c r="AC29" s="168"/>
      <c r="AD29" s="169"/>
      <c r="AE29" s="168">
        <v>6</v>
      </c>
      <c r="AF29" s="169">
        <v>11.56</v>
      </c>
      <c r="AG29" s="168">
        <v>5</v>
      </c>
      <c r="AH29" s="169">
        <v>7.49</v>
      </c>
      <c r="AI29" s="168">
        <v>23</v>
      </c>
      <c r="AJ29" s="169">
        <v>5.48</v>
      </c>
      <c r="AK29" s="168"/>
      <c r="AL29" s="169"/>
      <c r="AM29" s="168"/>
      <c r="AN29" s="169"/>
      <c r="AO29" s="171"/>
      <c r="AP29" s="219"/>
      <c r="AQ29" s="168">
        <v>20</v>
      </c>
      <c r="AR29" s="169">
        <v>0.38700000000000001</v>
      </c>
      <c r="AS29" s="171"/>
      <c r="AT29" s="219"/>
      <c r="AU29" s="168"/>
      <c r="AV29" s="169"/>
      <c r="AW29" s="171"/>
      <c r="AX29" s="219"/>
      <c r="AY29" s="168"/>
      <c r="AZ29" s="169"/>
      <c r="BA29" s="171"/>
      <c r="BB29" s="219"/>
      <c r="BC29" s="168"/>
      <c r="BD29" s="169"/>
      <c r="BE29" s="171"/>
      <c r="BF29" s="219"/>
      <c r="BG29" s="173"/>
      <c r="BH29" s="169"/>
      <c r="BI29" s="220"/>
      <c r="BJ29" s="169"/>
      <c r="BK29" s="171"/>
      <c r="BL29" s="219"/>
      <c r="BM29" s="168"/>
      <c r="BN29" s="169"/>
      <c r="BO29" s="171"/>
      <c r="BP29" s="219"/>
      <c r="BQ29" s="168"/>
      <c r="BR29" s="169"/>
      <c r="BS29" s="171"/>
      <c r="BT29" s="219"/>
      <c r="BU29" s="168"/>
      <c r="BV29" s="169"/>
      <c r="BW29" s="168"/>
      <c r="BX29" s="169"/>
      <c r="BY29" s="168"/>
      <c r="BZ29" s="169"/>
      <c r="CA29" s="168"/>
      <c r="CB29" s="169"/>
      <c r="CC29" s="168"/>
      <c r="CD29" s="169"/>
      <c r="CE29" s="168"/>
      <c r="CF29" s="169"/>
      <c r="CG29" s="168"/>
      <c r="CH29" s="169"/>
      <c r="CI29" s="168"/>
      <c r="CJ29" s="169"/>
      <c r="CK29" s="168"/>
      <c r="CL29" s="169"/>
      <c r="CM29" s="168"/>
      <c r="CN29" s="169"/>
      <c r="CO29" s="168"/>
      <c r="CP29" s="169"/>
      <c r="CQ29" s="168"/>
      <c r="CR29" s="169"/>
      <c r="CS29" s="168"/>
      <c r="CT29" s="169"/>
      <c r="CU29" s="168"/>
      <c r="CV29" s="169"/>
    </row>
    <row r="30" spans="2:100" ht="13.5" thickBot="1" x14ac:dyDescent="0.25">
      <c r="B30" s="166">
        <v>1</v>
      </c>
      <c r="C30" s="167" t="s">
        <v>235</v>
      </c>
      <c r="D30" s="158">
        <f t="shared" si="0"/>
        <v>4494.1462500000007</v>
      </c>
      <c r="E30" s="168"/>
      <c r="F30" s="169"/>
      <c r="G30" s="168"/>
      <c r="H30" s="169"/>
      <c r="I30" s="168">
        <v>2650</v>
      </c>
      <c r="J30" s="169">
        <v>0.50600000000000001</v>
      </c>
      <c r="K30" s="168">
        <v>79</v>
      </c>
      <c r="L30" s="169">
        <v>5.3449999999999998</v>
      </c>
      <c r="M30" s="168"/>
      <c r="N30" s="169"/>
      <c r="O30" s="168">
        <v>8000</v>
      </c>
      <c r="P30" s="169">
        <v>4.2999999999999997E-2</v>
      </c>
      <c r="Q30" s="168"/>
      <c r="R30" s="169"/>
      <c r="S30" s="168"/>
      <c r="T30" s="169"/>
      <c r="U30" s="168">
        <v>20</v>
      </c>
      <c r="V30" s="169">
        <v>4.1390000000000002</v>
      </c>
      <c r="W30" s="168"/>
      <c r="X30" s="169"/>
      <c r="Y30" s="168"/>
      <c r="Z30" s="169"/>
      <c r="AA30" s="168"/>
      <c r="AB30" s="169"/>
      <c r="AC30" s="168">
        <v>23</v>
      </c>
      <c r="AD30" s="169">
        <v>12.1</v>
      </c>
      <c r="AE30" s="168"/>
      <c r="AF30" s="169"/>
      <c r="AG30" s="168">
        <v>132</v>
      </c>
      <c r="AH30" s="169">
        <v>6.6210000000000004</v>
      </c>
      <c r="AI30" s="168">
        <v>106.75</v>
      </c>
      <c r="AJ30" s="169">
        <v>10.791</v>
      </c>
      <c r="AK30" s="168"/>
      <c r="AL30" s="169"/>
      <c r="AM30" s="168"/>
      <c r="AN30" s="169"/>
      <c r="AO30" s="171"/>
      <c r="AP30" s="219"/>
      <c r="AQ30" s="168"/>
      <c r="AR30" s="169"/>
      <c r="AS30" s="171"/>
      <c r="AT30" s="219"/>
      <c r="AU30" s="168"/>
      <c r="AV30" s="169"/>
      <c r="AW30" s="171"/>
      <c r="AX30" s="219"/>
      <c r="AY30" s="168"/>
      <c r="AZ30" s="169"/>
      <c r="BA30" s="171"/>
      <c r="BB30" s="219"/>
      <c r="BC30" s="168"/>
      <c r="BD30" s="169"/>
      <c r="BE30" s="171"/>
      <c r="BF30" s="219"/>
      <c r="BG30" s="173"/>
      <c r="BH30" s="169"/>
      <c r="BI30" s="220"/>
      <c r="BJ30" s="169"/>
      <c r="BK30" s="171"/>
      <c r="BL30" s="219"/>
      <c r="BM30" s="168"/>
      <c r="BN30" s="169"/>
      <c r="BO30" s="171"/>
      <c r="BP30" s="219"/>
      <c r="BQ30" s="168"/>
      <c r="BR30" s="169"/>
      <c r="BS30" s="171"/>
      <c r="BT30" s="219"/>
      <c r="BU30" s="168"/>
      <c r="BV30" s="169"/>
      <c r="BW30" s="168"/>
      <c r="BX30" s="169"/>
      <c r="BY30" s="168"/>
      <c r="BZ30" s="169"/>
      <c r="CA30" s="168"/>
      <c r="CB30" s="169"/>
      <c r="CC30" s="168"/>
      <c r="CD30" s="169"/>
      <c r="CE30" s="168"/>
      <c r="CF30" s="169"/>
      <c r="CG30" s="168"/>
      <c r="CH30" s="169"/>
      <c r="CI30" s="168"/>
      <c r="CJ30" s="169"/>
      <c r="CK30" s="168"/>
      <c r="CL30" s="169"/>
      <c r="CM30" s="168"/>
      <c r="CN30" s="169"/>
      <c r="CO30" s="168"/>
      <c r="CP30" s="169"/>
      <c r="CQ30" s="168"/>
      <c r="CR30" s="169"/>
      <c r="CS30" s="168"/>
      <c r="CT30" s="169"/>
      <c r="CU30" s="168"/>
      <c r="CV30" s="169"/>
    </row>
    <row r="31" spans="2:100" ht="13.5" thickBot="1" x14ac:dyDescent="0.25">
      <c r="B31" s="166">
        <v>1</v>
      </c>
      <c r="C31" s="167" t="s">
        <v>236</v>
      </c>
      <c r="D31" s="158">
        <f t="shared" si="0"/>
        <v>20.100000000000001</v>
      </c>
      <c r="E31" s="168"/>
      <c r="F31" s="169"/>
      <c r="G31" s="168"/>
      <c r="H31" s="169"/>
      <c r="I31" s="168"/>
      <c r="J31" s="169"/>
      <c r="K31" s="168"/>
      <c r="L31" s="169"/>
      <c r="M31" s="168"/>
      <c r="N31" s="169"/>
      <c r="O31" s="168"/>
      <c r="P31" s="169"/>
      <c r="Q31" s="168"/>
      <c r="R31" s="169"/>
      <c r="S31" s="168"/>
      <c r="T31" s="169"/>
      <c r="U31" s="168"/>
      <c r="V31" s="169"/>
      <c r="W31" s="168"/>
      <c r="X31" s="169"/>
      <c r="Y31" s="168"/>
      <c r="Z31" s="169"/>
      <c r="AA31" s="168">
        <v>300</v>
      </c>
      <c r="AB31" s="169">
        <v>6.7000000000000004E-2</v>
      </c>
      <c r="AC31" s="168"/>
      <c r="AD31" s="169"/>
      <c r="AE31" s="168"/>
      <c r="AF31" s="169"/>
      <c r="AG31" s="168"/>
      <c r="AH31" s="169"/>
      <c r="AI31" s="168"/>
      <c r="AJ31" s="169"/>
      <c r="AK31" s="168"/>
      <c r="AL31" s="169"/>
      <c r="AM31" s="168"/>
      <c r="AN31" s="169"/>
      <c r="AO31" s="171"/>
      <c r="AP31" s="219"/>
      <c r="AQ31" s="168"/>
      <c r="AR31" s="169"/>
      <c r="AS31" s="171"/>
      <c r="AT31" s="219"/>
      <c r="AU31" s="168"/>
      <c r="AV31" s="169"/>
      <c r="AW31" s="171"/>
      <c r="AX31" s="219"/>
      <c r="AY31" s="168"/>
      <c r="AZ31" s="169"/>
      <c r="BA31" s="171"/>
      <c r="BB31" s="219"/>
      <c r="BC31" s="168"/>
      <c r="BD31" s="169"/>
      <c r="BE31" s="171"/>
      <c r="BF31" s="219"/>
      <c r="BG31" s="173"/>
      <c r="BH31" s="169"/>
      <c r="BI31" s="220"/>
      <c r="BJ31" s="169"/>
      <c r="BK31" s="171"/>
      <c r="BL31" s="219"/>
      <c r="BM31" s="168"/>
      <c r="BN31" s="169"/>
      <c r="BO31" s="171"/>
      <c r="BP31" s="219"/>
      <c r="BQ31" s="168"/>
      <c r="BR31" s="169"/>
      <c r="BS31" s="171"/>
      <c r="BT31" s="219"/>
      <c r="BU31" s="168"/>
      <c r="BV31" s="169"/>
      <c r="BW31" s="168"/>
      <c r="BX31" s="169"/>
      <c r="BY31" s="168"/>
      <c r="BZ31" s="169"/>
      <c r="CA31" s="168"/>
      <c r="CB31" s="169"/>
      <c r="CC31" s="168"/>
      <c r="CD31" s="169"/>
      <c r="CE31" s="168"/>
      <c r="CF31" s="169"/>
      <c r="CG31" s="168"/>
      <c r="CH31" s="169"/>
      <c r="CI31" s="168"/>
      <c r="CJ31" s="169"/>
      <c r="CK31" s="168"/>
      <c r="CL31" s="169"/>
      <c r="CM31" s="168"/>
      <c r="CN31" s="169"/>
      <c r="CO31" s="168"/>
      <c r="CP31" s="169"/>
      <c r="CQ31" s="168"/>
      <c r="CR31" s="169"/>
      <c r="CS31" s="168"/>
      <c r="CT31" s="169"/>
      <c r="CU31" s="168"/>
      <c r="CV31" s="169"/>
    </row>
    <row r="32" spans="2:100" ht="13.5" thickBot="1" x14ac:dyDescent="0.25">
      <c r="B32" s="166">
        <v>1</v>
      </c>
      <c r="C32" s="167" t="s">
        <v>237</v>
      </c>
      <c r="D32" s="158">
        <f t="shared" si="0"/>
        <v>6490.223</v>
      </c>
      <c r="E32" s="176"/>
      <c r="F32" s="177"/>
      <c r="G32" s="176"/>
      <c r="H32" s="177"/>
      <c r="I32" s="176"/>
      <c r="J32" s="177"/>
      <c r="K32" s="176">
        <v>160</v>
      </c>
      <c r="L32" s="177">
        <v>7.26</v>
      </c>
      <c r="M32" s="176"/>
      <c r="N32" s="177"/>
      <c r="O32" s="176">
        <v>45800</v>
      </c>
      <c r="P32" s="177">
        <v>0.03</v>
      </c>
      <c r="Q32" s="176">
        <v>500</v>
      </c>
      <c r="R32" s="177">
        <v>0.25750000000000001</v>
      </c>
      <c r="S32" s="176">
        <v>40</v>
      </c>
      <c r="T32" s="177">
        <v>1.43</v>
      </c>
      <c r="U32" s="176">
        <v>600</v>
      </c>
      <c r="V32" s="177">
        <v>0.61</v>
      </c>
      <c r="W32" s="176">
        <v>200</v>
      </c>
      <c r="X32" s="177">
        <v>5.5E-2</v>
      </c>
      <c r="Y32" s="176"/>
      <c r="Z32" s="177"/>
      <c r="AA32" s="176">
        <v>2000</v>
      </c>
      <c r="AB32" s="177">
        <v>0.03</v>
      </c>
      <c r="AC32" s="176">
        <v>7</v>
      </c>
      <c r="AD32" s="177">
        <v>4.33</v>
      </c>
      <c r="AE32" s="176"/>
      <c r="AF32" s="177"/>
      <c r="AG32" s="176">
        <v>56.1</v>
      </c>
      <c r="AH32" s="177">
        <v>7.43</v>
      </c>
      <c r="AI32" s="176">
        <v>154.75</v>
      </c>
      <c r="AJ32" s="177">
        <v>18.64</v>
      </c>
      <c r="AK32" s="176"/>
      <c r="AL32" s="177"/>
      <c r="AM32" s="176"/>
      <c r="AN32" s="177"/>
      <c r="AO32" s="179"/>
      <c r="AP32" s="212"/>
      <c r="AQ32" s="176"/>
      <c r="AR32" s="177"/>
      <c r="AS32" s="179"/>
      <c r="AT32" s="212"/>
      <c r="AU32" s="176"/>
      <c r="AV32" s="177"/>
      <c r="AW32" s="179"/>
      <c r="AX32" s="212"/>
      <c r="AY32" s="176"/>
      <c r="AZ32" s="177"/>
      <c r="BA32" s="179"/>
      <c r="BB32" s="212"/>
      <c r="BC32" s="176"/>
      <c r="BD32" s="177"/>
      <c r="BE32" s="179"/>
      <c r="BF32" s="212"/>
      <c r="BG32" s="181"/>
      <c r="BH32" s="177"/>
      <c r="BI32" s="213"/>
      <c r="BJ32" s="177"/>
      <c r="BK32" s="179"/>
      <c r="BL32" s="212"/>
      <c r="BM32" s="176"/>
      <c r="BN32" s="177"/>
      <c r="BO32" s="179"/>
      <c r="BP32" s="212"/>
      <c r="BQ32" s="176"/>
      <c r="BR32" s="177"/>
      <c r="BS32" s="179"/>
      <c r="BT32" s="212"/>
      <c r="BU32" s="176"/>
      <c r="BV32" s="177"/>
      <c r="BW32" s="176"/>
      <c r="BX32" s="177"/>
      <c r="BY32" s="176"/>
      <c r="BZ32" s="177"/>
      <c r="CA32" s="176"/>
      <c r="CB32" s="177"/>
      <c r="CC32" s="176"/>
      <c r="CD32" s="177"/>
      <c r="CE32" s="176"/>
      <c r="CF32" s="177"/>
      <c r="CG32" s="176"/>
      <c r="CH32" s="177"/>
      <c r="CI32" s="176"/>
      <c r="CJ32" s="177"/>
      <c r="CK32" s="176"/>
      <c r="CL32" s="177"/>
      <c r="CM32" s="176"/>
      <c r="CN32" s="177"/>
      <c r="CO32" s="176"/>
      <c r="CP32" s="177"/>
      <c r="CQ32" s="176"/>
      <c r="CR32" s="177"/>
      <c r="CS32" s="176"/>
      <c r="CT32" s="177"/>
      <c r="CU32" s="176"/>
      <c r="CV32" s="177"/>
    </row>
    <row r="33" spans="2:100" ht="13.5" thickBot="1" x14ac:dyDescent="0.25">
      <c r="B33" s="221" t="s">
        <v>238</v>
      </c>
      <c r="C33" s="157" t="s">
        <v>239</v>
      </c>
      <c r="D33" s="158">
        <f t="shared" si="0"/>
        <v>1016.76</v>
      </c>
      <c r="E33" s="183"/>
      <c r="F33" s="184"/>
      <c r="G33" s="183"/>
      <c r="H33" s="184"/>
      <c r="I33" s="183"/>
      <c r="J33" s="184"/>
      <c r="K33" s="183"/>
      <c r="L33" s="184"/>
      <c r="M33" s="183"/>
      <c r="N33" s="184"/>
      <c r="O33" s="183">
        <v>22400</v>
      </c>
      <c r="P33" s="184">
        <v>0.02</v>
      </c>
      <c r="Q33" s="183"/>
      <c r="R33" s="184"/>
      <c r="S33" s="183"/>
      <c r="T33" s="184"/>
      <c r="U33" s="183"/>
      <c r="V33" s="184"/>
      <c r="W33" s="183"/>
      <c r="X33" s="184"/>
      <c r="Y33" s="183"/>
      <c r="Z33" s="184"/>
      <c r="AA33" s="183">
        <v>200</v>
      </c>
      <c r="AB33" s="184">
        <v>0.02</v>
      </c>
      <c r="AC33" s="183">
        <v>25</v>
      </c>
      <c r="AD33" s="184">
        <v>7.84</v>
      </c>
      <c r="AE33" s="183"/>
      <c r="AF33" s="184"/>
      <c r="AG33" s="183">
        <v>8</v>
      </c>
      <c r="AH33" s="184">
        <v>3.91</v>
      </c>
      <c r="AI33" s="183">
        <v>52</v>
      </c>
      <c r="AJ33" s="184">
        <v>6.49</v>
      </c>
      <c r="AK33" s="183"/>
      <c r="AL33" s="184"/>
      <c r="AM33" s="183"/>
      <c r="AN33" s="184"/>
      <c r="AO33" s="186"/>
      <c r="AP33" s="214"/>
      <c r="AQ33" s="183"/>
      <c r="AR33" s="184"/>
      <c r="AS33" s="186"/>
      <c r="AT33" s="214"/>
      <c r="AU33" s="183"/>
      <c r="AV33" s="184"/>
      <c r="AW33" s="186"/>
      <c r="AX33" s="214"/>
      <c r="AY33" s="183"/>
      <c r="AZ33" s="184"/>
      <c r="BA33" s="186"/>
      <c r="BB33" s="214"/>
      <c r="BC33" s="183"/>
      <c r="BD33" s="184"/>
      <c r="BE33" s="186"/>
      <c r="BF33" s="214"/>
      <c r="BG33" s="188"/>
      <c r="BH33" s="184"/>
      <c r="BI33" s="217"/>
      <c r="BJ33" s="184"/>
      <c r="BK33" s="186"/>
      <c r="BL33" s="214"/>
      <c r="BM33" s="183"/>
      <c r="BN33" s="184"/>
      <c r="BO33" s="186"/>
      <c r="BP33" s="214"/>
      <c r="BQ33" s="183"/>
      <c r="BR33" s="184"/>
      <c r="BS33" s="186"/>
      <c r="BT33" s="214"/>
      <c r="BU33" s="183"/>
      <c r="BV33" s="184"/>
      <c r="BW33" s="183"/>
      <c r="BX33" s="184"/>
      <c r="BY33" s="183"/>
      <c r="BZ33" s="184"/>
      <c r="CA33" s="183"/>
      <c r="CB33" s="184"/>
      <c r="CC33" s="183"/>
      <c r="CD33" s="184"/>
      <c r="CE33" s="183"/>
      <c r="CF33" s="184"/>
      <c r="CG33" s="183"/>
      <c r="CH33" s="184"/>
      <c r="CI33" s="183"/>
      <c r="CJ33" s="184"/>
      <c r="CK33" s="183"/>
      <c r="CL33" s="184"/>
      <c r="CM33" s="183"/>
      <c r="CN33" s="184"/>
      <c r="CO33" s="183"/>
      <c r="CP33" s="184"/>
      <c r="CQ33" s="183"/>
      <c r="CR33" s="184"/>
      <c r="CS33" s="183"/>
      <c r="CT33" s="184"/>
      <c r="CU33" s="183"/>
      <c r="CV33" s="184"/>
    </row>
    <row r="34" spans="2:100" ht="13.5" thickBot="1" x14ac:dyDescent="0.25">
      <c r="B34" s="222" t="s">
        <v>238</v>
      </c>
      <c r="C34" s="167" t="s">
        <v>240</v>
      </c>
      <c r="D34" s="158">
        <f t="shared" si="0"/>
        <v>864.12110000000007</v>
      </c>
      <c r="E34" s="190"/>
      <c r="F34" s="191"/>
      <c r="G34" s="190"/>
      <c r="H34" s="191"/>
      <c r="I34" s="190"/>
      <c r="J34" s="191"/>
      <c r="K34" s="190"/>
      <c r="L34" s="191"/>
      <c r="M34" s="190">
        <v>70</v>
      </c>
      <c r="N34" s="191">
        <v>4.84</v>
      </c>
      <c r="O34" s="190">
        <v>400</v>
      </c>
      <c r="P34" s="191">
        <v>0.03</v>
      </c>
      <c r="Q34" s="190"/>
      <c r="R34" s="191"/>
      <c r="S34" s="190"/>
      <c r="T34" s="191"/>
      <c r="U34" s="190"/>
      <c r="V34" s="191"/>
      <c r="W34" s="190">
        <v>100</v>
      </c>
      <c r="X34" s="191">
        <v>4.6336000000000002E-2</v>
      </c>
      <c r="Y34" s="190"/>
      <c r="Z34" s="191"/>
      <c r="AA34" s="190">
        <v>1570</v>
      </c>
      <c r="AB34" s="191">
        <v>7.0000000000000007E-2</v>
      </c>
      <c r="AC34" s="190"/>
      <c r="AD34" s="191"/>
      <c r="AE34" s="190"/>
      <c r="AF34" s="191"/>
      <c r="AG34" s="190">
        <v>30</v>
      </c>
      <c r="AH34" s="191">
        <v>3.08</v>
      </c>
      <c r="AI34" s="190">
        <v>48.25</v>
      </c>
      <c r="AJ34" s="191">
        <v>6.35</v>
      </c>
      <c r="AK34" s="190"/>
      <c r="AL34" s="191"/>
      <c r="AM34" s="190"/>
      <c r="AN34" s="191"/>
      <c r="AO34" s="193"/>
      <c r="AP34" s="210"/>
      <c r="AQ34" s="190"/>
      <c r="AR34" s="191"/>
      <c r="AS34" s="193"/>
      <c r="AT34" s="210"/>
      <c r="AU34" s="190"/>
      <c r="AV34" s="191"/>
      <c r="AW34" s="193"/>
      <c r="AX34" s="210"/>
      <c r="AY34" s="190"/>
      <c r="AZ34" s="191"/>
      <c r="BA34" s="193"/>
      <c r="BB34" s="210"/>
      <c r="BC34" s="190"/>
      <c r="BD34" s="191"/>
      <c r="BE34" s="193"/>
      <c r="BF34" s="210"/>
      <c r="BG34" s="195"/>
      <c r="BH34" s="191"/>
      <c r="BI34" s="211"/>
      <c r="BJ34" s="191"/>
      <c r="BK34" s="193"/>
      <c r="BL34" s="210"/>
      <c r="BM34" s="190"/>
      <c r="BN34" s="191"/>
      <c r="BO34" s="193"/>
      <c r="BP34" s="210"/>
      <c r="BQ34" s="190"/>
      <c r="BR34" s="191"/>
      <c r="BS34" s="193"/>
      <c r="BT34" s="210"/>
      <c r="BU34" s="190"/>
      <c r="BV34" s="191"/>
      <c r="BW34" s="190"/>
      <c r="BX34" s="191"/>
      <c r="BY34" s="190"/>
      <c r="BZ34" s="191"/>
      <c r="CA34" s="190"/>
      <c r="CB34" s="191"/>
      <c r="CC34" s="190"/>
      <c r="CD34" s="191"/>
      <c r="CE34" s="190"/>
      <c r="CF34" s="191"/>
      <c r="CG34" s="190"/>
      <c r="CH34" s="191"/>
      <c r="CI34" s="190"/>
      <c r="CJ34" s="191"/>
      <c r="CK34" s="190"/>
      <c r="CL34" s="191"/>
      <c r="CM34" s="190"/>
      <c r="CN34" s="191"/>
      <c r="CO34" s="190"/>
      <c r="CP34" s="191"/>
      <c r="CQ34" s="190"/>
      <c r="CR34" s="191"/>
      <c r="CS34" s="190"/>
      <c r="CT34" s="191"/>
      <c r="CU34" s="190"/>
      <c r="CV34" s="191"/>
    </row>
    <row r="35" spans="2:100" ht="13.5" thickBot="1" x14ac:dyDescent="0.25">
      <c r="B35" s="222" t="s">
        <v>238</v>
      </c>
      <c r="C35" s="167" t="s">
        <v>241</v>
      </c>
      <c r="D35" s="158">
        <f t="shared" si="0"/>
        <v>11492.147400000002</v>
      </c>
      <c r="E35" s="176">
        <v>4105</v>
      </c>
      <c r="F35" s="177">
        <v>0.32948</v>
      </c>
      <c r="G35" s="176">
        <v>11310</v>
      </c>
      <c r="H35" s="177">
        <v>8.5438333333333338E-2</v>
      </c>
      <c r="I35" s="176">
        <v>1500</v>
      </c>
      <c r="J35" s="177">
        <v>1.6092499999999998</v>
      </c>
      <c r="K35" s="176">
        <v>950</v>
      </c>
      <c r="L35" s="177">
        <v>2.0384000000000002</v>
      </c>
      <c r="M35" s="176"/>
      <c r="N35" s="177"/>
      <c r="O35" s="176">
        <v>14750</v>
      </c>
      <c r="P35" s="177">
        <v>2.4191000000000001E-2</v>
      </c>
      <c r="Q35" s="176"/>
      <c r="R35" s="177"/>
      <c r="S35" s="176">
        <v>54</v>
      </c>
      <c r="T35" s="177">
        <v>21.099999999999998</v>
      </c>
      <c r="U35" s="176">
        <v>2813</v>
      </c>
      <c r="V35" s="177">
        <v>0.504</v>
      </c>
      <c r="W35" s="176">
        <v>900</v>
      </c>
      <c r="X35" s="177">
        <v>3.8349999999999995E-2</v>
      </c>
      <c r="Y35" s="176">
        <v>151</v>
      </c>
      <c r="Z35" s="177">
        <v>0.67759999999999998</v>
      </c>
      <c r="AA35" s="176">
        <v>500</v>
      </c>
      <c r="AB35" s="177">
        <v>0.1482</v>
      </c>
      <c r="AC35" s="176">
        <v>38</v>
      </c>
      <c r="AD35" s="177">
        <v>12.1</v>
      </c>
      <c r="AE35" s="176">
        <v>36</v>
      </c>
      <c r="AF35" s="177">
        <v>2.9161000000000001</v>
      </c>
      <c r="AG35" s="176">
        <v>18</v>
      </c>
      <c r="AH35" s="177">
        <v>7.84</v>
      </c>
      <c r="AI35" s="176">
        <v>95.4</v>
      </c>
      <c r="AJ35" s="177">
        <v>9.7866666666666671</v>
      </c>
      <c r="AK35" s="176"/>
      <c r="AL35" s="177"/>
      <c r="AM35" s="176"/>
      <c r="AN35" s="177"/>
      <c r="AO35" s="179"/>
      <c r="AP35" s="212"/>
      <c r="AQ35" s="176"/>
      <c r="AR35" s="177"/>
      <c r="AS35" s="179"/>
      <c r="AT35" s="212"/>
      <c r="AU35" s="176"/>
      <c r="AV35" s="177"/>
      <c r="AW35" s="179"/>
      <c r="AX35" s="212"/>
      <c r="AY35" s="176"/>
      <c r="AZ35" s="177"/>
      <c r="BA35" s="179"/>
      <c r="BB35" s="212"/>
      <c r="BC35" s="176"/>
      <c r="BD35" s="177"/>
      <c r="BE35" s="179"/>
      <c r="BF35" s="212"/>
      <c r="BG35" s="181"/>
      <c r="BH35" s="177"/>
      <c r="BI35" s="213"/>
      <c r="BJ35" s="177"/>
      <c r="BK35" s="179"/>
      <c r="BL35" s="212"/>
      <c r="BM35" s="176"/>
      <c r="BN35" s="177"/>
      <c r="BO35" s="179"/>
      <c r="BP35" s="212"/>
      <c r="BQ35" s="176"/>
      <c r="BR35" s="177"/>
      <c r="BS35" s="179"/>
      <c r="BT35" s="212"/>
      <c r="BU35" s="176"/>
      <c r="BV35" s="177"/>
      <c r="BW35" s="176"/>
      <c r="BX35" s="177"/>
      <c r="BY35" s="176"/>
      <c r="BZ35" s="177"/>
      <c r="CA35" s="176"/>
      <c r="CB35" s="177"/>
      <c r="CC35" s="176"/>
      <c r="CD35" s="177"/>
      <c r="CE35" s="176"/>
      <c r="CF35" s="177"/>
      <c r="CG35" s="176"/>
      <c r="CH35" s="177"/>
      <c r="CI35" s="176"/>
      <c r="CJ35" s="177"/>
      <c r="CK35" s="176"/>
      <c r="CL35" s="177"/>
      <c r="CM35" s="176">
        <v>4</v>
      </c>
      <c r="CN35" s="177">
        <v>14.63</v>
      </c>
      <c r="CO35" s="176"/>
      <c r="CP35" s="177"/>
      <c r="CQ35" s="176"/>
      <c r="CR35" s="177"/>
      <c r="CS35" s="176"/>
      <c r="CT35" s="177"/>
      <c r="CU35" s="176"/>
      <c r="CV35" s="177"/>
    </row>
    <row r="36" spans="2:100" ht="13.5" thickBot="1" x14ac:dyDescent="0.25">
      <c r="B36" s="156" t="s">
        <v>242</v>
      </c>
      <c r="C36" s="157" t="s">
        <v>243</v>
      </c>
      <c r="D36" s="158">
        <f t="shared" si="0"/>
        <v>513.26842971659914</v>
      </c>
      <c r="E36" s="168"/>
      <c r="F36" s="169"/>
      <c r="G36" s="168"/>
      <c r="H36" s="169"/>
      <c r="I36" s="168"/>
      <c r="J36" s="169"/>
      <c r="K36" s="168"/>
      <c r="L36" s="169"/>
      <c r="M36" s="168"/>
      <c r="N36" s="169"/>
      <c r="O36" s="168">
        <v>1810</v>
      </c>
      <c r="P36" s="169">
        <v>2.7699999999999999E-2</v>
      </c>
      <c r="Q36" s="168"/>
      <c r="R36" s="169"/>
      <c r="S36" s="168"/>
      <c r="T36" s="169"/>
      <c r="U36" s="168"/>
      <c r="V36" s="169"/>
      <c r="W36" s="168"/>
      <c r="X36" s="169"/>
      <c r="Y36" s="168"/>
      <c r="Z36" s="169"/>
      <c r="AA36" s="168"/>
      <c r="AB36" s="169"/>
      <c r="AC36" s="168">
        <v>2</v>
      </c>
      <c r="AD36" s="169">
        <v>18.25</v>
      </c>
      <c r="AE36" s="168"/>
      <c r="AF36" s="169"/>
      <c r="AG36" s="168">
        <v>40.5</v>
      </c>
      <c r="AH36" s="169">
        <v>5.4770000000000003</v>
      </c>
      <c r="AI36" s="168">
        <v>18</v>
      </c>
      <c r="AJ36" s="169">
        <v>7.4886799999999996</v>
      </c>
      <c r="AK36" s="183">
        <v>1480</v>
      </c>
      <c r="AL36" s="184">
        <v>4.3119999999999999E-2</v>
      </c>
      <c r="AM36" s="183">
        <v>379</v>
      </c>
      <c r="AN36" s="184">
        <v>1.6356437246963559E-2</v>
      </c>
      <c r="AO36" s="171"/>
      <c r="AP36" s="219"/>
      <c r="AQ36" s="168"/>
      <c r="AR36" s="169"/>
      <c r="AS36" s="171"/>
      <c r="AT36" s="219"/>
      <c r="AU36" s="168"/>
      <c r="AV36" s="169"/>
      <c r="AW36" s="171"/>
      <c r="AX36" s="219"/>
      <c r="AY36" s="168"/>
      <c r="AZ36" s="169"/>
      <c r="BA36" s="171"/>
      <c r="BB36" s="219"/>
      <c r="BC36" s="168"/>
      <c r="BD36" s="169"/>
      <c r="BE36" s="171"/>
      <c r="BF36" s="219"/>
      <c r="BG36" s="173"/>
      <c r="BH36" s="169"/>
      <c r="BI36" s="220"/>
      <c r="BJ36" s="169"/>
      <c r="BK36" s="171"/>
      <c r="BL36" s="219"/>
      <c r="BM36" s="168"/>
      <c r="BN36" s="169"/>
      <c r="BO36" s="171"/>
      <c r="BP36" s="219"/>
      <c r="BQ36" s="168"/>
      <c r="BR36" s="169"/>
      <c r="BS36" s="171"/>
      <c r="BT36" s="219"/>
      <c r="BU36" s="168"/>
      <c r="BV36" s="169"/>
      <c r="BW36" s="168"/>
      <c r="BX36" s="169"/>
      <c r="BY36" s="168"/>
      <c r="BZ36" s="169"/>
      <c r="CA36" s="168"/>
      <c r="CB36" s="169"/>
      <c r="CC36" s="168"/>
      <c r="CD36" s="169"/>
      <c r="CE36" s="168"/>
      <c r="CF36" s="169"/>
      <c r="CG36" s="168"/>
      <c r="CH36" s="169"/>
      <c r="CI36" s="168"/>
      <c r="CJ36" s="169"/>
      <c r="CK36" s="168"/>
      <c r="CL36" s="169"/>
      <c r="CM36" s="168"/>
      <c r="CN36" s="169"/>
      <c r="CO36" s="168"/>
      <c r="CP36" s="169"/>
      <c r="CQ36" s="168"/>
      <c r="CR36" s="169"/>
      <c r="CS36" s="168"/>
      <c r="CT36" s="169"/>
      <c r="CU36" s="168"/>
      <c r="CV36" s="169"/>
    </row>
    <row r="37" spans="2:100" ht="13.5" thickBot="1" x14ac:dyDescent="0.25">
      <c r="B37" s="166" t="s">
        <v>242</v>
      </c>
      <c r="C37" s="167" t="s">
        <v>244</v>
      </c>
      <c r="D37" s="158">
        <f t="shared" si="0"/>
        <v>107.74999999999999</v>
      </c>
      <c r="E37" s="168"/>
      <c r="F37" s="169"/>
      <c r="G37" s="168"/>
      <c r="H37" s="169"/>
      <c r="I37" s="168"/>
      <c r="J37" s="169"/>
      <c r="K37" s="168"/>
      <c r="L37" s="169"/>
      <c r="M37" s="168"/>
      <c r="N37" s="169"/>
      <c r="O37" s="168"/>
      <c r="P37" s="169"/>
      <c r="Q37" s="168"/>
      <c r="R37" s="169"/>
      <c r="S37" s="168"/>
      <c r="T37" s="169"/>
      <c r="U37" s="168"/>
      <c r="V37" s="169"/>
      <c r="W37" s="168"/>
      <c r="X37" s="169"/>
      <c r="Y37" s="168"/>
      <c r="Z37" s="169"/>
      <c r="AA37" s="168"/>
      <c r="AB37" s="169"/>
      <c r="AC37" s="168"/>
      <c r="AD37" s="169"/>
      <c r="AE37" s="168"/>
      <c r="AF37" s="169"/>
      <c r="AG37" s="168"/>
      <c r="AH37" s="169"/>
      <c r="AI37" s="168">
        <v>25</v>
      </c>
      <c r="AJ37" s="169">
        <v>4.3099999999999996</v>
      </c>
      <c r="AK37" s="168"/>
      <c r="AL37" s="169"/>
      <c r="AM37" s="168"/>
      <c r="AN37" s="169"/>
      <c r="AO37" s="171"/>
      <c r="AP37" s="219"/>
      <c r="AQ37" s="168"/>
      <c r="AR37" s="169"/>
      <c r="AS37" s="171"/>
      <c r="AT37" s="219"/>
      <c r="AU37" s="168"/>
      <c r="AV37" s="169"/>
      <c r="AW37" s="171"/>
      <c r="AX37" s="219"/>
      <c r="AY37" s="168"/>
      <c r="AZ37" s="169"/>
      <c r="BA37" s="171"/>
      <c r="BB37" s="219"/>
      <c r="BC37" s="168"/>
      <c r="BD37" s="169"/>
      <c r="BE37" s="171"/>
      <c r="BF37" s="219"/>
      <c r="BG37" s="173"/>
      <c r="BH37" s="169"/>
      <c r="BI37" s="220"/>
      <c r="BJ37" s="169"/>
      <c r="BK37" s="171"/>
      <c r="BL37" s="219"/>
      <c r="BM37" s="168"/>
      <c r="BN37" s="169"/>
      <c r="BO37" s="171"/>
      <c r="BP37" s="219"/>
      <c r="BQ37" s="168"/>
      <c r="BR37" s="169"/>
      <c r="BS37" s="171"/>
      <c r="BT37" s="219"/>
      <c r="BU37" s="168"/>
      <c r="BV37" s="169"/>
      <c r="BW37" s="168"/>
      <c r="BX37" s="169"/>
      <c r="BY37" s="168"/>
      <c r="BZ37" s="169"/>
      <c r="CA37" s="168"/>
      <c r="CB37" s="169"/>
      <c r="CC37" s="168"/>
      <c r="CD37" s="169"/>
      <c r="CE37" s="168"/>
      <c r="CF37" s="169"/>
      <c r="CG37" s="168"/>
      <c r="CH37" s="169"/>
      <c r="CI37" s="168"/>
      <c r="CJ37" s="169"/>
      <c r="CK37" s="168"/>
      <c r="CL37" s="169"/>
      <c r="CM37" s="168"/>
      <c r="CN37" s="169"/>
      <c r="CO37" s="168"/>
      <c r="CP37" s="169"/>
      <c r="CQ37" s="168"/>
      <c r="CR37" s="169"/>
      <c r="CS37" s="168"/>
      <c r="CT37" s="169"/>
      <c r="CU37" s="168"/>
      <c r="CV37" s="169"/>
    </row>
    <row r="38" spans="2:100" ht="13.5" thickBot="1" x14ac:dyDescent="0.25">
      <c r="B38" s="166" t="s">
        <v>242</v>
      </c>
      <c r="C38" s="167" t="s">
        <v>245</v>
      </c>
      <c r="D38" s="158">
        <f t="shared" si="0"/>
        <v>725.42599999999993</v>
      </c>
      <c r="E38" s="168"/>
      <c r="F38" s="169"/>
      <c r="G38" s="168"/>
      <c r="H38" s="169"/>
      <c r="I38" s="168"/>
      <c r="J38" s="169"/>
      <c r="K38" s="168">
        <v>25</v>
      </c>
      <c r="L38" s="169">
        <v>0.71</v>
      </c>
      <c r="M38" s="168">
        <v>30</v>
      </c>
      <c r="N38" s="169">
        <v>1.31</v>
      </c>
      <c r="O38" s="168"/>
      <c r="P38" s="169"/>
      <c r="Q38" s="168"/>
      <c r="R38" s="169"/>
      <c r="S38" s="168"/>
      <c r="T38" s="169"/>
      <c r="U38" s="168">
        <v>81</v>
      </c>
      <c r="V38" s="169">
        <v>0.34</v>
      </c>
      <c r="W38" s="168"/>
      <c r="X38" s="169"/>
      <c r="Y38" s="168"/>
      <c r="Z38" s="169"/>
      <c r="AA38" s="168">
        <v>60</v>
      </c>
      <c r="AB38" s="169">
        <v>2.3599999999999999E-2</v>
      </c>
      <c r="AC38" s="168"/>
      <c r="AD38" s="169"/>
      <c r="AE38" s="168">
        <v>120</v>
      </c>
      <c r="AF38" s="169">
        <v>1.88</v>
      </c>
      <c r="AG38" s="168"/>
      <c r="AH38" s="169"/>
      <c r="AI38" s="168">
        <v>90</v>
      </c>
      <c r="AJ38" s="169">
        <v>4.5979999999999999</v>
      </c>
      <c r="AK38" s="168"/>
      <c r="AL38" s="169"/>
      <c r="AM38" s="168"/>
      <c r="AN38" s="169"/>
      <c r="AO38" s="171"/>
      <c r="AP38" s="219"/>
      <c r="AQ38" s="168"/>
      <c r="AR38" s="169"/>
      <c r="AS38" s="171"/>
      <c r="AT38" s="219"/>
      <c r="AU38" s="168"/>
      <c r="AV38" s="169"/>
      <c r="AW38" s="171"/>
      <c r="AX38" s="219"/>
      <c r="AY38" s="168"/>
      <c r="AZ38" s="169"/>
      <c r="BA38" s="171"/>
      <c r="BB38" s="219"/>
      <c r="BC38" s="168"/>
      <c r="BD38" s="169"/>
      <c r="BE38" s="171"/>
      <c r="BF38" s="219"/>
      <c r="BG38" s="173"/>
      <c r="BH38" s="169"/>
      <c r="BI38" s="220"/>
      <c r="BJ38" s="169"/>
      <c r="BK38" s="171"/>
      <c r="BL38" s="219"/>
      <c r="BM38" s="168"/>
      <c r="BN38" s="169"/>
      <c r="BO38" s="171"/>
      <c r="BP38" s="219"/>
      <c r="BQ38" s="168"/>
      <c r="BR38" s="169"/>
      <c r="BS38" s="171"/>
      <c r="BT38" s="219"/>
      <c r="BU38" s="168"/>
      <c r="BV38" s="169"/>
      <c r="BW38" s="168"/>
      <c r="BX38" s="169"/>
      <c r="BY38" s="168"/>
      <c r="BZ38" s="169"/>
      <c r="CA38" s="168"/>
      <c r="CB38" s="169"/>
      <c r="CC38" s="168"/>
      <c r="CD38" s="169"/>
      <c r="CE38" s="168"/>
      <c r="CF38" s="169"/>
      <c r="CG38" s="168"/>
      <c r="CH38" s="169"/>
      <c r="CI38" s="168"/>
      <c r="CJ38" s="169"/>
      <c r="CK38" s="168"/>
      <c r="CL38" s="169"/>
      <c r="CM38" s="168"/>
      <c r="CN38" s="169"/>
      <c r="CO38" s="168"/>
      <c r="CP38" s="169"/>
      <c r="CQ38" s="168"/>
      <c r="CR38" s="169"/>
      <c r="CS38" s="168"/>
      <c r="CT38" s="169"/>
      <c r="CU38" s="168"/>
      <c r="CV38" s="169"/>
    </row>
    <row r="39" spans="2:100" ht="13.5" thickBot="1" x14ac:dyDescent="0.25">
      <c r="B39" s="166" t="s">
        <v>242</v>
      </c>
      <c r="C39" s="167" t="s">
        <v>246</v>
      </c>
      <c r="D39" s="158">
        <f t="shared" si="0"/>
        <v>2456.2640000000001</v>
      </c>
      <c r="E39" s="190">
        <v>320</v>
      </c>
      <c r="F39" s="191">
        <v>1.21</v>
      </c>
      <c r="G39" s="190"/>
      <c r="H39" s="191"/>
      <c r="I39" s="190"/>
      <c r="J39" s="191"/>
      <c r="K39" s="190"/>
      <c r="L39" s="191"/>
      <c r="M39" s="190"/>
      <c r="N39" s="191"/>
      <c r="O39" s="190">
        <v>8900</v>
      </c>
      <c r="P39" s="191">
        <v>0.04</v>
      </c>
      <c r="Q39" s="190"/>
      <c r="R39" s="191"/>
      <c r="S39" s="190">
        <v>2</v>
      </c>
      <c r="T39" s="191">
        <v>52.02</v>
      </c>
      <c r="U39" s="190"/>
      <c r="V39" s="191"/>
      <c r="W39" s="190">
        <v>100</v>
      </c>
      <c r="X39" s="191">
        <v>0.09</v>
      </c>
      <c r="Y39" s="190"/>
      <c r="Z39" s="191"/>
      <c r="AA39" s="190"/>
      <c r="AB39" s="191"/>
      <c r="AC39" s="190">
        <v>10</v>
      </c>
      <c r="AD39" s="191">
        <v>11.5</v>
      </c>
      <c r="AE39" s="190"/>
      <c r="AF39" s="191"/>
      <c r="AG39" s="190">
        <v>84</v>
      </c>
      <c r="AH39" s="191">
        <v>6.36</v>
      </c>
      <c r="AI39" s="190">
        <v>51.2</v>
      </c>
      <c r="AJ39" s="191">
        <v>18.57</v>
      </c>
      <c r="AK39" s="190"/>
      <c r="AL39" s="223"/>
      <c r="AM39" s="190"/>
      <c r="AN39" s="191"/>
      <c r="AO39" s="193"/>
      <c r="AP39" s="210"/>
      <c r="AQ39" s="190"/>
      <c r="AR39" s="191"/>
      <c r="AS39" s="193"/>
      <c r="AT39" s="210"/>
      <c r="AU39" s="190"/>
      <c r="AV39" s="191"/>
      <c r="AW39" s="193"/>
      <c r="AX39" s="210"/>
      <c r="AY39" s="190"/>
      <c r="AZ39" s="191"/>
      <c r="BA39" s="193"/>
      <c r="BB39" s="210"/>
      <c r="BC39" s="190"/>
      <c r="BD39" s="191"/>
      <c r="BE39" s="193"/>
      <c r="BF39" s="210"/>
      <c r="BG39" s="195"/>
      <c r="BH39" s="191"/>
      <c r="BI39" s="211"/>
      <c r="BJ39" s="191"/>
      <c r="BK39" s="193"/>
      <c r="BL39" s="210"/>
      <c r="BM39" s="190"/>
      <c r="BN39" s="191"/>
      <c r="BO39" s="193"/>
      <c r="BP39" s="210"/>
      <c r="BQ39" s="190"/>
      <c r="BR39" s="191"/>
      <c r="BS39" s="193"/>
      <c r="BT39" s="210"/>
      <c r="BU39" s="190"/>
      <c r="BV39" s="191"/>
      <c r="BW39" s="190"/>
      <c r="BX39" s="191"/>
      <c r="BY39" s="190"/>
      <c r="BZ39" s="191"/>
      <c r="CA39" s="190"/>
      <c r="CB39" s="191"/>
      <c r="CC39" s="190"/>
      <c r="CD39" s="191"/>
      <c r="CE39" s="190"/>
      <c r="CF39" s="191"/>
      <c r="CG39" s="190"/>
      <c r="CH39" s="191"/>
      <c r="CI39" s="190"/>
      <c r="CJ39" s="191"/>
      <c r="CK39" s="190"/>
      <c r="CL39" s="191"/>
      <c r="CM39" s="190"/>
      <c r="CN39" s="191"/>
      <c r="CO39" s="190"/>
      <c r="CP39" s="191"/>
      <c r="CQ39" s="190"/>
      <c r="CR39" s="191"/>
      <c r="CS39" s="190"/>
      <c r="CT39" s="191"/>
      <c r="CU39" s="190"/>
      <c r="CV39" s="191"/>
    </row>
    <row r="40" spans="2:100" ht="13.5" thickBot="1" x14ac:dyDescent="0.25">
      <c r="B40" s="166" t="s">
        <v>242</v>
      </c>
      <c r="C40" s="167" t="s">
        <v>247</v>
      </c>
      <c r="D40" s="158">
        <f t="shared" si="0"/>
        <v>66.612000000000009</v>
      </c>
      <c r="E40" s="168"/>
      <c r="F40" s="169"/>
      <c r="G40" s="168"/>
      <c r="H40" s="169"/>
      <c r="I40" s="168"/>
      <c r="J40" s="169"/>
      <c r="K40" s="168"/>
      <c r="L40" s="169"/>
      <c r="M40" s="168"/>
      <c r="N40" s="169"/>
      <c r="O40" s="168"/>
      <c r="P40" s="169"/>
      <c r="Q40" s="168"/>
      <c r="R40" s="169"/>
      <c r="S40" s="168"/>
      <c r="T40" s="169"/>
      <c r="U40" s="168">
        <v>60</v>
      </c>
      <c r="V40" s="169">
        <v>1.1102000000000001</v>
      </c>
      <c r="W40" s="168"/>
      <c r="X40" s="169"/>
      <c r="Y40" s="168"/>
      <c r="Z40" s="169"/>
      <c r="AA40" s="168"/>
      <c r="AB40" s="169"/>
      <c r="AC40" s="168"/>
      <c r="AD40" s="169"/>
      <c r="AE40" s="168"/>
      <c r="AF40" s="169"/>
      <c r="AG40" s="168"/>
      <c r="AH40" s="169"/>
      <c r="AI40" s="168"/>
      <c r="AJ40" s="169"/>
      <c r="AK40" s="168"/>
      <c r="AL40" s="169"/>
      <c r="AM40" s="168"/>
      <c r="AN40" s="169"/>
      <c r="AO40" s="171"/>
      <c r="AP40" s="219"/>
      <c r="AQ40" s="168"/>
      <c r="AR40" s="169"/>
      <c r="AS40" s="171"/>
      <c r="AT40" s="219"/>
      <c r="AU40" s="168"/>
      <c r="AV40" s="169"/>
      <c r="AW40" s="171"/>
      <c r="AX40" s="219"/>
      <c r="AY40" s="168"/>
      <c r="AZ40" s="169"/>
      <c r="BA40" s="171"/>
      <c r="BB40" s="219"/>
      <c r="BC40" s="168"/>
      <c r="BD40" s="169"/>
      <c r="BE40" s="171"/>
      <c r="BF40" s="219"/>
      <c r="BG40" s="173"/>
      <c r="BH40" s="169"/>
      <c r="BI40" s="220"/>
      <c r="BJ40" s="169"/>
      <c r="BK40" s="171"/>
      <c r="BL40" s="219"/>
      <c r="BM40" s="168"/>
      <c r="BN40" s="169"/>
      <c r="BO40" s="171"/>
      <c r="BP40" s="219"/>
      <c r="BQ40" s="168"/>
      <c r="BR40" s="169"/>
      <c r="BS40" s="171"/>
      <c r="BT40" s="219"/>
      <c r="BU40" s="168"/>
      <c r="BV40" s="169"/>
      <c r="BW40" s="168"/>
      <c r="BX40" s="169"/>
      <c r="BY40" s="168"/>
      <c r="BZ40" s="169"/>
      <c r="CA40" s="168"/>
      <c r="CB40" s="169"/>
      <c r="CC40" s="168"/>
      <c r="CD40" s="169"/>
      <c r="CE40" s="168"/>
      <c r="CF40" s="169"/>
      <c r="CG40" s="168"/>
      <c r="CH40" s="169"/>
      <c r="CI40" s="168"/>
      <c r="CJ40" s="169"/>
      <c r="CK40" s="168"/>
      <c r="CL40" s="169"/>
      <c r="CM40" s="168"/>
      <c r="CN40" s="169"/>
      <c r="CO40" s="168"/>
      <c r="CP40" s="169"/>
      <c r="CQ40" s="168"/>
      <c r="CR40" s="169"/>
      <c r="CS40" s="168"/>
      <c r="CT40" s="169"/>
      <c r="CU40" s="168"/>
      <c r="CV40" s="169"/>
    </row>
    <row r="41" spans="2:100" ht="13.5" thickBot="1" x14ac:dyDescent="0.25">
      <c r="B41" s="166" t="s">
        <v>242</v>
      </c>
      <c r="C41" s="167" t="s">
        <v>248</v>
      </c>
      <c r="D41" s="158">
        <f t="shared" si="0"/>
        <v>3727.0549999999994</v>
      </c>
      <c r="E41" s="168"/>
      <c r="F41" s="169"/>
      <c r="G41" s="168">
        <v>300</v>
      </c>
      <c r="H41" s="169">
        <v>0.11</v>
      </c>
      <c r="I41" s="168">
        <v>1500</v>
      </c>
      <c r="J41" s="169">
        <v>0.91</v>
      </c>
      <c r="K41" s="168"/>
      <c r="L41" s="169"/>
      <c r="M41" s="168">
        <v>18</v>
      </c>
      <c r="N41" s="169">
        <v>6.4</v>
      </c>
      <c r="O41" s="168">
        <v>39530</v>
      </c>
      <c r="P41" s="169">
        <v>2.7E-2</v>
      </c>
      <c r="Q41" s="168"/>
      <c r="R41" s="169"/>
      <c r="S41" s="168">
        <v>24</v>
      </c>
      <c r="T41" s="169">
        <v>5.26</v>
      </c>
      <c r="U41" s="168"/>
      <c r="V41" s="169"/>
      <c r="W41" s="168">
        <v>380</v>
      </c>
      <c r="X41" s="169">
        <v>0.04</v>
      </c>
      <c r="Y41" s="168">
        <v>48</v>
      </c>
      <c r="Z41" s="169">
        <v>0.56000000000000005</v>
      </c>
      <c r="AA41" s="168">
        <v>200</v>
      </c>
      <c r="AB41" s="169">
        <v>1.4999999999999999E-2</v>
      </c>
      <c r="AC41" s="168"/>
      <c r="AD41" s="169"/>
      <c r="AE41" s="168">
        <v>30</v>
      </c>
      <c r="AF41" s="169">
        <v>6.99</v>
      </c>
      <c r="AG41" s="168">
        <v>41</v>
      </c>
      <c r="AH41" s="169">
        <v>7.7</v>
      </c>
      <c r="AI41" s="168">
        <v>57.5</v>
      </c>
      <c r="AJ41" s="169">
        <v>7.03</v>
      </c>
      <c r="AK41" s="168"/>
      <c r="AL41" s="169"/>
      <c r="AM41" s="168"/>
      <c r="AN41" s="169"/>
      <c r="AO41" s="171"/>
      <c r="AP41" s="219"/>
      <c r="AQ41" s="168"/>
      <c r="AR41" s="169"/>
      <c r="AS41" s="171"/>
      <c r="AT41" s="219"/>
      <c r="AU41" s="168"/>
      <c r="AV41" s="169"/>
      <c r="AW41" s="171"/>
      <c r="AX41" s="219"/>
      <c r="AY41" s="168"/>
      <c r="AZ41" s="169"/>
      <c r="BA41" s="171"/>
      <c r="BB41" s="219"/>
      <c r="BC41" s="168"/>
      <c r="BD41" s="169"/>
      <c r="BE41" s="171"/>
      <c r="BF41" s="219"/>
      <c r="BG41" s="173"/>
      <c r="BH41" s="169"/>
      <c r="BI41" s="220"/>
      <c r="BJ41" s="169"/>
      <c r="BK41" s="171"/>
      <c r="BL41" s="219"/>
      <c r="BM41" s="168"/>
      <c r="BN41" s="169"/>
      <c r="BO41" s="171"/>
      <c r="BP41" s="219"/>
      <c r="BQ41" s="168"/>
      <c r="BR41" s="169"/>
      <c r="BS41" s="171"/>
      <c r="BT41" s="219"/>
      <c r="BU41" s="168"/>
      <c r="BV41" s="169"/>
      <c r="BW41" s="168"/>
      <c r="BX41" s="169"/>
      <c r="BY41" s="168"/>
      <c r="BZ41" s="169"/>
      <c r="CA41" s="168"/>
      <c r="CB41" s="169"/>
      <c r="CC41" s="168"/>
      <c r="CD41" s="169"/>
      <c r="CE41" s="168"/>
      <c r="CF41" s="169"/>
      <c r="CG41" s="168">
        <v>16</v>
      </c>
      <c r="CH41" s="169">
        <v>2.85</v>
      </c>
      <c r="CI41" s="168"/>
      <c r="CJ41" s="169"/>
      <c r="CK41" s="168"/>
      <c r="CL41" s="169"/>
      <c r="CM41" s="168"/>
      <c r="CN41" s="169"/>
      <c r="CO41" s="168"/>
      <c r="CP41" s="169"/>
      <c r="CQ41" s="168"/>
      <c r="CR41" s="169"/>
      <c r="CS41" s="168"/>
      <c r="CT41" s="169"/>
      <c r="CU41" s="168"/>
      <c r="CV41" s="169"/>
    </row>
    <row r="42" spans="2:100" ht="13.5" thickBot="1" x14ac:dyDescent="0.25">
      <c r="B42" s="166" t="s">
        <v>242</v>
      </c>
      <c r="C42" s="167" t="s">
        <v>249</v>
      </c>
      <c r="D42" s="158">
        <f t="shared" si="0"/>
        <v>0</v>
      </c>
      <c r="E42" s="168"/>
      <c r="F42" s="169"/>
      <c r="G42" s="168"/>
      <c r="H42" s="169"/>
      <c r="I42" s="168"/>
      <c r="J42" s="169"/>
      <c r="K42" s="168"/>
      <c r="L42" s="169"/>
      <c r="M42" s="168"/>
      <c r="N42" s="169"/>
      <c r="O42" s="168"/>
      <c r="P42" s="169"/>
      <c r="Q42" s="168"/>
      <c r="R42" s="169"/>
      <c r="S42" s="168"/>
      <c r="T42" s="169"/>
      <c r="U42" s="168"/>
      <c r="V42" s="169"/>
      <c r="W42" s="168"/>
      <c r="X42" s="169"/>
      <c r="Y42" s="168"/>
      <c r="Z42" s="169"/>
      <c r="AA42" s="168"/>
      <c r="AB42" s="169"/>
      <c r="AC42" s="168"/>
      <c r="AD42" s="169"/>
      <c r="AE42" s="168"/>
      <c r="AF42" s="169"/>
      <c r="AG42" s="168"/>
      <c r="AH42" s="169"/>
      <c r="AI42" s="168"/>
      <c r="AJ42" s="169"/>
      <c r="AK42" s="168"/>
      <c r="AL42" s="169"/>
      <c r="AM42" s="168"/>
      <c r="AN42" s="169"/>
      <c r="AO42" s="171"/>
      <c r="AP42" s="219"/>
      <c r="AQ42" s="168"/>
      <c r="AR42" s="169"/>
      <c r="AS42" s="171"/>
      <c r="AT42" s="219"/>
      <c r="AU42" s="168"/>
      <c r="AV42" s="169"/>
      <c r="AW42" s="171"/>
      <c r="AX42" s="219"/>
      <c r="AY42" s="168"/>
      <c r="AZ42" s="169"/>
      <c r="BA42" s="171"/>
      <c r="BB42" s="219"/>
      <c r="BC42" s="168"/>
      <c r="BD42" s="169"/>
      <c r="BE42" s="171"/>
      <c r="BF42" s="219"/>
      <c r="BG42" s="173"/>
      <c r="BH42" s="169"/>
      <c r="BI42" s="220"/>
      <c r="BJ42" s="169"/>
      <c r="BK42" s="171"/>
      <c r="BL42" s="219"/>
      <c r="BM42" s="168"/>
      <c r="BN42" s="169"/>
      <c r="BO42" s="171"/>
      <c r="BP42" s="219"/>
      <c r="BQ42" s="168"/>
      <c r="BR42" s="169"/>
      <c r="BS42" s="171"/>
      <c r="BT42" s="219"/>
      <c r="BU42" s="168"/>
      <c r="BV42" s="169"/>
      <c r="BW42" s="168"/>
      <c r="BX42" s="169"/>
      <c r="BY42" s="168"/>
      <c r="BZ42" s="169"/>
      <c r="CA42" s="168"/>
      <c r="CB42" s="169"/>
      <c r="CC42" s="168"/>
      <c r="CD42" s="169"/>
      <c r="CE42" s="168"/>
      <c r="CF42" s="169"/>
      <c r="CG42" s="168"/>
      <c r="CH42" s="169"/>
      <c r="CI42" s="168"/>
      <c r="CJ42" s="169"/>
      <c r="CK42" s="168"/>
      <c r="CL42" s="169"/>
      <c r="CM42" s="168"/>
      <c r="CN42" s="169"/>
      <c r="CO42" s="168"/>
      <c r="CP42" s="169"/>
      <c r="CQ42" s="168"/>
      <c r="CR42" s="169"/>
      <c r="CS42" s="168"/>
      <c r="CT42" s="169"/>
      <c r="CU42" s="168"/>
      <c r="CV42" s="169"/>
    </row>
    <row r="43" spans="2:100" ht="13.5" thickBot="1" x14ac:dyDescent="0.25">
      <c r="B43" s="166" t="s">
        <v>242</v>
      </c>
      <c r="C43" s="167" t="s">
        <v>250</v>
      </c>
      <c r="D43" s="158">
        <f t="shared" si="0"/>
        <v>2340.5073072729997</v>
      </c>
      <c r="E43" s="190"/>
      <c r="F43" s="191"/>
      <c r="G43" s="190"/>
      <c r="H43" s="191"/>
      <c r="I43" s="190"/>
      <c r="J43" s="191"/>
      <c r="K43" s="190"/>
      <c r="L43" s="191"/>
      <c r="M43" s="190">
        <v>40</v>
      </c>
      <c r="N43" s="191">
        <v>7.3326000000000002</v>
      </c>
      <c r="O43" s="190">
        <v>11300</v>
      </c>
      <c r="P43" s="191">
        <v>0.03</v>
      </c>
      <c r="Q43" s="190">
        <v>50</v>
      </c>
      <c r="R43" s="191">
        <v>0.20680000000000001</v>
      </c>
      <c r="S43" s="190"/>
      <c r="T43" s="191"/>
      <c r="U43" s="190"/>
      <c r="V43" s="191"/>
      <c r="W43" s="190">
        <v>400</v>
      </c>
      <c r="X43" s="191">
        <v>4.07E-2</v>
      </c>
      <c r="Y43" s="190">
        <v>50</v>
      </c>
      <c r="Z43" s="191">
        <v>0.56000000000000005</v>
      </c>
      <c r="AA43" s="190"/>
      <c r="AB43" s="191"/>
      <c r="AC43" s="190"/>
      <c r="AD43" s="191"/>
      <c r="AE43" s="190"/>
      <c r="AF43" s="191"/>
      <c r="AG43" s="190">
        <v>80.25</v>
      </c>
      <c r="AH43" s="191">
        <v>5.9763999999999999</v>
      </c>
      <c r="AI43" s="190">
        <v>45.55</v>
      </c>
      <c r="AJ43" s="191">
        <v>24.074142859999998</v>
      </c>
      <c r="AK43" s="190"/>
      <c r="AL43" s="191"/>
      <c r="AM43" s="190"/>
      <c r="AN43" s="191"/>
      <c r="AO43" s="193"/>
      <c r="AP43" s="210"/>
      <c r="AQ43" s="190"/>
      <c r="AR43" s="191"/>
      <c r="AS43" s="193"/>
      <c r="AT43" s="210"/>
      <c r="AU43" s="190"/>
      <c r="AV43" s="191"/>
      <c r="AW43" s="193"/>
      <c r="AX43" s="210"/>
      <c r="AY43" s="190"/>
      <c r="AZ43" s="191"/>
      <c r="BA43" s="193"/>
      <c r="BB43" s="210"/>
      <c r="BC43" s="190"/>
      <c r="BD43" s="191"/>
      <c r="BE43" s="193"/>
      <c r="BF43" s="210"/>
      <c r="BG43" s="195"/>
      <c r="BH43" s="191"/>
      <c r="BI43" s="211"/>
      <c r="BJ43" s="191"/>
      <c r="BK43" s="193"/>
      <c r="BL43" s="210"/>
      <c r="BM43" s="190">
        <v>900</v>
      </c>
      <c r="BN43" s="191">
        <v>8.5999999999999993E-2</v>
      </c>
      <c r="BO43" s="193"/>
      <c r="BP43" s="210"/>
      <c r="BQ43" s="190"/>
      <c r="BR43" s="191"/>
      <c r="BS43" s="193"/>
      <c r="BT43" s="210"/>
      <c r="BU43" s="190"/>
      <c r="BV43" s="191"/>
      <c r="BW43" s="190"/>
      <c r="BX43" s="191"/>
      <c r="BY43" s="190"/>
      <c r="BZ43" s="191"/>
      <c r="CA43" s="190"/>
      <c r="CB43" s="191"/>
      <c r="CC43" s="190"/>
      <c r="CD43" s="191"/>
      <c r="CE43" s="190"/>
      <c r="CF43" s="191"/>
      <c r="CG43" s="190"/>
      <c r="CH43" s="191"/>
      <c r="CI43" s="190"/>
      <c r="CJ43" s="191"/>
      <c r="CK43" s="190"/>
      <c r="CL43" s="191"/>
      <c r="CM43" s="190"/>
      <c r="CN43" s="191"/>
      <c r="CO43" s="190"/>
      <c r="CP43" s="191"/>
      <c r="CQ43" s="190"/>
      <c r="CR43" s="191"/>
      <c r="CS43" s="190"/>
      <c r="CT43" s="191"/>
      <c r="CU43" s="190"/>
      <c r="CV43" s="191"/>
    </row>
    <row r="44" spans="2:100" ht="13.5" thickBot="1" x14ac:dyDescent="0.25">
      <c r="B44" s="89" t="s">
        <v>242</v>
      </c>
      <c r="C44" s="175" t="s">
        <v>251</v>
      </c>
      <c r="D44" s="158">
        <f t="shared" si="0"/>
        <v>949.21489999999994</v>
      </c>
      <c r="E44" s="176"/>
      <c r="F44" s="177"/>
      <c r="G44" s="176"/>
      <c r="H44" s="177"/>
      <c r="I44" s="176"/>
      <c r="J44" s="177"/>
      <c r="K44" s="176"/>
      <c r="L44" s="177"/>
      <c r="M44" s="176">
        <v>30</v>
      </c>
      <c r="N44" s="177">
        <v>4.8280000000000003</v>
      </c>
      <c r="O44" s="176">
        <v>5250</v>
      </c>
      <c r="P44" s="177">
        <v>3.3099999999999997E-2</v>
      </c>
      <c r="Q44" s="176"/>
      <c r="R44" s="177"/>
      <c r="S44" s="176"/>
      <c r="T44" s="177"/>
      <c r="U44" s="176">
        <v>100</v>
      </c>
      <c r="V44" s="177">
        <v>3.58</v>
      </c>
      <c r="W44" s="176">
        <v>700</v>
      </c>
      <c r="X44" s="177">
        <v>4.3456000000000002E-2</v>
      </c>
      <c r="Y44" s="176"/>
      <c r="Z44" s="177"/>
      <c r="AA44" s="176">
        <v>270</v>
      </c>
      <c r="AB44" s="177">
        <v>2.7879999999999999E-2</v>
      </c>
      <c r="AC44" s="176"/>
      <c r="AD44" s="177"/>
      <c r="AE44" s="176">
        <v>6</v>
      </c>
      <c r="AF44" s="177">
        <v>2.42</v>
      </c>
      <c r="AG44" s="176">
        <v>10</v>
      </c>
      <c r="AH44" s="177">
        <v>5.5439999999999996</v>
      </c>
      <c r="AI44" s="176">
        <v>39</v>
      </c>
      <c r="AJ44" s="177">
        <v>4.2229000000000001</v>
      </c>
      <c r="AK44" s="176"/>
      <c r="AL44" s="177"/>
      <c r="AM44" s="176"/>
      <c r="AN44" s="177"/>
      <c r="AO44" s="179"/>
      <c r="AP44" s="212"/>
      <c r="AQ44" s="176"/>
      <c r="AR44" s="177"/>
      <c r="AS44" s="179"/>
      <c r="AT44" s="212"/>
      <c r="AU44" s="176"/>
      <c r="AV44" s="177"/>
      <c r="AW44" s="179"/>
      <c r="AX44" s="212"/>
      <c r="AY44" s="176"/>
      <c r="AZ44" s="177"/>
      <c r="BA44" s="179"/>
      <c r="BB44" s="212"/>
      <c r="BC44" s="176"/>
      <c r="BD44" s="177"/>
      <c r="BE44" s="179"/>
      <c r="BF44" s="212"/>
      <c r="BG44" s="181"/>
      <c r="BH44" s="177"/>
      <c r="BI44" s="213"/>
      <c r="BJ44" s="177"/>
      <c r="BK44" s="179"/>
      <c r="BL44" s="212"/>
      <c r="BM44" s="176"/>
      <c r="BN44" s="177"/>
      <c r="BO44" s="179"/>
      <c r="BP44" s="212"/>
      <c r="BQ44" s="176"/>
      <c r="BR44" s="177"/>
      <c r="BS44" s="179"/>
      <c r="BT44" s="212"/>
      <c r="BU44" s="176"/>
      <c r="BV44" s="177"/>
      <c r="BW44" s="176"/>
      <c r="BX44" s="177"/>
      <c r="BY44" s="176"/>
      <c r="BZ44" s="177"/>
      <c r="CA44" s="176"/>
      <c r="CB44" s="177"/>
      <c r="CC44" s="176"/>
      <c r="CD44" s="177"/>
      <c r="CE44" s="176"/>
      <c r="CF44" s="177"/>
      <c r="CG44" s="176"/>
      <c r="CH44" s="177"/>
      <c r="CI44" s="176"/>
      <c r="CJ44" s="177"/>
      <c r="CK44" s="176"/>
      <c r="CL44" s="177"/>
      <c r="CM44" s="176"/>
      <c r="CN44" s="177"/>
      <c r="CO44" s="176"/>
      <c r="CP44" s="177"/>
      <c r="CQ44" s="176"/>
      <c r="CR44" s="177"/>
      <c r="CS44" s="176"/>
      <c r="CT44" s="177"/>
      <c r="CU44" s="176"/>
      <c r="CV44" s="177"/>
    </row>
    <row r="45" spans="2:100" ht="13.5" thickBot="1" x14ac:dyDescent="0.25">
      <c r="B45" s="156" t="s">
        <v>252</v>
      </c>
      <c r="C45" s="157" t="s">
        <v>253</v>
      </c>
      <c r="D45" s="158">
        <f t="shared" si="0"/>
        <v>3395.3100000000004</v>
      </c>
      <c r="E45" s="183"/>
      <c r="F45" s="184"/>
      <c r="G45" s="183"/>
      <c r="H45" s="184"/>
      <c r="I45" s="183">
        <v>480</v>
      </c>
      <c r="J45" s="184">
        <v>0.09</v>
      </c>
      <c r="K45" s="183"/>
      <c r="L45" s="184"/>
      <c r="M45" s="183"/>
      <c r="N45" s="184"/>
      <c r="O45" s="183">
        <v>70000</v>
      </c>
      <c r="P45" s="184">
        <v>3.5000000000000003E-2</v>
      </c>
      <c r="Q45" s="183"/>
      <c r="R45" s="184"/>
      <c r="S45" s="183"/>
      <c r="T45" s="184"/>
      <c r="U45" s="183">
        <v>100</v>
      </c>
      <c r="V45" s="184">
        <v>6.11</v>
      </c>
      <c r="W45" s="183"/>
      <c r="X45" s="184"/>
      <c r="Y45" s="183"/>
      <c r="Z45" s="184"/>
      <c r="AA45" s="183"/>
      <c r="AB45" s="184"/>
      <c r="AC45" s="183"/>
      <c r="AD45" s="184"/>
      <c r="AE45" s="183">
        <v>18</v>
      </c>
      <c r="AF45" s="184">
        <v>1.19</v>
      </c>
      <c r="AG45" s="183">
        <v>16</v>
      </c>
      <c r="AH45" s="184">
        <v>8.3000000000000007</v>
      </c>
      <c r="AI45" s="183">
        <v>13</v>
      </c>
      <c r="AJ45" s="184">
        <v>10.53</v>
      </c>
      <c r="AK45" s="224"/>
      <c r="AL45" s="225"/>
      <c r="AM45" s="226"/>
      <c r="AN45" s="184"/>
      <c r="AO45" s="227"/>
      <c r="AP45" s="228"/>
      <c r="AQ45" s="183"/>
      <c r="AR45" s="184"/>
      <c r="AS45" s="186"/>
      <c r="AT45" s="214"/>
      <c r="AU45" s="183"/>
      <c r="AV45" s="184"/>
      <c r="AW45" s="186"/>
      <c r="AX45" s="214"/>
      <c r="AY45" s="183"/>
      <c r="AZ45" s="184"/>
      <c r="BA45" s="186"/>
      <c r="BB45" s="214"/>
      <c r="BC45" s="183"/>
      <c r="BD45" s="184"/>
      <c r="BE45" s="186"/>
      <c r="BF45" s="214"/>
      <c r="BG45" s="188"/>
      <c r="BH45" s="184"/>
      <c r="BI45" s="217"/>
      <c r="BJ45" s="184"/>
      <c r="BK45" s="186"/>
      <c r="BL45" s="214"/>
      <c r="BM45" s="183"/>
      <c r="BN45" s="184"/>
      <c r="BO45" s="186"/>
      <c r="BP45" s="214"/>
      <c r="BQ45" s="183"/>
      <c r="BR45" s="184"/>
      <c r="BS45" s="186"/>
      <c r="BT45" s="214"/>
      <c r="BU45" s="183"/>
      <c r="BV45" s="184"/>
      <c r="BW45" s="183"/>
      <c r="BX45" s="184"/>
      <c r="BY45" s="183"/>
      <c r="BZ45" s="184"/>
      <c r="CA45" s="183"/>
      <c r="CB45" s="184"/>
      <c r="CC45" s="183"/>
      <c r="CD45" s="184"/>
      <c r="CE45" s="183"/>
      <c r="CF45" s="184"/>
      <c r="CG45" s="183"/>
      <c r="CH45" s="184"/>
      <c r="CI45" s="183"/>
      <c r="CJ45" s="184"/>
      <c r="CK45" s="183"/>
      <c r="CL45" s="184"/>
      <c r="CM45" s="183"/>
      <c r="CN45" s="184"/>
      <c r="CO45" s="183"/>
      <c r="CP45" s="184"/>
      <c r="CQ45" s="183"/>
      <c r="CR45" s="184"/>
      <c r="CS45" s="183"/>
      <c r="CT45" s="184"/>
      <c r="CU45" s="183"/>
      <c r="CV45" s="184"/>
    </row>
    <row r="46" spans="2:100" ht="13.5" thickBot="1" x14ac:dyDescent="0.25">
      <c r="B46" s="229" t="s">
        <v>252</v>
      </c>
      <c r="C46" s="230" t="s">
        <v>254</v>
      </c>
      <c r="D46" s="158">
        <f t="shared" si="0"/>
        <v>1134.7689208666666</v>
      </c>
      <c r="E46" s="190"/>
      <c r="F46" s="191"/>
      <c r="G46" s="190"/>
      <c r="H46" s="191"/>
      <c r="I46" s="190">
        <v>100</v>
      </c>
      <c r="J46" s="191">
        <v>0.15391199999999999</v>
      </c>
      <c r="K46" s="190">
        <v>106</v>
      </c>
      <c r="L46" s="191">
        <v>5.2900064000000002</v>
      </c>
      <c r="M46" s="190"/>
      <c r="N46" s="191"/>
      <c r="O46" s="190">
        <v>2950</v>
      </c>
      <c r="P46" s="191">
        <v>2.57824E-2</v>
      </c>
      <c r="Q46" s="190"/>
      <c r="R46" s="191"/>
      <c r="S46" s="190"/>
      <c r="T46" s="191"/>
      <c r="U46" s="190"/>
      <c r="V46" s="191"/>
      <c r="W46" s="190">
        <v>350</v>
      </c>
      <c r="X46" s="191">
        <v>6.4275333333333337E-2</v>
      </c>
      <c r="Y46" s="190"/>
      <c r="Z46" s="191"/>
      <c r="AA46" s="190">
        <v>400</v>
      </c>
      <c r="AB46" s="191">
        <v>0.10976</v>
      </c>
      <c r="AC46" s="190">
        <v>10</v>
      </c>
      <c r="AD46" s="191">
        <v>24.2</v>
      </c>
      <c r="AE46" s="190"/>
      <c r="AF46" s="191"/>
      <c r="AG46" s="190">
        <v>3</v>
      </c>
      <c r="AH46" s="191">
        <v>6.2698</v>
      </c>
      <c r="AI46" s="190">
        <v>1.0499999999999998</v>
      </c>
      <c r="AJ46" s="191">
        <v>18.13185</v>
      </c>
      <c r="AK46" s="190"/>
      <c r="AL46" s="191"/>
      <c r="AM46" s="190"/>
      <c r="AN46" s="191"/>
      <c r="AO46" s="193"/>
      <c r="AP46" s="210"/>
      <c r="AQ46" s="190"/>
      <c r="AR46" s="191"/>
      <c r="AS46" s="193"/>
      <c r="AT46" s="210"/>
      <c r="AU46" s="190"/>
      <c r="AV46" s="191"/>
      <c r="AW46" s="193"/>
      <c r="AX46" s="210"/>
      <c r="AY46" s="190"/>
      <c r="AZ46" s="191"/>
      <c r="BA46" s="193"/>
      <c r="BB46" s="210"/>
      <c r="BC46" s="190"/>
      <c r="BD46" s="191"/>
      <c r="BE46" s="193"/>
      <c r="BF46" s="210"/>
      <c r="BG46" s="195"/>
      <c r="BH46" s="191"/>
      <c r="BI46" s="211"/>
      <c r="BJ46" s="191"/>
      <c r="BK46" s="193"/>
      <c r="BL46" s="210"/>
      <c r="BM46" s="190"/>
      <c r="BN46" s="191"/>
      <c r="BO46" s="193"/>
      <c r="BP46" s="210"/>
      <c r="BQ46" s="190"/>
      <c r="BR46" s="191"/>
      <c r="BS46" s="193"/>
      <c r="BT46" s="210"/>
      <c r="BU46" s="190"/>
      <c r="BV46" s="191"/>
      <c r="BW46" s="190"/>
      <c r="BX46" s="191"/>
      <c r="BY46" s="190"/>
      <c r="BZ46" s="191"/>
      <c r="CA46" s="190"/>
      <c r="CB46" s="191"/>
      <c r="CC46" s="190"/>
      <c r="CD46" s="191"/>
      <c r="CE46" s="190"/>
      <c r="CF46" s="191"/>
      <c r="CG46" s="190"/>
      <c r="CH46" s="191"/>
      <c r="CI46" s="190">
        <v>19.100000000000001</v>
      </c>
      <c r="CJ46" s="191">
        <v>5.3000340209424088</v>
      </c>
      <c r="CK46" s="190">
        <v>5</v>
      </c>
      <c r="CL46" s="191">
        <v>7.0200206999999999</v>
      </c>
      <c r="CM46" s="190"/>
      <c r="CN46" s="191"/>
      <c r="CO46" s="190"/>
      <c r="CP46" s="191"/>
      <c r="CQ46" s="190"/>
      <c r="CR46" s="191"/>
      <c r="CS46" s="190"/>
      <c r="CT46" s="191"/>
      <c r="CU46" s="190"/>
      <c r="CV46" s="191"/>
    </row>
    <row r="47" spans="2:100" ht="14.25" thickBot="1" x14ac:dyDescent="0.3">
      <c r="B47" s="231"/>
      <c r="C47" s="232" t="s">
        <v>516</v>
      </c>
      <c r="D47" s="650">
        <f>SUM(D7:D46)</f>
        <v>199750.67717925846</v>
      </c>
      <c r="E47" s="233">
        <f>SUM(E7:E46)</f>
        <v>7842</v>
      </c>
      <c r="F47" s="234">
        <f>AVERAGE(F7:F46)</f>
        <v>0.29219466666666666</v>
      </c>
      <c r="G47" s="233">
        <f>SUM(G7:G46)</f>
        <v>30460.3</v>
      </c>
      <c r="H47" s="234">
        <f>AVERAGE(H7:H46)</f>
        <v>0.11768627432840989</v>
      </c>
      <c r="I47" s="233">
        <v>17077.440000000002</v>
      </c>
      <c r="J47" s="234">
        <v>0.31752258114604182</v>
      </c>
      <c r="K47" s="233">
        <v>2137</v>
      </c>
      <c r="L47" s="234">
        <v>3.6125816500000001</v>
      </c>
      <c r="M47" s="233">
        <v>2100</v>
      </c>
      <c r="N47" s="234">
        <v>4.9885879288657904</v>
      </c>
      <c r="O47" s="233">
        <v>1121545</v>
      </c>
      <c r="P47" s="234">
        <v>3.4539563551190401E-2</v>
      </c>
      <c r="Q47" s="233">
        <v>19645</v>
      </c>
      <c r="R47" s="234">
        <v>0.40322809583333341</v>
      </c>
      <c r="S47" s="233">
        <v>1184</v>
      </c>
      <c r="T47" s="234">
        <v>12.531409475428536</v>
      </c>
      <c r="U47" s="233">
        <v>10703</v>
      </c>
      <c r="V47" s="234">
        <v>1.9806222195577479</v>
      </c>
      <c r="W47" s="233">
        <v>17386</v>
      </c>
      <c r="X47" s="234">
        <v>6.9795215277777767E-2</v>
      </c>
      <c r="Y47" s="233">
        <v>4432</v>
      </c>
      <c r="Z47" s="234">
        <v>0.36128213649222068</v>
      </c>
      <c r="AA47" s="233">
        <v>33915</v>
      </c>
      <c r="AB47" s="234">
        <v>6.2098273475872517E-2</v>
      </c>
      <c r="AC47" s="233">
        <v>533</v>
      </c>
      <c r="AD47" s="234">
        <v>8.9601085066495045</v>
      </c>
      <c r="AE47" s="233">
        <v>1060</v>
      </c>
      <c r="AF47" s="234">
        <v>4.3451933044871787</v>
      </c>
      <c r="AG47" s="233">
        <v>4052.22</v>
      </c>
      <c r="AH47" s="234">
        <v>6.843053232249404</v>
      </c>
      <c r="AI47" s="233">
        <v>7957.0500000000011</v>
      </c>
      <c r="AJ47" s="234">
        <v>9.0491605324245921</v>
      </c>
      <c r="AK47" s="233">
        <f>SUM(AK7:AK46)</f>
        <v>147867</v>
      </c>
      <c r="AL47" s="234">
        <f>AVERAGE(AL7:AL46)</f>
        <v>0.10146468047298882</v>
      </c>
      <c r="AM47" s="233">
        <f>SUM(AM7:AM46)</f>
        <v>379</v>
      </c>
      <c r="AN47" s="234">
        <f>AVERAGE(AN7:AN46)</f>
        <v>1.6356437246963559E-2</v>
      </c>
      <c r="AO47" s="235">
        <f>SUM(AO7:AO46)</f>
        <v>4500</v>
      </c>
      <c r="AP47" s="236">
        <f>AVERAGE(AP7:AP46)</f>
        <v>2.3E-2</v>
      </c>
      <c r="AQ47" s="233">
        <f>SUM(AQ7:AQ46)</f>
        <v>1032</v>
      </c>
      <c r="AR47" s="234">
        <f>AVERAGE(AR7:AR46)</f>
        <v>0.44263809523809522</v>
      </c>
      <c r="AS47" s="235">
        <f>SUM(AS7:AS46)</f>
        <v>1288</v>
      </c>
      <c r="AT47" s="236">
        <f>AVERAGE(AT7:AT46)</f>
        <v>1.2544705410821644</v>
      </c>
      <c r="AU47" s="233">
        <f>SUM(AU7:AU46)</f>
        <v>860</v>
      </c>
      <c r="AV47" s="234">
        <f>AVERAGE(AV7:AV46)</f>
        <v>1.0886499999999999</v>
      </c>
      <c r="AW47" s="235">
        <f>SUM(AW7:AW46)</f>
        <v>85</v>
      </c>
      <c r="AX47" s="236">
        <f>AVERAGE(AX7:AX46)</f>
        <v>7.0215588235294115</v>
      </c>
      <c r="AY47" s="233">
        <f>SUM(AY7:AY46)</f>
        <v>40</v>
      </c>
      <c r="AZ47" s="234">
        <f>AVERAGE(AZ7:AZ46)</f>
        <v>2.0763600000000002</v>
      </c>
      <c r="BA47" s="235">
        <f>SUM(BA7:BA46)</f>
        <v>30</v>
      </c>
      <c r="BB47" s="236">
        <f>AVERAGE(BB7:BB46)</f>
        <v>3.9325000000000001</v>
      </c>
      <c r="BC47" s="233">
        <f>SUM(BC7:BC46)</f>
        <v>12</v>
      </c>
      <c r="BD47" s="234">
        <f>AVERAGE(BD7:BD46)</f>
        <v>1.4641</v>
      </c>
      <c r="BE47" s="235">
        <f t="shared" ref="BE47" si="1">SUM(BE7:BE46)</f>
        <v>10</v>
      </c>
      <c r="BF47" s="236">
        <f t="shared" ref="BF47" si="2">AVERAGE(BF7:BF46)</f>
        <v>18.101600000000001</v>
      </c>
      <c r="BG47" s="237">
        <f t="shared" ref="BG47" si="3">SUM(BG7:BG46)</f>
        <v>63</v>
      </c>
      <c r="BH47" s="234">
        <f t="shared" ref="BH47" si="4">AVERAGE(BH7:BH46)</f>
        <v>2.2526000000000002</v>
      </c>
      <c r="BI47" s="238">
        <f t="shared" ref="BI47" si="5">SUM(BI7:BI46)</f>
        <v>115</v>
      </c>
      <c r="BJ47" s="234">
        <f t="shared" ref="BJ47" si="6">AVERAGE(BJ7:BJ46)</f>
        <v>0.53173999999999999</v>
      </c>
      <c r="BK47" s="235">
        <f t="shared" ref="BK47" si="7">SUM(BK7:BK46)</f>
        <v>3</v>
      </c>
      <c r="BL47" s="236">
        <f t="shared" ref="BL47" si="8">AVERAGE(BL7:BL46)</f>
        <v>350.09333333333331</v>
      </c>
      <c r="BM47" s="233">
        <f t="shared" ref="BM47" si="9">SUM(BM7:BM46)</f>
        <v>2760</v>
      </c>
      <c r="BN47" s="234">
        <f t="shared" ref="BN47" si="10">AVERAGE(BN7:BN46)</f>
        <v>7.9299999999999995E-2</v>
      </c>
      <c r="BO47" s="235">
        <f t="shared" ref="BO47" si="11">SUM(BO7:BO46)</f>
        <v>3</v>
      </c>
      <c r="BP47" s="236">
        <f t="shared" ref="BP47" si="12">AVERAGE(BP7:BP46)</f>
        <v>3.6179000000000001</v>
      </c>
      <c r="BQ47" s="233">
        <f t="shared" ref="BQ47" si="13">SUM(BQ7:BQ46)</f>
        <v>5</v>
      </c>
      <c r="BR47" s="234">
        <f t="shared" ref="BR47" si="14">AVERAGE(BR7:BR46)</f>
        <v>8.9488000000000003</v>
      </c>
      <c r="BS47" s="235">
        <f t="shared" ref="BS47" si="15">SUM(BS7:BS46)</f>
        <v>400</v>
      </c>
      <c r="BT47" s="236">
        <f t="shared" ref="BT47" si="16">AVERAGE(BT7:BT46)</f>
        <v>1.77E-2</v>
      </c>
      <c r="BU47" s="233">
        <f t="shared" ref="BU47" si="17">SUM(BU7:BU46)</f>
        <v>80</v>
      </c>
      <c r="BV47" s="234">
        <f t="shared" ref="BV47" si="18">AVERAGE(BV7:BV46)</f>
        <v>0.5422499999999999</v>
      </c>
      <c r="BW47" s="233">
        <f t="shared" ref="BW47" si="19">SUM(BW7:BW46)</f>
        <v>17</v>
      </c>
      <c r="BX47" s="234">
        <f t="shared" ref="BX47" si="20">AVERAGE(BX7:BX46)</f>
        <v>7.2394042553191502</v>
      </c>
      <c r="BY47" s="233">
        <f t="shared" ref="BY47" si="21">SUM(BY7:BY46)</f>
        <v>43.75</v>
      </c>
      <c r="BZ47" s="234">
        <f t="shared" ref="BZ47" si="22">AVERAGE(BZ7:BZ46)</f>
        <v>3.3670121756487026</v>
      </c>
      <c r="CA47" s="233">
        <f t="shared" ref="CA47" si="23">SUM(CA7:CA46)</f>
        <v>282.59999999999991</v>
      </c>
      <c r="CB47" s="234">
        <f t="shared" ref="CB47" si="24">AVERAGE(CB7:CB46)</f>
        <v>1.3629474164728275</v>
      </c>
      <c r="CC47" s="233">
        <f t="shared" ref="CC47" si="25">SUM(CC7:CC46)</f>
        <v>1566.3</v>
      </c>
      <c r="CD47" s="234">
        <f t="shared" ref="CD47" si="26">AVERAGE(CD7:CD46)</f>
        <v>0.17089906828334395</v>
      </c>
      <c r="CE47" s="233">
        <f t="shared" ref="CE47" si="27">SUM(CE7:CE46)</f>
        <v>5</v>
      </c>
      <c r="CF47" s="234">
        <f t="shared" ref="CF47" si="28">AVERAGE(CF7:CF46)</f>
        <v>11.5</v>
      </c>
      <c r="CG47" s="233">
        <f t="shared" ref="CG47" si="29">SUM(CG7:CG46)</f>
        <v>16</v>
      </c>
      <c r="CH47" s="234">
        <f t="shared" ref="CH47" si="30">AVERAGE(CH7:CH46)</f>
        <v>2.85</v>
      </c>
      <c r="CI47" s="233">
        <f t="shared" ref="CI47" si="31">SUM(CI7:CI46)</f>
        <v>19.100000000000001</v>
      </c>
      <c r="CJ47" s="234">
        <f t="shared" ref="CJ47" si="32">AVERAGE(CJ7:CJ46)</f>
        <v>5.3000340209424088</v>
      </c>
      <c r="CK47" s="233">
        <f t="shared" ref="CK47" si="33">SUM(CK7:CK46)</f>
        <v>5</v>
      </c>
      <c r="CL47" s="234">
        <f t="shared" ref="CL47" si="34">AVERAGE(CL7:CL46)</f>
        <v>7.0200206999999999</v>
      </c>
      <c r="CM47" s="233">
        <f t="shared" ref="CM47" si="35">SUM(CM7:CM46)</f>
        <v>4</v>
      </c>
      <c r="CN47" s="234">
        <f t="shared" ref="CN47" si="36">AVERAGE(CN7:CN46)</f>
        <v>14.63</v>
      </c>
      <c r="CO47" s="233">
        <f t="shared" ref="CO47" si="37">SUM(CO7:CO46)</f>
        <v>30</v>
      </c>
      <c r="CP47" s="234">
        <f t="shared" ref="CP47" si="38">AVERAGE(CP7:CP46)</f>
        <v>0.44350000000000001</v>
      </c>
      <c r="CQ47" s="233">
        <f t="shared" ref="CQ47" si="39">SUM(CQ7:CQ46)</f>
        <v>2</v>
      </c>
      <c r="CR47" s="234">
        <f t="shared" ref="CR47" si="40">AVERAGE(CR7:CR46)</f>
        <v>20.16</v>
      </c>
      <c r="CS47" s="233">
        <f t="shared" ref="CS47" si="41">SUM(CS7:CS46)</f>
        <v>15</v>
      </c>
      <c r="CT47" s="234">
        <f t="shared" ref="CT47" si="42">AVERAGE(CT7:CT46)</f>
        <v>11.089999999999998</v>
      </c>
      <c r="CU47" s="233">
        <f t="shared" ref="CU47" si="43">SUM(CU7:CU46)</f>
        <v>10</v>
      </c>
      <c r="CV47" s="234">
        <f t="shared" ref="CV47" si="44">AVERAGE(CV7:CV46)</f>
        <v>6.05</v>
      </c>
    </row>
    <row r="50" spans="1:108" ht="15.75" x14ac:dyDescent="0.25">
      <c r="B50" s="69" t="s">
        <v>517</v>
      </c>
      <c r="C50" s="70"/>
      <c r="D50" s="7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72"/>
      <c r="AM50" s="11"/>
      <c r="AN50" s="72"/>
      <c r="AO50" s="11"/>
      <c r="AP50" s="72"/>
      <c r="AQ50" s="11"/>
      <c r="AR50" s="72"/>
      <c r="AS50" s="11"/>
      <c r="AT50" s="72"/>
      <c r="AU50" s="11"/>
      <c r="AV50" s="72"/>
      <c r="AW50" s="11"/>
      <c r="AX50" s="72"/>
      <c r="AY50" s="11"/>
      <c r="AZ50" s="72"/>
      <c r="BA50" s="11"/>
      <c r="BB50" s="72"/>
      <c r="BC50" s="11"/>
      <c r="BD50" s="72"/>
      <c r="BE50" s="11"/>
      <c r="BF50" s="72"/>
      <c r="BG50" s="11"/>
      <c r="BH50" s="72"/>
      <c r="BI50" s="11"/>
      <c r="BJ50" s="72"/>
      <c r="BK50" s="11"/>
      <c r="BL50" s="72"/>
      <c r="BM50" s="11"/>
      <c r="BN50" s="72"/>
      <c r="BO50" s="11"/>
      <c r="BP50" s="72"/>
      <c r="BQ50" s="11"/>
      <c r="BR50" s="72"/>
      <c r="BS50" s="11"/>
      <c r="BT50" s="73"/>
      <c r="BU50" s="11"/>
      <c r="BV50" s="73"/>
      <c r="BW50" s="11"/>
      <c r="BX50" s="73"/>
      <c r="BY50" s="11"/>
      <c r="BZ50" s="73"/>
      <c r="CA50" s="11"/>
      <c r="CB50" s="73"/>
      <c r="CC50" s="11"/>
      <c r="CD50" s="73"/>
      <c r="CE50" s="11"/>
      <c r="CF50" s="73"/>
      <c r="CG50" s="11"/>
      <c r="CH50" s="73"/>
      <c r="CI50" s="11"/>
      <c r="CJ50" s="73"/>
      <c r="CK50" s="11"/>
      <c r="CL50" s="73"/>
      <c r="CM50" s="11"/>
      <c r="CN50" s="73"/>
      <c r="CO50" s="11"/>
      <c r="CP50" s="72"/>
      <c r="CQ50" s="11"/>
      <c r="CR50" s="72"/>
      <c r="CS50" s="11"/>
      <c r="CT50" s="72"/>
      <c r="CU50" s="11"/>
      <c r="CV50" s="72"/>
      <c r="CW50" s="11"/>
      <c r="CX50" s="72"/>
      <c r="CY50" s="11"/>
      <c r="CZ50" s="72"/>
      <c r="DA50" s="11"/>
      <c r="DB50" s="72"/>
      <c r="DC50" s="11"/>
      <c r="DD50" s="72"/>
    </row>
    <row r="51" spans="1:108" ht="15.75" thickBot="1" x14ac:dyDescent="0.3">
      <c r="B51" s="74" t="s">
        <v>277</v>
      </c>
      <c r="C51" s="75"/>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38"/>
      <c r="AL51" s="738"/>
      <c r="AM51" s="738"/>
      <c r="AN51" s="738"/>
      <c r="AO51" s="738"/>
      <c r="AP51" s="738"/>
      <c r="AQ51" s="738"/>
      <c r="AR51" s="738"/>
      <c r="AS51" s="738"/>
      <c r="AT51" s="76"/>
      <c r="AU51" s="11"/>
      <c r="AV51" s="72"/>
      <c r="AW51" s="11"/>
      <c r="AX51" s="72"/>
      <c r="AY51" s="11"/>
      <c r="AZ51" s="72"/>
      <c r="BA51" s="11"/>
      <c r="BB51" s="72"/>
      <c r="BC51" s="11"/>
      <c r="BD51" s="72"/>
      <c r="BE51" s="11"/>
      <c r="BF51" s="72"/>
      <c r="BG51" s="11"/>
      <c r="BH51" s="72"/>
      <c r="BI51" s="11"/>
      <c r="BJ51" s="72"/>
      <c r="BK51" s="11"/>
      <c r="BL51" s="72"/>
      <c r="BM51" s="11"/>
      <c r="BN51" s="72"/>
      <c r="BO51" s="11"/>
      <c r="BP51" s="72"/>
      <c r="BQ51" s="11"/>
      <c r="BR51" s="72"/>
      <c r="BS51" s="11"/>
      <c r="BT51" s="73"/>
      <c r="BU51" s="11"/>
      <c r="BV51" s="73"/>
      <c r="BW51" s="11"/>
      <c r="BX51" s="73"/>
      <c r="BY51" s="11"/>
      <c r="BZ51" s="73"/>
      <c r="CA51" s="11"/>
      <c r="CB51" s="73"/>
      <c r="CC51" s="11"/>
      <c r="CD51" s="73"/>
      <c r="CE51" s="11"/>
      <c r="CF51" s="73"/>
      <c r="CG51" s="11"/>
      <c r="CH51" s="73"/>
      <c r="CI51" s="11"/>
      <c r="CJ51" s="73"/>
      <c r="CK51" s="11"/>
      <c r="CL51" s="73"/>
      <c r="CM51" s="11"/>
      <c r="CN51" s="73"/>
      <c r="CO51" s="11"/>
      <c r="CP51" s="72"/>
      <c r="CQ51" s="11"/>
      <c r="CR51" s="72"/>
      <c r="CS51" s="11"/>
      <c r="CT51" s="72"/>
      <c r="CU51" s="11"/>
      <c r="CV51" s="72"/>
      <c r="CW51" s="11"/>
      <c r="CX51" s="72"/>
      <c r="CY51" s="11"/>
      <c r="CZ51" s="72"/>
      <c r="DA51" s="11"/>
      <c r="DB51" s="72"/>
      <c r="DC51" s="11"/>
      <c r="DD51" s="72"/>
    </row>
    <row r="52" spans="1:108" ht="13.5" x14ac:dyDescent="0.2">
      <c r="A52" s="239" t="s">
        <v>371</v>
      </c>
      <c r="B52" s="739" t="s">
        <v>147</v>
      </c>
      <c r="C52" s="741" t="s">
        <v>148</v>
      </c>
      <c r="D52" s="743" t="s">
        <v>273</v>
      </c>
      <c r="E52" s="745" t="s">
        <v>150</v>
      </c>
      <c r="F52" s="746"/>
      <c r="G52" s="745" t="s">
        <v>151</v>
      </c>
      <c r="H52" s="746"/>
      <c r="I52" s="745" t="s">
        <v>152</v>
      </c>
      <c r="J52" s="746"/>
      <c r="K52" s="745" t="s">
        <v>153</v>
      </c>
      <c r="L52" s="746"/>
      <c r="M52" s="745" t="s">
        <v>154</v>
      </c>
      <c r="N52" s="746"/>
      <c r="O52" s="745" t="s">
        <v>155</v>
      </c>
      <c r="P52" s="746"/>
      <c r="Q52" s="745" t="s">
        <v>156</v>
      </c>
      <c r="R52" s="746"/>
      <c r="S52" s="745" t="s">
        <v>157</v>
      </c>
      <c r="T52" s="746"/>
      <c r="U52" s="745" t="s">
        <v>158</v>
      </c>
      <c r="V52" s="746"/>
      <c r="W52" s="745" t="s">
        <v>159</v>
      </c>
      <c r="X52" s="746"/>
      <c r="Y52" s="745" t="s">
        <v>160</v>
      </c>
      <c r="Z52" s="746"/>
      <c r="AA52" s="745" t="s">
        <v>161</v>
      </c>
      <c r="AB52" s="746"/>
      <c r="AC52" s="745" t="s">
        <v>162</v>
      </c>
      <c r="AD52" s="746"/>
      <c r="AE52" s="745" t="s">
        <v>163</v>
      </c>
      <c r="AF52" s="746"/>
      <c r="AG52" s="745" t="s">
        <v>164</v>
      </c>
      <c r="AH52" s="746"/>
      <c r="AI52" s="745" t="s">
        <v>165</v>
      </c>
      <c r="AJ52" s="746"/>
      <c r="AK52" s="745" t="s">
        <v>166</v>
      </c>
      <c r="AL52" s="746"/>
      <c r="AM52" s="745" t="s">
        <v>518</v>
      </c>
      <c r="AN52" s="746"/>
      <c r="AO52" s="747" t="s">
        <v>519</v>
      </c>
      <c r="AP52" s="747"/>
      <c r="AQ52" s="750" t="s">
        <v>480</v>
      </c>
      <c r="AR52" s="751"/>
      <c r="AS52" s="752" t="s">
        <v>481</v>
      </c>
      <c r="AT52" s="753"/>
      <c r="AU52" s="754" t="s">
        <v>520</v>
      </c>
      <c r="AV52" s="755"/>
      <c r="AW52" s="747" t="s">
        <v>521</v>
      </c>
      <c r="AX52" s="747"/>
      <c r="AY52" s="745" t="s">
        <v>176</v>
      </c>
      <c r="AZ52" s="746"/>
      <c r="BA52" s="747" t="s">
        <v>483</v>
      </c>
      <c r="BB52" s="747"/>
      <c r="BC52" s="745" t="s">
        <v>85</v>
      </c>
      <c r="BD52" s="746"/>
      <c r="BE52" s="747" t="s">
        <v>484</v>
      </c>
      <c r="BF52" s="747"/>
      <c r="BG52" s="745" t="s">
        <v>485</v>
      </c>
      <c r="BH52" s="746"/>
      <c r="BI52" s="747" t="s">
        <v>522</v>
      </c>
      <c r="BJ52" s="747"/>
      <c r="BK52" s="748" t="s">
        <v>486</v>
      </c>
      <c r="BL52" s="749"/>
      <c r="BM52" s="759" t="s">
        <v>523</v>
      </c>
      <c r="BN52" s="760"/>
      <c r="BO52" s="750" t="s">
        <v>524</v>
      </c>
      <c r="BP52" s="751"/>
      <c r="BQ52" s="761" t="s">
        <v>525</v>
      </c>
      <c r="BR52" s="762"/>
      <c r="BS52" s="763" t="s">
        <v>490</v>
      </c>
      <c r="BT52" s="763"/>
      <c r="BU52" s="750" t="s">
        <v>491</v>
      </c>
      <c r="BV52" s="751"/>
      <c r="BW52" s="745" t="s">
        <v>493</v>
      </c>
      <c r="BX52" s="746"/>
      <c r="BY52" s="747" t="s">
        <v>526</v>
      </c>
      <c r="BZ52" s="747"/>
      <c r="CA52" s="745" t="s">
        <v>527</v>
      </c>
      <c r="CB52" s="746"/>
      <c r="CC52" s="745" t="s">
        <v>494</v>
      </c>
      <c r="CD52" s="746"/>
      <c r="CE52" s="745" t="s">
        <v>496</v>
      </c>
      <c r="CF52" s="746"/>
      <c r="CG52" s="745" t="s">
        <v>185</v>
      </c>
      <c r="CH52" s="746"/>
      <c r="CI52" s="745" t="s">
        <v>498</v>
      </c>
      <c r="CJ52" s="746"/>
      <c r="CK52" s="745" t="s">
        <v>528</v>
      </c>
      <c r="CL52" s="746"/>
      <c r="CM52" s="745" t="s">
        <v>529</v>
      </c>
      <c r="CN52" s="746"/>
      <c r="CO52" s="745" t="s">
        <v>530</v>
      </c>
      <c r="CP52" s="746"/>
      <c r="CQ52" s="745" t="s">
        <v>531</v>
      </c>
      <c r="CR52" s="746"/>
      <c r="CS52" s="745" t="s">
        <v>532</v>
      </c>
      <c r="CT52" s="746"/>
      <c r="CU52" s="745" t="s">
        <v>533</v>
      </c>
      <c r="CV52" s="746"/>
      <c r="CW52" s="747" t="s">
        <v>534</v>
      </c>
      <c r="CX52" s="747"/>
      <c r="CY52" s="745" t="s">
        <v>535</v>
      </c>
      <c r="CZ52" s="746"/>
      <c r="DA52" s="756" t="s">
        <v>503</v>
      </c>
      <c r="DB52" s="756"/>
      <c r="DC52" s="745" t="s">
        <v>536</v>
      </c>
      <c r="DD52" s="746"/>
    </row>
    <row r="53" spans="1:108" ht="25.5" x14ac:dyDescent="0.2">
      <c r="B53" s="740"/>
      <c r="C53" s="742"/>
      <c r="D53" s="744"/>
      <c r="E53" s="358" t="s">
        <v>187</v>
      </c>
      <c r="F53" s="359" t="s">
        <v>188</v>
      </c>
      <c r="G53" s="358" t="s">
        <v>187</v>
      </c>
      <c r="H53" s="359" t="s">
        <v>188</v>
      </c>
      <c r="I53" s="358" t="s">
        <v>187</v>
      </c>
      <c r="J53" s="359" t="s">
        <v>188</v>
      </c>
      <c r="K53" s="358" t="s">
        <v>187</v>
      </c>
      <c r="L53" s="359" t="s">
        <v>188</v>
      </c>
      <c r="M53" s="358" t="s">
        <v>187</v>
      </c>
      <c r="N53" s="359" t="s">
        <v>188</v>
      </c>
      <c r="O53" s="358" t="s">
        <v>187</v>
      </c>
      <c r="P53" s="359" t="s">
        <v>188</v>
      </c>
      <c r="Q53" s="358" t="s">
        <v>189</v>
      </c>
      <c r="R53" s="359" t="s">
        <v>190</v>
      </c>
      <c r="S53" s="358" t="s">
        <v>187</v>
      </c>
      <c r="T53" s="359" t="s">
        <v>188</v>
      </c>
      <c r="U53" s="358" t="s">
        <v>187</v>
      </c>
      <c r="V53" s="359" t="s">
        <v>188</v>
      </c>
      <c r="W53" s="358" t="s">
        <v>187</v>
      </c>
      <c r="X53" s="359" t="s">
        <v>188</v>
      </c>
      <c r="Y53" s="358" t="s">
        <v>187</v>
      </c>
      <c r="Z53" s="359" t="s">
        <v>188</v>
      </c>
      <c r="AA53" s="358" t="s">
        <v>187</v>
      </c>
      <c r="AB53" s="359" t="s">
        <v>188</v>
      </c>
      <c r="AC53" s="358" t="s">
        <v>187</v>
      </c>
      <c r="AD53" s="359" t="s">
        <v>188</v>
      </c>
      <c r="AE53" s="358" t="s">
        <v>187</v>
      </c>
      <c r="AF53" s="359" t="s">
        <v>188</v>
      </c>
      <c r="AG53" s="358" t="s">
        <v>191</v>
      </c>
      <c r="AH53" s="359" t="s">
        <v>192</v>
      </c>
      <c r="AI53" s="358" t="s">
        <v>191</v>
      </c>
      <c r="AJ53" s="359" t="s">
        <v>192</v>
      </c>
      <c r="AK53" s="358" t="s">
        <v>187</v>
      </c>
      <c r="AL53" s="360" t="s">
        <v>188</v>
      </c>
      <c r="AM53" s="358" t="s">
        <v>187</v>
      </c>
      <c r="AN53" s="360" t="s">
        <v>188</v>
      </c>
      <c r="AO53" s="366" t="s">
        <v>191</v>
      </c>
      <c r="AP53" s="363" t="s">
        <v>195</v>
      </c>
      <c r="AQ53" s="358" t="s">
        <v>187</v>
      </c>
      <c r="AR53" s="360" t="s">
        <v>188</v>
      </c>
      <c r="AS53" s="366" t="s">
        <v>187</v>
      </c>
      <c r="AT53" s="360" t="s">
        <v>188</v>
      </c>
      <c r="AU53" s="358" t="s">
        <v>187</v>
      </c>
      <c r="AV53" s="360" t="s">
        <v>188</v>
      </c>
      <c r="AW53" s="358" t="s">
        <v>537</v>
      </c>
      <c r="AX53" s="360" t="s">
        <v>538</v>
      </c>
      <c r="AY53" s="358" t="s">
        <v>187</v>
      </c>
      <c r="AZ53" s="360" t="s">
        <v>188</v>
      </c>
      <c r="BA53" s="358" t="s">
        <v>187</v>
      </c>
      <c r="BB53" s="360" t="s">
        <v>188</v>
      </c>
      <c r="BC53" s="358" t="s">
        <v>187</v>
      </c>
      <c r="BD53" s="360" t="s">
        <v>188</v>
      </c>
      <c r="BE53" s="358" t="s">
        <v>187</v>
      </c>
      <c r="BF53" s="360" t="s">
        <v>188</v>
      </c>
      <c r="BG53" s="358" t="s">
        <v>187</v>
      </c>
      <c r="BH53" s="360" t="s">
        <v>188</v>
      </c>
      <c r="BI53" s="358" t="s">
        <v>187</v>
      </c>
      <c r="BJ53" s="360" t="s">
        <v>188</v>
      </c>
      <c r="BK53" s="358" t="s">
        <v>187</v>
      </c>
      <c r="BL53" s="360" t="s">
        <v>188</v>
      </c>
      <c r="BM53" s="358" t="s">
        <v>187</v>
      </c>
      <c r="BN53" s="360" t="s">
        <v>188</v>
      </c>
      <c r="BO53" s="358" t="s">
        <v>187</v>
      </c>
      <c r="BP53" s="360" t="s">
        <v>188</v>
      </c>
      <c r="BQ53" s="358" t="s">
        <v>187</v>
      </c>
      <c r="BR53" s="360" t="s">
        <v>188</v>
      </c>
      <c r="BS53" s="366" t="s">
        <v>187</v>
      </c>
      <c r="BT53" s="363" t="s">
        <v>188</v>
      </c>
      <c r="BU53" s="358" t="s">
        <v>191</v>
      </c>
      <c r="BV53" s="360" t="s">
        <v>192</v>
      </c>
      <c r="BW53" s="358" t="s">
        <v>187</v>
      </c>
      <c r="BX53" s="360" t="s">
        <v>188</v>
      </c>
      <c r="BY53" s="358" t="s">
        <v>187</v>
      </c>
      <c r="BZ53" s="363" t="s">
        <v>188</v>
      </c>
      <c r="CA53" s="358" t="s">
        <v>187</v>
      </c>
      <c r="CB53" s="360" t="s">
        <v>188</v>
      </c>
      <c r="CC53" s="358" t="s">
        <v>506</v>
      </c>
      <c r="CD53" s="360" t="s">
        <v>507</v>
      </c>
      <c r="CE53" s="358" t="s">
        <v>506</v>
      </c>
      <c r="CF53" s="360" t="s">
        <v>507</v>
      </c>
      <c r="CG53" s="358" t="s">
        <v>202</v>
      </c>
      <c r="CH53" s="360" t="s">
        <v>203</v>
      </c>
      <c r="CI53" s="358" t="s">
        <v>191</v>
      </c>
      <c r="CJ53" s="360" t="s">
        <v>192</v>
      </c>
      <c r="CK53" s="358" t="s">
        <v>187</v>
      </c>
      <c r="CL53" s="360" t="s">
        <v>188</v>
      </c>
      <c r="CM53" s="358" t="s">
        <v>187</v>
      </c>
      <c r="CN53" s="360" t="s">
        <v>188</v>
      </c>
      <c r="CO53" s="358" t="s">
        <v>187</v>
      </c>
      <c r="CP53" s="360" t="s">
        <v>188</v>
      </c>
      <c r="CQ53" s="358" t="s">
        <v>187</v>
      </c>
      <c r="CR53" s="360" t="s">
        <v>188</v>
      </c>
      <c r="CS53" s="358" t="s">
        <v>187</v>
      </c>
      <c r="CT53" s="360" t="s">
        <v>188</v>
      </c>
      <c r="CU53" s="358" t="s">
        <v>187</v>
      </c>
      <c r="CV53" s="360" t="s">
        <v>188</v>
      </c>
      <c r="CW53" s="366" t="s">
        <v>187</v>
      </c>
      <c r="CX53" s="363" t="s">
        <v>188</v>
      </c>
      <c r="CY53" s="358" t="s">
        <v>187</v>
      </c>
      <c r="CZ53" s="360" t="s">
        <v>188</v>
      </c>
      <c r="DA53" s="366" t="s">
        <v>187</v>
      </c>
      <c r="DB53" s="363" t="s">
        <v>188</v>
      </c>
      <c r="DC53" s="358" t="s">
        <v>187</v>
      </c>
      <c r="DD53" s="360" t="s">
        <v>188</v>
      </c>
    </row>
    <row r="54" spans="1:108" ht="13.5" thickBot="1" x14ac:dyDescent="0.25">
      <c r="B54" s="240">
        <v>1</v>
      </c>
      <c r="C54" s="241">
        <v>2</v>
      </c>
      <c r="D54" s="242"/>
      <c r="E54" s="243">
        <v>6</v>
      </c>
      <c r="F54" s="241">
        <v>7</v>
      </c>
      <c r="G54" s="243">
        <v>8</v>
      </c>
      <c r="H54" s="241">
        <v>9</v>
      </c>
      <c r="I54" s="243">
        <v>10</v>
      </c>
      <c r="J54" s="241">
        <v>11</v>
      </c>
      <c r="K54" s="243">
        <v>12</v>
      </c>
      <c r="L54" s="241">
        <v>13</v>
      </c>
      <c r="M54" s="243">
        <v>14</v>
      </c>
      <c r="N54" s="241">
        <v>15</v>
      </c>
      <c r="O54" s="243">
        <v>16</v>
      </c>
      <c r="P54" s="241">
        <v>17</v>
      </c>
      <c r="Q54" s="243">
        <v>18</v>
      </c>
      <c r="R54" s="241">
        <v>19</v>
      </c>
      <c r="S54" s="243">
        <v>20</v>
      </c>
      <c r="T54" s="241">
        <v>21</v>
      </c>
      <c r="U54" s="243">
        <v>22</v>
      </c>
      <c r="V54" s="241">
        <v>23</v>
      </c>
      <c r="W54" s="243">
        <v>24</v>
      </c>
      <c r="X54" s="241">
        <v>25</v>
      </c>
      <c r="Y54" s="243">
        <v>26</v>
      </c>
      <c r="Z54" s="241">
        <v>27</v>
      </c>
      <c r="AA54" s="243">
        <v>28</v>
      </c>
      <c r="AB54" s="241">
        <v>29</v>
      </c>
      <c r="AC54" s="243">
        <v>30</v>
      </c>
      <c r="AD54" s="241">
        <v>31</v>
      </c>
      <c r="AE54" s="243">
        <v>32</v>
      </c>
      <c r="AF54" s="241">
        <v>33</v>
      </c>
      <c r="AG54" s="243">
        <v>34</v>
      </c>
      <c r="AH54" s="241">
        <v>35</v>
      </c>
      <c r="AI54" s="243">
        <v>36</v>
      </c>
      <c r="AJ54" s="241">
        <v>37</v>
      </c>
      <c r="AK54" s="243">
        <v>39</v>
      </c>
      <c r="AL54" s="241">
        <v>40</v>
      </c>
      <c r="AM54" s="243">
        <v>41</v>
      </c>
      <c r="AN54" s="241">
        <v>42</v>
      </c>
      <c r="AO54" s="244">
        <v>43</v>
      </c>
      <c r="AP54" s="245">
        <v>44</v>
      </c>
      <c r="AQ54" s="243">
        <v>45</v>
      </c>
      <c r="AR54" s="241">
        <v>46</v>
      </c>
      <c r="AS54" s="244">
        <v>47</v>
      </c>
      <c r="AT54" s="241">
        <v>48</v>
      </c>
      <c r="AU54" s="243">
        <v>49</v>
      </c>
      <c r="AV54" s="241">
        <v>50</v>
      </c>
      <c r="AW54" s="243">
        <v>51</v>
      </c>
      <c r="AX54" s="241">
        <v>52</v>
      </c>
      <c r="AY54" s="243">
        <v>53</v>
      </c>
      <c r="AZ54" s="241">
        <v>54</v>
      </c>
      <c r="BA54" s="243">
        <v>55</v>
      </c>
      <c r="BB54" s="241">
        <v>56</v>
      </c>
      <c r="BC54" s="243">
        <v>57</v>
      </c>
      <c r="BD54" s="241">
        <v>58</v>
      </c>
      <c r="BE54" s="243">
        <v>59</v>
      </c>
      <c r="BF54" s="241">
        <v>60</v>
      </c>
      <c r="BG54" s="243">
        <v>61</v>
      </c>
      <c r="BH54" s="241">
        <v>62</v>
      </c>
      <c r="BI54" s="243">
        <v>63</v>
      </c>
      <c r="BJ54" s="241">
        <v>64</v>
      </c>
      <c r="BK54" s="243">
        <v>65</v>
      </c>
      <c r="BL54" s="241">
        <v>66</v>
      </c>
      <c r="BM54" s="243">
        <v>67</v>
      </c>
      <c r="BN54" s="241">
        <v>68</v>
      </c>
      <c r="BO54" s="243">
        <v>69</v>
      </c>
      <c r="BP54" s="241">
        <v>70</v>
      </c>
      <c r="BQ54" s="243">
        <v>71</v>
      </c>
      <c r="BR54" s="241">
        <v>72</v>
      </c>
      <c r="BS54" s="244">
        <v>73</v>
      </c>
      <c r="BT54" s="246">
        <v>74</v>
      </c>
      <c r="BU54" s="243">
        <v>75</v>
      </c>
      <c r="BV54" s="247">
        <v>76</v>
      </c>
      <c r="BW54" s="243">
        <v>77</v>
      </c>
      <c r="BX54" s="247">
        <v>78</v>
      </c>
      <c r="BY54" s="243">
        <v>79</v>
      </c>
      <c r="BZ54" s="246">
        <v>80</v>
      </c>
      <c r="CA54" s="243">
        <v>81</v>
      </c>
      <c r="CB54" s="247">
        <v>82</v>
      </c>
      <c r="CC54" s="243">
        <v>83</v>
      </c>
      <c r="CD54" s="247">
        <v>84</v>
      </c>
      <c r="CE54" s="243">
        <v>85</v>
      </c>
      <c r="CF54" s="247">
        <v>86</v>
      </c>
      <c r="CG54" s="243">
        <v>87</v>
      </c>
      <c r="CH54" s="247">
        <v>88</v>
      </c>
      <c r="CI54" s="243">
        <v>89</v>
      </c>
      <c r="CJ54" s="247">
        <v>90</v>
      </c>
      <c r="CK54" s="243">
        <v>91</v>
      </c>
      <c r="CL54" s="247">
        <v>92</v>
      </c>
      <c r="CM54" s="243">
        <v>93</v>
      </c>
      <c r="CN54" s="247">
        <v>94</v>
      </c>
      <c r="CO54" s="243">
        <v>95</v>
      </c>
      <c r="CP54" s="241">
        <v>96</v>
      </c>
      <c r="CQ54" s="243">
        <v>97</v>
      </c>
      <c r="CR54" s="241">
        <v>98</v>
      </c>
      <c r="CS54" s="243">
        <v>99</v>
      </c>
      <c r="CT54" s="241">
        <v>100</v>
      </c>
      <c r="CU54" s="243">
        <v>101</v>
      </c>
      <c r="CV54" s="241">
        <v>102</v>
      </c>
      <c r="CW54" s="243">
        <v>103</v>
      </c>
      <c r="CX54" s="241">
        <v>104</v>
      </c>
      <c r="CY54" s="243">
        <v>105</v>
      </c>
      <c r="CZ54" s="241">
        <v>106</v>
      </c>
      <c r="DA54" s="243">
        <v>107</v>
      </c>
      <c r="DB54" s="241">
        <v>108</v>
      </c>
      <c r="DC54" s="243">
        <v>109</v>
      </c>
      <c r="DD54" s="241">
        <v>110</v>
      </c>
    </row>
    <row r="55" spans="1:108" ht="15.75" thickBot="1" x14ac:dyDescent="0.25">
      <c r="B55" s="248">
        <v>5</v>
      </c>
      <c r="C55" s="249" t="s">
        <v>205</v>
      </c>
      <c r="D55" s="250">
        <f t="shared" ref="D55:D94" si="45">E55*F55+G55*H55+I55*J55+K55*L55+M55*N55+O55*P55+Q55*R55+S55*T55+U55*V55+W55*X55+Y55*Z55+AA55*AB55+AC55*AD55+AE55*AF55+AG55*AH55+AI55*AJ55+AK55*AL55+AM55*AN55+AO55*AP55+AQ55*AR55+AS55*AT55+AU55*AV55+AW55*AX55+AY55*AZ55+BA55*BB55+BC55*BD55+BE55*BF55+BG55*BH55+BI55*BJ55+BK55*BL55+BM55*BN55+BO55*BP55+BQ55*BR55+BS55*BT55+BU55*BV55+BW55*BX55+BY55*BZ55+CA55*CB55+CC55*CD55+CE55*CF55+CG55*CH55+CI55*CJ55+CK55*CL55+CM55*CN55+CO55*CP55+CQ55*CR55+CS55*CT55+CU55*CV55+CW55*CX55+CY55*CZ55+DA55*DB55+DC55*DD55</f>
        <v>3371.3707624705248</v>
      </c>
      <c r="E55" s="251">
        <v>204</v>
      </c>
      <c r="F55" s="252">
        <v>0.55999999999999994</v>
      </c>
      <c r="G55" s="251"/>
      <c r="H55" s="252"/>
      <c r="I55" s="251"/>
      <c r="J55" s="252"/>
      <c r="K55" s="251"/>
      <c r="L55" s="252"/>
      <c r="M55" s="251">
        <v>204</v>
      </c>
      <c r="N55" s="252">
        <v>3.928235294117647</v>
      </c>
      <c r="O55" s="251"/>
      <c r="P55" s="252"/>
      <c r="Q55" s="251">
        <v>654</v>
      </c>
      <c r="R55" s="252">
        <v>0.31551411589511175</v>
      </c>
      <c r="S55" s="251"/>
      <c r="T55" s="252"/>
      <c r="U55" s="251"/>
      <c r="V55" s="252"/>
      <c r="W55" s="251">
        <v>14022</v>
      </c>
      <c r="X55" s="252">
        <v>6.310924433033803E-2</v>
      </c>
      <c r="Y55" s="251">
        <v>94</v>
      </c>
      <c r="Z55" s="252">
        <v>0.50399999999999989</v>
      </c>
      <c r="AA55" s="251">
        <v>915</v>
      </c>
      <c r="AB55" s="252">
        <v>5.0693385723641127E-2</v>
      </c>
      <c r="AC55" s="251">
        <v>30</v>
      </c>
      <c r="AD55" s="252">
        <v>9.2444000000000006</v>
      </c>
      <c r="AE55" s="251">
        <v>237</v>
      </c>
      <c r="AF55" s="252">
        <v>1.9306392405063293</v>
      </c>
      <c r="AG55" s="251"/>
      <c r="AH55" s="252"/>
      <c r="AI55" s="251">
        <v>148.10000000000002</v>
      </c>
      <c r="AJ55" s="252">
        <v>3.6181820306413921</v>
      </c>
      <c r="AK55" s="251"/>
      <c r="AL55" s="253"/>
      <c r="AM55" s="251"/>
      <c r="AN55" s="253"/>
      <c r="AO55" s="251"/>
      <c r="AP55" s="253"/>
      <c r="AQ55" s="251"/>
      <c r="AR55" s="253"/>
      <c r="AS55" s="251"/>
      <c r="AT55" s="253"/>
      <c r="AU55" s="251"/>
      <c r="AV55" s="253"/>
      <c r="AW55" s="251"/>
      <c r="AX55" s="253"/>
      <c r="AY55" s="251"/>
      <c r="AZ55" s="253"/>
      <c r="BA55" s="251"/>
      <c r="BB55" s="253"/>
      <c r="BC55" s="251"/>
      <c r="BD55" s="253"/>
      <c r="BE55" s="251"/>
      <c r="BF55" s="253"/>
      <c r="BG55" s="251"/>
      <c r="BH55" s="253"/>
      <c r="BI55" s="251"/>
      <c r="BJ55" s="253"/>
      <c r="BK55" s="251"/>
      <c r="BL55" s="253"/>
      <c r="BM55" s="251"/>
      <c r="BN55" s="253"/>
      <c r="BO55" s="251"/>
      <c r="BP55" s="253"/>
      <c r="BQ55" s="251"/>
      <c r="BR55" s="253"/>
      <c r="BS55" s="251"/>
      <c r="BT55" s="254"/>
      <c r="BU55" s="251"/>
      <c r="BV55" s="254"/>
      <c r="BW55" s="251"/>
      <c r="BX55" s="254"/>
      <c r="BY55" s="251"/>
      <c r="BZ55" s="254"/>
      <c r="CA55" s="251"/>
      <c r="CB55" s="254"/>
      <c r="CC55" s="251"/>
      <c r="CD55" s="254"/>
      <c r="CE55" s="251"/>
      <c r="CF55" s="254"/>
      <c r="CG55" s="251"/>
      <c r="CH55" s="254"/>
      <c r="CI55" s="255"/>
      <c r="CJ55" s="254"/>
      <c r="CK55" s="251"/>
      <c r="CL55" s="254"/>
      <c r="CM55" s="251"/>
      <c r="CN55" s="254"/>
      <c r="CO55" s="251"/>
      <c r="CP55" s="253"/>
      <c r="CQ55" s="251"/>
      <c r="CR55" s="253"/>
      <c r="CS55" s="251"/>
      <c r="CT55" s="253"/>
      <c r="CU55" s="251"/>
      <c r="CV55" s="253"/>
      <c r="CW55" s="251"/>
      <c r="CX55" s="253"/>
      <c r="CY55" s="251"/>
      <c r="CZ55" s="253"/>
      <c r="DA55" s="251"/>
      <c r="DB55" s="253"/>
      <c r="DC55" s="251"/>
      <c r="DD55" s="253"/>
    </row>
    <row r="56" spans="1:108" ht="15.75" thickBot="1" x14ac:dyDescent="0.3">
      <c r="B56" s="256">
        <v>5</v>
      </c>
      <c r="C56" s="257" t="s">
        <v>206</v>
      </c>
      <c r="D56" s="250">
        <f t="shared" si="45"/>
        <v>46491.092362819327</v>
      </c>
      <c r="E56" s="258"/>
      <c r="F56" s="259"/>
      <c r="G56" s="258">
        <v>107.70000000000005</v>
      </c>
      <c r="H56" s="259">
        <v>0.10831775328529038</v>
      </c>
      <c r="I56" s="258">
        <v>59556.06</v>
      </c>
      <c r="J56" s="259">
        <v>0.23921231188921999</v>
      </c>
      <c r="K56" s="258">
        <v>1792</v>
      </c>
      <c r="L56" s="259">
        <v>0.89169977678571422</v>
      </c>
      <c r="M56" s="258">
        <v>418</v>
      </c>
      <c r="N56" s="259">
        <v>3.6140930715935338</v>
      </c>
      <c r="O56" s="258"/>
      <c r="P56" s="259"/>
      <c r="Q56" s="258"/>
      <c r="R56" s="259"/>
      <c r="S56" s="258">
        <v>250</v>
      </c>
      <c r="T56" s="259">
        <v>2.3933464</v>
      </c>
      <c r="U56" s="258">
        <v>4256</v>
      </c>
      <c r="V56" s="259">
        <v>0.77294876230137</v>
      </c>
      <c r="W56" s="258"/>
      <c r="X56" s="259"/>
      <c r="Y56" s="258">
        <v>561</v>
      </c>
      <c r="Z56" s="259">
        <v>0.4761871657754011</v>
      </c>
      <c r="AA56" s="258"/>
      <c r="AB56" s="259"/>
      <c r="AC56" s="258">
        <v>3745.3999999999996</v>
      </c>
      <c r="AD56" s="259">
        <v>3.350918317669676</v>
      </c>
      <c r="AE56" s="258"/>
      <c r="AF56" s="259"/>
      <c r="AG56" s="258">
        <v>2133.6</v>
      </c>
      <c r="AH56" s="259">
        <v>3.350918317669676</v>
      </c>
      <c r="AI56" s="258">
        <v>967.29999999999973</v>
      </c>
      <c r="AJ56" s="259">
        <v>3.8140640964917116</v>
      </c>
      <c r="AK56" s="258"/>
      <c r="AL56" s="260"/>
      <c r="AM56" s="258"/>
      <c r="AN56" s="260"/>
      <c r="AO56" s="258"/>
      <c r="AP56" s="260"/>
      <c r="AQ56" s="258"/>
      <c r="AR56" s="260"/>
      <c r="AS56" s="258"/>
      <c r="AT56" s="260"/>
      <c r="AU56" s="258"/>
      <c r="AV56" s="260"/>
      <c r="AW56" s="258"/>
      <c r="AX56" s="260"/>
      <c r="AY56" s="258"/>
      <c r="AZ56" s="260"/>
      <c r="BA56" s="258"/>
      <c r="BB56" s="260"/>
      <c r="BC56" s="258"/>
      <c r="BD56" s="260"/>
      <c r="BE56" s="258"/>
      <c r="BF56" s="260"/>
      <c r="BG56" s="258"/>
      <c r="BH56" s="260"/>
      <c r="BI56" s="258"/>
      <c r="BJ56" s="260"/>
      <c r="BK56" s="258"/>
      <c r="BL56" s="260"/>
      <c r="BM56" s="258"/>
      <c r="BN56" s="260"/>
      <c r="BO56" s="258"/>
      <c r="BP56" s="260"/>
      <c r="BQ56" s="258"/>
      <c r="BR56" s="260"/>
      <c r="BS56" s="258"/>
      <c r="BT56" s="261"/>
      <c r="BU56" s="258"/>
      <c r="BV56" s="261"/>
      <c r="BW56" s="258"/>
      <c r="BX56" s="261"/>
      <c r="BY56" s="258"/>
      <c r="BZ56" s="261"/>
      <c r="CA56" s="258"/>
      <c r="CB56" s="261"/>
      <c r="CC56" s="258">
        <v>20.875</v>
      </c>
      <c r="CD56" s="261">
        <v>6.9434676806083662</v>
      </c>
      <c r="CE56" s="258">
        <v>730.7</v>
      </c>
      <c r="CF56" s="261">
        <v>1.9635711330881624</v>
      </c>
      <c r="CG56" s="258"/>
      <c r="CH56" s="261"/>
      <c r="CI56" s="262"/>
      <c r="CJ56" s="261"/>
      <c r="CK56" s="258"/>
      <c r="CL56" s="261"/>
      <c r="CM56" s="258"/>
      <c r="CN56" s="261"/>
      <c r="CO56" s="258"/>
      <c r="CP56" s="260"/>
      <c r="CQ56" s="258"/>
      <c r="CR56" s="260"/>
      <c r="CS56" s="258"/>
      <c r="CT56" s="260"/>
      <c r="CU56" s="258"/>
      <c r="CV56" s="260"/>
      <c r="CW56" s="258"/>
      <c r="CX56" s="260"/>
      <c r="CY56" s="258"/>
      <c r="CZ56" s="260"/>
      <c r="DA56" s="258"/>
      <c r="DB56" s="260"/>
      <c r="DC56" s="258"/>
      <c r="DD56" s="260"/>
    </row>
    <row r="57" spans="1:108" ht="15.75" thickBot="1" x14ac:dyDescent="0.3">
      <c r="B57" s="263">
        <v>5</v>
      </c>
      <c r="C57" s="264" t="s">
        <v>207</v>
      </c>
      <c r="D57" s="250">
        <f t="shared" si="45"/>
        <v>36567.513957031581</v>
      </c>
      <c r="E57" s="265"/>
      <c r="F57" s="266"/>
      <c r="G57" s="265"/>
      <c r="H57" s="266"/>
      <c r="I57" s="265">
        <v>9282</v>
      </c>
      <c r="J57" s="266">
        <v>0.64656501260504173</v>
      </c>
      <c r="K57" s="265"/>
      <c r="L57" s="266"/>
      <c r="M57" s="265">
        <v>104</v>
      </c>
      <c r="N57" s="266">
        <v>5.1052900000000001</v>
      </c>
      <c r="O57" s="265"/>
      <c r="P57" s="266"/>
      <c r="Q57" s="265"/>
      <c r="R57" s="266"/>
      <c r="S57" s="265">
        <v>1811</v>
      </c>
      <c r="T57" s="266">
        <v>11.106930971211296</v>
      </c>
      <c r="U57" s="265">
        <v>1078</v>
      </c>
      <c r="V57" s="266">
        <v>1.7539101102413572</v>
      </c>
      <c r="W57" s="265"/>
      <c r="X57" s="266"/>
      <c r="Y57" s="265">
        <v>2074</v>
      </c>
      <c r="Z57" s="266">
        <v>0.10369767663293467</v>
      </c>
      <c r="AA57" s="265">
        <v>9712</v>
      </c>
      <c r="AB57" s="266">
        <v>6.9359225372650671E-2</v>
      </c>
      <c r="AC57" s="265"/>
      <c r="AD57" s="266"/>
      <c r="AE57" s="265"/>
      <c r="AF57" s="266"/>
      <c r="AG57" s="265">
        <v>234.40000000000003</v>
      </c>
      <c r="AH57" s="266">
        <v>17.713174149890868</v>
      </c>
      <c r="AI57" s="265">
        <v>143.80000000000007</v>
      </c>
      <c r="AJ57" s="266">
        <v>5.4485910841121443</v>
      </c>
      <c r="AK57" s="265">
        <v>2908</v>
      </c>
      <c r="AL57" s="267">
        <v>0.4587139805112273</v>
      </c>
      <c r="AM57" s="265"/>
      <c r="AN57" s="267"/>
      <c r="AO57" s="265"/>
      <c r="AP57" s="267"/>
      <c r="AQ57" s="265"/>
      <c r="AR57" s="267"/>
      <c r="AS57" s="265"/>
      <c r="AT57" s="267"/>
      <c r="AU57" s="265"/>
      <c r="AV57" s="267"/>
      <c r="AW57" s="265"/>
      <c r="AX57" s="267"/>
      <c r="AY57" s="265"/>
      <c r="AZ57" s="267"/>
      <c r="BA57" s="265"/>
      <c r="BB57" s="267"/>
      <c r="BC57" s="265"/>
      <c r="BD57" s="267"/>
      <c r="BE57" s="265"/>
      <c r="BF57" s="267"/>
      <c r="BG57" s="265"/>
      <c r="BH57" s="267"/>
      <c r="BI57" s="265"/>
      <c r="BJ57" s="267"/>
      <c r="BK57" s="265"/>
      <c r="BL57" s="267"/>
      <c r="BM57" s="265"/>
      <c r="BN57" s="267"/>
      <c r="BO57" s="265"/>
      <c r="BP57" s="267"/>
      <c r="BQ57" s="265"/>
      <c r="BR57" s="267"/>
      <c r="BS57" s="265"/>
      <c r="BT57" s="268"/>
      <c r="BU57" s="265"/>
      <c r="BV57" s="268"/>
      <c r="BW57" s="265"/>
      <c r="BX57" s="268"/>
      <c r="BY57" s="265"/>
      <c r="BZ57" s="268"/>
      <c r="CA57" s="265"/>
      <c r="CB57" s="268"/>
      <c r="CC57" s="265"/>
      <c r="CD57" s="268"/>
      <c r="CE57" s="265"/>
      <c r="CF57" s="268"/>
      <c r="CG57" s="265">
        <v>3108.7</v>
      </c>
      <c r="CH57" s="268">
        <v>0.28039978454513292</v>
      </c>
      <c r="CI57" s="269"/>
      <c r="CJ57" s="268"/>
      <c r="CK57" s="265"/>
      <c r="CL57" s="268"/>
      <c r="CM57" s="265"/>
      <c r="CN57" s="268"/>
      <c r="CO57" s="265"/>
      <c r="CP57" s="267"/>
      <c r="CQ57" s="265"/>
      <c r="CR57" s="267"/>
      <c r="CS57" s="265"/>
      <c r="CT57" s="267"/>
      <c r="CU57" s="265"/>
      <c r="CV57" s="267"/>
      <c r="CW57" s="265"/>
      <c r="CX57" s="267"/>
      <c r="CY57" s="265"/>
      <c r="CZ57" s="267"/>
      <c r="DA57" s="265"/>
      <c r="DB57" s="267"/>
      <c r="DC57" s="265"/>
      <c r="DD57" s="267"/>
    </row>
    <row r="58" spans="1:108" ht="15.75" thickBot="1" x14ac:dyDescent="0.3">
      <c r="B58" s="270">
        <v>4</v>
      </c>
      <c r="C58" s="271" t="s">
        <v>208</v>
      </c>
      <c r="D58" s="250">
        <f t="shared" si="45"/>
        <v>16877.826348927669</v>
      </c>
      <c r="E58" s="272"/>
      <c r="F58" s="273"/>
      <c r="G58" s="272"/>
      <c r="H58" s="273"/>
      <c r="I58" s="272">
        <v>4835</v>
      </c>
      <c r="J58" s="273">
        <v>3.3266000000000004E-2</v>
      </c>
      <c r="K58" s="272">
        <v>100</v>
      </c>
      <c r="L58" s="273">
        <v>2.3520000000000003</v>
      </c>
      <c r="M58" s="272"/>
      <c r="N58" s="273"/>
      <c r="O58" s="272"/>
      <c r="P58" s="273"/>
      <c r="Q58" s="272"/>
      <c r="R58" s="273"/>
      <c r="S58" s="272">
        <v>273</v>
      </c>
      <c r="T58" s="273">
        <v>16</v>
      </c>
      <c r="U58" s="272">
        <v>734</v>
      </c>
      <c r="V58" s="273">
        <v>2.4819635791999999</v>
      </c>
      <c r="W58" s="272">
        <v>350</v>
      </c>
      <c r="X58" s="273">
        <v>7.9146666666666685E-2</v>
      </c>
      <c r="Y58" s="272">
        <v>200</v>
      </c>
      <c r="Z58" s="273">
        <v>2.6619999999999999</v>
      </c>
      <c r="AA58" s="272">
        <v>2930</v>
      </c>
      <c r="AB58" s="273">
        <v>7.5824000000000003E-2</v>
      </c>
      <c r="AC58" s="272"/>
      <c r="AD58" s="273"/>
      <c r="AE58" s="272">
        <v>806</v>
      </c>
      <c r="AF58" s="273">
        <v>3.68607</v>
      </c>
      <c r="AG58" s="272">
        <v>255</v>
      </c>
      <c r="AH58" s="273">
        <v>7.7279999999999998</v>
      </c>
      <c r="AI58" s="272">
        <v>603.79999999999995</v>
      </c>
      <c r="AJ58" s="273">
        <v>4.2914307692307698</v>
      </c>
      <c r="AK58" s="272"/>
      <c r="AL58" s="274"/>
      <c r="AM58" s="272"/>
      <c r="AN58" s="274"/>
      <c r="AO58" s="272"/>
      <c r="AP58" s="274"/>
      <c r="AQ58" s="272"/>
      <c r="AR58" s="274"/>
      <c r="AS58" s="272"/>
      <c r="AT58" s="274"/>
      <c r="AU58" s="272"/>
      <c r="AV58" s="274"/>
      <c r="AW58" s="272">
        <v>1024</v>
      </c>
      <c r="AX58" s="274">
        <v>0.93</v>
      </c>
      <c r="AY58" s="272">
        <v>103</v>
      </c>
      <c r="AZ58" s="274">
        <v>5.3087378640776697</v>
      </c>
      <c r="BA58" s="272">
        <v>104</v>
      </c>
      <c r="BB58" s="274">
        <v>1.29</v>
      </c>
      <c r="BC58" s="272">
        <v>30</v>
      </c>
      <c r="BD58" s="274">
        <v>3.25</v>
      </c>
      <c r="BE58" s="272">
        <v>20</v>
      </c>
      <c r="BF58" s="274">
        <v>4.83</v>
      </c>
      <c r="BG58" s="272">
        <v>10</v>
      </c>
      <c r="BH58" s="274">
        <v>14.96</v>
      </c>
      <c r="BI58" s="272"/>
      <c r="BJ58" s="274"/>
      <c r="BK58" s="272"/>
      <c r="BL58" s="274"/>
      <c r="BM58" s="272"/>
      <c r="BN58" s="274"/>
      <c r="BO58" s="272"/>
      <c r="BP58" s="274"/>
      <c r="BQ58" s="272"/>
      <c r="BR58" s="274"/>
      <c r="BS58" s="272"/>
      <c r="BT58" s="275"/>
      <c r="BU58" s="272"/>
      <c r="BV58" s="275"/>
      <c r="BW58" s="272"/>
      <c r="BX58" s="275"/>
      <c r="BY58" s="272"/>
      <c r="BZ58" s="275"/>
      <c r="CA58" s="272"/>
      <c r="CB58" s="275"/>
      <c r="CC58" s="272"/>
      <c r="CD58" s="275"/>
      <c r="CE58" s="272"/>
      <c r="CF58" s="275"/>
      <c r="CG58" s="272"/>
      <c r="CH58" s="275"/>
      <c r="CI58" s="276"/>
      <c r="CJ58" s="275"/>
      <c r="CK58" s="272"/>
      <c r="CL58" s="275"/>
      <c r="CM58" s="272"/>
      <c r="CN58" s="275"/>
      <c r="CO58" s="272"/>
      <c r="CP58" s="274"/>
      <c r="CQ58" s="272"/>
      <c r="CR58" s="274"/>
      <c r="CS58" s="272"/>
      <c r="CT58" s="274"/>
      <c r="CU58" s="272"/>
      <c r="CV58" s="274"/>
      <c r="CW58" s="272"/>
      <c r="CX58" s="274"/>
      <c r="CY58" s="272"/>
      <c r="CZ58" s="274"/>
      <c r="DA58" s="272"/>
      <c r="DB58" s="274"/>
      <c r="DC58" s="272"/>
      <c r="DD58" s="274"/>
    </row>
    <row r="59" spans="1:108" ht="15.75" thickBot="1" x14ac:dyDescent="0.3">
      <c r="B59" s="256">
        <v>4</v>
      </c>
      <c r="C59" s="257" t="s">
        <v>209</v>
      </c>
      <c r="D59" s="250">
        <f t="shared" si="45"/>
        <v>1746.807254901961</v>
      </c>
      <c r="E59" s="258"/>
      <c r="F59" s="259"/>
      <c r="G59" s="258">
        <v>200</v>
      </c>
      <c r="H59" s="259">
        <v>6.5000000000000002E-2</v>
      </c>
      <c r="I59" s="258">
        <v>300</v>
      </c>
      <c r="J59" s="259">
        <v>2.5000000000000001E-2</v>
      </c>
      <c r="K59" s="258"/>
      <c r="L59" s="259"/>
      <c r="M59" s="258"/>
      <c r="N59" s="259"/>
      <c r="O59" s="258"/>
      <c r="P59" s="259"/>
      <c r="Q59" s="258">
        <v>20</v>
      </c>
      <c r="R59" s="259">
        <v>0.47500000000000003</v>
      </c>
      <c r="S59" s="258">
        <v>20</v>
      </c>
      <c r="T59" s="259">
        <v>43.55</v>
      </c>
      <c r="U59" s="258">
        <v>85</v>
      </c>
      <c r="V59" s="259">
        <v>4.1399999999999997</v>
      </c>
      <c r="W59" s="258">
        <v>175</v>
      </c>
      <c r="X59" s="259">
        <v>7.0000000000000007E-2</v>
      </c>
      <c r="Y59" s="258">
        <v>440</v>
      </c>
      <c r="Z59" s="259">
        <v>0.22000000000000003</v>
      </c>
      <c r="AA59" s="258">
        <v>400</v>
      </c>
      <c r="AB59" s="259">
        <v>0.02</v>
      </c>
      <c r="AC59" s="258"/>
      <c r="AD59" s="259"/>
      <c r="AE59" s="258"/>
      <c r="AF59" s="259"/>
      <c r="AG59" s="258">
        <v>12</v>
      </c>
      <c r="AH59" s="259">
        <v>9.8933333333333326</v>
      </c>
      <c r="AI59" s="258"/>
      <c r="AJ59" s="259"/>
      <c r="AK59" s="258"/>
      <c r="AL59" s="260"/>
      <c r="AM59" s="258"/>
      <c r="AN59" s="260"/>
      <c r="AO59" s="258"/>
      <c r="AP59" s="260"/>
      <c r="AQ59" s="258">
        <v>500</v>
      </c>
      <c r="AR59" s="260">
        <v>0.51627450980392164</v>
      </c>
      <c r="AS59" s="258"/>
      <c r="AT59" s="260"/>
      <c r="AU59" s="258"/>
      <c r="AV59" s="260"/>
      <c r="AW59" s="258"/>
      <c r="AX59" s="260"/>
      <c r="AY59" s="258"/>
      <c r="AZ59" s="260"/>
      <c r="BA59" s="258"/>
      <c r="BB59" s="260"/>
      <c r="BC59" s="258"/>
      <c r="BD59" s="260"/>
      <c r="BE59" s="258"/>
      <c r="BF59" s="260"/>
      <c r="BG59" s="258"/>
      <c r="BH59" s="260"/>
      <c r="BI59" s="258"/>
      <c r="BJ59" s="260"/>
      <c r="BK59" s="258"/>
      <c r="BL59" s="260"/>
      <c r="BM59" s="258"/>
      <c r="BN59" s="260"/>
      <c r="BO59" s="258"/>
      <c r="BP59" s="260"/>
      <c r="BQ59" s="258"/>
      <c r="BR59" s="260"/>
      <c r="BS59" s="258"/>
      <c r="BT59" s="261"/>
      <c r="BU59" s="258"/>
      <c r="BV59" s="261"/>
      <c r="BW59" s="258"/>
      <c r="BX59" s="261"/>
      <c r="BY59" s="258"/>
      <c r="BZ59" s="261"/>
      <c r="CA59" s="258"/>
      <c r="CB59" s="261"/>
      <c r="CC59" s="258"/>
      <c r="CD59" s="261"/>
      <c r="CE59" s="258"/>
      <c r="CF59" s="261"/>
      <c r="CG59" s="258"/>
      <c r="CH59" s="261"/>
      <c r="CI59" s="262"/>
      <c r="CJ59" s="261"/>
      <c r="CK59" s="258"/>
      <c r="CL59" s="261"/>
      <c r="CM59" s="258"/>
      <c r="CN59" s="261"/>
      <c r="CO59" s="258"/>
      <c r="CP59" s="260"/>
      <c r="CQ59" s="258"/>
      <c r="CR59" s="260"/>
      <c r="CS59" s="258"/>
      <c r="CT59" s="260"/>
      <c r="CU59" s="258"/>
      <c r="CV59" s="260"/>
      <c r="CW59" s="258"/>
      <c r="CX59" s="260"/>
      <c r="CY59" s="258"/>
      <c r="CZ59" s="260"/>
      <c r="DA59" s="258"/>
      <c r="DB59" s="260"/>
      <c r="DC59" s="258"/>
      <c r="DD59" s="260"/>
    </row>
    <row r="60" spans="1:108" ht="15.75" thickBot="1" x14ac:dyDescent="0.3">
      <c r="B60" s="256">
        <v>4</v>
      </c>
      <c r="C60" s="257" t="s">
        <v>210</v>
      </c>
      <c r="D60" s="250">
        <f t="shared" si="45"/>
        <v>4091.1880000000001</v>
      </c>
      <c r="E60" s="258"/>
      <c r="F60" s="259"/>
      <c r="G60" s="258"/>
      <c r="H60" s="259"/>
      <c r="I60" s="258">
        <v>100</v>
      </c>
      <c r="J60" s="259">
        <v>2.0569999999999999</v>
      </c>
      <c r="K60" s="258"/>
      <c r="L60" s="259"/>
      <c r="M60" s="258"/>
      <c r="N60" s="259"/>
      <c r="O60" s="258">
        <v>33600</v>
      </c>
      <c r="P60" s="259">
        <v>2.5999999999999999E-2</v>
      </c>
      <c r="Q60" s="258"/>
      <c r="R60" s="259"/>
      <c r="S60" s="258"/>
      <c r="T60" s="259"/>
      <c r="U60" s="258">
        <v>1008</v>
      </c>
      <c r="V60" s="259">
        <v>1.6879999999999999</v>
      </c>
      <c r="W60" s="258">
        <v>1250</v>
      </c>
      <c r="X60" s="259">
        <v>9.7000000000000003E-2</v>
      </c>
      <c r="Y60" s="258"/>
      <c r="Z60" s="259"/>
      <c r="AA60" s="258">
        <v>2750</v>
      </c>
      <c r="AB60" s="259">
        <v>0.02</v>
      </c>
      <c r="AC60" s="258"/>
      <c r="AD60" s="259"/>
      <c r="AE60" s="258"/>
      <c r="AF60" s="259"/>
      <c r="AG60" s="258">
        <v>78</v>
      </c>
      <c r="AH60" s="259">
        <v>6.22</v>
      </c>
      <c r="AI60" s="258">
        <v>103.5</v>
      </c>
      <c r="AJ60" s="259">
        <v>5.2839999999999998</v>
      </c>
      <c r="AK60" s="258"/>
      <c r="AL60" s="260"/>
      <c r="AM60" s="258"/>
      <c r="AN60" s="260"/>
      <c r="AO60" s="258"/>
      <c r="AP60" s="260"/>
      <c r="AQ60" s="258">
        <v>190</v>
      </c>
      <c r="AR60" s="260">
        <v>0.39200000000000002</v>
      </c>
      <c r="AS60" s="258"/>
      <c r="AT60" s="260"/>
      <c r="AU60" s="258"/>
      <c r="AV60" s="260"/>
      <c r="AW60" s="258"/>
      <c r="AX60" s="260"/>
      <c r="AY60" s="258"/>
      <c r="AZ60" s="260"/>
      <c r="BA60" s="258"/>
      <c r="BB60" s="260"/>
      <c r="BC60" s="258"/>
      <c r="BD60" s="260"/>
      <c r="BE60" s="258"/>
      <c r="BF60" s="260"/>
      <c r="BG60" s="258"/>
      <c r="BH60" s="260"/>
      <c r="BI60" s="258"/>
      <c r="BJ60" s="260"/>
      <c r="BK60" s="258"/>
      <c r="BL60" s="260"/>
      <c r="BM60" s="258"/>
      <c r="BN60" s="260"/>
      <c r="BO60" s="258"/>
      <c r="BP60" s="260"/>
      <c r="BQ60" s="258">
        <v>1200</v>
      </c>
      <c r="BR60" s="260">
        <v>2.3E-2</v>
      </c>
      <c r="BS60" s="258"/>
      <c r="BT60" s="261"/>
      <c r="BU60" s="258"/>
      <c r="BV60" s="261"/>
      <c r="BW60" s="258"/>
      <c r="BX60" s="261"/>
      <c r="BY60" s="258"/>
      <c r="BZ60" s="261"/>
      <c r="CA60" s="258"/>
      <c r="CB60" s="261"/>
      <c r="CC60" s="258"/>
      <c r="CD60" s="261"/>
      <c r="CE60" s="258"/>
      <c r="CF60" s="261"/>
      <c r="CG60" s="258"/>
      <c r="CH60" s="261"/>
      <c r="CI60" s="262"/>
      <c r="CJ60" s="261"/>
      <c r="CK60" s="258"/>
      <c r="CL60" s="261"/>
      <c r="CM60" s="258"/>
      <c r="CN60" s="261"/>
      <c r="CO60" s="258"/>
      <c r="CP60" s="260"/>
      <c r="CQ60" s="258"/>
      <c r="CR60" s="260"/>
      <c r="CS60" s="258"/>
      <c r="CT60" s="260"/>
      <c r="CU60" s="258"/>
      <c r="CV60" s="260"/>
      <c r="CW60" s="258"/>
      <c r="CX60" s="260"/>
      <c r="CY60" s="258"/>
      <c r="CZ60" s="260"/>
      <c r="DA60" s="258"/>
      <c r="DB60" s="260"/>
      <c r="DC60" s="258"/>
      <c r="DD60" s="260"/>
    </row>
    <row r="61" spans="1:108" ht="15.75" thickBot="1" x14ac:dyDescent="0.3">
      <c r="B61" s="256">
        <v>4</v>
      </c>
      <c r="C61" s="257" t="s">
        <v>211</v>
      </c>
      <c r="D61" s="250">
        <f t="shared" si="45"/>
        <v>7230.7083966709988</v>
      </c>
      <c r="E61" s="258"/>
      <c r="F61" s="259"/>
      <c r="G61" s="258">
        <v>240</v>
      </c>
      <c r="H61" s="259">
        <v>8.9599999999999999E-2</v>
      </c>
      <c r="I61" s="258"/>
      <c r="J61" s="259"/>
      <c r="K61" s="258">
        <v>646</v>
      </c>
      <c r="L61" s="259">
        <v>1.3915</v>
      </c>
      <c r="M61" s="258">
        <v>1</v>
      </c>
      <c r="N61" s="259">
        <v>3.92</v>
      </c>
      <c r="O61" s="258">
        <v>95400</v>
      </c>
      <c r="P61" s="259">
        <v>3.5799999999999998E-2</v>
      </c>
      <c r="Q61" s="258"/>
      <c r="R61" s="259"/>
      <c r="S61" s="258">
        <v>13</v>
      </c>
      <c r="T61" s="259">
        <v>5.1894666669999996</v>
      </c>
      <c r="U61" s="258">
        <v>413</v>
      </c>
      <c r="V61" s="259">
        <v>2.5289600000000001</v>
      </c>
      <c r="W61" s="258"/>
      <c r="X61" s="259"/>
      <c r="Y61" s="258">
        <v>1274</v>
      </c>
      <c r="Z61" s="259">
        <v>1.1849999999999999E-2</v>
      </c>
      <c r="AA61" s="258">
        <v>503</v>
      </c>
      <c r="AB61" s="259">
        <v>3.73E-2</v>
      </c>
      <c r="AC61" s="258"/>
      <c r="AD61" s="259"/>
      <c r="AE61" s="258"/>
      <c r="AF61" s="259"/>
      <c r="AG61" s="258">
        <v>7</v>
      </c>
      <c r="AH61" s="259">
        <v>12.693300000000001</v>
      </c>
      <c r="AI61" s="258">
        <v>146</v>
      </c>
      <c r="AJ61" s="259">
        <v>8.9086250000000007</v>
      </c>
      <c r="AK61" s="258">
        <v>17000</v>
      </c>
      <c r="AL61" s="260">
        <v>1.2992E-2</v>
      </c>
      <c r="AM61" s="258"/>
      <c r="AN61" s="260"/>
      <c r="AO61" s="258"/>
      <c r="AP61" s="260"/>
      <c r="AQ61" s="258">
        <v>57</v>
      </c>
      <c r="AR61" s="260">
        <v>0.61599999999999999</v>
      </c>
      <c r="AS61" s="258"/>
      <c r="AT61" s="260"/>
      <c r="AU61" s="258"/>
      <c r="AV61" s="260"/>
      <c r="AW61" s="258"/>
      <c r="AX61" s="260"/>
      <c r="AY61" s="258"/>
      <c r="AZ61" s="260"/>
      <c r="BA61" s="258"/>
      <c r="BB61" s="260"/>
      <c r="BC61" s="258"/>
      <c r="BD61" s="260"/>
      <c r="BE61" s="258"/>
      <c r="BF61" s="260"/>
      <c r="BG61" s="258"/>
      <c r="BH61" s="260"/>
      <c r="BI61" s="258">
        <v>1200</v>
      </c>
      <c r="BJ61" s="260">
        <v>1.9416666666666669E-2</v>
      </c>
      <c r="BK61" s="258"/>
      <c r="BL61" s="260"/>
      <c r="BM61" s="258"/>
      <c r="BN61" s="260"/>
      <c r="BO61" s="258"/>
      <c r="BP61" s="260"/>
      <c r="BQ61" s="258"/>
      <c r="BR61" s="260"/>
      <c r="BS61" s="258"/>
      <c r="BT61" s="261"/>
      <c r="BU61" s="258"/>
      <c r="BV61" s="261"/>
      <c r="BW61" s="258">
        <v>68</v>
      </c>
      <c r="BX61" s="261">
        <v>0.52422352941176464</v>
      </c>
      <c r="BY61" s="258">
        <v>375</v>
      </c>
      <c r="BZ61" s="261">
        <v>0.1089</v>
      </c>
      <c r="CA61" s="258"/>
      <c r="CB61" s="261"/>
      <c r="CC61" s="258"/>
      <c r="CD61" s="261"/>
      <c r="CE61" s="258"/>
      <c r="CF61" s="261"/>
      <c r="CG61" s="258"/>
      <c r="CH61" s="261"/>
      <c r="CI61" s="262"/>
      <c r="CJ61" s="261"/>
      <c r="CK61" s="258"/>
      <c r="CL61" s="261"/>
      <c r="CM61" s="258"/>
      <c r="CN61" s="261"/>
      <c r="CO61" s="258"/>
      <c r="CP61" s="260"/>
      <c r="CQ61" s="258"/>
      <c r="CR61" s="260"/>
      <c r="CS61" s="258"/>
      <c r="CT61" s="260"/>
      <c r="CU61" s="258"/>
      <c r="CV61" s="260"/>
      <c r="CW61" s="258"/>
      <c r="CX61" s="260"/>
      <c r="CY61" s="258"/>
      <c r="CZ61" s="260"/>
      <c r="DA61" s="258"/>
      <c r="DB61" s="260"/>
      <c r="DC61" s="258"/>
      <c r="DD61" s="260"/>
    </row>
    <row r="62" spans="1:108" ht="15.75" thickBot="1" x14ac:dyDescent="0.3">
      <c r="B62" s="256">
        <v>4</v>
      </c>
      <c r="C62" s="257" t="s">
        <v>212</v>
      </c>
      <c r="D62" s="250">
        <f t="shared" si="45"/>
        <v>16664.120943333335</v>
      </c>
      <c r="E62" s="258">
        <v>2000</v>
      </c>
      <c r="F62" s="259">
        <v>0.15</v>
      </c>
      <c r="G62" s="258">
        <v>4200</v>
      </c>
      <c r="H62" s="259">
        <v>0.14000000000000001</v>
      </c>
      <c r="I62" s="258"/>
      <c r="J62" s="259"/>
      <c r="K62" s="258">
        <v>1200</v>
      </c>
      <c r="L62" s="259">
        <v>2.75</v>
      </c>
      <c r="M62" s="258"/>
      <c r="N62" s="259"/>
      <c r="O62" s="258"/>
      <c r="P62" s="259"/>
      <c r="Q62" s="258">
        <v>1750</v>
      </c>
      <c r="R62" s="259">
        <v>0.40160000000000001</v>
      </c>
      <c r="S62" s="258">
        <v>13</v>
      </c>
      <c r="T62" s="259">
        <v>25.133949999999999</v>
      </c>
      <c r="U62" s="258">
        <v>112</v>
      </c>
      <c r="V62" s="259">
        <v>1.6053333333333333</v>
      </c>
      <c r="W62" s="258">
        <v>200</v>
      </c>
      <c r="X62" s="259">
        <v>8.9599999999999999E-2</v>
      </c>
      <c r="Y62" s="258"/>
      <c r="Z62" s="259"/>
      <c r="AA62" s="258"/>
      <c r="AB62" s="259"/>
      <c r="AC62" s="258">
        <v>50</v>
      </c>
      <c r="AD62" s="259">
        <v>6.05</v>
      </c>
      <c r="AE62" s="258"/>
      <c r="AF62" s="259"/>
      <c r="AG62" s="258">
        <v>560.5</v>
      </c>
      <c r="AH62" s="259">
        <v>10.197659999999999</v>
      </c>
      <c r="AI62" s="258">
        <v>586.79999999999995</v>
      </c>
      <c r="AJ62" s="259">
        <v>8.9137249999999995</v>
      </c>
      <c r="AK62" s="258"/>
      <c r="AL62" s="260"/>
      <c r="AM62" s="258"/>
      <c r="AN62" s="260"/>
      <c r="AO62" s="258"/>
      <c r="AP62" s="260"/>
      <c r="AQ62" s="258"/>
      <c r="AR62" s="260"/>
      <c r="AS62" s="258"/>
      <c r="AT62" s="260"/>
      <c r="AU62" s="258"/>
      <c r="AV62" s="260"/>
      <c r="AW62" s="258"/>
      <c r="AX62" s="260"/>
      <c r="AY62" s="258"/>
      <c r="AZ62" s="260"/>
      <c r="BA62" s="258"/>
      <c r="BB62" s="260"/>
      <c r="BC62" s="258"/>
      <c r="BD62" s="260"/>
      <c r="BE62" s="258"/>
      <c r="BF62" s="260"/>
      <c r="BG62" s="258"/>
      <c r="BH62" s="260"/>
      <c r="BI62" s="258"/>
      <c r="BJ62" s="260"/>
      <c r="BK62" s="258"/>
      <c r="BL62" s="260"/>
      <c r="BM62" s="258"/>
      <c r="BN62" s="260"/>
      <c r="BO62" s="258"/>
      <c r="BP62" s="260"/>
      <c r="BQ62" s="258"/>
      <c r="BR62" s="260"/>
      <c r="BS62" s="258"/>
      <c r="BT62" s="261"/>
      <c r="BU62" s="258"/>
      <c r="BV62" s="261"/>
      <c r="BW62" s="258"/>
      <c r="BX62" s="261"/>
      <c r="BY62" s="258"/>
      <c r="BZ62" s="261"/>
      <c r="CA62" s="258"/>
      <c r="CB62" s="261"/>
      <c r="CC62" s="258"/>
      <c r="CD62" s="261"/>
      <c r="CE62" s="258"/>
      <c r="CF62" s="261"/>
      <c r="CG62" s="258"/>
      <c r="CH62" s="261"/>
      <c r="CI62" s="262"/>
      <c r="CJ62" s="261"/>
      <c r="CK62" s="258"/>
      <c r="CL62" s="261"/>
      <c r="CM62" s="258"/>
      <c r="CN62" s="261"/>
      <c r="CO62" s="258"/>
      <c r="CP62" s="260"/>
      <c r="CQ62" s="258"/>
      <c r="CR62" s="260"/>
      <c r="CS62" s="258"/>
      <c r="CT62" s="260"/>
      <c r="CU62" s="258"/>
      <c r="CV62" s="260"/>
      <c r="CW62" s="258"/>
      <c r="CX62" s="260"/>
      <c r="CY62" s="258"/>
      <c r="CZ62" s="260"/>
      <c r="DA62" s="258"/>
      <c r="DB62" s="260"/>
      <c r="DC62" s="258"/>
      <c r="DD62" s="260"/>
    </row>
    <row r="63" spans="1:108" ht="15.75" thickBot="1" x14ac:dyDescent="0.3">
      <c r="B63" s="256">
        <v>4</v>
      </c>
      <c r="C63" s="257" t="s">
        <v>213</v>
      </c>
      <c r="D63" s="250">
        <f t="shared" si="45"/>
        <v>23263.601671872591</v>
      </c>
      <c r="E63" s="258"/>
      <c r="F63" s="259"/>
      <c r="G63" s="258">
        <v>4500</v>
      </c>
      <c r="H63" s="259">
        <v>0.45830399999999999</v>
      </c>
      <c r="I63" s="258"/>
      <c r="J63" s="259"/>
      <c r="K63" s="258">
        <v>600</v>
      </c>
      <c r="L63" s="259">
        <v>4.0343333333333335</v>
      </c>
      <c r="M63" s="258">
        <v>20</v>
      </c>
      <c r="N63" s="259">
        <v>7.3325999999999993</v>
      </c>
      <c r="O63" s="258">
        <v>205075</v>
      </c>
      <c r="P63" s="259">
        <v>3.5385803584229387E-2</v>
      </c>
      <c r="Q63" s="258"/>
      <c r="R63" s="259"/>
      <c r="S63" s="258"/>
      <c r="T63" s="259"/>
      <c r="U63" s="258">
        <v>645</v>
      </c>
      <c r="V63" s="259">
        <v>4.2472533333333331</v>
      </c>
      <c r="W63" s="258">
        <v>12000</v>
      </c>
      <c r="X63" s="259">
        <v>7.0882000000000001E-2</v>
      </c>
      <c r="Y63" s="258">
        <v>4000</v>
      </c>
      <c r="Z63" s="259">
        <v>1.6800000000000002E-2</v>
      </c>
      <c r="AA63" s="258">
        <v>1950</v>
      </c>
      <c r="AB63" s="259">
        <v>3.4917777777777777E-2</v>
      </c>
      <c r="AC63" s="258"/>
      <c r="AD63" s="259"/>
      <c r="AE63" s="258"/>
      <c r="AF63" s="259"/>
      <c r="AG63" s="258">
        <v>52</v>
      </c>
      <c r="AH63" s="259">
        <v>5.6</v>
      </c>
      <c r="AI63" s="258">
        <v>256.3</v>
      </c>
      <c r="AJ63" s="259">
        <v>7.5867463561383959</v>
      </c>
      <c r="AK63" s="258"/>
      <c r="AL63" s="260"/>
      <c r="AM63" s="258"/>
      <c r="AN63" s="260"/>
      <c r="AO63" s="258"/>
      <c r="AP63" s="260"/>
      <c r="AQ63" s="258"/>
      <c r="AR63" s="260"/>
      <c r="AS63" s="258"/>
      <c r="AT63" s="260"/>
      <c r="AU63" s="258"/>
      <c r="AV63" s="260"/>
      <c r="AW63" s="258"/>
      <c r="AX63" s="260"/>
      <c r="AY63" s="258"/>
      <c r="AZ63" s="260"/>
      <c r="BA63" s="258"/>
      <c r="BB63" s="260"/>
      <c r="BC63" s="258"/>
      <c r="BD63" s="260"/>
      <c r="BE63" s="258"/>
      <c r="BF63" s="260"/>
      <c r="BG63" s="258"/>
      <c r="BH63" s="260"/>
      <c r="BI63" s="258"/>
      <c r="BJ63" s="260"/>
      <c r="BK63" s="258"/>
      <c r="BL63" s="260"/>
      <c r="BM63" s="258"/>
      <c r="BN63" s="260"/>
      <c r="BO63" s="258"/>
      <c r="BP63" s="260"/>
      <c r="BQ63" s="258"/>
      <c r="BR63" s="260"/>
      <c r="BS63" s="258"/>
      <c r="BT63" s="261"/>
      <c r="BU63" s="258"/>
      <c r="BV63" s="261"/>
      <c r="BW63" s="258"/>
      <c r="BX63" s="261"/>
      <c r="BY63" s="258"/>
      <c r="BZ63" s="261"/>
      <c r="CA63" s="258"/>
      <c r="CB63" s="261"/>
      <c r="CC63" s="258"/>
      <c r="CD63" s="261"/>
      <c r="CE63" s="258"/>
      <c r="CF63" s="261"/>
      <c r="CG63" s="258"/>
      <c r="CH63" s="261"/>
      <c r="CI63" s="262"/>
      <c r="CJ63" s="261"/>
      <c r="CK63" s="258"/>
      <c r="CL63" s="261"/>
      <c r="CM63" s="258"/>
      <c r="CN63" s="261"/>
      <c r="CO63" s="258"/>
      <c r="CP63" s="260"/>
      <c r="CQ63" s="258"/>
      <c r="CR63" s="260"/>
      <c r="CS63" s="258">
        <v>3204</v>
      </c>
      <c r="CT63" s="260">
        <v>1.6904503258713519</v>
      </c>
      <c r="CU63" s="258"/>
      <c r="CV63" s="260"/>
      <c r="CW63" s="258"/>
      <c r="CX63" s="260"/>
      <c r="CY63" s="258"/>
      <c r="CZ63" s="260"/>
      <c r="DA63" s="258"/>
      <c r="DB63" s="260"/>
      <c r="DC63" s="258"/>
      <c r="DD63" s="260"/>
    </row>
    <row r="64" spans="1:108" ht="15.75" thickBot="1" x14ac:dyDescent="0.3">
      <c r="B64" s="263">
        <v>4</v>
      </c>
      <c r="C64" s="264" t="s">
        <v>214</v>
      </c>
      <c r="D64" s="250">
        <f t="shared" si="45"/>
        <v>6812.4791352470238</v>
      </c>
      <c r="E64" s="277"/>
      <c r="F64" s="278"/>
      <c r="G64" s="277"/>
      <c r="H64" s="278"/>
      <c r="I64" s="277"/>
      <c r="J64" s="278"/>
      <c r="K64" s="277">
        <v>150</v>
      </c>
      <c r="L64" s="278">
        <v>3.5089999999999999</v>
      </c>
      <c r="M64" s="277"/>
      <c r="N64" s="278"/>
      <c r="O64" s="277">
        <v>10810</v>
      </c>
      <c r="P64" s="278">
        <v>2.1800571428571437E-2</v>
      </c>
      <c r="Q64" s="277">
        <v>1553</v>
      </c>
      <c r="R64" s="278">
        <v>0.39125333333333334</v>
      </c>
      <c r="S64" s="277">
        <v>151</v>
      </c>
      <c r="T64" s="278">
        <v>3.87202</v>
      </c>
      <c r="U64" s="277">
        <v>803</v>
      </c>
      <c r="V64" s="278">
        <v>0.99164999999999992</v>
      </c>
      <c r="W64" s="277">
        <v>1200</v>
      </c>
      <c r="X64" s="278">
        <v>4.4978200000000003E-2</v>
      </c>
      <c r="Y64" s="277">
        <v>225</v>
      </c>
      <c r="Z64" s="278">
        <v>0.430425</v>
      </c>
      <c r="AA64" s="277">
        <v>1500</v>
      </c>
      <c r="AB64" s="278">
        <v>3.6553999999999996E-2</v>
      </c>
      <c r="AC64" s="277">
        <v>126</v>
      </c>
      <c r="AD64" s="278">
        <v>19.843999999999998</v>
      </c>
      <c r="AE64" s="277">
        <v>15</v>
      </c>
      <c r="AF64" s="278">
        <v>3.4525333333333332</v>
      </c>
      <c r="AG64" s="277">
        <v>93.47</v>
      </c>
      <c r="AH64" s="278">
        <v>7.4866812499999993</v>
      </c>
      <c r="AI64" s="277"/>
      <c r="AJ64" s="278"/>
      <c r="AK64" s="277">
        <v>1250</v>
      </c>
      <c r="AL64" s="279">
        <v>4.6100000000000002E-2</v>
      </c>
      <c r="AM64" s="277"/>
      <c r="AN64" s="279"/>
      <c r="AO64" s="277"/>
      <c r="AP64" s="279"/>
      <c r="AQ64" s="277"/>
      <c r="AR64" s="279"/>
      <c r="AS64" s="277"/>
      <c r="AT64" s="279"/>
      <c r="AU64" s="277"/>
      <c r="AV64" s="279"/>
      <c r="AW64" s="277"/>
      <c r="AX64" s="279"/>
      <c r="AY64" s="277"/>
      <c r="AZ64" s="279"/>
      <c r="BA64" s="277"/>
      <c r="BB64" s="279"/>
      <c r="BC64" s="277"/>
      <c r="BD64" s="279"/>
      <c r="BE64" s="277"/>
      <c r="BF64" s="279"/>
      <c r="BG64" s="277"/>
      <c r="BH64" s="279"/>
      <c r="BI64" s="277">
        <v>500</v>
      </c>
      <c r="BJ64" s="279">
        <v>2.6069999999999999E-2</v>
      </c>
      <c r="BK64" s="277"/>
      <c r="BL64" s="279"/>
      <c r="BM64" s="277"/>
      <c r="BN64" s="279"/>
      <c r="BO64" s="277"/>
      <c r="BP64" s="279"/>
      <c r="BQ64" s="277"/>
      <c r="BR64" s="279"/>
      <c r="BS64" s="277"/>
      <c r="BT64" s="280"/>
      <c r="BU64" s="277"/>
      <c r="BV64" s="280"/>
      <c r="BW64" s="277"/>
      <c r="BX64" s="280"/>
      <c r="BY64" s="277"/>
      <c r="BZ64" s="280"/>
      <c r="CA64" s="277"/>
      <c r="CB64" s="280"/>
      <c r="CC64" s="277"/>
      <c r="CD64" s="280"/>
      <c r="CE64" s="277"/>
      <c r="CF64" s="280"/>
      <c r="CG64" s="277"/>
      <c r="CH64" s="280"/>
      <c r="CI64" s="281"/>
      <c r="CJ64" s="280"/>
      <c r="CK64" s="277"/>
      <c r="CL64" s="280"/>
      <c r="CM64" s="277"/>
      <c r="CN64" s="280"/>
      <c r="CO64" s="277"/>
      <c r="CP64" s="279"/>
      <c r="CQ64" s="277"/>
      <c r="CR64" s="279"/>
      <c r="CS64" s="277"/>
      <c r="CT64" s="279"/>
      <c r="CU64" s="277">
        <v>50</v>
      </c>
      <c r="CV64" s="279">
        <v>1.6015999999999999</v>
      </c>
      <c r="CW64" s="277">
        <v>100</v>
      </c>
      <c r="CX64" s="279">
        <v>5.5660000000000001E-2</v>
      </c>
      <c r="CY64" s="277">
        <v>100</v>
      </c>
      <c r="CZ64" s="279">
        <v>0.27550000000000002</v>
      </c>
      <c r="DA64" s="277">
        <v>6</v>
      </c>
      <c r="DB64" s="279">
        <v>20.16</v>
      </c>
      <c r="DC64" s="277">
        <v>25</v>
      </c>
      <c r="DD64" s="279">
        <v>11.98</v>
      </c>
    </row>
    <row r="65" spans="2:108" ht="15.75" thickBot="1" x14ac:dyDescent="0.3">
      <c r="B65" s="270">
        <v>3</v>
      </c>
      <c r="C65" s="271" t="s">
        <v>215</v>
      </c>
      <c r="D65" s="250">
        <f t="shared" si="45"/>
        <v>6425.3724499999998</v>
      </c>
      <c r="E65" s="282"/>
      <c r="F65" s="283"/>
      <c r="G65" s="282"/>
      <c r="H65" s="283"/>
      <c r="I65" s="282"/>
      <c r="J65" s="283"/>
      <c r="K65" s="282">
        <v>550</v>
      </c>
      <c r="L65" s="283">
        <v>3.72</v>
      </c>
      <c r="M65" s="282"/>
      <c r="N65" s="283"/>
      <c r="O65" s="282">
        <v>20650</v>
      </c>
      <c r="P65" s="283">
        <v>0.03</v>
      </c>
      <c r="Q65" s="282">
        <v>201</v>
      </c>
      <c r="R65" s="283">
        <v>0.4677</v>
      </c>
      <c r="S65" s="282">
        <v>63</v>
      </c>
      <c r="T65" s="283">
        <v>6.1832000000000003</v>
      </c>
      <c r="U65" s="282">
        <v>325</v>
      </c>
      <c r="V65" s="283">
        <v>4.0830000000000002</v>
      </c>
      <c r="W65" s="282">
        <v>500</v>
      </c>
      <c r="X65" s="283">
        <v>8.8999999999999996E-2</v>
      </c>
      <c r="Y65" s="282">
        <v>500</v>
      </c>
      <c r="Z65" s="283">
        <v>0.28000000000000003</v>
      </c>
      <c r="AA65" s="282">
        <v>300</v>
      </c>
      <c r="AB65" s="283">
        <v>2.7E-2</v>
      </c>
      <c r="AC65" s="282">
        <v>60</v>
      </c>
      <c r="AD65" s="283">
        <v>6.8566000000000003</v>
      </c>
      <c r="AE65" s="282">
        <v>69</v>
      </c>
      <c r="AF65" s="283">
        <v>4.9610000000000003</v>
      </c>
      <c r="AG65" s="282">
        <v>56.5</v>
      </c>
      <c r="AH65" s="283">
        <v>5.5551000000000004</v>
      </c>
      <c r="AI65" s="282">
        <v>75</v>
      </c>
      <c r="AJ65" s="283">
        <v>7.6315999999999997</v>
      </c>
      <c r="AK65" s="282"/>
      <c r="AL65" s="284"/>
      <c r="AM65" s="282"/>
      <c r="AN65" s="284"/>
      <c r="AO65" s="282"/>
      <c r="AP65" s="284"/>
      <c r="AQ65" s="282"/>
      <c r="AR65" s="284"/>
      <c r="AS65" s="282">
        <v>200</v>
      </c>
      <c r="AT65" s="284">
        <v>0.48120000000000002</v>
      </c>
      <c r="AU65" s="282">
        <v>100</v>
      </c>
      <c r="AV65" s="284">
        <v>0.20569999999999999</v>
      </c>
      <c r="AW65" s="282"/>
      <c r="AX65" s="284"/>
      <c r="AY65" s="282"/>
      <c r="AZ65" s="284"/>
      <c r="BA65" s="282"/>
      <c r="BB65" s="284"/>
      <c r="BC65" s="282"/>
      <c r="BD65" s="284"/>
      <c r="BE65" s="282"/>
      <c r="BF65" s="284"/>
      <c r="BG65" s="282"/>
      <c r="BH65" s="284"/>
      <c r="BI65" s="282"/>
      <c r="BJ65" s="284"/>
      <c r="BK65" s="282"/>
      <c r="BL65" s="284"/>
      <c r="BM65" s="282"/>
      <c r="BN65" s="284"/>
      <c r="BO65" s="282"/>
      <c r="BP65" s="284"/>
      <c r="BQ65" s="282"/>
      <c r="BR65" s="284"/>
      <c r="BS65" s="282"/>
      <c r="BT65" s="285"/>
      <c r="BU65" s="282"/>
      <c r="BV65" s="285"/>
      <c r="BW65" s="282"/>
      <c r="BX65" s="285"/>
      <c r="BY65" s="282"/>
      <c r="BZ65" s="285"/>
      <c r="CA65" s="282"/>
      <c r="CB65" s="285"/>
      <c r="CC65" s="282"/>
      <c r="CD65" s="285"/>
      <c r="CE65" s="282"/>
      <c r="CF65" s="285"/>
      <c r="CG65" s="282"/>
      <c r="CH65" s="285"/>
      <c r="CI65" s="286"/>
      <c r="CJ65" s="285"/>
      <c r="CK65" s="282"/>
      <c r="CL65" s="285"/>
      <c r="CM65" s="282"/>
      <c r="CN65" s="285"/>
      <c r="CO65" s="282"/>
      <c r="CP65" s="284"/>
      <c r="CQ65" s="282"/>
      <c r="CR65" s="284"/>
      <c r="CS65" s="282"/>
      <c r="CT65" s="284"/>
      <c r="CU65" s="282"/>
      <c r="CV65" s="284"/>
      <c r="CW65" s="282"/>
      <c r="CX65" s="284"/>
      <c r="CY65" s="282"/>
      <c r="CZ65" s="284"/>
      <c r="DA65" s="282"/>
      <c r="DB65" s="284"/>
      <c r="DC65" s="282"/>
      <c r="DD65" s="284"/>
    </row>
    <row r="66" spans="2:108" ht="15.75" thickBot="1" x14ac:dyDescent="0.3">
      <c r="B66" s="256">
        <v>3</v>
      </c>
      <c r="C66" s="257" t="s">
        <v>216</v>
      </c>
      <c r="D66" s="250">
        <f t="shared" si="45"/>
        <v>5641.884528061225</v>
      </c>
      <c r="E66" s="258">
        <v>3800</v>
      </c>
      <c r="F66" s="259">
        <v>0.14000000000000001</v>
      </c>
      <c r="G66" s="258"/>
      <c r="H66" s="259"/>
      <c r="I66" s="258"/>
      <c r="J66" s="259"/>
      <c r="K66" s="258">
        <v>260</v>
      </c>
      <c r="L66" s="259">
        <v>3.1</v>
      </c>
      <c r="M66" s="258"/>
      <c r="N66" s="259"/>
      <c r="O66" s="258">
        <v>11650</v>
      </c>
      <c r="P66" s="259">
        <v>2.9899999999999999E-2</v>
      </c>
      <c r="Q66" s="258"/>
      <c r="R66" s="259"/>
      <c r="S66" s="258">
        <v>5</v>
      </c>
      <c r="T66" s="259">
        <v>3.5</v>
      </c>
      <c r="U66" s="258">
        <v>1126</v>
      </c>
      <c r="V66" s="259">
        <v>1.29</v>
      </c>
      <c r="W66" s="258">
        <v>1370</v>
      </c>
      <c r="X66" s="259"/>
      <c r="Y66" s="258"/>
      <c r="Z66" s="259"/>
      <c r="AA66" s="258">
        <v>560</v>
      </c>
      <c r="AB66" s="259">
        <v>3.9E-2</v>
      </c>
      <c r="AC66" s="258">
        <v>78</v>
      </c>
      <c r="AD66" s="259">
        <v>20</v>
      </c>
      <c r="AE66" s="258">
        <v>20</v>
      </c>
      <c r="AF66" s="259">
        <v>3.99</v>
      </c>
      <c r="AG66" s="258"/>
      <c r="AH66" s="259"/>
      <c r="AI66" s="258">
        <v>32</v>
      </c>
      <c r="AJ66" s="259">
        <v>8.65</v>
      </c>
      <c r="AK66" s="258">
        <v>775</v>
      </c>
      <c r="AL66" s="260">
        <v>4.6941326530612247E-2</v>
      </c>
      <c r="AM66" s="258"/>
      <c r="AN66" s="260"/>
      <c r="AO66" s="258"/>
      <c r="AP66" s="260"/>
      <c r="AQ66" s="258"/>
      <c r="AR66" s="260"/>
      <c r="AS66" s="258"/>
      <c r="AT66" s="260"/>
      <c r="AU66" s="258"/>
      <c r="AV66" s="260"/>
      <c r="AW66" s="258"/>
      <c r="AX66" s="260"/>
      <c r="AY66" s="258"/>
      <c r="AZ66" s="260"/>
      <c r="BA66" s="258"/>
      <c r="BB66" s="260"/>
      <c r="BC66" s="258"/>
      <c r="BD66" s="260"/>
      <c r="BE66" s="258"/>
      <c r="BF66" s="260"/>
      <c r="BG66" s="258"/>
      <c r="BH66" s="260"/>
      <c r="BI66" s="258"/>
      <c r="BJ66" s="260"/>
      <c r="BK66" s="258"/>
      <c r="BL66" s="260"/>
      <c r="BM66" s="258"/>
      <c r="BN66" s="260"/>
      <c r="BO66" s="258"/>
      <c r="BP66" s="260"/>
      <c r="BQ66" s="258"/>
      <c r="BR66" s="260"/>
      <c r="BS66" s="258"/>
      <c r="BT66" s="261"/>
      <c r="BU66" s="258"/>
      <c r="BV66" s="261"/>
      <c r="BW66" s="258"/>
      <c r="BX66" s="261"/>
      <c r="BY66" s="258"/>
      <c r="BZ66" s="261"/>
      <c r="CA66" s="258"/>
      <c r="CB66" s="261"/>
      <c r="CC66" s="258"/>
      <c r="CD66" s="261"/>
      <c r="CE66" s="258"/>
      <c r="CF66" s="261"/>
      <c r="CG66" s="258"/>
      <c r="CH66" s="261"/>
      <c r="CI66" s="262"/>
      <c r="CJ66" s="261"/>
      <c r="CK66" s="258"/>
      <c r="CL66" s="261"/>
      <c r="CM66" s="258"/>
      <c r="CN66" s="261"/>
      <c r="CO66" s="258"/>
      <c r="CP66" s="260"/>
      <c r="CQ66" s="258">
        <v>587</v>
      </c>
      <c r="CR66" s="260">
        <v>0.87</v>
      </c>
      <c r="CS66" s="258"/>
      <c r="CT66" s="260"/>
      <c r="CU66" s="258"/>
      <c r="CV66" s="260"/>
      <c r="CW66" s="258"/>
      <c r="CX66" s="260"/>
      <c r="CY66" s="258"/>
      <c r="CZ66" s="260"/>
      <c r="DA66" s="258"/>
      <c r="DB66" s="260"/>
      <c r="DC66" s="258"/>
      <c r="DD66" s="260"/>
    </row>
    <row r="67" spans="2:108" ht="15.75" thickBot="1" x14ac:dyDescent="0.3">
      <c r="B67" s="256">
        <v>3</v>
      </c>
      <c r="C67" s="257" t="s">
        <v>217</v>
      </c>
      <c r="D67" s="250">
        <f t="shared" si="45"/>
        <v>6011.7984012167735</v>
      </c>
      <c r="E67" s="258"/>
      <c r="F67" s="259"/>
      <c r="G67" s="258"/>
      <c r="H67" s="259"/>
      <c r="I67" s="258"/>
      <c r="J67" s="259"/>
      <c r="K67" s="258">
        <v>230</v>
      </c>
      <c r="L67" s="259">
        <v>5.5135193133047213</v>
      </c>
      <c r="M67" s="258">
        <v>80</v>
      </c>
      <c r="N67" s="259">
        <v>3.5826250000000002</v>
      </c>
      <c r="O67" s="258"/>
      <c r="P67" s="259"/>
      <c r="Q67" s="258"/>
      <c r="R67" s="259"/>
      <c r="S67" s="258"/>
      <c r="T67" s="259"/>
      <c r="U67" s="258"/>
      <c r="V67" s="259"/>
      <c r="W67" s="258">
        <v>100</v>
      </c>
      <c r="X67" s="259">
        <v>9.7000000000000003E-2</v>
      </c>
      <c r="Y67" s="258">
        <v>600</v>
      </c>
      <c r="Z67" s="259">
        <v>0.18584795321637426</v>
      </c>
      <c r="AA67" s="258"/>
      <c r="AB67" s="259"/>
      <c r="AC67" s="258">
        <v>105</v>
      </c>
      <c r="AD67" s="259">
        <v>11.183130434782608</v>
      </c>
      <c r="AE67" s="258"/>
      <c r="AF67" s="259"/>
      <c r="AG67" s="258">
        <v>273.48</v>
      </c>
      <c r="AH67" s="259">
        <v>6.6589189189189195</v>
      </c>
      <c r="AI67" s="258">
        <v>92.4</v>
      </c>
      <c r="AJ67" s="259">
        <v>8.352155688622755</v>
      </c>
      <c r="AK67" s="258"/>
      <c r="AL67" s="260"/>
      <c r="AM67" s="258"/>
      <c r="AN67" s="260"/>
      <c r="AO67" s="258"/>
      <c r="AP67" s="260"/>
      <c r="AQ67" s="258"/>
      <c r="AR67" s="260"/>
      <c r="AS67" s="258"/>
      <c r="AT67" s="260"/>
      <c r="AU67" s="258"/>
      <c r="AV67" s="260"/>
      <c r="AW67" s="258"/>
      <c r="AX67" s="260"/>
      <c r="AY67" s="258"/>
      <c r="AZ67" s="260"/>
      <c r="BA67" s="258"/>
      <c r="BB67" s="260"/>
      <c r="BC67" s="258"/>
      <c r="BD67" s="260"/>
      <c r="BE67" s="258"/>
      <c r="BF67" s="260"/>
      <c r="BG67" s="258"/>
      <c r="BH67" s="260"/>
      <c r="BI67" s="258"/>
      <c r="BJ67" s="260"/>
      <c r="BK67" s="258">
        <v>19</v>
      </c>
      <c r="BL67" s="260">
        <v>3.6100000000000003</v>
      </c>
      <c r="BM67" s="258">
        <v>1287</v>
      </c>
      <c r="BN67" s="260">
        <v>0.38867999999999997</v>
      </c>
      <c r="BO67" s="258"/>
      <c r="BP67" s="260"/>
      <c r="BQ67" s="258"/>
      <c r="BR67" s="260"/>
      <c r="BS67" s="258"/>
      <c r="BT67" s="261"/>
      <c r="BU67" s="258"/>
      <c r="BV67" s="261"/>
      <c r="BW67" s="258"/>
      <c r="BX67" s="261"/>
      <c r="BY67" s="258"/>
      <c r="BZ67" s="261"/>
      <c r="CA67" s="258"/>
      <c r="CB67" s="261"/>
      <c r="CC67" s="258"/>
      <c r="CD67" s="261"/>
      <c r="CE67" s="258"/>
      <c r="CF67" s="261"/>
      <c r="CG67" s="258"/>
      <c r="CH67" s="261"/>
      <c r="CI67" s="262"/>
      <c r="CJ67" s="261"/>
      <c r="CK67" s="258"/>
      <c r="CL67" s="261"/>
      <c r="CM67" s="258"/>
      <c r="CN67" s="261"/>
      <c r="CO67" s="258"/>
      <c r="CP67" s="260"/>
      <c r="CQ67" s="258"/>
      <c r="CR67" s="260"/>
      <c r="CS67" s="258"/>
      <c r="CT67" s="260"/>
      <c r="CU67" s="258"/>
      <c r="CV67" s="260"/>
      <c r="CW67" s="258"/>
      <c r="CX67" s="260"/>
      <c r="CY67" s="258"/>
      <c r="CZ67" s="260"/>
      <c r="DA67" s="258"/>
      <c r="DB67" s="260"/>
      <c r="DC67" s="258"/>
      <c r="DD67" s="260"/>
    </row>
    <row r="68" spans="2:108" ht="15.75" thickBot="1" x14ac:dyDescent="0.3">
      <c r="B68" s="256">
        <v>3</v>
      </c>
      <c r="C68" s="257" t="s">
        <v>218</v>
      </c>
      <c r="D68" s="250">
        <f t="shared" si="45"/>
        <v>5035.1620000000003</v>
      </c>
      <c r="E68" s="258"/>
      <c r="F68" s="259"/>
      <c r="G68" s="258"/>
      <c r="H68" s="259"/>
      <c r="I68" s="258">
        <v>1975</v>
      </c>
      <c r="J68" s="259">
        <v>0.65</v>
      </c>
      <c r="K68" s="258">
        <v>280</v>
      </c>
      <c r="L68" s="259">
        <v>3.87</v>
      </c>
      <c r="M68" s="258">
        <v>111</v>
      </c>
      <c r="N68" s="259">
        <v>7.24</v>
      </c>
      <c r="O68" s="258">
        <v>2400</v>
      </c>
      <c r="P68" s="259">
        <v>0.03</v>
      </c>
      <c r="Q68" s="258"/>
      <c r="R68" s="259"/>
      <c r="S68" s="258"/>
      <c r="T68" s="259"/>
      <c r="U68" s="258">
        <v>1090</v>
      </c>
      <c r="V68" s="259">
        <v>0.58199999999999996</v>
      </c>
      <c r="W68" s="258"/>
      <c r="X68" s="259"/>
      <c r="Y68" s="258"/>
      <c r="Z68" s="259"/>
      <c r="AA68" s="258">
        <v>595</v>
      </c>
      <c r="AB68" s="259">
        <v>1.9E-2</v>
      </c>
      <c r="AC68" s="258">
        <v>4</v>
      </c>
      <c r="AD68" s="259">
        <v>5.86</v>
      </c>
      <c r="AE68" s="258">
        <v>42</v>
      </c>
      <c r="AF68" s="259">
        <v>3.63</v>
      </c>
      <c r="AG68" s="258">
        <v>105</v>
      </c>
      <c r="AH68" s="259">
        <v>4.05</v>
      </c>
      <c r="AI68" s="258">
        <v>102.7</v>
      </c>
      <c r="AJ68" s="259">
        <v>5.31</v>
      </c>
      <c r="AK68" s="258"/>
      <c r="AL68" s="260"/>
      <c r="AM68" s="258"/>
      <c r="AN68" s="260"/>
      <c r="AO68" s="258"/>
      <c r="AP68" s="260"/>
      <c r="AQ68" s="258"/>
      <c r="AR68" s="260"/>
      <c r="AS68" s="258"/>
      <c r="AT68" s="260"/>
      <c r="AU68" s="258"/>
      <c r="AV68" s="260"/>
      <c r="AW68" s="258"/>
      <c r="AX68" s="260"/>
      <c r="AY68" s="258"/>
      <c r="AZ68" s="260"/>
      <c r="BA68" s="258"/>
      <c r="BB68" s="260"/>
      <c r="BC68" s="258"/>
      <c r="BD68" s="260"/>
      <c r="BE68" s="258"/>
      <c r="BF68" s="260"/>
      <c r="BG68" s="258"/>
      <c r="BH68" s="260"/>
      <c r="BI68" s="258"/>
      <c r="BJ68" s="260"/>
      <c r="BK68" s="258"/>
      <c r="BL68" s="260"/>
      <c r="BM68" s="258"/>
      <c r="BN68" s="260"/>
      <c r="BO68" s="258"/>
      <c r="BP68" s="260"/>
      <c r="BQ68" s="258"/>
      <c r="BR68" s="260"/>
      <c r="BS68" s="258"/>
      <c r="BT68" s="261"/>
      <c r="BU68" s="258"/>
      <c r="BV68" s="261"/>
      <c r="BW68" s="258"/>
      <c r="BX68" s="261"/>
      <c r="BY68" s="258"/>
      <c r="BZ68" s="261"/>
      <c r="CA68" s="258"/>
      <c r="CB68" s="261"/>
      <c r="CC68" s="258"/>
      <c r="CD68" s="261"/>
      <c r="CE68" s="258"/>
      <c r="CF68" s="261"/>
      <c r="CG68" s="258"/>
      <c r="CH68" s="261"/>
      <c r="CI68" s="262"/>
      <c r="CJ68" s="261"/>
      <c r="CK68" s="258"/>
      <c r="CL68" s="261"/>
      <c r="CM68" s="258"/>
      <c r="CN68" s="261"/>
      <c r="CO68" s="258"/>
      <c r="CP68" s="260"/>
      <c r="CQ68" s="258"/>
      <c r="CR68" s="260"/>
      <c r="CS68" s="258"/>
      <c r="CT68" s="260"/>
      <c r="CU68" s="258"/>
      <c r="CV68" s="260"/>
      <c r="CW68" s="258"/>
      <c r="CX68" s="260"/>
      <c r="CY68" s="258"/>
      <c r="CZ68" s="260"/>
      <c r="DA68" s="258"/>
      <c r="DB68" s="260"/>
      <c r="DC68" s="258"/>
      <c r="DD68" s="260"/>
    </row>
    <row r="69" spans="2:108" ht="15.75" thickBot="1" x14ac:dyDescent="0.3">
      <c r="B69" s="256">
        <v>3</v>
      </c>
      <c r="C69" s="257" t="s">
        <v>219</v>
      </c>
      <c r="D69" s="250">
        <f t="shared" si="45"/>
        <v>13864.35</v>
      </c>
      <c r="E69" s="258"/>
      <c r="F69" s="259"/>
      <c r="G69" s="258">
        <v>400</v>
      </c>
      <c r="H69" s="259">
        <v>29</v>
      </c>
      <c r="I69" s="258"/>
      <c r="J69" s="259"/>
      <c r="K69" s="258">
        <v>87</v>
      </c>
      <c r="L69" s="259">
        <v>5.14</v>
      </c>
      <c r="M69" s="258"/>
      <c r="N69" s="259"/>
      <c r="O69" s="258">
        <v>17699</v>
      </c>
      <c r="P69" s="259">
        <v>0.05</v>
      </c>
      <c r="Q69" s="258">
        <v>995</v>
      </c>
      <c r="R69" s="259">
        <v>0.34</v>
      </c>
      <c r="S69" s="258"/>
      <c r="T69" s="259"/>
      <c r="U69" s="258"/>
      <c r="V69" s="259"/>
      <c r="W69" s="258">
        <v>5</v>
      </c>
      <c r="X69" s="259">
        <v>0.12</v>
      </c>
      <c r="Y69" s="258"/>
      <c r="Z69" s="259"/>
      <c r="AA69" s="258">
        <v>50</v>
      </c>
      <c r="AB69" s="259">
        <v>0.02</v>
      </c>
      <c r="AC69" s="258"/>
      <c r="AD69" s="259"/>
      <c r="AE69" s="258">
        <v>3</v>
      </c>
      <c r="AF69" s="259">
        <v>2.27</v>
      </c>
      <c r="AG69" s="258">
        <v>17</v>
      </c>
      <c r="AH69" s="259">
        <v>13.29</v>
      </c>
      <c r="AI69" s="258">
        <v>39</v>
      </c>
      <c r="AJ69" s="259">
        <v>9.2200000000000006</v>
      </c>
      <c r="AK69" s="258"/>
      <c r="AL69" s="260"/>
      <c r="AM69" s="258"/>
      <c r="AN69" s="260"/>
      <c r="AO69" s="258"/>
      <c r="AP69" s="260"/>
      <c r="AQ69" s="258"/>
      <c r="AR69" s="260"/>
      <c r="AS69" s="258"/>
      <c r="AT69" s="260"/>
      <c r="AU69" s="258"/>
      <c r="AV69" s="260"/>
      <c r="AW69" s="258"/>
      <c r="AX69" s="260"/>
      <c r="AY69" s="258"/>
      <c r="AZ69" s="260"/>
      <c r="BA69" s="258"/>
      <c r="BB69" s="260"/>
      <c r="BC69" s="258"/>
      <c r="BD69" s="260"/>
      <c r="BE69" s="258"/>
      <c r="BF69" s="260"/>
      <c r="BG69" s="258"/>
      <c r="BH69" s="260"/>
      <c r="BI69" s="258"/>
      <c r="BJ69" s="260"/>
      <c r="BK69" s="258"/>
      <c r="BL69" s="260"/>
      <c r="BM69" s="258"/>
      <c r="BN69" s="260"/>
      <c r="BO69" s="258"/>
      <c r="BP69" s="260"/>
      <c r="BQ69" s="258"/>
      <c r="BR69" s="260"/>
      <c r="BS69" s="258"/>
      <c r="BT69" s="261"/>
      <c r="BU69" s="258"/>
      <c r="BV69" s="261"/>
      <c r="BW69" s="258"/>
      <c r="BX69" s="261"/>
      <c r="BY69" s="258"/>
      <c r="BZ69" s="261"/>
      <c r="CA69" s="258"/>
      <c r="CB69" s="261"/>
      <c r="CC69" s="258"/>
      <c r="CD69" s="261"/>
      <c r="CE69" s="258"/>
      <c r="CF69" s="261"/>
      <c r="CG69" s="258"/>
      <c r="CH69" s="261"/>
      <c r="CI69" s="262"/>
      <c r="CJ69" s="261"/>
      <c r="CK69" s="258"/>
      <c r="CL69" s="261"/>
      <c r="CM69" s="258"/>
      <c r="CN69" s="261"/>
      <c r="CO69" s="258"/>
      <c r="CP69" s="260"/>
      <c r="CQ69" s="258"/>
      <c r="CR69" s="260"/>
      <c r="CS69" s="258"/>
      <c r="CT69" s="260"/>
      <c r="CU69" s="258"/>
      <c r="CV69" s="260"/>
      <c r="CW69" s="258"/>
      <c r="CX69" s="260"/>
      <c r="CY69" s="258"/>
      <c r="CZ69" s="260"/>
      <c r="DA69" s="258"/>
      <c r="DB69" s="260"/>
      <c r="DC69" s="258"/>
      <c r="DD69" s="260"/>
    </row>
    <row r="70" spans="2:108" ht="15.75" thickBot="1" x14ac:dyDescent="0.3">
      <c r="B70" s="256">
        <v>3</v>
      </c>
      <c r="C70" s="257" t="s">
        <v>220</v>
      </c>
      <c r="D70" s="250">
        <f t="shared" si="45"/>
        <v>14477.711699957143</v>
      </c>
      <c r="E70" s="258">
        <v>11903</v>
      </c>
      <c r="F70" s="259">
        <v>0.56121999999999994</v>
      </c>
      <c r="G70" s="258"/>
      <c r="H70" s="259"/>
      <c r="I70" s="258"/>
      <c r="J70" s="259"/>
      <c r="K70" s="258"/>
      <c r="L70" s="259"/>
      <c r="M70" s="258"/>
      <c r="N70" s="259"/>
      <c r="O70" s="258">
        <v>75250</v>
      </c>
      <c r="P70" s="259">
        <v>2.6464999999999999E-2</v>
      </c>
      <c r="Q70" s="258">
        <v>49</v>
      </c>
      <c r="R70" s="259">
        <v>0.42559999999999998</v>
      </c>
      <c r="S70" s="258">
        <v>150</v>
      </c>
      <c r="T70" s="259">
        <v>14.52</v>
      </c>
      <c r="U70" s="258">
        <v>255</v>
      </c>
      <c r="V70" s="259">
        <v>0.72799999999999998</v>
      </c>
      <c r="W70" s="258">
        <v>150</v>
      </c>
      <c r="X70" s="259">
        <v>9.6799999999999997E-2</v>
      </c>
      <c r="Y70" s="258"/>
      <c r="Z70" s="259"/>
      <c r="AA70" s="258"/>
      <c r="AB70" s="259"/>
      <c r="AC70" s="258">
        <v>304</v>
      </c>
      <c r="AD70" s="259">
        <v>3.0676174999999999</v>
      </c>
      <c r="AE70" s="258"/>
      <c r="AF70" s="259"/>
      <c r="AG70" s="258">
        <v>57.800000000000004</v>
      </c>
      <c r="AH70" s="259">
        <v>5.3376085714285706</v>
      </c>
      <c r="AI70" s="258">
        <v>115.03</v>
      </c>
      <c r="AJ70" s="259">
        <v>18.454341428571432</v>
      </c>
      <c r="AK70" s="258"/>
      <c r="AL70" s="260"/>
      <c r="AM70" s="258"/>
      <c r="AN70" s="260"/>
      <c r="AO70" s="258"/>
      <c r="AP70" s="260"/>
      <c r="AQ70" s="258"/>
      <c r="AR70" s="260"/>
      <c r="AS70" s="258"/>
      <c r="AT70" s="260"/>
      <c r="AU70" s="258"/>
      <c r="AV70" s="260"/>
      <c r="AW70" s="258">
        <v>41</v>
      </c>
      <c r="AX70" s="260">
        <v>1.052</v>
      </c>
      <c r="AY70" s="258"/>
      <c r="AZ70" s="260"/>
      <c r="BA70" s="258"/>
      <c r="BB70" s="260"/>
      <c r="BC70" s="258"/>
      <c r="BD70" s="260"/>
      <c r="BE70" s="258"/>
      <c r="BF70" s="260"/>
      <c r="BG70" s="258"/>
      <c r="BH70" s="260"/>
      <c r="BI70" s="258"/>
      <c r="BJ70" s="260"/>
      <c r="BK70" s="258"/>
      <c r="BL70" s="260"/>
      <c r="BM70" s="258"/>
      <c r="BN70" s="260"/>
      <c r="BO70" s="258"/>
      <c r="BP70" s="260"/>
      <c r="BQ70" s="258"/>
      <c r="BR70" s="260"/>
      <c r="BS70" s="258"/>
      <c r="BT70" s="261"/>
      <c r="BU70" s="258"/>
      <c r="BV70" s="261"/>
      <c r="BW70" s="258"/>
      <c r="BX70" s="261"/>
      <c r="BY70" s="258"/>
      <c r="BZ70" s="261"/>
      <c r="CA70" s="258"/>
      <c r="CB70" s="261"/>
      <c r="CC70" s="258"/>
      <c r="CD70" s="261"/>
      <c r="CE70" s="258"/>
      <c r="CF70" s="261"/>
      <c r="CG70" s="258"/>
      <c r="CH70" s="261"/>
      <c r="CI70" s="262"/>
      <c r="CJ70" s="261"/>
      <c r="CK70" s="258"/>
      <c r="CL70" s="261"/>
      <c r="CM70" s="258"/>
      <c r="CN70" s="261"/>
      <c r="CO70" s="258"/>
      <c r="CP70" s="260"/>
      <c r="CQ70" s="258"/>
      <c r="CR70" s="260"/>
      <c r="CS70" s="258"/>
      <c r="CT70" s="260"/>
      <c r="CU70" s="258"/>
      <c r="CV70" s="260"/>
      <c r="CW70" s="258"/>
      <c r="CX70" s="260"/>
      <c r="CY70" s="258"/>
      <c r="CZ70" s="260"/>
      <c r="DA70" s="258"/>
      <c r="DB70" s="260"/>
      <c r="DC70" s="258"/>
      <c r="DD70" s="260"/>
    </row>
    <row r="71" spans="2:108" ht="15.75" thickBot="1" x14ac:dyDescent="0.3">
      <c r="B71" s="263">
        <v>3</v>
      </c>
      <c r="C71" s="264" t="s">
        <v>221</v>
      </c>
      <c r="D71" s="250">
        <f t="shared" si="45"/>
        <v>0</v>
      </c>
      <c r="E71" s="265"/>
      <c r="F71" s="266"/>
      <c r="G71" s="265"/>
      <c r="H71" s="266"/>
      <c r="I71" s="265"/>
      <c r="J71" s="266"/>
      <c r="K71" s="265"/>
      <c r="L71" s="266"/>
      <c r="M71" s="265"/>
      <c r="N71" s="266"/>
      <c r="O71" s="265"/>
      <c r="P71" s="266"/>
      <c r="Q71" s="265"/>
      <c r="R71" s="266"/>
      <c r="S71" s="265"/>
      <c r="T71" s="266"/>
      <c r="U71" s="265"/>
      <c r="V71" s="266"/>
      <c r="W71" s="265"/>
      <c r="X71" s="266"/>
      <c r="Y71" s="265"/>
      <c r="Z71" s="266"/>
      <c r="AA71" s="265"/>
      <c r="AB71" s="266"/>
      <c r="AC71" s="265"/>
      <c r="AD71" s="266"/>
      <c r="AE71" s="265"/>
      <c r="AF71" s="266"/>
      <c r="AG71" s="265"/>
      <c r="AH71" s="266"/>
      <c r="AI71" s="265"/>
      <c r="AJ71" s="266"/>
      <c r="AK71" s="265"/>
      <c r="AL71" s="267"/>
      <c r="AM71" s="265"/>
      <c r="AN71" s="267"/>
      <c r="AO71" s="265"/>
      <c r="AP71" s="267"/>
      <c r="AQ71" s="265"/>
      <c r="AR71" s="267"/>
      <c r="AS71" s="265"/>
      <c r="AT71" s="267"/>
      <c r="AU71" s="265"/>
      <c r="AV71" s="267"/>
      <c r="AW71" s="265"/>
      <c r="AX71" s="267"/>
      <c r="AY71" s="265"/>
      <c r="AZ71" s="267"/>
      <c r="BA71" s="265"/>
      <c r="BB71" s="267"/>
      <c r="BC71" s="265"/>
      <c r="BD71" s="267"/>
      <c r="BE71" s="265"/>
      <c r="BF71" s="267"/>
      <c r="BG71" s="265"/>
      <c r="BH71" s="267"/>
      <c r="BI71" s="265"/>
      <c r="BJ71" s="267"/>
      <c r="BK71" s="265"/>
      <c r="BL71" s="267"/>
      <c r="BM71" s="265"/>
      <c r="BN71" s="267"/>
      <c r="BO71" s="265"/>
      <c r="BP71" s="267"/>
      <c r="BQ71" s="265"/>
      <c r="BR71" s="267"/>
      <c r="BS71" s="265"/>
      <c r="BT71" s="268"/>
      <c r="BU71" s="265"/>
      <c r="BV71" s="268"/>
      <c r="BW71" s="265"/>
      <c r="BX71" s="268"/>
      <c r="BY71" s="265"/>
      <c r="BZ71" s="268"/>
      <c r="CA71" s="265"/>
      <c r="CB71" s="268"/>
      <c r="CC71" s="265"/>
      <c r="CD71" s="268"/>
      <c r="CE71" s="265"/>
      <c r="CF71" s="268"/>
      <c r="CG71" s="265"/>
      <c r="CH71" s="268"/>
      <c r="CI71" s="269"/>
      <c r="CJ71" s="268"/>
      <c r="CK71" s="265"/>
      <c r="CL71" s="268"/>
      <c r="CM71" s="265"/>
      <c r="CN71" s="268"/>
      <c r="CO71" s="265"/>
      <c r="CP71" s="267"/>
      <c r="CQ71" s="265"/>
      <c r="CR71" s="267"/>
      <c r="CS71" s="265"/>
      <c r="CT71" s="267"/>
      <c r="CU71" s="265"/>
      <c r="CV71" s="267"/>
      <c r="CW71" s="265"/>
      <c r="CX71" s="267"/>
      <c r="CY71" s="265"/>
      <c r="CZ71" s="267"/>
      <c r="DA71" s="265"/>
      <c r="DB71" s="267"/>
      <c r="DC71" s="265"/>
      <c r="DD71" s="267"/>
    </row>
    <row r="72" spans="2:108" ht="15.75" thickBot="1" x14ac:dyDescent="0.3">
      <c r="B72" s="270">
        <v>2</v>
      </c>
      <c r="C72" s="271" t="s">
        <v>222</v>
      </c>
      <c r="D72" s="250">
        <f t="shared" si="45"/>
        <v>1342.685725</v>
      </c>
      <c r="E72" s="272"/>
      <c r="F72" s="273"/>
      <c r="G72" s="272">
        <v>250</v>
      </c>
      <c r="H72" s="273">
        <v>0.08</v>
      </c>
      <c r="I72" s="272"/>
      <c r="J72" s="273"/>
      <c r="K72" s="272"/>
      <c r="L72" s="273"/>
      <c r="M72" s="272"/>
      <c r="N72" s="273"/>
      <c r="O72" s="272"/>
      <c r="P72" s="273"/>
      <c r="Q72" s="272">
        <v>350</v>
      </c>
      <c r="R72" s="273">
        <v>0.41299999999999998</v>
      </c>
      <c r="S72" s="272"/>
      <c r="T72" s="273"/>
      <c r="U72" s="272">
        <v>142</v>
      </c>
      <c r="V72" s="273">
        <v>1.6424000000000001</v>
      </c>
      <c r="W72" s="272">
        <v>300</v>
      </c>
      <c r="X72" s="273">
        <v>8.3900000000000002E-2</v>
      </c>
      <c r="Y72" s="272"/>
      <c r="Z72" s="273"/>
      <c r="AA72" s="272">
        <v>100</v>
      </c>
      <c r="AB72" s="273">
        <v>5.8299999999999998E-2</v>
      </c>
      <c r="AC72" s="272">
        <v>30</v>
      </c>
      <c r="AD72" s="273">
        <v>12</v>
      </c>
      <c r="AE72" s="272">
        <v>7</v>
      </c>
      <c r="AF72" s="273">
        <v>2.9998999999999998</v>
      </c>
      <c r="AG72" s="272"/>
      <c r="AH72" s="273"/>
      <c r="AI72" s="272"/>
      <c r="AJ72" s="273">
        <v>7.758</v>
      </c>
      <c r="AK72" s="272">
        <v>7900</v>
      </c>
      <c r="AL72" s="274">
        <v>5.2215189873417722E-2</v>
      </c>
      <c r="AM72" s="272"/>
      <c r="AN72" s="274"/>
      <c r="AO72" s="272"/>
      <c r="AP72" s="274"/>
      <c r="AQ72" s="272">
        <v>220</v>
      </c>
      <c r="AR72" s="274">
        <v>0.54734375000000002</v>
      </c>
      <c r="AS72" s="272"/>
      <c r="AT72" s="274"/>
      <c r="AU72" s="272"/>
      <c r="AV72" s="274"/>
      <c r="AW72" s="272"/>
      <c r="AX72" s="274"/>
      <c r="AY72" s="272"/>
      <c r="AZ72" s="274"/>
      <c r="BA72" s="272"/>
      <c r="BB72" s="274"/>
      <c r="BC72" s="272"/>
      <c r="BD72" s="274"/>
      <c r="BE72" s="272"/>
      <c r="BF72" s="274"/>
      <c r="BG72" s="272"/>
      <c r="BH72" s="274"/>
      <c r="BI72" s="272"/>
      <c r="BJ72" s="274"/>
      <c r="BK72" s="272"/>
      <c r="BL72" s="274"/>
      <c r="BM72" s="272"/>
      <c r="BN72" s="274"/>
      <c r="BO72" s="272"/>
      <c r="BP72" s="274"/>
      <c r="BQ72" s="272"/>
      <c r="BR72" s="274"/>
      <c r="BS72" s="272"/>
      <c r="BT72" s="275"/>
      <c r="BU72" s="272"/>
      <c r="BV72" s="275"/>
      <c r="BW72" s="272"/>
      <c r="BX72" s="275"/>
      <c r="BY72" s="272"/>
      <c r="BZ72" s="275"/>
      <c r="CA72" s="272"/>
      <c r="CB72" s="275"/>
      <c r="CC72" s="272"/>
      <c r="CD72" s="275"/>
      <c r="CE72" s="272"/>
      <c r="CF72" s="275"/>
      <c r="CG72" s="272"/>
      <c r="CH72" s="275"/>
      <c r="CI72" s="276"/>
      <c r="CJ72" s="275"/>
      <c r="CK72" s="272"/>
      <c r="CL72" s="275"/>
      <c r="CM72" s="272"/>
      <c r="CN72" s="275"/>
      <c r="CO72" s="272"/>
      <c r="CP72" s="274"/>
      <c r="CQ72" s="272"/>
      <c r="CR72" s="274"/>
      <c r="CS72" s="272"/>
      <c r="CT72" s="274"/>
      <c r="CU72" s="272"/>
      <c r="CV72" s="274"/>
      <c r="CW72" s="272"/>
      <c r="CX72" s="274"/>
      <c r="CY72" s="272"/>
      <c r="CZ72" s="274"/>
      <c r="DA72" s="272"/>
      <c r="DB72" s="274"/>
      <c r="DC72" s="272"/>
      <c r="DD72" s="274"/>
    </row>
    <row r="73" spans="2:108" ht="15.75" thickBot="1" x14ac:dyDescent="0.3">
      <c r="B73" s="256">
        <v>2</v>
      </c>
      <c r="C73" s="257" t="s">
        <v>223</v>
      </c>
      <c r="D73" s="250">
        <f t="shared" si="45"/>
        <v>464.82889999999998</v>
      </c>
      <c r="E73" s="258">
        <v>1600</v>
      </c>
      <c r="F73" s="259">
        <v>1.6240000000000001E-2</v>
      </c>
      <c r="G73" s="258"/>
      <c r="H73" s="259"/>
      <c r="I73" s="258"/>
      <c r="J73" s="259"/>
      <c r="K73" s="258"/>
      <c r="L73" s="259"/>
      <c r="M73" s="258"/>
      <c r="N73" s="259"/>
      <c r="O73" s="258">
        <v>3850</v>
      </c>
      <c r="P73" s="259">
        <v>2.75E-2</v>
      </c>
      <c r="Q73" s="258"/>
      <c r="R73" s="259"/>
      <c r="S73" s="258"/>
      <c r="T73" s="259"/>
      <c r="U73" s="258">
        <v>90</v>
      </c>
      <c r="V73" s="259">
        <v>1.21</v>
      </c>
      <c r="W73" s="258">
        <v>106</v>
      </c>
      <c r="X73" s="259">
        <v>3.7999999999999999E-2</v>
      </c>
      <c r="Y73" s="258"/>
      <c r="Z73" s="259"/>
      <c r="AA73" s="258">
        <v>90</v>
      </c>
      <c r="AB73" s="259">
        <v>0.1963</v>
      </c>
      <c r="AC73" s="258"/>
      <c r="AD73" s="259"/>
      <c r="AE73" s="258"/>
      <c r="AF73" s="259"/>
      <c r="AG73" s="258"/>
      <c r="AH73" s="259"/>
      <c r="AI73" s="258">
        <v>4</v>
      </c>
      <c r="AJ73" s="259">
        <v>11.453200000000001</v>
      </c>
      <c r="AK73" s="258">
        <v>150</v>
      </c>
      <c r="AL73" s="260">
        <v>5.0999999999999997E-2</v>
      </c>
      <c r="AM73" s="258"/>
      <c r="AN73" s="260"/>
      <c r="AO73" s="258"/>
      <c r="AP73" s="260"/>
      <c r="AQ73" s="258"/>
      <c r="AR73" s="260"/>
      <c r="AS73" s="258"/>
      <c r="AT73" s="260"/>
      <c r="AU73" s="258"/>
      <c r="AV73" s="260"/>
      <c r="AW73" s="258"/>
      <c r="AX73" s="260"/>
      <c r="AY73" s="258"/>
      <c r="AZ73" s="260"/>
      <c r="BA73" s="258"/>
      <c r="BB73" s="260"/>
      <c r="BC73" s="258"/>
      <c r="BD73" s="260"/>
      <c r="BE73" s="258"/>
      <c r="BF73" s="260"/>
      <c r="BG73" s="258"/>
      <c r="BH73" s="260"/>
      <c r="BI73" s="258"/>
      <c r="BJ73" s="260"/>
      <c r="BK73" s="258"/>
      <c r="BL73" s="260"/>
      <c r="BM73" s="258"/>
      <c r="BN73" s="260"/>
      <c r="BO73" s="258">
        <v>360</v>
      </c>
      <c r="BP73" s="260">
        <v>9.0899999999999995E-2</v>
      </c>
      <c r="BQ73" s="258"/>
      <c r="BR73" s="260"/>
      <c r="BS73" s="258">
        <v>1</v>
      </c>
      <c r="BT73" s="261">
        <v>3.6179000000000001</v>
      </c>
      <c r="BU73" s="258">
        <v>6.5</v>
      </c>
      <c r="BV73" s="261">
        <v>17.318492307692306</v>
      </c>
      <c r="BW73" s="258"/>
      <c r="BX73" s="261"/>
      <c r="BY73" s="258"/>
      <c r="BZ73" s="261"/>
      <c r="CA73" s="258"/>
      <c r="CB73" s="261"/>
      <c r="CC73" s="258"/>
      <c r="CD73" s="261"/>
      <c r="CE73" s="258"/>
      <c r="CF73" s="261"/>
      <c r="CG73" s="258"/>
      <c r="CH73" s="261"/>
      <c r="CI73" s="262"/>
      <c r="CJ73" s="261"/>
      <c r="CK73" s="258"/>
      <c r="CL73" s="261"/>
      <c r="CM73" s="258"/>
      <c r="CN73" s="261"/>
      <c r="CO73" s="258"/>
      <c r="CP73" s="260"/>
      <c r="CQ73" s="258"/>
      <c r="CR73" s="260"/>
      <c r="CS73" s="258"/>
      <c r="CT73" s="260"/>
      <c r="CU73" s="258"/>
      <c r="CV73" s="260"/>
      <c r="CW73" s="258"/>
      <c r="CX73" s="260"/>
      <c r="CY73" s="258"/>
      <c r="CZ73" s="260"/>
      <c r="DA73" s="258"/>
      <c r="DB73" s="260"/>
      <c r="DC73" s="258"/>
      <c r="DD73" s="260"/>
    </row>
    <row r="74" spans="2:108" ht="15.75" thickBot="1" x14ac:dyDescent="0.3">
      <c r="B74" s="256">
        <v>2</v>
      </c>
      <c r="C74" s="257" t="s">
        <v>224</v>
      </c>
      <c r="D74" s="250">
        <f t="shared" si="45"/>
        <v>1124.4440520000001</v>
      </c>
      <c r="E74" s="258"/>
      <c r="F74" s="259"/>
      <c r="G74" s="258"/>
      <c r="H74" s="259"/>
      <c r="I74" s="258">
        <v>1000</v>
      </c>
      <c r="J74" s="259">
        <v>0.6</v>
      </c>
      <c r="K74" s="258"/>
      <c r="L74" s="259"/>
      <c r="M74" s="258"/>
      <c r="N74" s="259"/>
      <c r="O74" s="258">
        <v>1050</v>
      </c>
      <c r="P74" s="259">
        <v>5.8940000000000006E-2</v>
      </c>
      <c r="Q74" s="258"/>
      <c r="R74" s="259"/>
      <c r="S74" s="258"/>
      <c r="T74" s="259"/>
      <c r="U74" s="258">
        <v>269</v>
      </c>
      <c r="V74" s="259">
        <v>0.89600000000000002</v>
      </c>
      <c r="W74" s="258">
        <v>393</v>
      </c>
      <c r="X74" s="259">
        <v>9.912E-2</v>
      </c>
      <c r="Y74" s="258"/>
      <c r="Z74" s="259"/>
      <c r="AA74" s="258">
        <v>247</v>
      </c>
      <c r="AB74" s="259">
        <v>1.7000000000000001E-2</v>
      </c>
      <c r="AC74" s="258"/>
      <c r="AD74" s="259"/>
      <c r="AE74" s="258"/>
      <c r="AF74" s="259"/>
      <c r="AG74" s="258">
        <v>11.399999999999999</v>
      </c>
      <c r="AH74" s="259">
        <v>4.5434666666666672</v>
      </c>
      <c r="AI74" s="258">
        <v>12.600000000000001</v>
      </c>
      <c r="AJ74" s="259">
        <v>5.7862200000000001</v>
      </c>
      <c r="AK74" s="258">
        <v>120</v>
      </c>
      <c r="AL74" s="260">
        <v>4.5999999999999999E-2</v>
      </c>
      <c r="AM74" s="258"/>
      <c r="AN74" s="260"/>
      <c r="AO74" s="258"/>
      <c r="AP74" s="260"/>
      <c r="AQ74" s="258"/>
      <c r="AR74" s="260"/>
      <c r="AS74" s="258"/>
      <c r="AT74" s="260"/>
      <c r="AU74" s="258"/>
      <c r="AV74" s="260"/>
      <c r="AW74" s="258"/>
      <c r="AX74" s="260"/>
      <c r="AY74" s="258"/>
      <c r="AZ74" s="260"/>
      <c r="BA74" s="258"/>
      <c r="BB74" s="260"/>
      <c r="BC74" s="258"/>
      <c r="BD74" s="260"/>
      <c r="BE74" s="258"/>
      <c r="BF74" s="260"/>
      <c r="BG74" s="258"/>
      <c r="BH74" s="260"/>
      <c r="BI74" s="258">
        <v>200</v>
      </c>
      <c r="BJ74" s="260">
        <v>0.11253000000000001</v>
      </c>
      <c r="BK74" s="258"/>
      <c r="BL74" s="260"/>
      <c r="BM74" s="258"/>
      <c r="BN74" s="260"/>
      <c r="BO74" s="258"/>
      <c r="BP74" s="260"/>
      <c r="BQ74" s="258"/>
      <c r="BR74" s="260"/>
      <c r="BS74" s="258"/>
      <c r="BT74" s="261"/>
      <c r="BU74" s="258"/>
      <c r="BV74" s="261"/>
      <c r="BW74" s="258"/>
      <c r="BX74" s="261"/>
      <c r="BY74" s="258"/>
      <c r="BZ74" s="261"/>
      <c r="CA74" s="258">
        <v>300</v>
      </c>
      <c r="CB74" s="261">
        <v>8.5506666666666661E-2</v>
      </c>
      <c r="CC74" s="258"/>
      <c r="CD74" s="261"/>
      <c r="CE74" s="258"/>
      <c r="CF74" s="261"/>
      <c r="CG74" s="258"/>
      <c r="CH74" s="261"/>
      <c r="CI74" s="262"/>
      <c r="CJ74" s="261"/>
      <c r="CK74" s="258"/>
      <c r="CL74" s="261"/>
      <c r="CM74" s="258"/>
      <c r="CN74" s="261"/>
      <c r="CO74" s="258"/>
      <c r="CP74" s="260"/>
      <c r="CQ74" s="258"/>
      <c r="CR74" s="260"/>
      <c r="CS74" s="258"/>
      <c r="CT74" s="260"/>
      <c r="CU74" s="258"/>
      <c r="CV74" s="260"/>
      <c r="CW74" s="258"/>
      <c r="CX74" s="260"/>
      <c r="CY74" s="258"/>
      <c r="CZ74" s="260"/>
      <c r="DA74" s="258"/>
      <c r="DB74" s="260"/>
      <c r="DC74" s="258"/>
      <c r="DD74" s="260"/>
    </row>
    <row r="75" spans="2:108" ht="15.75" thickBot="1" x14ac:dyDescent="0.3">
      <c r="B75" s="263">
        <v>2</v>
      </c>
      <c r="C75" s="264" t="s">
        <v>225</v>
      </c>
      <c r="D75" s="250">
        <f t="shared" si="45"/>
        <v>7868.0418677327925</v>
      </c>
      <c r="E75" s="277">
        <v>170</v>
      </c>
      <c r="F75" s="278">
        <v>0.41599999999999998</v>
      </c>
      <c r="G75" s="277">
        <v>448</v>
      </c>
      <c r="H75" s="278">
        <v>0.35949999999999999</v>
      </c>
      <c r="I75" s="277">
        <v>3233</v>
      </c>
      <c r="J75" s="278">
        <v>0.97799999999999998</v>
      </c>
      <c r="K75" s="277"/>
      <c r="L75" s="278"/>
      <c r="M75" s="277">
        <v>13</v>
      </c>
      <c r="N75" s="278">
        <v>6.6420000000000003</v>
      </c>
      <c r="O75" s="277">
        <v>17766</v>
      </c>
      <c r="P75" s="278">
        <v>3.8099999999999995E-2</v>
      </c>
      <c r="Q75" s="277"/>
      <c r="R75" s="278"/>
      <c r="S75" s="277"/>
      <c r="T75" s="278"/>
      <c r="U75" s="277">
        <v>276</v>
      </c>
      <c r="V75" s="278">
        <v>1.417</v>
      </c>
      <c r="W75" s="277">
        <v>304</v>
      </c>
      <c r="X75" s="278">
        <v>5.2999999999999999E-2</v>
      </c>
      <c r="Y75" s="277"/>
      <c r="Z75" s="278"/>
      <c r="AA75" s="277">
        <v>25</v>
      </c>
      <c r="AB75" s="278">
        <v>5.0999999999999997E-2</v>
      </c>
      <c r="AC75" s="277">
        <v>100</v>
      </c>
      <c r="AD75" s="278">
        <v>24.2</v>
      </c>
      <c r="AE75" s="277"/>
      <c r="AF75" s="278"/>
      <c r="AG75" s="277">
        <v>42.199999999999996</v>
      </c>
      <c r="AH75" s="278">
        <v>5.9459999999999997</v>
      </c>
      <c r="AI75" s="277">
        <v>74.31</v>
      </c>
      <c r="AJ75" s="278">
        <v>6.3890000000000002</v>
      </c>
      <c r="AK75" s="277">
        <v>2270</v>
      </c>
      <c r="AL75" s="279">
        <v>6.1167611336032393E-2</v>
      </c>
      <c r="AM75" s="277"/>
      <c r="AN75" s="279"/>
      <c r="AO75" s="277"/>
      <c r="AP75" s="279"/>
      <c r="AQ75" s="277"/>
      <c r="AR75" s="279"/>
      <c r="AS75" s="277"/>
      <c r="AT75" s="279"/>
      <c r="AU75" s="277"/>
      <c r="AV75" s="279"/>
      <c r="AW75" s="277"/>
      <c r="AX75" s="279"/>
      <c r="AY75" s="277"/>
      <c r="AZ75" s="279"/>
      <c r="BA75" s="277"/>
      <c r="BB75" s="279"/>
      <c r="BC75" s="277"/>
      <c r="BD75" s="279"/>
      <c r="BE75" s="277"/>
      <c r="BF75" s="279"/>
      <c r="BG75" s="277"/>
      <c r="BH75" s="279"/>
      <c r="BI75" s="277"/>
      <c r="BJ75" s="279"/>
      <c r="BK75" s="277"/>
      <c r="BL75" s="279"/>
      <c r="BM75" s="277"/>
      <c r="BN75" s="279"/>
      <c r="BO75" s="277"/>
      <c r="BP75" s="279"/>
      <c r="BQ75" s="277"/>
      <c r="BR75" s="279"/>
      <c r="BS75" s="277"/>
      <c r="BT75" s="280"/>
      <c r="BU75" s="277"/>
      <c r="BV75" s="280"/>
      <c r="BW75" s="277"/>
      <c r="BX75" s="280"/>
      <c r="BY75" s="277"/>
      <c r="BZ75" s="280"/>
      <c r="CA75" s="277"/>
      <c r="CB75" s="280"/>
      <c r="CC75" s="277"/>
      <c r="CD75" s="280"/>
      <c r="CE75" s="277"/>
      <c r="CF75" s="280"/>
      <c r="CG75" s="277"/>
      <c r="CH75" s="280"/>
      <c r="CI75" s="281"/>
      <c r="CJ75" s="280"/>
      <c r="CK75" s="277"/>
      <c r="CL75" s="280"/>
      <c r="CM75" s="277"/>
      <c r="CN75" s="280"/>
      <c r="CO75" s="277">
        <v>27</v>
      </c>
      <c r="CP75" s="279">
        <v>0.67200000000000004</v>
      </c>
      <c r="CQ75" s="277"/>
      <c r="CR75" s="279"/>
      <c r="CS75" s="277"/>
      <c r="CT75" s="279"/>
      <c r="CU75" s="277"/>
      <c r="CV75" s="279"/>
      <c r="CW75" s="277"/>
      <c r="CX75" s="279"/>
      <c r="CY75" s="277"/>
      <c r="CZ75" s="279"/>
      <c r="DA75" s="277"/>
      <c r="DB75" s="279"/>
      <c r="DC75" s="277"/>
      <c r="DD75" s="279"/>
    </row>
    <row r="76" spans="2:108" ht="15.75" thickBot="1" x14ac:dyDescent="0.3">
      <c r="B76" s="270">
        <v>1</v>
      </c>
      <c r="C76" s="271" t="s">
        <v>226</v>
      </c>
      <c r="D76" s="250">
        <f t="shared" si="45"/>
        <v>2925.6600000000003</v>
      </c>
      <c r="E76" s="282"/>
      <c r="F76" s="283"/>
      <c r="G76" s="282"/>
      <c r="H76" s="283"/>
      <c r="I76" s="282"/>
      <c r="J76" s="283"/>
      <c r="K76" s="282"/>
      <c r="L76" s="283"/>
      <c r="M76" s="282"/>
      <c r="N76" s="283"/>
      <c r="O76" s="282">
        <v>1500</v>
      </c>
      <c r="P76" s="283">
        <v>0.06</v>
      </c>
      <c r="Q76" s="282"/>
      <c r="R76" s="283"/>
      <c r="S76" s="282">
        <v>42</v>
      </c>
      <c r="T76" s="283">
        <v>28.42</v>
      </c>
      <c r="U76" s="282">
        <v>6</v>
      </c>
      <c r="V76" s="283">
        <v>2.1800000000000002</v>
      </c>
      <c r="W76" s="282">
        <v>100</v>
      </c>
      <c r="X76" s="283">
        <v>0.04</v>
      </c>
      <c r="Y76" s="282"/>
      <c r="Z76" s="283"/>
      <c r="AA76" s="282"/>
      <c r="AB76" s="283"/>
      <c r="AC76" s="282">
        <v>26</v>
      </c>
      <c r="AD76" s="283">
        <v>24.2</v>
      </c>
      <c r="AE76" s="282">
        <v>45</v>
      </c>
      <c r="AF76" s="283">
        <v>2.35</v>
      </c>
      <c r="AG76" s="282">
        <v>41</v>
      </c>
      <c r="AH76" s="283">
        <v>4.49</v>
      </c>
      <c r="AI76" s="282">
        <v>58</v>
      </c>
      <c r="AJ76" s="283">
        <v>7</v>
      </c>
      <c r="AK76" s="282">
        <v>2200</v>
      </c>
      <c r="AL76" s="284">
        <v>0.05</v>
      </c>
      <c r="AM76" s="282"/>
      <c r="AN76" s="284"/>
      <c r="AO76" s="282"/>
      <c r="AP76" s="284"/>
      <c r="AQ76" s="282">
        <v>211</v>
      </c>
      <c r="AR76" s="284">
        <v>0.9</v>
      </c>
      <c r="AS76" s="282"/>
      <c r="AT76" s="284"/>
      <c r="AU76" s="282"/>
      <c r="AV76" s="284"/>
      <c r="AW76" s="282"/>
      <c r="AX76" s="284"/>
      <c r="AY76" s="282"/>
      <c r="AZ76" s="284"/>
      <c r="BA76" s="282"/>
      <c r="BB76" s="284"/>
      <c r="BC76" s="282"/>
      <c r="BD76" s="284"/>
      <c r="BE76" s="282"/>
      <c r="BF76" s="284"/>
      <c r="BG76" s="282"/>
      <c r="BH76" s="284"/>
      <c r="BI76" s="282"/>
      <c r="BJ76" s="284"/>
      <c r="BK76" s="282"/>
      <c r="BL76" s="284"/>
      <c r="BM76" s="282"/>
      <c r="BN76" s="284"/>
      <c r="BO76" s="282"/>
      <c r="BP76" s="284"/>
      <c r="BQ76" s="282"/>
      <c r="BR76" s="284"/>
      <c r="BS76" s="282"/>
      <c r="BT76" s="285"/>
      <c r="BU76" s="282"/>
      <c r="BV76" s="285"/>
      <c r="BW76" s="282"/>
      <c r="BX76" s="285"/>
      <c r="BY76" s="282"/>
      <c r="BZ76" s="285"/>
      <c r="CA76" s="282"/>
      <c r="CB76" s="285"/>
      <c r="CC76" s="282"/>
      <c r="CD76" s="285"/>
      <c r="CE76" s="282"/>
      <c r="CF76" s="285"/>
      <c r="CG76" s="282"/>
      <c r="CH76" s="285"/>
      <c r="CI76" s="286"/>
      <c r="CJ76" s="285"/>
      <c r="CK76" s="282"/>
      <c r="CL76" s="285"/>
      <c r="CM76" s="282"/>
      <c r="CN76" s="285"/>
      <c r="CO76" s="282"/>
      <c r="CP76" s="284"/>
      <c r="CQ76" s="282"/>
      <c r="CR76" s="284"/>
      <c r="CS76" s="282"/>
      <c r="CT76" s="284"/>
      <c r="CU76" s="282"/>
      <c r="CV76" s="284"/>
      <c r="CW76" s="282"/>
      <c r="CX76" s="284"/>
      <c r="CY76" s="282"/>
      <c r="CZ76" s="284"/>
      <c r="DA76" s="282"/>
      <c r="DB76" s="284"/>
      <c r="DC76" s="282"/>
      <c r="DD76" s="284"/>
    </row>
    <row r="77" spans="2:108" ht="15.75" thickBot="1" x14ac:dyDescent="0.3">
      <c r="B77" s="256">
        <v>1</v>
      </c>
      <c r="C77" s="257" t="s">
        <v>227</v>
      </c>
      <c r="D77" s="250">
        <f t="shared" si="45"/>
        <v>591.1400000000001</v>
      </c>
      <c r="E77" s="272"/>
      <c r="F77" s="273"/>
      <c r="G77" s="272"/>
      <c r="H77" s="273"/>
      <c r="I77" s="272"/>
      <c r="J77" s="273"/>
      <c r="K77" s="272"/>
      <c r="L77" s="273"/>
      <c r="M77" s="272"/>
      <c r="N77" s="273"/>
      <c r="O77" s="272">
        <v>2430</v>
      </c>
      <c r="P77" s="273">
        <v>0.03</v>
      </c>
      <c r="Q77" s="272"/>
      <c r="R77" s="273"/>
      <c r="S77" s="272"/>
      <c r="T77" s="273"/>
      <c r="U77" s="272">
        <v>9</v>
      </c>
      <c r="V77" s="273">
        <v>4.1399999999999997</v>
      </c>
      <c r="W77" s="272">
        <v>400</v>
      </c>
      <c r="X77" s="273">
        <v>4.7E-2</v>
      </c>
      <c r="Y77" s="272"/>
      <c r="Z77" s="273"/>
      <c r="AA77" s="272">
        <v>3</v>
      </c>
      <c r="AB77" s="273">
        <v>0.02</v>
      </c>
      <c r="AC77" s="272">
        <v>6</v>
      </c>
      <c r="AD77" s="273">
        <v>25.01</v>
      </c>
      <c r="AE77" s="272"/>
      <c r="AF77" s="273"/>
      <c r="AG77" s="272">
        <v>23</v>
      </c>
      <c r="AH77" s="273">
        <v>6.54</v>
      </c>
      <c r="AI77" s="272">
        <v>12</v>
      </c>
      <c r="AJ77" s="273">
        <v>9.6</v>
      </c>
      <c r="AK77" s="272"/>
      <c r="AL77" s="274"/>
      <c r="AM77" s="272"/>
      <c r="AN77" s="274"/>
      <c r="AO77" s="272"/>
      <c r="AP77" s="274"/>
      <c r="AQ77" s="272">
        <v>120</v>
      </c>
      <c r="AR77" s="274">
        <v>0.38700000000000001</v>
      </c>
      <c r="AS77" s="272"/>
      <c r="AT77" s="274"/>
      <c r="AU77" s="272"/>
      <c r="AV77" s="274"/>
      <c r="AW77" s="272"/>
      <c r="AX77" s="274"/>
      <c r="AY77" s="272"/>
      <c r="AZ77" s="274"/>
      <c r="BA77" s="272"/>
      <c r="BB77" s="274"/>
      <c r="BC77" s="272"/>
      <c r="BD77" s="274"/>
      <c r="BE77" s="272"/>
      <c r="BF77" s="274"/>
      <c r="BG77" s="272"/>
      <c r="BH77" s="274"/>
      <c r="BI77" s="272"/>
      <c r="BJ77" s="274"/>
      <c r="BK77" s="272"/>
      <c r="BL77" s="274"/>
      <c r="BM77" s="272"/>
      <c r="BN77" s="274"/>
      <c r="BO77" s="272"/>
      <c r="BP77" s="274"/>
      <c r="BQ77" s="272"/>
      <c r="BR77" s="274"/>
      <c r="BS77" s="272"/>
      <c r="BT77" s="275"/>
      <c r="BU77" s="272"/>
      <c r="BV77" s="275"/>
      <c r="BW77" s="272"/>
      <c r="BX77" s="275"/>
      <c r="BY77" s="272"/>
      <c r="BZ77" s="275"/>
      <c r="CA77" s="272"/>
      <c r="CB77" s="275"/>
      <c r="CC77" s="272"/>
      <c r="CD77" s="275"/>
      <c r="CE77" s="272"/>
      <c r="CF77" s="275"/>
      <c r="CG77" s="272"/>
      <c r="CH77" s="275"/>
      <c r="CI77" s="276"/>
      <c r="CJ77" s="275"/>
      <c r="CK77" s="272"/>
      <c r="CL77" s="275"/>
      <c r="CM77" s="272"/>
      <c r="CN77" s="275"/>
      <c r="CO77" s="272"/>
      <c r="CP77" s="274"/>
      <c r="CQ77" s="272"/>
      <c r="CR77" s="274"/>
      <c r="CS77" s="272"/>
      <c r="CT77" s="274"/>
      <c r="CU77" s="272"/>
      <c r="CV77" s="274"/>
      <c r="CW77" s="272"/>
      <c r="CX77" s="274"/>
      <c r="CY77" s="272"/>
      <c r="CZ77" s="274"/>
      <c r="DA77" s="272"/>
      <c r="DB77" s="274"/>
      <c r="DC77" s="272"/>
      <c r="DD77" s="274"/>
    </row>
    <row r="78" spans="2:108" ht="15.75" thickBot="1" x14ac:dyDescent="0.3">
      <c r="B78" s="256">
        <v>1</v>
      </c>
      <c r="C78" s="257" t="s">
        <v>235</v>
      </c>
      <c r="D78" s="250">
        <f t="shared" si="45"/>
        <v>3254</v>
      </c>
      <c r="E78" s="272"/>
      <c r="F78" s="273"/>
      <c r="G78" s="272">
        <v>300</v>
      </c>
      <c r="H78" s="273">
        <v>0.316</v>
      </c>
      <c r="I78" s="272"/>
      <c r="J78" s="273"/>
      <c r="K78" s="272">
        <v>500</v>
      </c>
      <c r="L78" s="273">
        <v>4.3</v>
      </c>
      <c r="M78" s="272"/>
      <c r="N78" s="273"/>
      <c r="O78" s="272">
        <v>11250</v>
      </c>
      <c r="P78" s="273">
        <v>3.7999999999999999E-2</v>
      </c>
      <c r="Q78" s="272">
        <v>100</v>
      </c>
      <c r="R78" s="273">
        <v>0.36799999999999999</v>
      </c>
      <c r="S78" s="272"/>
      <c r="T78" s="273"/>
      <c r="U78" s="272"/>
      <c r="V78" s="273"/>
      <c r="W78" s="272">
        <v>300</v>
      </c>
      <c r="X78" s="273">
        <v>9.7000000000000003E-2</v>
      </c>
      <c r="Y78" s="272"/>
      <c r="Z78" s="273"/>
      <c r="AA78" s="272"/>
      <c r="AB78" s="273"/>
      <c r="AC78" s="272">
        <v>5</v>
      </c>
      <c r="AD78" s="273">
        <v>5.6</v>
      </c>
      <c r="AE78" s="272">
        <v>8</v>
      </c>
      <c r="AF78" s="273">
        <v>4.7175000000000002</v>
      </c>
      <c r="AG78" s="272">
        <v>48</v>
      </c>
      <c r="AH78" s="273">
        <v>6.4065000000000003</v>
      </c>
      <c r="AI78" s="272">
        <v>14</v>
      </c>
      <c r="AJ78" s="273">
        <v>10.182</v>
      </c>
      <c r="AK78" s="272"/>
      <c r="AL78" s="274"/>
      <c r="AM78" s="272"/>
      <c r="AN78" s="274"/>
      <c r="AO78" s="272"/>
      <c r="AP78" s="274"/>
      <c r="AQ78" s="272"/>
      <c r="AR78" s="274"/>
      <c r="AS78" s="272"/>
      <c r="AT78" s="274"/>
      <c r="AU78" s="272"/>
      <c r="AV78" s="274"/>
      <c r="AW78" s="272"/>
      <c r="AX78" s="274"/>
      <c r="AY78" s="272"/>
      <c r="AZ78" s="274"/>
      <c r="BA78" s="272"/>
      <c r="BB78" s="274"/>
      <c r="BC78" s="272"/>
      <c r="BD78" s="274"/>
      <c r="BE78" s="272"/>
      <c r="BF78" s="274"/>
      <c r="BG78" s="272"/>
      <c r="BH78" s="274"/>
      <c r="BI78" s="272"/>
      <c r="BJ78" s="274"/>
      <c r="BK78" s="272"/>
      <c r="BL78" s="274"/>
      <c r="BM78" s="272"/>
      <c r="BN78" s="274"/>
      <c r="BO78" s="272"/>
      <c r="BP78" s="274"/>
      <c r="BQ78" s="272"/>
      <c r="BR78" s="274"/>
      <c r="BS78" s="272"/>
      <c r="BT78" s="275"/>
      <c r="BU78" s="272"/>
      <c r="BV78" s="275"/>
      <c r="BW78" s="272"/>
      <c r="BX78" s="275"/>
      <c r="BY78" s="272"/>
      <c r="BZ78" s="275"/>
      <c r="CA78" s="272"/>
      <c r="CB78" s="275"/>
      <c r="CC78" s="272"/>
      <c r="CD78" s="275"/>
      <c r="CE78" s="272"/>
      <c r="CF78" s="275"/>
      <c r="CG78" s="272"/>
      <c r="CH78" s="275"/>
      <c r="CI78" s="276"/>
      <c r="CJ78" s="275"/>
      <c r="CK78" s="272"/>
      <c r="CL78" s="275"/>
      <c r="CM78" s="272"/>
      <c r="CN78" s="275"/>
      <c r="CO78" s="272"/>
      <c r="CP78" s="274"/>
      <c r="CQ78" s="272"/>
      <c r="CR78" s="274"/>
      <c r="CS78" s="272"/>
      <c r="CT78" s="274"/>
      <c r="CU78" s="272"/>
      <c r="CV78" s="274"/>
      <c r="CW78" s="272"/>
      <c r="CX78" s="274"/>
      <c r="CY78" s="272"/>
      <c r="CZ78" s="274"/>
      <c r="DA78" s="272"/>
      <c r="DB78" s="274"/>
      <c r="DC78" s="272"/>
      <c r="DD78" s="274"/>
    </row>
    <row r="79" spans="2:108" ht="15.75" thickBot="1" x14ac:dyDescent="0.3">
      <c r="B79" s="256">
        <v>1</v>
      </c>
      <c r="C79" s="257" t="s">
        <v>236</v>
      </c>
      <c r="D79" s="250">
        <f t="shared" si="45"/>
        <v>0</v>
      </c>
      <c r="E79" s="272"/>
      <c r="F79" s="273"/>
      <c r="G79" s="272"/>
      <c r="H79" s="273"/>
      <c r="I79" s="272"/>
      <c r="J79" s="273"/>
      <c r="K79" s="272"/>
      <c r="L79" s="273"/>
      <c r="M79" s="272"/>
      <c r="N79" s="273"/>
      <c r="O79" s="272"/>
      <c r="P79" s="273"/>
      <c r="Q79" s="272"/>
      <c r="R79" s="273"/>
      <c r="S79" s="272"/>
      <c r="T79" s="273"/>
      <c r="U79" s="272"/>
      <c r="V79" s="273"/>
      <c r="W79" s="272"/>
      <c r="X79" s="273"/>
      <c r="Y79" s="272"/>
      <c r="Z79" s="273"/>
      <c r="AA79" s="272"/>
      <c r="AB79" s="273"/>
      <c r="AC79" s="272"/>
      <c r="AD79" s="273"/>
      <c r="AE79" s="272"/>
      <c r="AF79" s="273"/>
      <c r="AG79" s="272"/>
      <c r="AH79" s="273"/>
      <c r="AI79" s="272"/>
      <c r="AJ79" s="273"/>
      <c r="AK79" s="272"/>
      <c r="AL79" s="274"/>
      <c r="AM79" s="272"/>
      <c r="AN79" s="274"/>
      <c r="AO79" s="272"/>
      <c r="AP79" s="274"/>
      <c r="AQ79" s="272"/>
      <c r="AR79" s="274"/>
      <c r="AS79" s="272"/>
      <c r="AT79" s="274"/>
      <c r="AU79" s="272"/>
      <c r="AV79" s="274"/>
      <c r="AW79" s="272"/>
      <c r="AX79" s="274"/>
      <c r="AY79" s="272"/>
      <c r="AZ79" s="274"/>
      <c r="BA79" s="272"/>
      <c r="BB79" s="274"/>
      <c r="BC79" s="272"/>
      <c r="BD79" s="274"/>
      <c r="BE79" s="272"/>
      <c r="BF79" s="274"/>
      <c r="BG79" s="272"/>
      <c r="BH79" s="274"/>
      <c r="BI79" s="272"/>
      <c r="BJ79" s="274"/>
      <c r="BK79" s="272"/>
      <c r="BL79" s="274"/>
      <c r="BM79" s="272"/>
      <c r="BN79" s="274"/>
      <c r="BO79" s="272"/>
      <c r="BP79" s="274"/>
      <c r="BQ79" s="272"/>
      <c r="BR79" s="274"/>
      <c r="BS79" s="272"/>
      <c r="BT79" s="275"/>
      <c r="BU79" s="272"/>
      <c r="BV79" s="275"/>
      <c r="BW79" s="272"/>
      <c r="BX79" s="275"/>
      <c r="BY79" s="272"/>
      <c r="BZ79" s="275"/>
      <c r="CA79" s="272"/>
      <c r="CB79" s="275"/>
      <c r="CC79" s="272"/>
      <c r="CD79" s="275"/>
      <c r="CE79" s="272"/>
      <c r="CF79" s="275"/>
      <c r="CG79" s="272"/>
      <c r="CH79" s="275"/>
      <c r="CI79" s="276"/>
      <c r="CJ79" s="275"/>
      <c r="CK79" s="272"/>
      <c r="CL79" s="275"/>
      <c r="CM79" s="272"/>
      <c r="CN79" s="275"/>
      <c r="CO79" s="272"/>
      <c r="CP79" s="274"/>
      <c r="CQ79" s="272"/>
      <c r="CR79" s="274"/>
      <c r="CS79" s="272"/>
      <c r="CT79" s="274"/>
      <c r="CU79" s="272"/>
      <c r="CV79" s="274"/>
      <c r="CW79" s="272"/>
      <c r="CX79" s="274"/>
      <c r="CY79" s="272"/>
      <c r="CZ79" s="274"/>
      <c r="DA79" s="272"/>
      <c r="DB79" s="274"/>
      <c r="DC79" s="272"/>
      <c r="DD79" s="274"/>
    </row>
    <row r="80" spans="2:108" ht="15.75" thickBot="1" x14ac:dyDescent="0.3">
      <c r="B80" s="256">
        <v>1</v>
      </c>
      <c r="C80" s="257" t="s">
        <v>237</v>
      </c>
      <c r="D80" s="250">
        <f t="shared" si="45"/>
        <v>3004.95</v>
      </c>
      <c r="E80" s="265">
        <v>1500</v>
      </c>
      <c r="F80" s="266">
        <v>0.68</v>
      </c>
      <c r="G80" s="265"/>
      <c r="H80" s="266"/>
      <c r="I80" s="265"/>
      <c r="J80" s="266"/>
      <c r="K80" s="265"/>
      <c r="L80" s="266"/>
      <c r="M80" s="265"/>
      <c r="N80" s="266"/>
      <c r="O80" s="265"/>
      <c r="P80" s="266"/>
      <c r="Q80" s="265"/>
      <c r="R80" s="266"/>
      <c r="S80" s="265">
        <v>2</v>
      </c>
      <c r="T80" s="266">
        <v>15.094999999999999</v>
      </c>
      <c r="U80" s="265">
        <v>395</v>
      </c>
      <c r="V80" s="266">
        <v>1.96</v>
      </c>
      <c r="W80" s="265">
        <v>300</v>
      </c>
      <c r="X80" s="266">
        <v>0.1</v>
      </c>
      <c r="Y80" s="265"/>
      <c r="Z80" s="266"/>
      <c r="AA80" s="265"/>
      <c r="AB80" s="266"/>
      <c r="AC80" s="265">
        <v>31</v>
      </c>
      <c r="AD80" s="266">
        <v>20.259999999999998</v>
      </c>
      <c r="AE80" s="265">
        <v>40</v>
      </c>
      <c r="AF80" s="266">
        <v>9.99</v>
      </c>
      <c r="AG80" s="265">
        <v>10</v>
      </c>
      <c r="AH80" s="266">
        <v>7.94</v>
      </c>
      <c r="AI80" s="265">
        <v>5</v>
      </c>
      <c r="AJ80" s="266">
        <v>8.6999999999999993</v>
      </c>
      <c r="AK80" s="265"/>
      <c r="AL80" s="267"/>
      <c r="AM80" s="265"/>
      <c r="AN80" s="267"/>
      <c r="AO80" s="265"/>
      <c r="AP80" s="267"/>
      <c r="AQ80" s="265"/>
      <c r="AR80" s="267"/>
      <c r="AS80" s="265"/>
      <c r="AT80" s="267"/>
      <c r="AU80" s="265"/>
      <c r="AV80" s="267"/>
      <c r="AW80" s="265"/>
      <c r="AX80" s="267"/>
      <c r="AY80" s="265"/>
      <c r="AZ80" s="267"/>
      <c r="BA80" s="265"/>
      <c r="BB80" s="267"/>
      <c r="BC80" s="265"/>
      <c r="BD80" s="267"/>
      <c r="BE80" s="265"/>
      <c r="BF80" s="267"/>
      <c r="BG80" s="265"/>
      <c r="BH80" s="267"/>
      <c r="BI80" s="265"/>
      <c r="BJ80" s="267"/>
      <c r="BK80" s="265"/>
      <c r="BL80" s="267"/>
      <c r="BM80" s="265"/>
      <c r="BN80" s="267"/>
      <c r="BO80" s="265"/>
      <c r="BP80" s="267"/>
      <c r="BQ80" s="265"/>
      <c r="BR80" s="267"/>
      <c r="BS80" s="265"/>
      <c r="BT80" s="268"/>
      <c r="BU80" s="265"/>
      <c r="BV80" s="268"/>
      <c r="BW80" s="265"/>
      <c r="BX80" s="268"/>
      <c r="BY80" s="265"/>
      <c r="BZ80" s="268"/>
      <c r="CA80" s="265"/>
      <c r="CB80" s="268"/>
      <c r="CC80" s="265"/>
      <c r="CD80" s="268"/>
      <c r="CE80" s="265"/>
      <c r="CF80" s="268"/>
      <c r="CG80" s="265"/>
      <c r="CH80" s="268"/>
      <c r="CI80" s="269"/>
      <c r="CJ80" s="268"/>
      <c r="CK80" s="265"/>
      <c r="CL80" s="268"/>
      <c r="CM80" s="265"/>
      <c r="CN80" s="268"/>
      <c r="CO80" s="265"/>
      <c r="CP80" s="267"/>
      <c r="CQ80" s="265"/>
      <c r="CR80" s="267"/>
      <c r="CS80" s="265"/>
      <c r="CT80" s="267"/>
      <c r="CU80" s="265"/>
      <c r="CV80" s="267"/>
      <c r="CW80" s="265"/>
      <c r="CX80" s="267"/>
      <c r="CY80" s="265"/>
      <c r="CZ80" s="267"/>
      <c r="DA80" s="265"/>
      <c r="DB80" s="267"/>
      <c r="DC80" s="265"/>
      <c r="DD80" s="267"/>
    </row>
    <row r="81" spans="2:108" ht="15.75" thickBot="1" x14ac:dyDescent="0.3">
      <c r="B81" s="287" t="s">
        <v>238</v>
      </c>
      <c r="C81" s="271" t="s">
        <v>239</v>
      </c>
      <c r="D81" s="250">
        <f t="shared" si="45"/>
        <v>719.59</v>
      </c>
      <c r="E81" s="272"/>
      <c r="F81" s="273"/>
      <c r="G81" s="272"/>
      <c r="H81" s="273"/>
      <c r="I81" s="272"/>
      <c r="J81" s="273"/>
      <c r="K81" s="272"/>
      <c r="L81" s="273"/>
      <c r="M81" s="272"/>
      <c r="N81" s="273"/>
      <c r="O81" s="272">
        <v>4400</v>
      </c>
      <c r="P81" s="273">
        <v>4.4999999999999998E-2</v>
      </c>
      <c r="Q81" s="272"/>
      <c r="R81" s="273"/>
      <c r="S81" s="272"/>
      <c r="T81" s="273"/>
      <c r="U81" s="272"/>
      <c r="V81" s="273"/>
      <c r="W81" s="272"/>
      <c r="X81" s="273"/>
      <c r="Y81" s="272"/>
      <c r="Z81" s="273"/>
      <c r="AA81" s="272">
        <v>700</v>
      </c>
      <c r="AB81" s="273">
        <v>0.02</v>
      </c>
      <c r="AC81" s="272"/>
      <c r="AD81" s="273"/>
      <c r="AE81" s="272"/>
      <c r="AF81" s="273"/>
      <c r="AG81" s="272">
        <v>39</v>
      </c>
      <c r="AH81" s="273">
        <v>3.31</v>
      </c>
      <c r="AI81" s="272">
        <v>50</v>
      </c>
      <c r="AJ81" s="273">
        <v>7.57</v>
      </c>
      <c r="AK81" s="272"/>
      <c r="AL81" s="274"/>
      <c r="AM81" s="272"/>
      <c r="AN81" s="274"/>
      <c r="AO81" s="272"/>
      <c r="AP81" s="274"/>
      <c r="AQ81" s="272"/>
      <c r="AR81" s="274"/>
      <c r="AS81" s="272"/>
      <c r="AT81" s="274"/>
      <c r="AU81" s="272"/>
      <c r="AV81" s="274"/>
      <c r="AW81" s="272"/>
      <c r="AX81" s="274"/>
      <c r="AY81" s="272"/>
      <c r="AZ81" s="274"/>
      <c r="BA81" s="272"/>
      <c r="BB81" s="274"/>
      <c r="BC81" s="272"/>
      <c r="BD81" s="274"/>
      <c r="BE81" s="272"/>
      <c r="BF81" s="274"/>
      <c r="BG81" s="272"/>
      <c r="BH81" s="274"/>
      <c r="BI81" s="272"/>
      <c r="BJ81" s="274"/>
      <c r="BK81" s="272"/>
      <c r="BL81" s="274"/>
      <c r="BM81" s="272"/>
      <c r="BN81" s="274"/>
      <c r="BO81" s="272"/>
      <c r="BP81" s="274"/>
      <c r="BQ81" s="272"/>
      <c r="BR81" s="274"/>
      <c r="BS81" s="272"/>
      <c r="BT81" s="275"/>
      <c r="BU81" s="272"/>
      <c r="BV81" s="275"/>
      <c r="BW81" s="272"/>
      <c r="BX81" s="275"/>
      <c r="BY81" s="272"/>
      <c r="BZ81" s="275"/>
      <c r="CA81" s="272"/>
      <c r="CB81" s="275"/>
      <c r="CC81" s="272"/>
      <c r="CD81" s="275"/>
      <c r="CE81" s="272"/>
      <c r="CF81" s="275"/>
      <c r="CG81" s="272"/>
      <c r="CH81" s="275"/>
      <c r="CI81" s="276"/>
      <c r="CJ81" s="275"/>
      <c r="CK81" s="272"/>
      <c r="CL81" s="275"/>
      <c r="CM81" s="272"/>
      <c r="CN81" s="275"/>
      <c r="CO81" s="272"/>
      <c r="CP81" s="274"/>
      <c r="CQ81" s="272"/>
      <c r="CR81" s="274"/>
      <c r="CS81" s="272"/>
      <c r="CT81" s="274"/>
      <c r="CU81" s="272"/>
      <c r="CV81" s="274"/>
      <c r="CW81" s="272"/>
      <c r="CX81" s="274"/>
      <c r="CY81" s="272"/>
      <c r="CZ81" s="274"/>
      <c r="DA81" s="272"/>
      <c r="DB81" s="274"/>
      <c r="DC81" s="272"/>
      <c r="DD81" s="274"/>
    </row>
    <row r="82" spans="2:108" ht="15.75" thickBot="1" x14ac:dyDescent="0.3">
      <c r="B82" s="288" t="s">
        <v>238</v>
      </c>
      <c r="C82" s="257" t="s">
        <v>240</v>
      </c>
      <c r="D82" s="250">
        <f t="shared" si="45"/>
        <v>3875.1797999999999</v>
      </c>
      <c r="E82" s="258"/>
      <c r="F82" s="259"/>
      <c r="G82" s="258">
        <v>1440</v>
      </c>
      <c r="H82" s="259">
        <v>0.11</v>
      </c>
      <c r="I82" s="258"/>
      <c r="J82" s="259"/>
      <c r="K82" s="258"/>
      <c r="L82" s="259"/>
      <c r="M82" s="258"/>
      <c r="N82" s="259"/>
      <c r="O82" s="258">
        <v>12000</v>
      </c>
      <c r="P82" s="259">
        <v>2.7865600000000001E-2</v>
      </c>
      <c r="Q82" s="258"/>
      <c r="R82" s="259"/>
      <c r="S82" s="258"/>
      <c r="T82" s="259"/>
      <c r="U82" s="258">
        <v>468</v>
      </c>
      <c r="V82" s="259">
        <v>2.0272000000000001</v>
      </c>
      <c r="W82" s="258"/>
      <c r="X82" s="259"/>
      <c r="Y82" s="258"/>
      <c r="Z82" s="259"/>
      <c r="AA82" s="258">
        <v>280</v>
      </c>
      <c r="AB82" s="259">
        <v>0.08</v>
      </c>
      <c r="AC82" s="258">
        <v>75</v>
      </c>
      <c r="AD82" s="259">
        <v>24.26</v>
      </c>
      <c r="AE82" s="258"/>
      <c r="AF82" s="259"/>
      <c r="AG82" s="258"/>
      <c r="AH82" s="259"/>
      <c r="AI82" s="258">
        <v>68.650000000000006</v>
      </c>
      <c r="AJ82" s="259">
        <v>8.6199999999999992</v>
      </c>
      <c r="AK82" s="258"/>
      <c r="AL82" s="260"/>
      <c r="AM82" s="258"/>
      <c r="AN82" s="260"/>
      <c r="AO82" s="258"/>
      <c r="AP82" s="260"/>
      <c r="AQ82" s="258"/>
      <c r="AR82" s="260"/>
      <c r="AS82" s="258"/>
      <c r="AT82" s="260"/>
      <c r="AU82" s="258"/>
      <c r="AV82" s="260"/>
      <c r="AW82" s="258"/>
      <c r="AX82" s="260"/>
      <c r="AY82" s="258"/>
      <c r="AZ82" s="260"/>
      <c r="BA82" s="258"/>
      <c r="BB82" s="260"/>
      <c r="BC82" s="258"/>
      <c r="BD82" s="260"/>
      <c r="BE82" s="258"/>
      <c r="BF82" s="260"/>
      <c r="BG82" s="258"/>
      <c r="BH82" s="260"/>
      <c r="BI82" s="258"/>
      <c r="BJ82" s="260"/>
      <c r="BK82" s="258"/>
      <c r="BL82" s="260"/>
      <c r="BM82" s="258"/>
      <c r="BN82" s="260"/>
      <c r="BO82" s="258"/>
      <c r="BP82" s="260"/>
      <c r="BQ82" s="258"/>
      <c r="BR82" s="260"/>
      <c r="BS82" s="258"/>
      <c r="BT82" s="261"/>
      <c r="BU82" s="258"/>
      <c r="BV82" s="261"/>
      <c r="BW82" s="258"/>
      <c r="BX82" s="261"/>
      <c r="BY82" s="258"/>
      <c r="BZ82" s="261"/>
      <c r="CA82" s="258"/>
      <c r="CB82" s="261"/>
      <c r="CC82" s="258"/>
      <c r="CD82" s="261"/>
      <c r="CE82" s="258"/>
      <c r="CF82" s="261"/>
      <c r="CG82" s="258"/>
      <c r="CH82" s="261"/>
      <c r="CI82" s="262"/>
      <c r="CJ82" s="261"/>
      <c r="CK82" s="258"/>
      <c r="CL82" s="261"/>
      <c r="CM82" s="258"/>
      <c r="CN82" s="261"/>
      <c r="CO82" s="258"/>
      <c r="CP82" s="260"/>
      <c r="CQ82" s="258"/>
      <c r="CR82" s="260"/>
      <c r="CS82" s="258"/>
      <c r="CT82" s="260"/>
      <c r="CU82" s="258"/>
      <c r="CV82" s="260"/>
      <c r="CW82" s="258"/>
      <c r="CX82" s="260"/>
      <c r="CY82" s="258"/>
      <c r="CZ82" s="260"/>
      <c r="DA82" s="258"/>
      <c r="DB82" s="260"/>
      <c r="DC82" s="258"/>
      <c r="DD82" s="260"/>
    </row>
    <row r="83" spans="2:108" ht="15.75" thickBot="1" x14ac:dyDescent="0.3">
      <c r="B83" s="289" t="s">
        <v>238</v>
      </c>
      <c r="C83" s="264" t="s">
        <v>241</v>
      </c>
      <c r="D83" s="250">
        <f t="shared" si="45"/>
        <v>8832.6659914285719</v>
      </c>
      <c r="E83" s="277"/>
      <c r="F83" s="278"/>
      <c r="G83" s="277">
        <v>8290</v>
      </c>
      <c r="H83" s="278">
        <v>6.0310000000000002E-2</v>
      </c>
      <c r="I83" s="277"/>
      <c r="J83" s="278"/>
      <c r="K83" s="277">
        <v>1080</v>
      </c>
      <c r="L83" s="278">
        <v>4.8278999999999996</v>
      </c>
      <c r="M83" s="277"/>
      <c r="N83" s="278"/>
      <c r="O83" s="277"/>
      <c r="P83" s="278"/>
      <c r="Q83" s="277"/>
      <c r="R83" s="278"/>
      <c r="S83" s="277">
        <v>83</v>
      </c>
      <c r="T83" s="278">
        <v>18.149999999999999</v>
      </c>
      <c r="U83" s="277">
        <v>254</v>
      </c>
      <c r="V83" s="278">
        <v>0.56818000000000002</v>
      </c>
      <c r="W83" s="277">
        <v>1200</v>
      </c>
      <c r="X83" s="278">
        <v>3.7968000000000002E-2</v>
      </c>
      <c r="Y83" s="277"/>
      <c r="Z83" s="278"/>
      <c r="AA83" s="277"/>
      <c r="AB83" s="278"/>
      <c r="AC83" s="277">
        <v>75</v>
      </c>
      <c r="AD83" s="278">
        <v>8.8934999999999995</v>
      </c>
      <c r="AE83" s="277">
        <v>5</v>
      </c>
      <c r="AF83" s="278">
        <v>7.26</v>
      </c>
      <c r="AG83" s="277">
        <v>12</v>
      </c>
      <c r="AH83" s="278">
        <v>7.84</v>
      </c>
      <c r="AI83" s="277">
        <v>80.800000000000011</v>
      </c>
      <c r="AJ83" s="278">
        <v>7.7331964285714276</v>
      </c>
      <c r="AK83" s="277"/>
      <c r="AL83" s="279"/>
      <c r="AM83" s="277"/>
      <c r="AN83" s="279"/>
      <c r="AO83" s="277"/>
      <c r="AP83" s="279"/>
      <c r="AQ83" s="277"/>
      <c r="AR83" s="279"/>
      <c r="AS83" s="277"/>
      <c r="AT83" s="279"/>
      <c r="AU83" s="277"/>
      <c r="AV83" s="279"/>
      <c r="AW83" s="277"/>
      <c r="AX83" s="279"/>
      <c r="AY83" s="277"/>
      <c r="AZ83" s="279"/>
      <c r="BA83" s="277"/>
      <c r="BB83" s="279"/>
      <c r="BC83" s="277"/>
      <c r="BD83" s="279"/>
      <c r="BE83" s="277"/>
      <c r="BF83" s="279"/>
      <c r="BG83" s="277"/>
      <c r="BH83" s="279"/>
      <c r="BI83" s="277"/>
      <c r="BJ83" s="279"/>
      <c r="BK83" s="277"/>
      <c r="BL83" s="279"/>
      <c r="BM83" s="277"/>
      <c r="BN83" s="279"/>
      <c r="BO83" s="277"/>
      <c r="BP83" s="279"/>
      <c r="BQ83" s="277"/>
      <c r="BR83" s="279"/>
      <c r="BS83" s="277"/>
      <c r="BT83" s="280"/>
      <c r="BU83" s="277"/>
      <c r="BV83" s="280"/>
      <c r="BW83" s="277"/>
      <c r="BX83" s="280"/>
      <c r="BY83" s="277"/>
      <c r="BZ83" s="280"/>
      <c r="CA83" s="277"/>
      <c r="CB83" s="280"/>
      <c r="CC83" s="277"/>
      <c r="CD83" s="280"/>
      <c r="CE83" s="277"/>
      <c r="CF83" s="280"/>
      <c r="CG83" s="277"/>
      <c r="CH83" s="280"/>
      <c r="CI83" s="281"/>
      <c r="CJ83" s="280"/>
      <c r="CK83" s="277"/>
      <c r="CL83" s="280"/>
      <c r="CM83" s="277"/>
      <c r="CN83" s="280"/>
      <c r="CO83" s="277"/>
      <c r="CP83" s="279"/>
      <c r="CQ83" s="277"/>
      <c r="CR83" s="279"/>
      <c r="CS83" s="277"/>
      <c r="CT83" s="279"/>
      <c r="CU83" s="277"/>
      <c r="CV83" s="279"/>
      <c r="CW83" s="277"/>
      <c r="CX83" s="279"/>
      <c r="CY83" s="277"/>
      <c r="CZ83" s="279"/>
      <c r="DA83" s="277"/>
      <c r="DB83" s="279"/>
      <c r="DC83" s="277"/>
      <c r="DD83" s="279"/>
    </row>
    <row r="84" spans="2:108" ht="15.75" thickBot="1" x14ac:dyDescent="0.3">
      <c r="B84" s="270" t="s">
        <v>242</v>
      </c>
      <c r="C84" s="271" t="s">
        <v>243</v>
      </c>
      <c r="D84" s="250">
        <f t="shared" si="45"/>
        <v>2410.3232351650713</v>
      </c>
      <c r="E84" s="282"/>
      <c r="F84" s="283"/>
      <c r="G84" s="282"/>
      <c r="H84" s="283"/>
      <c r="I84" s="282"/>
      <c r="J84" s="283"/>
      <c r="K84" s="282"/>
      <c r="L84" s="283"/>
      <c r="M84" s="282"/>
      <c r="N84" s="283"/>
      <c r="O84" s="282">
        <v>21430</v>
      </c>
      <c r="P84" s="283">
        <v>3.2939200000000002E-2</v>
      </c>
      <c r="Q84" s="282"/>
      <c r="R84" s="283"/>
      <c r="S84" s="282"/>
      <c r="T84" s="283"/>
      <c r="U84" s="282">
        <v>37</v>
      </c>
      <c r="V84" s="283">
        <v>4.1383999999999999</v>
      </c>
      <c r="W84" s="282">
        <v>151</v>
      </c>
      <c r="X84" s="283">
        <v>4.6704000000000002E-2</v>
      </c>
      <c r="Y84" s="282"/>
      <c r="Z84" s="283"/>
      <c r="AA84" s="282">
        <v>121</v>
      </c>
      <c r="AB84" s="283">
        <v>3.5839999999999997E-2</v>
      </c>
      <c r="AC84" s="282">
        <v>38</v>
      </c>
      <c r="AD84" s="283">
        <v>18.25</v>
      </c>
      <c r="AE84" s="282">
        <v>30</v>
      </c>
      <c r="AF84" s="283">
        <v>1.44</v>
      </c>
      <c r="AG84" s="282"/>
      <c r="AH84" s="283"/>
      <c r="AI84" s="282">
        <v>2</v>
      </c>
      <c r="AJ84" s="283">
        <v>8.1876999999999995</v>
      </c>
      <c r="AK84" s="282">
        <v>1375</v>
      </c>
      <c r="AL84" s="284">
        <v>4.3119999999999999E-2</v>
      </c>
      <c r="AM84" s="282">
        <v>766</v>
      </c>
      <c r="AN84" s="284">
        <v>0.63866125478468894</v>
      </c>
      <c r="AO84" s="282">
        <v>42</v>
      </c>
      <c r="AP84" s="284">
        <v>5.6749169999999998</v>
      </c>
      <c r="AQ84" s="282"/>
      <c r="AR84" s="284"/>
      <c r="AS84" s="282"/>
      <c r="AT84" s="284"/>
      <c r="AU84" s="282"/>
      <c r="AV84" s="284"/>
      <c r="AW84" s="282"/>
      <c r="AX84" s="284"/>
      <c r="AY84" s="282"/>
      <c r="AZ84" s="284"/>
      <c r="BA84" s="282"/>
      <c r="BB84" s="284"/>
      <c r="BC84" s="282"/>
      <c r="BD84" s="284"/>
      <c r="BE84" s="282"/>
      <c r="BF84" s="284"/>
      <c r="BG84" s="282"/>
      <c r="BH84" s="284"/>
      <c r="BI84" s="282"/>
      <c r="BJ84" s="284"/>
      <c r="BK84" s="282"/>
      <c r="BL84" s="284"/>
      <c r="BM84" s="282"/>
      <c r="BN84" s="284"/>
      <c r="BO84" s="282"/>
      <c r="BP84" s="284"/>
      <c r="BQ84" s="282"/>
      <c r="BR84" s="284"/>
      <c r="BS84" s="282"/>
      <c r="BT84" s="285"/>
      <c r="BU84" s="282"/>
      <c r="BV84" s="285"/>
      <c r="BW84" s="282"/>
      <c r="BX84" s="285"/>
      <c r="BY84" s="282"/>
      <c r="BZ84" s="285"/>
      <c r="CA84" s="282"/>
      <c r="CB84" s="285"/>
      <c r="CC84" s="282"/>
      <c r="CD84" s="285"/>
      <c r="CE84" s="282"/>
      <c r="CF84" s="285"/>
      <c r="CG84" s="282"/>
      <c r="CH84" s="285"/>
      <c r="CI84" s="286"/>
      <c r="CJ84" s="285"/>
      <c r="CK84" s="282"/>
      <c r="CL84" s="285"/>
      <c r="CM84" s="282"/>
      <c r="CN84" s="285"/>
      <c r="CO84" s="282"/>
      <c r="CP84" s="284"/>
      <c r="CQ84" s="282"/>
      <c r="CR84" s="284"/>
      <c r="CS84" s="282"/>
      <c r="CT84" s="284"/>
      <c r="CU84" s="282"/>
      <c r="CV84" s="284"/>
      <c r="CW84" s="282"/>
      <c r="CX84" s="284"/>
      <c r="CY84" s="282"/>
      <c r="CZ84" s="284"/>
      <c r="DA84" s="282"/>
      <c r="DB84" s="284"/>
      <c r="DC84" s="282"/>
      <c r="DD84" s="284"/>
    </row>
    <row r="85" spans="2:108" ht="15.75" thickBot="1" x14ac:dyDescent="0.3">
      <c r="B85" s="256" t="s">
        <v>242</v>
      </c>
      <c r="C85" s="257" t="s">
        <v>244</v>
      </c>
      <c r="D85" s="250">
        <f t="shared" si="45"/>
        <v>534.66</v>
      </c>
      <c r="E85" s="258"/>
      <c r="F85" s="259"/>
      <c r="G85" s="258"/>
      <c r="H85" s="259"/>
      <c r="I85" s="258"/>
      <c r="J85" s="259"/>
      <c r="K85" s="258"/>
      <c r="L85" s="259"/>
      <c r="M85" s="258"/>
      <c r="N85" s="259"/>
      <c r="O85" s="258"/>
      <c r="P85" s="259"/>
      <c r="Q85" s="258"/>
      <c r="R85" s="259"/>
      <c r="S85" s="258"/>
      <c r="T85" s="259"/>
      <c r="U85" s="258"/>
      <c r="V85" s="259"/>
      <c r="W85" s="258"/>
      <c r="X85" s="259"/>
      <c r="Y85" s="258"/>
      <c r="Z85" s="259"/>
      <c r="AA85" s="258"/>
      <c r="AB85" s="259"/>
      <c r="AC85" s="258"/>
      <c r="AD85" s="259"/>
      <c r="AE85" s="258"/>
      <c r="AF85" s="259"/>
      <c r="AG85" s="258"/>
      <c r="AH85" s="259"/>
      <c r="AI85" s="258">
        <v>38</v>
      </c>
      <c r="AJ85" s="259">
        <v>14.07</v>
      </c>
      <c r="AK85" s="258"/>
      <c r="AL85" s="260"/>
      <c r="AM85" s="258"/>
      <c r="AN85" s="260"/>
      <c r="AO85" s="258"/>
      <c r="AP85" s="260"/>
      <c r="AQ85" s="258"/>
      <c r="AR85" s="260"/>
      <c r="AS85" s="258"/>
      <c r="AT85" s="260"/>
      <c r="AU85" s="258"/>
      <c r="AV85" s="260"/>
      <c r="AW85" s="258"/>
      <c r="AX85" s="260"/>
      <c r="AY85" s="258"/>
      <c r="AZ85" s="260"/>
      <c r="BA85" s="258"/>
      <c r="BB85" s="260"/>
      <c r="BC85" s="258"/>
      <c r="BD85" s="260"/>
      <c r="BE85" s="258"/>
      <c r="BF85" s="260"/>
      <c r="BG85" s="258"/>
      <c r="BH85" s="260"/>
      <c r="BI85" s="258"/>
      <c r="BJ85" s="260"/>
      <c r="BK85" s="258"/>
      <c r="BL85" s="260"/>
      <c r="BM85" s="258"/>
      <c r="BN85" s="260"/>
      <c r="BO85" s="258"/>
      <c r="BP85" s="260"/>
      <c r="BQ85" s="258"/>
      <c r="BR85" s="260"/>
      <c r="BS85" s="258"/>
      <c r="BT85" s="261"/>
      <c r="BU85" s="258"/>
      <c r="BV85" s="261"/>
      <c r="BW85" s="258"/>
      <c r="BX85" s="261"/>
      <c r="BY85" s="258"/>
      <c r="BZ85" s="261"/>
      <c r="CA85" s="258"/>
      <c r="CB85" s="261"/>
      <c r="CC85" s="258"/>
      <c r="CD85" s="261"/>
      <c r="CE85" s="258"/>
      <c r="CF85" s="261"/>
      <c r="CG85" s="258"/>
      <c r="CH85" s="261"/>
      <c r="CI85" s="262"/>
      <c r="CJ85" s="261"/>
      <c r="CK85" s="258"/>
      <c r="CL85" s="261"/>
      <c r="CM85" s="258"/>
      <c r="CN85" s="261"/>
      <c r="CO85" s="258"/>
      <c r="CP85" s="260"/>
      <c r="CQ85" s="258"/>
      <c r="CR85" s="260"/>
      <c r="CS85" s="258"/>
      <c r="CT85" s="260"/>
      <c r="CU85" s="258"/>
      <c r="CV85" s="260"/>
      <c r="CW85" s="258"/>
      <c r="CX85" s="260"/>
      <c r="CY85" s="258"/>
      <c r="CZ85" s="260"/>
      <c r="DA85" s="258"/>
      <c r="DB85" s="260"/>
      <c r="DC85" s="258"/>
      <c r="DD85" s="260"/>
    </row>
    <row r="86" spans="2:108" ht="15.75" thickBot="1" x14ac:dyDescent="0.3">
      <c r="B86" s="256" t="s">
        <v>242</v>
      </c>
      <c r="C86" s="257" t="s">
        <v>245</v>
      </c>
      <c r="D86" s="250">
        <f t="shared" si="45"/>
        <v>1274.328</v>
      </c>
      <c r="E86" s="258"/>
      <c r="F86" s="259"/>
      <c r="G86" s="258"/>
      <c r="H86" s="259"/>
      <c r="I86" s="258"/>
      <c r="J86" s="259"/>
      <c r="K86" s="258">
        <v>18</v>
      </c>
      <c r="L86" s="259">
        <v>3.94</v>
      </c>
      <c r="M86" s="258"/>
      <c r="N86" s="259"/>
      <c r="O86" s="258">
        <v>1575</v>
      </c>
      <c r="P86" s="259">
        <v>3.1E-2</v>
      </c>
      <c r="Q86" s="258"/>
      <c r="R86" s="259"/>
      <c r="S86" s="258"/>
      <c r="T86" s="259"/>
      <c r="U86" s="258">
        <v>83</v>
      </c>
      <c r="V86" s="259">
        <v>1.1850000000000001</v>
      </c>
      <c r="W86" s="258"/>
      <c r="X86" s="259"/>
      <c r="Y86" s="258">
        <v>10</v>
      </c>
      <c r="Z86" s="259">
        <v>2.5499999999999998</v>
      </c>
      <c r="AA86" s="258">
        <v>330</v>
      </c>
      <c r="AB86" s="259">
        <v>2.3599999999999999E-2</v>
      </c>
      <c r="AC86" s="258">
        <v>20</v>
      </c>
      <c r="AD86" s="259">
        <v>18</v>
      </c>
      <c r="AE86" s="258">
        <v>70</v>
      </c>
      <c r="AF86" s="259">
        <v>1.88</v>
      </c>
      <c r="AG86" s="258"/>
      <c r="AH86" s="259"/>
      <c r="AI86" s="258">
        <v>200</v>
      </c>
      <c r="AJ86" s="259">
        <v>2.6539999999999999</v>
      </c>
      <c r="AK86" s="258"/>
      <c r="AL86" s="260"/>
      <c r="AM86" s="258"/>
      <c r="AN86" s="260"/>
      <c r="AO86" s="258"/>
      <c r="AP86" s="260"/>
      <c r="AQ86" s="258"/>
      <c r="AR86" s="260"/>
      <c r="AS86" s="258"/>
      <c r="AT86" s="260"/>
      <c r="AU86" s="258"/>
      <c r="AV86" s="260"/>
      <c r="AW86" s="258"/>
      <c r="AX86" s="260"/>
      <c r="AY86" s="258"/>
      <c r="AZ86" s="260"/>
      <c r="BA86" s="258"/>
      <c r="BB86" s="260"/>
      <c r="BC86" s="258"/>
      <c r="BD86" s="260"/>
      <c r="BE86" s="258"/>
      <c r="BF86" s="260"/>
      <c r="BG86" s="258"/>
      <c r="BH86" s="260"/>
      <c r="BI86" s="258">
        <v>20</v>
      </c>
      <c r="BJ86" s="260">
        <v>2.7E-2</v>
      </c>
      <c r="BK86" s="258"/>
      <c r="BL86" s="260"/>
      <c r="BM86" s="258"/>
      <c r="BN86" s="260"/>
      <c r="BO86" s="258"/>
      <c r="BP86" s="260"/>
      <c r="BQ86" s="258"/>
      <c r="BR86" s="260"/>
      <c r="BS86" s="258"/>
      <c r="BT86" s="261"/>
      <c r="BU86" s="258"/>
      <c r="BV86" s="261"/>
      <c r="BW86" s="258"/>
      <c r="BX86" s="261"/>
      <c r="BY86" s="258"/>
      <c r="BZ86" s="261"/>
      <c r="CA86" s="258"/>
      <c r="CB86" s="261"/>
      <c r="CC86" s="258"/>
      <c r="CD86" s="261"/>
      <c r="CE86" s="258"/>
      <c r="CF86" s="261"/>
      <c r="CG86" s="258"/>
      <c r="CH86" s="261"/>
      <c r="CI86" s="262"/>
      <c r="CJ86" s="261"/>
      <c r="CK86" s="258"/>
      <c r="CL86" s="261"/>
      <c r="CM86" s="258"/>
      <c r="CN86" s="261"/>
      <c r="CO86" s="258"/>
      <c r="CP86" s="260"/>
      <c r="CQ86" s="258"/>
      <c r="CR86" s="260"/>
      <c r="CS86" s="258"/>
      <c r="CT86" s="260"/>
      <c r="CU86" s="258"/>
      <c r="CV86" s="260"/>
      <c r="CW86" s="258"/>
      <c r="CX86" s="260"/>
      <c r="CY86" s="258"/>
      <c r="CZ86" s="260"/>
      <c r="DA86" s="258"/>
      <c r="DB86" s="260"/>
      <c r="DC86" s="258"/>
      <c r="DD86" s="260"/>
    </row>
    <row r="87" spans="2:108" ht="15.75" thickBot="1" x14ac:dyDescent="0.3">
      <c r="B87" s="256" t="s">
        <v>242</v>
      </c>
      <c r="C87" s="257" t="s">
        <v>246</v>
      </c>
      <c r="D87" s="250">
        <f t="shared" si="45"/>
        <v>1312.0052189999999</v>
      </c>
      <c r="E87" s="258">
        <v>100</v>
      </c>
      <c r="F87" s="259">
        <v>1.21</v>
      </c>
      <c r="G87" s="258"/>
      <c r="H87" s="259"/>
      <c r="I87" s="258">
        <v>700</v>
      </c>
      <c r="J87" s="259">
        <v>0.67569999999999997</v>
      </c>
      <c r="K87" s="258"/>
      <c r="L87" s="259"/>
      <c r="M87" s="258"/>
      <c r="N87" s="259"/>
      <c r="O87" s="258">
        <v>4500</v>
      </c>
      <c r="P87" s="259">
        <v>3.5318181999999997E-2</v>
      </c>
      <c r="Q87" s="258"/>
      <c r="R87" s="259"/>
      <c r="S87" s="258">
        <v>6</v>
      </c>
      <c r="T87" s="259">
        <v>52.017899999999997</v>
      </c>
      <c r="U87" s="258">
        <v>8</v>
      </c>
      <c r="V87" s="259">
        <v>1.35</v>
      </c>
      <c r="W87" s="258">
        <v>100</v>
      </c>
      <c r="X87" s="259">
        <v>0.09</v>
      </c>
      <c r="Y87" s="258"/>
      <c r="Z87" s="259"/>
      <c r="AA87" s="258">
        <v>900</v>
      </c>
      <c r="AB87" s="259">
        <v>3.0440000000000002E-2</v>
      </c>
      <c r="AC87" s="258"/>
      <c r="AD87" s="259"/>
      <c r="AE87" s="258"/>
      <c r="AF87" s="259"/>
      <c r="AG87" s="258">
        <v>4</v>
      </c>
      <c r="AH87" s="259">
        <v>10.07</v>
      </c>
      <c r="AI87" s="258">
        <v>11</v>
      </c>
      <c r="AJ87" s="259">
        <v>14.5</v>
      </c>
      <c r="AK87" s="258"/>
      <c r="AL87" s="260"/>
      <c r="AM87" s="258"/>
      <c r="AN87" s="260"/>
      <c r="AO87" s="258"/>
      <c r="AP87" s="260"/>
      <c r="AQ87" s="258"/>
      <c r="AR87" s="260"/>
      <c r="AS87" s="258"/>
      <c r="AT87" s="260"/>
      <c r="AU87" s="258"/>
      <c r="AV87" s="260"/>
      <c r="AW87" s="258"/>
      <c r="AX87" s="260"/>
      <c r="AY87" s="258"/>
      <c r="AZ87" s="260"/>
      <c r="BA87" s="258"/>
      <c r="BB87" s="260"/>
      <c r="BC87" s="258"/>
      <c r="BD87" s="260"/>
      <c r="BE87" s="258"/>
      <c r="BF87" s="260"/>
      <c r="BG87" s="258"/>
      <c r="BH87" s="260"/>
      <c r="BI87" s="258"/>
      <c r="BJ87" s="260"/>
      <c r="BK87" s="258"/>
      <c r="BL87" s="260"/>
      <c r="BM87" s="258"/>
      <c r="BN87" s="260"/>
      <c r="BO87" s="258"/>
      <c r="BP87" s="260"/>
      <c r="BQ87" s="258"/>
      <c r="BR87" s="260"/>
      <c r="BS87" s="258"/>
      <c r="BT87" s="261"/>
      <c r="BU87" s="258"/>
      <c r="BV87" s="261"/>
      <c r="BW87" s="258"/>
      <c r="BX87" s="261"/>
      <c r="BY87" s="258"/>
      <c r="BZ87" s="261"/>
      <c r="CA87" s="258"/>
      <c r="CB87" s="261"/>
      <c r="CC87" s="258"/>
      <c r="CD87" s="261"/>
      <c r="CE87" s="258"/>
      <c r="CF87" s="261"/>
      <c r="CG87" s="258"/>
      <c r="CH87" s="261"/>
      <c r="CI87" s="262"/>
      <c r="CJ87" s="261"/>
      <c r="CK87" s="258"/>
      <c r="CL87" s="261"/>
      <c r="CM87" s="258"/>
      <c r="CN87" s="261"/>
      <c r="CO87" s="258"/>
      <c r="CP87" s="260"/>
      <c r="CQ87" s="258"/>
      <c r="CR87" s="260"/>
      <c r="CS87" s="258"/>
      <c r="CT87" s="260"/>
      <c r="CU87" s="258"/>
      <c r="CV87" s="260"/>
      <c r="CW87" s="258"/>
      <c r="CX87" s="260"/>
      <c r="CY87" s="258"/>
      <c r="CZ87" s="260"/>
      <c r="DA87" s="258"/>
      <c r="DB87" s="260"/>
      <c r="DC87" s="258"/>
      <c r="DD87" s="260"/>
    </row>
    <row r="88" spans="2:108" ht="15.75" thickBot="1" x14ac:dyDescent="0.3">
      <c r="B88" s="256" t="s">
        <v>242</v>
      </c>
      <c r="C88" s="257" t="s">
        <v>247</v>
      </c>
      <c r="D88" s="250">
        <f t="shared" si="45"/>
        <v>2223.8737499999997</v>
      </c>
      <c r="E88" s="258"/>
      <c r="F88" s="259"/>
      <c r="G88" s="258"/>
      <c r="H88" s="259"/>
      <c r="I88" s="258"/>
      <c r="J88" s="259"/>
      <c r="K88" s="258">
        <v>80</v>
      </c>
      <c r="L88" s="259">
        <v>5.8</v>
      </c>
      <c r="M88" s="258"/>
      <c r="N88" s="259"/>
      <c r="O88" s="258"/>
      <c r="P88" s="259"/>
      <c r="Q88" s="258"/>
      <c r="R88" s="259"/>
      <c r="S88" s="258"/>
      <c r="T88" s="259"/>
      <c r="U88" s="258">
        <v>198</v>
      </c>
      <c r="V88" s="259">
        <v>2.9460000000000002</v>
      </c>
      <c r="W88" s="258"/>
      <c r="X88" s="259"/>
      <c r="Y88" s="258"/>
      <c r="Z88" s="259"/>
      <c r="AA88" s="258"/>
      <c r="AB88" s="259"/>
      <c r="AC88" s="258"/>
      <c r="AD88" s="259"/>
      <c r="AE88" s="258"/>
      <c r="AF88" s="259"/>
      <c r="AG88" s="258">
        <v>37</v>
      </c>
      <c r="AH88" s="259">
        <v>6.9720000000000004</v>
      </c>
      <c r="AI88" s="258">
        <v>121</v>
      </c>
      <c r="AJ88" s="259">
        <v>7.5917500000000002</v>
      </c>
      <c r="AK88" s="258"/>
      <c r="AL88" s="260"/>
      <c r="AM88" s="258"/>
      <c r="AN88" s="260"/>
      <c r="AO88" s="258"/>
      <c r="AP88" s="260"/>
      <c r="AQ88" s="258"/>
      <c r="AR88" s="260"/>
      <c r="AS88" s="258"/>
      <c r="AT88" s="260"/>
      <c r="AU88" s="258"/>
      <c r="AV88" s="260"/>
      <c r="AW88" s="258"/>
      <c r="AX88" s="260"/>
      <c r="AY88" s="258"/>
      <c r="AZ88" s="260"/>
      <c r="BA88" s="258"/>
      <c r="BB88" s="260"/>
      <c r="BC88" s="258"/>
      <c r="BD88" s="260"/>
      <c r="BE88" s="258"/>
      <c r="BF88" s="260"/>
      <c r="BG88" s="258"/>
      <c r="BH88" s="260"/>
      <c r="BI88" s="258"/>
      <c r="BJ88" s="260"/>
      <c r="BK88" s="258"/>
      <c r="BL88" s="260"/>
      <c r="BM88" s="258"/>
      <c r="BN88" s="260"/>
      <c r="BO88" s="258"/>
      <c r="BP88" s="260"/>
      <c r="BQ88" s="258"/>
      <c r="BR88" s="260"/>
      <c r="BS88" s="258"/>
      <c r="BT88" s="261"/>
      <c r="BU88" s="258"/>
      <c r="BV88" s="261"/>
      <c r="BW88" s="258"/>
      <c r="BX88" s="261"/>
      <c r="BY88" s="258"/>
      <c r="BZ88" s="261"/>
      <c r="CA88" s="258"/>
      <c r="CB88" s="261"/>
      <c r="CC88" s="258"/>
      <c r="CD88" s="261"/>
      <c r="CE88" s="258"/>
      <c r="CF88" s="261"/>
      <c r="CG88" s="258"/>
      <c r="CH88" s="261"/>
      <c r="CI88" s="262"/>
      <c r="CJ88" s="261"/>
      <c r="CK88" s="258"/>
      <c r="CL88" s="261"/>
      <c r="CM88" s="258"/>
      <c r="CN88" s="261"/>
      <c r="CO88" s="258"/>
      <c r="CP88" s="260"/>
      <c r="CQ88" s="258"/>
      <c r="CR88" s="260"/>
      <c r="CS88" s="258"/>
      <c r="CT88" s="260"/>
      <c r="CU88" s="258"/>
      <c r="CV88" s="260"/>
      <c r="CW88" s="258"/>
      <c r="CX88" s="260"/>
      <c r="CY88" s="258"/>
      <c r="CZ88" s="260"/>
      <c r="DA88" s="258"/>
      <c r="DB88" s="260"/>
      <c r="DC88" s="258"/>
      <c r="DD88" s="260"/>
    </row>
    <row r="89" spans="2:108" ht="15.75" thickBot="1" x14ac:dyDescent="0.3">
      <c r="B89" s="256" t="s">
        <v>242</v>
      </c>
      <c r="C89" s="257" t="s">
        <v>248</v>
      </c>
      <c r="D89" s="250">
        <f t="shared" si="45"/>
        <v>5835.329999999999</v>
      </c>
      <c r="E89" s="258"/>
      <c r="F89" s="259"/>
      <c r="G89" s="258">
        <v>1100</v>
      </c>
      <c r="H89" s="259">
        <v>0.31</v>
      </c>
      <c r="I89" s="258">
        <v>2000</v>
      </c>
      <c r="J89" s="259">
        <v>0.86</v>
      </c>
      <c r="K89" s="258"/>
      <c r="L89" s="259"/>
      <c r="M89" s="258"/>
      <c r="N89" s="259"/>
      <c r="O89" s="258">
        <v>40000</v>
      </c>
      <c r="P89" s="259">
        <v>0.03</v>
      </c>
      <c r="Q89" s="258"/>
      <c r="R89" s="259"/>
      <c r="S89" s="258"/>
      <c r="T89" s="259"/>
      <c r="U89" s="258"/>
      <c r="V89" s="259"/>
      <c r="W89" s="258">
        <v>360</v>
      </c>
      <c r="X89" s="259">
        <v>0.04</v>
      </c>
      <c r="Y89" s="258"/>
      <c r="Z89" s="259"/>
      <c r="AA89" s="258">
        <v>570</v>
      </c>
      <c r="AB89" s="259">
        <v>1.6E-2</v>
      </c>
      <c r="AC89" s="258"/>
      <c r="AD89" s="259"/>
      <c r="AE89" s="258"/>
      <c r="AF89" s="259"/>
      <c r="AG89" s="258">
        <v>59.5</v>
      </c>
      <c r="AH89" s="259">
        <v>4.1100000000000003</v>
      </c>
      <c r="AI89" s="258">
        <v>184.5</v>
      </c>
      <c r="AJ89" s="259">
        <v>4.97</v>
      </c>
      <c r="AK89" s="258"/>
      <c r="AL89" s="260"/>
      <c r="AM89" s="258"/>
      <c r="AN89" s="260"/>
      <c r="AO89" s="258"/>
      <c r="AP89" s="260"/>
      <c r="AQ89" s="258"/>
      <c r="AR89" s="260"/>
      <c r="AS89" s="258"/>
      <c r="AT89" s="260"/>
      <c r="AU89" s="258"/>
      <c r="AV89" s="260"/>
      <c r="AW89" s="258"/>
      <c r="AX89" s="260"/>
      <c r="AY89" s="258"/>
      <c r="AZ89" s="260"/>
      <c r="BA89" s="258"/>
      <c r="BB89" s="260"/>
      <c r="BC89" s="258"/>
      <c r="BD89" s="260"/>
      <c r="BE89" s="258"/>
      <c r="BF89" s="260"/>
      <c r="BG89" s="258"/>
      <c r="BH89" s="260"/>
      <c r="BI89" s="258"/>
      <c r="BJ89" s="260"/>
      <c r="BK89" s="258"/>
      <c r="BL89" s="260"/>
      <c r="BM89" s="258"/>
      <c r="BN89" s="260"/>
      <c r="BO89" s="258"/>
      <c r="BP89" s="260"/>
      <c r="BQ89" s="258"/>
      <c r="BR89" s="260"/>
      <c r="BS89" s="258"/>
      <c r="BT89" s="261"/>
      <c r="BU89" s="258"/>
      <c r="BV89" s="261"/>
      <c r="BW89" s="258"/>
      <c r="BX89" s="261"/>
      <c r="BY89" s="258"/>
      <c r="BZ89" s="261"/>
      <c r="CA89" s="258"/>
      <c r="CB89" s="261"/>
      <c r="CC89" s="258"/>
      <c r="CD89" s="261"/>
      <c r="CE89" s="258"/>
      <c r="CF89" s="261"/>
      <c r="CG89" s="258"/>
      <c r="CH89" s="261"/>
      <c r="CI89" s="262">
        <v>24</v>
      </c>
      <c r="CJ89" s="261">
        <v>2.85</v>
      </c>
      <c r="CK89" s="258">
        <v>370</v>
      </c>
      <c r="CL89" s="261">
        <v>3.57</v>
      </c>
      <c r="CM89" s="258"/>
      <c r="CN89" s="261"/>
      <c r="CO89" s="258"/>
      <c r="CP89" s="260"/>
      <c r="CQ89" s="258"/>
      <c r="CR89" s="260"/>
      <c r="CS89" s="258"/>
      <c r="CT89" s="260"/>
      <c r="CU89" s="258"/>
      <c r="CV89" s="260"/>
      <c r="CW89" s="258"/>
      <c r="CX89" s="260"/>
      <c r="CY89" s="258"/>
      <c r="CZ89" s="260"/>
      <c r="DA89" s="258"/>
      <c r="DB89" s="260"/>
      <c r="DC89" s="258"/>
      <c r="DD89" s="260"/>
    </row>
    <row r="90" spans="2:108" ht="15.75" thickBot="1" x14ac:dyDescent="0.3">
      <c r="B90" s="256" t="s">
        <v>242</v>
      </c>
      <c r="C90" s="257" t="s">
        <v>249</v>
      </c>
      <c r="D90" s="250">
        <f t="shared" si="45"/>
        <v>0</v>
      </c>
      <c r="E90" s="258"/>
      <c r="F90" s="259"/>
      <c r="G90" s="258"/>
      <c r="H90" s="259"/>
      <c r="I90" s="258"/>
      <c r="J90" s="259"/>
      <c r="K90" s="258"/>
      <c r="L90" s="259"/>
      <c r="M90" s="258"/>
      <c r="N90" s="259"/>
      <c r="O90" s="258"/>
      <c r="P90" s="259"/>
      <c r="Q90" s="258"/>
      <c r="R90" s="259"/>
      <c r="S90" s="258"/>
      <c r="T90" s="259"/>
      <c r="U90" s="258"/>
      <c r="V90" s="259"/>
      <c r="W90" s="258"/>
      <c r="X90" s="259"/>
      <c r="Y90" s="258"/>
      <c r="Z90" s="259"/>
      <c r="AA90" s="258"/>
      <c r="AB90" s="259"/>
      <c r="AC90" s="258"/>
      <c r="AD90" s="259"/>
      <c r="AE90" s="258"/>
      <c r="AF90" s="259"/>
      <c r="AG90" s="258"/>
      <c r="AH90" s="259"/>
      <c r="AI90" s="258"/>
      <c r="AJ90" s="259"/>
      <c r="AK90" s="258"/>
      <c r="AL90" s="260"/>
      <c r="AM90" s="258"/>
      <c r="AN90" s="260"/>
      <c r="AO90" s="258"/>
      <c r="AP90" s="260"/>
      <c r="AQ90" s="258"/>
      <c r="AR90" s="260"/>
      <c r="AS90" s="258"/>
      <c r="AT90" s="260"/>
      <c r="AU90" s="258"/>
      <c r="AV90" s="260"/>
      <c r="AW90" s="258"/>
      <c r="AX90" s="260"/>
      <c r="AY90" s="258"/>
      <c r="AZ90" s="260"/>
      <c r="BA90" s="258"/>
      <c r="BB90" s="260"/>
      <c r="BC90" s="258"/>
      <c r="BD90" s="260"/>
      <c r="BE90" s="258"/>
      <c r="BF90" s="260"/>
      <c r="BG90" s="258"/>
      <c r="BH90" s="260"/>
      <c r="BI90" s="258"/>
      <c r="BJ90" s="260"/>
      <c r="BK90" s="258"/>
      <c r="BL90" s="260"/>
      <c r="BM90" s="258"/>
      <c r="BN90" s="260"/>
      <c r="BO90" s="258"/>
      <c r="BP90" s="260"/>
      <c r="BQ90" s="258"/>
      <c r="BR90" s="260"/>
      <c r="BS90" s="258"/>
      <c r="BT90" s="261"/>
      <c r="BU90" s="258"/>
      <c r="BV90" s="261"/>
      <c r="BW90" s="258"/>
      <c r="BX90" s="261"/>
      <c r="BY90" s="258"/>
      <c r="BZ90" s="261"/>
      <c r="CA90" s="258"/>
      <c r="CB90" s="261"/>
      <c r="CC90" s="258"/>
      <c r="CD90" s="261"/>
      <c r="CE90" s="258"/>
      <c r="CF90" s="261"/>
      <c r="CG90" s="258"/>
      <c r="CH90" s="261"/>
      <c r="CI90" s="262"/>
      <c r="CJ90" s="261"/>
      <c r="CK90" s="258"/>
      <c r="CL90" s="261"/>
      <c r="CM90" s="258"/>
      <c r="CN90" s="261"/>
      <c r="CO90" s="258"/>
      <c r="CP90" s="260"/>
      <c r="CQ90" s="258"/>
      <c r="CR90" s="260"/>
      <c r="CS90" s="258"/>
      <c r="CT90" s="260"/>
      <c r="CU90" s="258"/>
      <c r="CV90" s="260"/>
      <c r="CW90" s="258"/>
      <c r="CX90" s="260"/>
      <c r="CY90" s="258"/>
      <c r="CZ90" s="260"/>
      <c r="DA90" s="258"/>
      <c r="DB90" s="260"/>
      <c r="DC90" s="258"/>
      <c r="DD90" s="260"/>
    </row>
    <row r="91" spans="2:108" ht="15.75" thickBot="1" x14ac:dyDescent="0.3">
      <c r="B91" s="256" t="s">
        <v>242</v>
      </c>
      <c r="C91" s="257" t="s">
        <v>250</v>
      </c>
      <c r="D91" s="250">
        <f t="shared" si="45"/>
        <v>6120.8708980000001</v>
      </c>
      <c r="E91" s="258"/>
      <c r="F91" s="259"/>
      <c r="G91" s="258"/>
      <c r="H91" s="259"/>
      <c r="I91" s="258"/>
      <c r="J91" s="259"/>
      <c r="K91" s="258"/>
      <c r="L91" s="259"/>
      <c r="M91" s="258"/>
      <c r="N91" s="259"/>
      <c r="O91" s="258">
        <v>50500</v>
      </c>
      <c r="P91" s="259">
        <v>2.8041176000000001E-2</v>
      </c>
      <c r="Q91" s="258"/>
      <c r="R91" s="259"/>
      <c r="S91" s="258"/>
      <c r="T91" s="259"/>
      <c r="U91" s="258">
        <v>485</v>
      </c>
      <c r="V91" s="259">
        <v>3.9144000000000001</v>
      </c>
      <c r="W91" s="258">
        <v>1000</v>
      </c>
      <c r="X91" s="259">
        <v>0.38</v>
      </c>
      <c r="Y91" s="258"/>
      <c r="Z91" s="259"/>
      <c r="AA91" s="258">
        <v>900</v>
      </c>
      <c r="AB91" s="259">
        <v>2.3199999999999998E-2</v>
      </c>
      <c r="AC91" s="258">
        <v>50</v>
      </c>
      <c r="AD91" s="259">
        <v>18.149999999999999</v>
      </c>
      <c r="AE91" s="258"/>
      <c r="AF91" s="259"/>
      <c r="AG91" s="258">
        <v>82.25</v>
      </c>
      <c r="AH91" s="259">
        <v>6.0960000000000001</v>
      </c>
      <c r="AI91" s="258">
        <v>45.35</v>
      </c>
      <c r="AJ91" s="259">
        <v>19.698599999999999</v>
      </c>
      <c r="AK91" s="258"/>
      <c r="AL91" s="260"/>
      <c r="AM91" s="258"/>
      <c r="AN91" s="260"/>
      <c r="AO91" s="258"/>
      <c r="AP91" s="260"/>
      <c r="AQ91" s="258"/>
      <c r="AR91" s="260"/>
      <c r="AS91" s="258"/>
      <c r="AT91" s="260"/>
      <c r="AU91" s="258"/>
      <c r="AV91" s="260"/>
      <c r="AW91" s="258"/>
      <c r="AX91" s="260"/>
      <c r="AY91" s="258"/>
      <c r="AZ91" s="260"/>
      <c r="BA91" s="258"/>
      <c r="BB91" s="260"/>
      <c r="BC91" s="258"/>
      <c r="BD91" s="260"/>
      <c r="BE91" s="258"/>
      <c r="BF91" s="260"/>
      <c r="BG91" s="258"/>
      <c r="BH91" s="260"/>
      <c r="BI91" s="258"/>
      <c r="BJ91" s="260"/>
      <c r="BK91" s="258"/>
      <c r="BL91" s="260"/>
      <c r="BM91" s="258"/>
      <c r="BN91" s="260"/>
      <c r="BO91" s="258">
        <v>1200</v>
      </c>
      <c r="BP91" s="260">
        <v>8.5999999999999993E-2</v>
      </c>
      <c r="BQ91" s="258"/>
      <c r="BR91" s="260"/>
      <c r="BS91" s="258"/>
      <c r="BT91" s="261"/>
      <c r="BU91" s="258"/>
      <c r="BV91" s="261"/>
      <c r="BW91" s="258"/>
      <c r="BX91" s="261"/>
      <c r="BY91" s="258"/>
      <c r="BZ91" s="261"/>
      <c r="CA91" s="258"/>
      <c r="CB91" s="261"/>
      <c r="CC91" s="258"/>
      <c r="CD91" s="261"/>
      <c r="CE91" s="258"/>
      <c r="CF91" s="261"/>
      <c r="CG91" s="258"/>
      <c r="CH91" s="261"/>
      <c r="CI91" s="262"/>
      <c r="CJ91" s="261"/>
      <c r="CK91" s="258"/>
      <c r="CL91" s="261"/>
      <c r="CM91" s="258"/>
      <c r="CN91" s="261"/>
      <c r="CO91" s="258"/>
      <c r="CP91" s="260"/>
      <c r="CQ91" s="258"/>
      <c r="CR91" s="260"/>
      <c r="CS91" s="258"/>
      <c r="CT91" s="260"/>
      <c r="CU91" s="258"/>
      <c r="CV91" s="260"/>
      <c r="CW91" s="258"/>
      <c r="CX91" s="260"/>
      <c r="CY91" s="258"/>
      <c r="CZ91" s="260"/>
      <c r="DA91" s="258"/>
      <c r="DB91" s="260"/>
      <c r="DC91" s="258"/>
      <c r="DD91" s="260"/>
    </row>
    <row r="92" spans="2:108" ht="15.75" thickBot="1" x14ac:dyDescent="0.3">
      <c r="B92" s="263" t="s">
        <v>242</v>
      </c>
      <c r="C92" s="264" t="s">
        <v>251</v>
      </c>
      <c r="D92" s="250">
        <f t="shared" si="45"/>
        <v>6385.5796</v>
      </c>
      <c r="E92" s="265"/>
      <c r="F92" s="266"/>
      <c r="G92" s="265"/>
      <c r="H92" s="266"/>
      <c r="I92" s="265">
        <v>2637</v>
      </c>
      <c r="J92" s="266">
        <v>0.56530000000000002</v>
      </c>
      <c r="K92" s="265">
        <v>170</v>
      </c>
      <c r="L92" s="266">
        <v>3.75</v>
      </c>
      <c r="M92" s="265">
        <v>102</v>
      </c>
      <c r="N92" s="266">
        <v>6.98</v>
      </c>
      <c r="O92" s="265">
        <v>27400</v>
      </c>
      <c r="P92" s="266">
        <v>3.4700000000000002E-2</v>
      </c>
      <c r="Q92" s="265"/>
      <c r="R92" s="266"/>
      <c r="S92" s="265">
        <v>30</v>
      </c>
      <c r="T92" s="266">
        <v>6.6550000000000002</v>
      </c>
      <c r="U92" s="265">
        <v>362</v>
      </c>
      <c r="V92" s="266">
        <v>3.85</v>
      </c>
      <c r="W92" s="265">
        <v>1300</v>
      </c>
      <c r="X92" s="266">
        <v>7.0000000000000007E-2</v>
      </c>
      <c r="Y92" s="265"/>
      <c r="Z92" s="266"/>
      <c r="AA92" s="265">
        <v>1280</v>
      </c>
      <c r="AB92" s="266">
        <v>2.7799999999999998E-2</v>
      </c>
      <c r="AC92" s="265"/>
      <c r="AD92" s="266"/>
      <c r="AE92" s="265">
        <v>27</v>
      </c>
      <c r="AF92" s="266">
        <v>4.4610000000000003</v>
      </c>
      <c r="AG92" s="265">
        <v>25</v>
      </c>
      <c r="AH92" s="266">
        <v>4.2457000000000003</v>
      </c>
      <c r="AI92" s="265">
        <v>66</v>
      </c>
      <c r="AJ92" s="266">
        <v>9.82</v>
      </c>
      <c r="AK92" s="265"/>
      <c r="AL92" s="267"/>
      <c r="AM92" s="265"/>
      <c r="AN92" s="267"/>
      <c r="AO92" s="265"/>
      <c r="AP92" s="267"/>
      <c r="AQ92" s="265"/>
      <c r="AR92" s="267"/>
      <c r="AS92" s="265"/>
      <c r="AT92" s="267"/>
      <c r="AU92" s="265"/>
      <c r="AV92" s="267"/>
      <c r="AW92" s="265"/>
      <c r="AX92" s="267"/>
      <c r="AY92" s="265"/>
      <c r="AZ92" s="267"/>
      <c r="BA92" s="265"/>
      <c r="BB92" s="267"/>
      <c r="BC92" s="265"/>
      <c r="BD92" s="267"/>
      <c r="BE92" s="265"/>
      <c r="BF92" s="267"/>
      <c r="BG92" s="265"/>
      <c r="BH92" s="267"/>
      <c r="BI92" s="265"/>
      <c r="BJ92" s="267"/>
      <c r="BK92" s="265"/>
      <c r="BL92" s="267"/>
      <c r="BM92" s="265"/>
      <c r="BN92" s="267"/>
      <c r="BO92" s="265"/>
      <c r="BP92" s="267"/>
      <c r="BQ92" s="265"/>
      <c r="BR92" s="267"/>
      <c r="BS92" s="265"/>
      <c r="BT92" s="268"/>
      <c r="BU92" s="265"/>
      <c r="BV92" s="268"/>
      <c r="BW92" s="265"/>
      <c r="BX92" s="268"/>
      <c r="BY92" s="265"/>
      <c r="BZ92" s="268"/>
      <c r="CA92" s="265"/>
      <c r="CB92" s="268"/>
      <c r="CC92" s="265"/>
      <c r="CD92" s="268"/>
      <c r="CE92" s="265"/>
      <c r="CF92" s="268"/>
      <c r="CG92" s="265"/>
      <c r="CH92" s="268"/>
      <c r="CI92" s="269"/>
      <c r="CJ92" s="268"/>
      <c r="CK92" s="265"/>
      <c r="CL92" s="268"/>
      <c r="CM92" s="265"/>
      <c r="CN92" s="268"/>
      <c r="CO92" s="265"/>
      <c r="CP92" s="267"/>
      <c r="CQ92" s="265"/>
      <c r="CR92" s="267"/>
      <c r="CS92" s="265"/>
      <c r="CT92" s="267"/>
      <c r="CU92" s="265"/>
      <c r="CV92" s="267"/>
      <c r="CW92" s="265"/>
      <c r="CX92" s="267"/>
      <c r="CY92" s="265"/>
      <c r="CZ92" s="267"/>
      <c r="DA92" s="265"/>
      <c r="DB92" s="267"/>
      <c r="DC92" s="265"/>
      <c r="DD92" s="267"/>
    </row>
    <row r="93" spans="2:108" ht="15.75" thickBot="1" x14ac:dyDescent="0.3">
      <c r="B93" s="270" t="s">
        <v>252</v>
      </c>
      <c r="C93" s="271" t="s">
        <v>253</v>
      </c>
      <c r="D93" s="250">
        <f t="shared" si="45"/>
        <v>445.1</v>
      </c>
      <c r="E93" s="272"/>
      <c r="F93" s="273"/>
      <c r="G93" s="272"/>
      <c r="H93" s="273"/>
      <c r="I93" s="272">
        <v>180</v>
      </c>
      <c r="J93" s="273">
        <v>0.31</v>
      </c>
      <c r="K93" s="272"/>
      <c r="L93" s="273"/>
      <c r="M93" s="272"/>
      <c r="N93" s="273"/>
      <c r="O93" s="272"/>
      <c r="P93" s="273"/>
      <c r="Q93" s="272"/>
      <c r="R93" s="273"/>
      <c r="S93" s="272">
        <v>50</v>
      </c>
      <c r="T93" s="273">
        <v>5.65</v>
      </c>
      <c r="U93" s="272"/>
      <c r="V93" s="273"/>
      <c r="W93" s="272">
        <v>100</v>
      </c>
      <c r="X93" s="273">
        <v>0.1</v>
      </c>
      <c r="Y93" s="272"/>
      <c r="Z93" s="273"/>
      <c r="AA93" s="272">
        <v>180</v>
      </c>
      <c r="AB93" s="273">
        <v>0.05</v>
      </c>
      <c r="AC93" s="272">
        <v>10</v>
      </c>
      <c r="AD93" s="273">
        <v>8.7799999999999994</v>
      </c>
      <c r="AE93" s="272"/>
      <c r="AF93" s="273"/>
      <c r="AG93" s="272"/>
      <c r="AH93" s="273"/>
      <c r="AI93" s="272"/>
      <c r="AJ93" s="273"/>
      <c r="AK93" s="272"/>
      <c r="AL93" s="274"/>
      <c r="AM93" s="272"/>
      <c r="AN93" s="274"/>
      <c r="AO93" s="272"/>
      <c r="AP93" s="274"/>
      <c r="AQ93" s="272"/>
      <c r="AR93" s="274"/>
      <c r="AS93" s="272"/>
      <c r="AT93" s="274"/>
      <c r="AU93" s="272"/>
      <c r="AV93" s="274"/>
      <c r="AW93" s="272"/>
      <c r="AX93" s="274"/>
      <c r="AY93" s="272"/>
      <c r="AZ93" s="274"/>
      <c r="BA93" s="272"/>
      <c r="BB93" s="274"/>
      <c r="BC93" s="272"/>
      <c r="BD93" s="274"/>
      <c r="BE93" s="272"/>
      <c r="BF93" s="274"/>
      <c r="BG93" s="272"/>
      <c r="BH93" s="274"/>
      <c r="BI93" s="272"/>
      <c r="BJ93" s="274"/>
      <c r="BK93" s="272"/>
      <c r="BL93" s="274"/>
      <c r="BM93" s="272"/>
      <c r="BN93" s="274"/>
      <c r="BO93" s="272"/>
      <c r="BP93" s="274"/>
      <c r="BQ93" s="272"/>
      <c r="BR93" s="274"/>
      <c r="BS93" s="272"/>
      <c r="BT93" s="275"/>
      <c r="BU93" s="272"/>
      <c r="BV93" s="275"/>
      <c r="BW93" s="272"/>
      <c r="BX93" s="275"/>
      <c r="BY93" s="272"/>
      <c r="BZ93" s="275"/>
      <c r="CA93" s="272"/>
      <c r="CB93" s="275"/>
      <c r="CC93" s="272"/>
      <c r="CD93" s="275"/>
      <c r="CE93" s="272"/>
      <c r="CF93" s="275"/>
      <c r="CG93" s="272"/>
      <c r="CH93" s="275"/>
      <c r="CI93" s="276"/>
      <c r="CJ93" s="275"/>
      <c r="CK93" s="272"/>
      <c r="CL93" s="275"/>
      <c r="CM93" s="272"/>
      <c r="CN93" s="275"/>
      <c r="CO93" s="272"/>
      <c r="CP93" s="274"/>
      <c r="CQ93" s="272"/>
      <c r="CR93" s="274"/>
      <c r="CS93" s="272"/>
      <c r="CT93" s="274"/>
      <c r="CU93" s="272"/>
      <c r="CV93" s="274"/>
      <c r="CW93" s="272"/>
      <c r="CX93" s="274"/>
      <c r="CY93" s="272"/>
      <c r="CZ93" s="274"/>
      <c r="DA93" s="272"/>
      <c r="DB93" s="274"/>
      <c r="DC93" s="272"/>
      <c r="DD93" s="274"/>
    </row>
    <row r="94" spans="2:108" ht="15.75" thickBot="1" x14ac:dyDescent="0.3">
      <c r="B94" s="263" t="s">
        <v>252</v>
      </c>
      <c r="C94" s="290" t="s">
        <v>254</v>
      </c>
      <c r="D94" s="250">
        <f t="shared" si="45"/>
        <v>1198.1199960000001</v>
      </c>
      <c r="E94" s="277"/>
      <c r="F94" s="278"/>
      <c r="G94" s="277"/>
      <c r="H94" s="278"/>
      <c r="I94" s="277">
        <v>600</v>
      </c>
      <c r="J94" s="278">
        <v>0.33599999999999997</v>
      </c>
      <c r="K94" s="277"/>
      <c r="L94" s="278"/>
      <c r="M94" s="277"/>
      <c r="N94" s="278"/>
      <c r="O94" s="277">
        <v>1750</v>
      </c>
      <c r="P94" s="278">
        <v>3.5658000000000002E-2</v>
      </c>
      <c r="Q94" s="277"/>
      <c r="R94" s="278"/>
      <c r="S94" s="277"/>
      <c r="T94" s="278"/>
      <c r="U94" s="277"/>
      <c r="V94" s="278"/>
      <c r="W94" s="277"/>
      <c r="X94" s="278"/>
      <c r="Y94" s="277"/>
      <c r="Z94" s="278"/>
      <c r="AA94" s="277"/>
      <c r="AB94" s="278"/>
      <c r="AC94" s="277">
        <v>20</v>
      </c>
      <c r="AD94" s="278">
        <v>6.9453999999999994</v>
      </c>
      <c r="AE94" s="277"/>
      <c r="AF94" s="278"/>
      <c r="AG94" s="277">
        <v>30.5</v>
      </c>
      <c r="AH94" s="278">
        <v>6.1040000000000001</v>
      </c>
      <c r="AI94" s="277">
        <v>37.200000000000003</v>
      </c>
      <c r="AJ94" s="278">
        <v>15.27988</v>
      </c>
      <c r="AK94" s="277"/>
      <c r="AL94" s="279"/>
      <c r="AM94" s="277"/>
      <c r="AN94" s="279"/>
      <c r="AO94" s="277"/>
      <c r="AP94" s="279"/>
      <c r="AQ94" s="277"/>
      <c r="AR94" s="279"/>
      <c r="AS94" s="277"/>
      <c r="AT94" s="279"/>
      <c r="AU94" s="277"/>
      <c r="AV94" s="279"/>
      <c r="AW94" s="277"/>
      <c r="AX94" s="279"/>
      <c r="AY94" s="277"/>
      <c r="AZ94" s="279"/>
      <c r="BA94" s="277"/>
      <c r="BB94" s="279"/>
      <c r="BC94" s="277"/>
      <c r="BD94" s="279"/>
      <c r="BE94" s="277"/>
      <c r="BF94" s="279"/>
      <c r="BG94" s="277"/>
      <c r="BH94" s="279"/>
      <c r="BI94" s="277"/>
      <c r="BJ94" s="279"/>
      <c r="BK94" s="277"/>
      <c r="BL94" s="279"/>
      <c r="BM94" s="277"/>
      <c r="BN94" s="279"/>
      <c r="BO94" s="277"/>
      <c r="BP94" s="279"/>
      <c r="BQ94" s="277"/>
      <c r="BR94" s="279"/>
      <c r="BS94" s="277"/>
      <c r="BT94" s="280"/>
      <c r="BU94" s="277"/>
      <c r="BV94" s="280"/>
      <c r="BW94" s="277"/>
      <c r="BX94" s="280"/>
      <c r="BY94" s="277"/>
      <c r="BZ94" s="280"/>
      <c r="CA94" s="277"/>
      <c r="CB94" s="280"/>
      <c r="CC94" s="277"/>
      <c r="CD94" s="280"/>
      <c r="CE94" s="277"/>
      <c r="CF94" s="280"/>
      <c r="CG94" s="277"/>
      <c r="CH94" s="280"/>
      <c r="CI94" s="281"/>
      <c r="CJ94" s="280"/>
      <c r="CK94" s="277"/>
      <c r="CL94" s="280"/>
      <c r="CM94" s="277">
        <v>3</v>
      </c>
      <c r="CN94" s="280">
        <v>13.54232</v>
      </c>
      <c r="CO94" s="277"/>
      <c r="CP94" s="279"/>
      <c r="CQ94" s="277"/>
      <c r="CR94" s="279"/>
      <c r="CS94" s="277"/>
      <c r="CT94" s="279"/>
      <c r="CU94" s="277"/>
      <c r="CV94" s="279"/>
      <c r="CW94" s="277"/>
      <c r="CX94" s="279"/>
      <c r="CY94" s="277"/>
      <c r="CZ94" s="279"/>
      <c r="DA94" s="277"/>
      <c r="DB94" s="279"/>
      <c r="DC94" s="277"/>
      <c r="DD94" s="279"/>
    </row>
    <row r="95" spans="2:108" ht="16.5" thickBot="1" x14ac:dyDescent="0.3">
      <c r="B95" s="107"/>
      <c r="C95" s="108" t="s">
        <v>278</v>
      </c>
      <c r="D95" s="651">
        <f>SUM(D55:D94)</f>
        <v>276316.36494683672</v>
      </c>
      <c r="E95" s="291">
        <f>SUM(E55:E94)</f>
        <v>21277</v>
      </c>
      <c r="F95" s="292">
        <f>AVERAGE(F55:F94)</f>
        <v>0.4666825</v>
      </c>
      <c r="G95" s="291">
        <f t="shared" ref="G95" si="46">SUM(G55:G94)</f>
        <v>21475.7</v>
      </c>
      <c r="H95" s="292">
        <f t="shared" ref="H95" si="47">AVERAGE(H55:H94)</f>
        <v>2.5914193127737737</v>
      </c>
      <c r="I95" s="291">
        <f t="shared" ref="I95" si="48">SUM(I55:I94)</f>
        <v>86398.06</v>
      </c>
      <c r="J95" s="292">
        <f t="shared" ref="J95" si="49">AVERAGE(J55:J94)</f>
        <v>0.61354179419186627</v>
      </c>
      <c r="K95" s="291">
        <f t="shared" ref="K95" si="50">SUM(K55:K94)</f>
        <v>7743</v>
      </c>
      <c r="L95" s="292">
        <f t="shared" ref="L95" si="51">AVERAGE(L55:L94)</f>
        <v>3.6806220264639848</v>
      </c>
      <c r="M95" s="291">
        <f t="shared" ref="M95" si="52">SUM(M55:M94)</f>
        <v>1053</v>
      </c>
      <c r="N95" s="292">
        <f t="shared" ref="N95" si="53">AVERAGE(N55:N94)</f>
        <v>5.3716492628567982</v>
      </c>
      <c r="O95" s="291">
        <f t="shared" ref="O95" si="54">SUM(O55:O94)</f>
        <v>673935</v>
      </c>
      <c r="P95" s="292">
        <f t="shared" ref="P95" si="55">AVERAGE(P55:P94)</f>
        <v>3.4933897208866707E-2</v>
      </c>
      <c r="Q95" s="291">
        <f t="shared" ref="Q95" si="56">SUM(Q55:Q94)</f>
        <v>5672</v>
      </c>
      <c r="R95" s="292">
        <f t="shared" ref="R95" si="57">AVERAGE(R55:R94)</f>
        <v>0.39974082769204944</v>
      </c>
      <c r="S95" s="291">
        <f t="shared" ref="S95" si="58">SUM(S55:S94)</f>
        <v>2962</v>
      </c>
      <c r="T95" s="292">
        <f t="shared" ref="T95" si="59">AVERAGE(T55:T94)</f>
        <v>16.089800877388207</v>
      </c>
      <c r="U95" s="291">
        <f t="shared" ref="U95" si="60">SUM(U55:U94)</f>
        <v>15012</v>
      </c>
      <c r="V95" s="292">
        <f t="shared" ref="V95" si="61">AVERAGE(V55:V94)</f>
        <v>2.1541999685146211</v>
      </c>
      <c r="W95" s="291">
        <f t="shared" ref="W95" si="62">SUM(W55:W94)</f>
        <v>37736</v>
      </c>
      <c r="X95" s="292">
        <f t="shared" ref="X95" si="63">AVERAGE(X55:X94)</f>
        <v>8.6161850422961733E-2</v>
      </c>
      <c r="Y95" s="291">
        <f t="shared" ref="Y95" si="64">SUM(Y55:Y94)</f>
        <v>9978</v>
      </c>
      <c r="Z95" s="292">
        <f t="shared" ref="Z95" si="65">AVERAGE(Z55:Z94)</f>
        <v>0.67643707232951911</v>
      </c>
      <c r="AA95" s="291">
        <f t="shared" ref="AA95" si="66">SUM(AA55:AA94)</f>
        <v>27891</v>
      </c>
      <c r="AB95" s="292">
        <f t="shared" ref="AB95" si="67">AVERAGE(AB55:AB94)</f>
        <v>4.2274168802848837E-2</v>
      </c>
      <c r="AC95" s="291">
        <f t="shared" ref="AC95" si="68">SUM(AC55:AC94)</f>
        <v>4988.3999999999996</v>
      </c>
      <c r="AD95" s="292">
        <f t="shared" ref="AD95" si="69">AVERAGE(AD55:AD94)</f>
        <v>13.636616647838736</v>
      </c>
      <c r="AE95" s="291">
        <f t="shared" ref="AE95" si="70">SUM(AE55:AE94)</f>
        <v>1424</v>
      </c>
      <c r="AF95" s="292">
        <f t="shared" ref="AF95" si="71">AVERAGE(AF55:AF94)</f>
        <v>3.9345761715893111</v>
      </c>
      <c r="AG95" s="291">
        <f t="shared" ref="AG95" si="72">SUM(AG55:AG94)</f>
        <v>4400.6000000000004</v>
      </c>
      <c r="AH95" s="292">
        <f t="shared" ref="AH95" si="73">AVERAGE(AH55:AH94)</f>
        <v>7.1567271859967159</v>
      </c>
      <c r="AI95" s="291">
        <f t="shared" ref="AI95" si="74">SUM(AI55:AI94)</f>
        <v>4496.1400000000003</v>
      </c>
      <c r="AJ95" s="292">
        <f t="shared" ref="AJ95" si="75">AVERAGE(AJ55:AJ94)</f>
        <v>8.6190296435994096</v>
      </c>
      <c r="AK95" s="291">
        <f t="shared" ref="AK95:DC95" si="76">SUM(AK55:AK94)</f>
        <v>35948</v>
      </c>
      <c r="AL95" s="293">
        <f>AVERAGE(AL55:AL94)</f>
        <v>8.6825010825128973E-2</v>
      </c>
      <c r="AM95" s="291">
        <f t="shared" si="76"/>
        <v>766</v>
      </c>
      <c r="AN95" s="293">
        <f t="shared" ref="AN95" si="77">AVERAGE(AN55:AN94)</f>
        <v>0.63866125478468894</v>
      </c>
      <c r="AO95" s="291">
        <f t="shared" si="76"/>
        <v>42</v>
      </c>
      <c r="AP95" s="293">
        <f t="shared" ref="AP95" si="78">AVERAGE(AP55:AP94)</f>
        <v>5.6749169999999998</v>
      </c>
      <c r="AQ95" s="291">
        <f t="shared" si="76"/>
        <v>1298</v>
      </c>
      <c r="AR95" s="293">
        <f t="shared" ref="AR95" si="79">AVERAGE(AR55:AR94)</f>
        <v>0.55976970996732023</v>
      </c>
      <c r="AS95" s="291">
        <f t="shared" si="76"/>
        <v>200</v>
      </c>
      <c r="AT95" s="293">
        <f t="shared" ref="AT95" si="80">AVERAGE(AT55:AT94)</f>
        <v>0.48120000000000002</v>
      </c>
      <c r="AU95" s="291">
        <f t="shared" si="76"/>
        <v>100</v>
      </c>
      <c r="AV95" s="293">
        <f t="shared" ref="AV95" si="81">AVERAGE(AV55:AV94)</f>
        <v>0.20569999999999999</v>
      </c>
      <c r="AW95" s="291">
        <f t="shared" si="76"/>
        <v>1065</v>
      </c>
      <c r="AX95" s="293">
        <f t="shared" ref="AX95" si="82">AVERAGE(AX55:AX94)</f>
        <v>0.9910000000000001</v>
      </c>
      <c r="AY95" s="291">
        <f t="shared" si="76"/>
        <v>103</v>
      </c>
      <c r="AZ95" s="293">
        <f t="shared" ref="AZ95" si="83">AVERAGE(AZ55:AZ94)</f>
        <v>5.3087378640776697</v>
      </c>
      <c r="BA95" s="291">
        <f t="shared" si="76"/>
        <v>104</v>
      </c>
      <c r="BB95" s="293">
        <f t="shared" ref="BB95" si="84">AVERAGE(BB55:BB94)</f>
        <v>1.29</v>
      </c>
      <c r="BC95" s="291">
        <f t="shared" si="76"/>
        <v>30</v>
      </c>
      <c r="BD95" s="293">
        <f t="shared" ref="BD95" si="85">AVERAGE(BD55:BD94)</f>
        <v>3.25</v>
      </c>
      <c r="BE95" s="291">
        <f t="shared" si="76"/>
        <v>20</v>
      </c>
      <c r="BF95" s="293">
        <f t="shared" ref="BF95" si="86">AVERAGE(BF55:BF94)</f>
        <v>4.83</v>
      </c>
      <c r="BG95" s="291">
        <f t="shared" si="76"/>
        <v>10</v>
      </c>
      <c r="BH95" s="293">
        <f t="shared" ref="BH95" si="87">AVERAGE(BH55:BH94)</f>
        <v>14.96</v>
      </c>
      <c r="BI95" s="291">
        <f t="shared" si="76"/>
        <v>1920</v>
      </c>
      <c r="BJ95" s="293">
        <f t="shared" ref="BJ95" si="88">AVERAGE(BJ55:BJ94)</f>
        <v>4.6254166666666666E-2</v>
      </c>
      <c r="BK95" s="291">
        <f t="shared" si="76"/>
        <v>19</v>
      </c>
      <c r="BL95" s="293">
        <f t="shared" ref="BL95" si="89">AVERAGE(BL55:BL94)</f>
        <v>3.6100000000000003</v>
      </c>
      <c r="BM95" s="291">
        <f t="shared" si="76"/>
        <v>1287</v>
      </c>
      <c r="BN95" s="293">
        <f t="shared" ref="BN95" si="90">AVERAGE(BN55:BN94)</f>
        <v>0.38867999999999997</v>
      </c>
      <c r="BO95" s="291">
        <f t="shared" si="76"/>
        <v>1560</v>
      </c>
      <c r="BP95" s="293">
        <f t="shared" ref="BP95" si="91">AVERAGE(BP55:BP94)</f>
        <v>8.8450000000000001E-2</v>
      </c>
      <c r="BQ95" s="291">
        <f t="shared" si="76"/>
        <v>1200</v>
      </c>
      <c r="BR95" s="293">
        <f t="shared" ref="BR95" si="92">AVERAGE(BR55:BR94)</f>
        <v>2.3E-2</v>
      </c>
      <c r="BS95" s="291">
        <f t="shared" si="76"/>
        <v>1</v>
      </c>
      <c r="BT95" s="294">
        <f t="shared" ref="BT95" si="93">AVERAGE(BT55:BT94)</f>
        <v>3.6179000000000001</v>
      </c>
      <c r="BU95" s="291">
        <f t="shared" si="76"/>
        <v>6.5</v>
      </c>
      <c r="BV95" s="294">
        <f t="shared" ref="BV95" si="94">AVERAGE(BV55:BV94)</f>
        <v>17.318492307692306</v>
      </c>
      <c r="BW95" s="291">
        <f t="shared" si="76"/>
        <v>68</v>
      </c>
      <c r="BX95" s="294">
        <f t="shared" ref="BX95" si="95">AVERAGE(BX55:BX94)</f>
        <v>0.52422352941176464</v>
      </c>
      <c r="BY95" s="291">
        <f t="shared" si="76"/>
        <v>375</v>
      </c>
      <c r="BZ95" s="294">
        <f t="shared" ref="BZ95" si="96">AVERAGE(BZ55:BZ94)</f>
        <v>0.1089</v>
      </c>
      <c r="CA95" s="291">
        <f t="shared" si="76"/>
        <v>300</v>
      </c>
      <c r="CB95" s="294">
        <f t="shared" ref="CB95" si="97">AVERAGE(CB55:CB94)</f>
        <v>8.5506666666666661E-2</v>
      </c>
      <c r="CC95" s="291">
        <f t="shared" si="76"/>
        <v>20.875</v>
      </c>
      <c r="CD95" s="294">
        <f t="shared" ref="CD95" si="98">AVERAGE(CD55:CD94)</f>
        <v>6.9434676806083662</v>
      </c>
      <c r="CE95" s="291">
        <f t="shared" si="76"/>
        <v>730.7</v>
      </c>
      <c r="CF95" s="294">
        <f t="shared" ref="CF95" si="99">AVERAGE(CF55:CF94)</f>
        <v>1.9635711330881624</v>
      </c>
      <c r="CG95" s="291">
        <f t="shared" si="76"/>
        <v>3108.7</v>
      </c>
      <c r="CH95" s="294">
        <f t="shared" ref="CH95" si="100">AVERAGE(CH55:CH94)</f>
        <v>0.28039978454513292</v>
      </c>
      <c r="CI95" s="295">
        <f t="shared" si="76"/>
        <v>24</v>
      </c>
      <c r="CJ95" s="294">
        <f t="shared" ref="CJ95" si="101">AVERAGE(CJ55:CJ94)</f>
        <v>2.85</v>
      </c>
      <c r="CK95" s="291">
        <f t="shared" si="76"/>
        <v>370</v>
      </c>
      <c r="CL95" s="294">
        <f t="shared" ref="CL95" si="102">AVERAGE(CL55:CL94)</f>
        <v>3.57</v>
      </c>
      <c r="CM95" s="291">
        <f t="shared" si="76"/>
        <v>3</v>
      </c>
      <c r="CN95" s="294">
        <f t="shared" ref="CN95" si="103">AVERAGE(CN55:CN94)</f>
        <v>13.54232</v>
      </c>
      <c r="CO95" s="291">
        <f t="shared" si="76"/>
        <v>27</v>
      </c>
      <c r="CP95" s="293">
        <f t="shared" ref="CP95" si="104">AVERAGE(CP55:CP94)</f>
        <v>0.67200000000000004</v>
      </c>
      <c r="CQ95" s="291">
        <f t="shared" si="76"/>
        <v>587</v>
      </c>
      <c r="CR95" s="293">
        <f t="shared" ref="CR95" si="105">AVERAGE(CR55:CR94)</f>
        <v>0.87</v>
      </c>
      <c r="CS95" s="291">
        <f t="shared" si="76"/>
        <v>3204</v>
      </c>
      <c r="CT95" s="293">
        <f t="shared" ref="CT95" si="106">AVERAGE(CT55:CT94)</f>
        <v>1.6904503258713519</v>
      </c>
      <c r="CU95" s="291">
        <f t="shared" si="76"/>
        <v>50</v>
      </c>
      <c r="CV95" s="293">
        <f t="shared" ref="CV95" si="107">AVERAGE(CV55:CV94)</f>
        <v>1.6015999999999999</v>
      </c>
      <c r="CW95" s="291">
        <f t="shared" si="76"/>
        <v>100</v>
      </c>
      <c r="CX95" s="293">
        <f t="shared" ref="CX95" si="108">AVERAGE(CX55:CX94)</f>
        <v>5.5660000000000001E-2</v>
      </c>
      <c r="CY95" s="291">
        <f t="shared" si="76"/>
        <v>100</v>
      </c>
      <c r="CZ95" s="293">
        <f t="shared" ref="CZ95" si="109">AVERAGE(CZ55:CZ94)</f>
        <v>0.27550000000000002</v>
      </c>
      <c r="DA95" s="291">
        <f t="shared" si="76"/>
        <v>6</v>
      </c>
      <c r="DB95" s="293">
        <f t="shared" ref="DB95" si="110">AVERAGE(DB55:DB94)</f>
        <v>20.16</v>
      </c>
      <c r="DC95" s="291">
        <f t="shared" si="76"/>
        <v>25</v>
      </c>
      <c r="DD95" s="293">
        <f t="shared" ref="DD95" si="111">AVERAGE(DD55:DD94)</f>
        <v>11.98</v>
      </c>
    </row>
    <row r="97" spans="1:6" ht="14.25" x14ac:dyDescent="0.2">
      <c r="B97" s="757" t="s">
        <v>372</v>
      </c>
      <c r="C97" s="757"/>
      <c r="D97" s="757"/>
    </row>
    <row r="98" spans="1:6" ht="15" thickBot="1" x14ac:dyDescent="0.25">
      <c r="A98" s="239" t="s">
        <v>545</v>
      </c>
      <c r="B98" s="652" t="s">
        <v>373</v>
      </c>
      <c r="C98" s="652" t="s">
        <v>374</v>
      </c>
      <c r="D98" s="652" t="s">
        <v>375</v>
      </c>
    </row>
    <row r="99" spans="1:6" ht="15.75" thickTop="1" x14ac:dyDescent="0.25">
      <c r="B99" s="296" t="s">
        <v>539</v>
      </c>
      <c r="C99" s="297" t="s">
        <v>540</v>
      </c>
      <c r="D99" s="297">
        <v>534.20000000000005</v>
      </c>
    </row>
    <row r="100" spans="1:6" ht="15" x14ac:dyDescent="0.25">
      <c r="B100" s="298" t="s">
        <v>541</v>
      </c>
      <c r="C100" s="299" t="s">
        <v>542</v>
      </c>
      <c r="D100" s="299">
        <v>5597.13</v>
      </c>
    </row>
    <row r="101" spans="1:6" ht="15" x14ac:dyDescent="0.25">
      <c r="B101" s="298" t="s">
        <v>541</v>
      </c>
      <c r="C101" s="299" t="s">
        <v>543</v>
      </c>
      <c r="D101" s="299">
        <v>4066.13</v>
      </c>
    </row>
    <row r="102" spans="1:6" ht="15" x14ac:dyDescent="0.25">
      <c r="B102" s="298"/>
      <c r="C102" s="298" t="s">
        <v>124</v>
      </c>
      <c r="D102" s="653">
        <f>ROUNDUP(D99+D100+D101,0)</f>
        <v>10198</v>
      </c>
    </row>
    <row r="103" spans="1:6" ht="15" x14ac:dyDescent="0.25">
      <c r="B103" s="78"/>
      <c r="C103" s="78"/>
      <c r="D103" s="78"/>
    </row>
    <row r="105" spans="1:6" ht="14.25" x14ac:dyDescent="0.2">
      <c r="A105" s="239" t="s">
        <v>386</v>
      </c>
      <c r="B105" s="758" t="s">
        <v>546</v>
      </c>
      <c r="C105" s="758"/>
      <c r="D105" s="758"/>
      <c r="E105" s="758"/>
      <c r="F105" s="758"/>
    </row>
    <row r="106" spans="1:6" ht="15" x14ac:dyDescent="0.25">
      <c r="B106"/>
      <c r="C106"/>
      <c r="D106"/>
      <c r="E106"/>
      <c r="F106"/>
    </row>
    <row r="107" spans="1:6" ht="45" x14ac:dyDescent="0.2">
      <c r="B107" s="397" t="s">
        <v>547</v>
      </c>
      <c r="C107" s="397" t="s">
        <v>548</v>
      </c>
      <c r="D107" s="397" t="s">
        <v>549</v>
      </c>
      <c r="E107" s="117" t="s">
        <v>550</v>
      </c>
      <c r="F107" s="117" t="s">
        <v>551</v>
      </c>
    </row>
    <row r="108" spans="1:6" ht="45" x14ac:dyDescent="0.2">
      <c r="B108" s="300" t="s">
        <v>552</v>
      </c>
      <c r="C108" s="300">
        <v>1</v>
      </c>
      <c r="D108" s="300" t="s">
        <v>553</v>
      </c>
      <c r="E108" s="300">
        <v>1999.2</v>
      </c>
      <c r="F108" s="636">
        <f>ROUNDUP(2419.83,0)</f>
        <v>2420</v>
      </c>
    </row>
    <row r="111" spans="1:6" x14ac:dyDescent="0.2">
      <c r="B111" s="1253" t="s">
        <v>416</v>
      </c>
      <c r="C111" s="1254">
        <f>D47+D95+D102+F108</f>
        <v>488685.04212609516</v>
      </c>
    </row>
  </sheetData>
  <mergeCells count="111">
    <mergeCell ref="CW52:CX52"/>
    <mergeCell ref="CY52:CZ52"/>
    <mergeCell ref="DA52:DB52"/>
    <mergeCell ref="DC52:DD52"/>
    <mergeCell ref="B97:D97"/>
    <mergeCell ref="B105:F105"/>
    <mergeCell ref="CK52:CL52"/>
    <mergeCell ref="CM52:CN52"/>
    <mergeCell ref="CO52:CP52"/>
    <mergeCell ref="CQ52:CR52"/>
    <mergeCell ref="CS52:CT52"/>
    <mergeCell ref="CU52:CV52"/>
    <mergeCell ref="BY52:BZ52"/>
    <mergeCell ref="CA52:CB52"/>
    <mergeCell ref="CC52:CD52"/>
    <mergeCell ref="CE52:CF52"/>
    <mergeCell ref="CG52:CH52"/>
    <mergeCell ref="CI52:CJ52"/>
    <mergeCell ref="BM52:BN52"/>
    <mergeCell ref="BO52:BP52"/>
    <mergeCell ref="BQ52:BR52"/>
    <mergeCell ref="BS52:BT52"/>
    <mergeCell ref="BU52:BV52"/>
    <mergeCell ref="BW52:BX52"/>
    <mergeCell ref="BA52:BB52"/>
    <mergeCell ref="BC52:BD52"/>
    <mergeCell ref="BE52:BF52"/>
    <mergeCell ref="BG52:BH52"/>
    <mergeCell ref="BI52:BJ52"/>
    <mergeCell ref="BK52:BL52"/>
    <mergeCell ref="AO52:AP52"/>
    <mergeCell ref="AQ52:AR52"/>
    <mergeCell ref="AS52:AT52"/>
    <mergeCell ref="AU52:AV52"/>
    <mergeCell ref="AW52:AX52"/>
    <mergeCell ref="AY52:AZ52"/>
    <mergeCell ref="AK51:AS51"/>
    <mergeCell ref="B52:B53"/>
    <mergeCell ref="C52:C53"/>
    <mergeCell ref="D52:D53"/>
    <mergeCell ref="E52:F52"/>
    <mergeCell ref="G52:H52"/>
    <mergeCell ref="I52:J52"/>
    <mergeCell ref="K52:L52"/>
    <mergeCell ref="M52:N52"/>
    <mergeCell ref="O52:P52"/>
    <mergeCell ref="AC52:AD52"/>
    <mergeCell ref="AE52:AF52"/>
    <mergeCell ref="AG52:AH52"/>
    <mergeCell ref="AI52:AJ52"/>
    <mergeCell ref="AK52:AL52"/>
    <mergeCell ref="AM52:AN52"/>
    <mergeCell ref="Q52:R52"/>
    <mergeCell ref="S52:T52"/>
    <mergeCell ref="U52:V52"/>
    <mergeCell ref="W52:X52"/>
    <mergeCell ref="Y52:Z52"/>
    <mergeCell ref="AA52:AB52"/>
    <mergeCell ref="CK4:CL4"/>
    <mergeCell ref="CM4:CN4"/>
    <mergeCell ref="CO4:CP4"/>
    <mergeCell ref="CQ4:CR4"/>
    <mergeCell ref="CS4:CT4"/>
    <mergeCell ref="CU4:CV4"/>
    <mergeCell ref="BY4:BZ4"/>
    <mergeCell ref="CA4:CB4"/>
    <mergeCell ref="CC4:CD4"/>
    <mergeCell ref="CE4:CF4"/>
    <mergeCell ref="CG4:CH4"/>
    <mergeCell ref="CI4:CJ4"/>
    <mergeCell ref="BM4:BN4"/>
    <mergeCell ref="BO4:BP4"/>
    <mergeCell ref="BQ4:BR4"/>
    <mergeCell ref="BS4:BT4"/>
    <mergeCell ref="BU4:BV4"/>
    <mergeCell ref="BW4:BX4"/>
    <mergeCell ref="BA4:BB4"/>
    <mergeCell ref="BC4:BD4"/>
    <mergeCell ref="BE4:BF4"/>
    <mergeCell ref="BG4:BH4"/>
    <mergeCell ref="BI4:BJ4"/>
    <mergeCell ref="BK4:BL4"/>
    <mergeCell ref="AU4:AV4"/>
    <mergeCell ref="AW4:AX4"/>
    <mergeCell ref="AY4:AZ4"/>
    <mergeCell ref="AC4:AD4"/>
    <mergeCell ref="AE4:AF4"/>
    <mergeCell ref="AG4:AH4"/>
    <mergeCell ref="AI4:AJ4"/>
    <mergeCell ref="AK4:AL4"/>
    <mergeCell ref="AM4:AN4"/>
    <mergeCell ref="F1:J1"/>
    <mergeCell ref="Q4:R4"/>
    <mergeCell ref="S4:T4"/>
    <mergeCell ref="U4:V4"/>
    <mergeCell ref="W4:X4"/>
    <mergeCell ref="Y4:Z4"/>
    <mergeCell ref="AA4:AB4"/>
    <mergeCell ref="AK3:AS3"/>
    <mergeCell ref="B4:B5"/>
    <mergeCell ref="C4:C5"/>
    <mergeCell ref="D4:D5"/>
    <mergeCell ref="E4:F4"/>
    <mergeCell ref="G4:H4"/>
    <mergeCell ref="I4:J4"/>
    <mergeCell ref="K4:L4"/>
    <mergeCell ref="M4:N4"/>
    <mergeCell ref="O4:P4"/>
    <mergeCell ref="AO4:AP4"/>
    <mergeCell ref="AQ4:AR4"/>
    <mergeCell ref="AS4:AT4"/>
  </mergeCells>
  <pageMargins left="3.937007874015748E-2" right="3.937007874015748E-2" top="3.937007874015748E-2" bottom="3.937007874015748E-2" header="3.937007874015748E-2" footer="3.937007874015748E-2"/>
  <pageSetup paperSize="9" scale="7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F347D-2A69-487C-82B6-4F77B306109F}">
  <dimension ref="A1:DJ68"/>
  <sheetViews>
    <sheetView zoomScale="71" zoomScaleNormal="71" workbookViewId="0">
      <selection activeCell="B68" sqref="B68:C68"/>
    </sheetView>
  </sheetViews>
  <sheetFormatPr defaultRowHeight="12.75" x14ac:dyDescent="0.2"/>
  <cols>
    <col min="1" max="1" width="9.140625" style="79"/>
    <col min="2" max="2" width="17.42578125" style="79" customWidth="1"/>
    <col min="3" max="3" width="17.140625" style="79" customWidth="1"/>
    <col min="4" max="4" width="12.85546875" style="79" bestFit="1" customWidth="1"/>
    <col min="5" max="6" width="9.28515625" style="79" bestFit="1" customWidth="1"/>
    <col min="7" max="7" width="9.42578125" style="79" bestFit="1" customWidth="1"/>
    <col min="8" max="8" width="13.7109375" style="79" customWidth="1"/>
    <col min="9" max="9" width="9.42578125" style="79" bestFit="1" customWidth="1"/>
    <col min="10" max="14" width="9.28515625" style="79" bestFit="1" customWidth="1"/>
    <col min="15" max="15" width="10.42578125" style="79" bestFit="1" customWidth="1"/>
    <col min="16" max="22" width="9.28515625" style="79" bestFit="1" customWidth="1"/>
    <col min="23" max="23" width="9.42578125" style="79" bestFit="1" customWidth="1"/>
    <col min="24" max="26" width="9.28515625" style="79" bestFit="1" customWidth="1"/>
    <col min="27" max="27" width="9.42578125" style="79" bestFit="1" customWidth="1"/>
    <col min="28" max="44" width="9.28515625" style="79" bestFit="1" customWidth="1"/>
    <col min="45" max="45" width="10.42578125" style="79" bestFit="1" customWidth="1"/>
    <col min="46" max="114" width="9.28515625" style="79" bestFit="1" customWidth="1"/>
    <col min="115" max="16384" width="9.140625" style="79"/>
  </cols>
  <sheetData>
    <row r="1" spans="1:114" ht="50.25" customHeight="1" x14ac:dyDescent="0.2">
      <c r="F1" s="656" t="s">
        <v>710</v>
      </c>
      <c r="G1" s="656"/>
      <c r="H1" s="656"/>
      <c r="I1" s="656"/>
      <c r="J1" s="656"/>
    </row>
    <row r="2" spans="1:114" x14ac:dyDescent="0.2">
      <c r="B2" s="137" t="s">
        <v>554</v>
      </c>
      <c r="C2" s="138"/>
      <c r="D2" s="139"/>
      <c r="AT2" s="425"/>
      <c r="AV2" s="425"/>
      <c r="AX2" s="425"/>
      <c r="AZ2" s="425"/>
      <c r="BB2" s="425"/>
      <c r="BD2" s="425"/>
      <c r="BF2" s="425"/>
      <c r="BH2" s="425"/>
      <c r="BJ2" s="425"/>
      <c r="BL2" s="425"/>
      <c r="BN2" s="425"/>
      <c r="BP2" s="425"/>
      <c r="BR2" s="425"/>
      <c r="BT2" s="425"/>
      <c r="BV2" s="426"/>
      <c r="BX2" s="425"/>
      <c r="BZ2" s="425"/>
      <c r="CB2" s="425"/>
      <c r="CD2" s="425"/>
      <c r="CF2" s="425"/>
      <c r="CH2" s="425"/>
      <c r="CI2" s="425"/>
      <c r="CJ2" s="425"/>
      <c r="CK2" s="425"/>
      <c r="CL2" s="425"/>
      <c r="CM2" s="425"/>
      <c r="CN2" s="425"/>
      <c r="CO2" s="425"/>
      <c r="CP2" s="425"/>
      <c r="CQ2" s="425"/>
      <c r="CR2" s="425"/>
      <c r="CS2" s="425"/>
      <c r="CT2" s="425"/>
      <c r="CU2" s="425"/>
      <c r="CV2" s="425"/>
      <c r="CW2" s="425"/>
      <c r="CX2" s="425"/>
      <c r="CY2" s="425"/>
      <c r="CZ2" s="425"/>
      <c r="DA2" s="425"/>
      <c r="DB2" s="425"/>
      <c r="DC2" s="425"/>
      <c r="DD2" s="425"/>
      <c r="DE2" s="425"/>
      <c r="DF2" s="425"/>
      <c r="DG2" s="425"/>
      <c r="DH2" s="425"/>
      <c r="DI2" s="425"/>
      <c r="DJ2" s="425"/>
    </row>
    <row r="3" spans="1:114" x14ac:dyDescent="0.2">
      <c r="B3" s="143" t="s">
        <v>280</v>
      </c>
      <c r="C3" s="144"/>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656"/>
      <c r="AT3" s="656"/>
      <c r="AU3" s="656"/>
      <c r="AV3" s="656"/>
      <c r="AW3" s="656"/>
      <c r="AX3" s="656"/>
      <c r="AY3" s="656"/>
      <c r="AZ3" s="656"/>
      <c r="BA3" s="656"/>
      <c r="BB3" s="427"/>
      <c r="BD3" s="425"/>
      <c r="BF3" s="425"/>
      <c r="BH3" s="425"/>
      <c r="BJ3" s="425"/>
      <c r="BL3" s="425"/>
      <c r="BN3" s="425"/>
      <c r="BP3" s="425"/>
      <c r="BR3" s="425"/>
      <c r="BT3" s="425"/>
      <c r="BV3" s="426"/>
      <c r="BX3" s="425"/>
      <c r="BZ3" s="425"/>
      <c r="CB3" s="425"/>
      <c r="CD3" s="425"/>
      <c r="CF3" s="425"/>
      <c r="CH3" s="425"/>
      <c r="CI3" s="425"/>
      <c r="CJ3" s="425"/>
      <c r="CK3" s="425"/>
      <c r="CL3" s="425"/>
      <c r="CM3" s="425"/>
      <c r="CN3" s="425"/>
      <c r="CO3" s="425"/>
      <c r="CP3" s="425"/>
      <c r="CQ3" s="425"/>
      <c r="CR3" s="425"/>
      <c r="CS3" s="425"/>
      <c r="CT3" s="425"/>
      <c r="CU3" s="425"/>
      <c r="CV3" s="425"/>
      <c r="CW3" s="425"/>
      <c r="CX3" s="425"/>
      <c r="CY3" s="425"/>
      <c r="CZ3" s="425"/>
      <c r="DA3" s="425"/>
      <c r="DB3" s="425"/>
      <c r="DC3" s="425"/>
      <c r="DD3" s="425"/>
      <c r="DE3" s="425"/>
      <c r="DF3" s="425"/>
      <c r="DG3" s="425"/>
      <c r="DH3" s="425"/>
      <c r="DI3" s="425"/>
      <c r="DJ3" s="425"/>
    </row>
    <row r="4" spans="1:114" ht="13.5" thickBot="1" x14ac:dyDescent="0.25">
      <c r="B4" s="428"/>
      <c r="D4" s="429"/>
      <c r="E4" s="575"/>
      <c r="F4" s="575"/>
      <c r="G4" s="575"/>
      <c r="H4" s="575"/>
      <c r="I4" s="575"/>
      <c r="J4" s="575"/>
      <c r="V4" s="429"/>
      <c r="W4" s="429"/>
      <c r="X4" s="429"/>
      <c r="Y4" s="429"/>
      <c r="Z4" s="429"/>
      <c r="AA4" s="429"/>
      <c r="AB4" s="429"/>
      <c r="AC4" s="429"/>
      <c r="AD4" s="429"/>
      <c r="AE4" s="429"/>
      <c r="AF4" s="429"/>
      <c r="AG4" s="429"/>
      <c r="AH4" s="429"/>
      <c r="AI4" s="429"/>
      <c r="AJ4" s="429"/>
      <c r="AK4" s="429"/>
      <c r="AL4" s="429"/>
      <c r="AM4" s="429"/>
      <c r="AN4" s="429"/>
      <c r="AO4" s="429"/>
      <c r="AP4" s="429"/>
      <c r="AQ4" s="429"/>
      <c r="AT4" s="425"/>
      <c r="AV4" s="425"/>
      <c r="AX4" s="425"/>
      <c r="AZ4" s="425"/>
      <c r="BB4" s="425"/>
      <c r="BD4" s="425"/>
      <c r="BF4" s="425"/>
      <c r="BH4" s="425"/>
      <c r="BJ4" s="425"/>
      <c r="BL4" s="425"/>
      <c r="BN4" s="425"/>
      <c r="BP4" s="425"/>
      <c r="BR4" s="425"/>
      <c r="BT4" s="425"/>
      <c r="BV4" s="426"/>
      <c r="BX4" s="425"/>
      <c r="BZ4" s="425"/>
      <c r="CB4" s="425"/>
      <c r="CD4" s="425"/>
      <c r="CF4" s="425"/>
      <c r="CH4" s="425"/>
      <c r="CI4" s="425"/>
      <c r="CJ4" s="425"/>
      <c r="CK4" s="425"/>
      <c r="CL4" s="425"/>
      <c r="CM4" s="425"/>
      <c r="CN4" s="425"/>
      <c r="CO4" s="425"/>
      <c r="CP4" s="425"/>
      <c r="CQ4" s="425"/>
      <c r="CR4" s="425"/>
      <c r="CS4" s="425"/>
      <c r="CT4" s="425"/>
      <c r="CU4" s="425"/>
      <c r="CV4" s="425"/>
      <c r="CW4" s="425"/>
      <c r="CX4" s="425"/>
      <c r="CY4" s="425"/>
      <c r="CZ4" s="425"/>
      <c r="DA4" s="425"/>
      <c r="DB4" s="425"/>
      <c r="DC4" s="425"/>
      <c r="DD4" s="425"/>
      <c r="DE4" s="425"/>
      <c r="DF4" s="425"/>
      <c r="DG4" s="425"/>
      <c r="DH4" s="425"/>
      <c r="DI4" s="425"/>
      <c r="DJ4" s="425"/>
    </row>
    <row r="5" spans="1:114" ht="13.5" x14ac:dyDescent="0.2">
      <c r="A5" s="79" t="s">
        <v>544</v>
      </c>
      <c r="B5" s="714" t="s">
        <v>147</v>
      </c>
      <c r="C5" s="716" t="s">
        <v>148</v>
      </c>
      <c r="D5" s="700" t="s">
        <v>555</v>
      </c>
      <c r="E5" s="701" t="s">
        <v>150</v>
      </c>
      <c r="F5" s="702"/>
      <c r="G5" s="701" t="s">
        <v>151</v>
      </c>
      <c r="H5" s="702"/>
      <c r="I5" s="701" t="s">
        <v>152</v>
      </c>
      <c r="J5" s="702"/>
      <c r="K5" s="701" t="s">
        <v>153</v>
      </c>
      <c r="L5" s="702"/>
      <c r="M5" s="701" t="s">
        <v>154</v>
      </c>
      <c r="N5" s="702"/>
      <c r="O5" s="701" t="s">
        <v>155</v>
      </c>
      <c r="P5" s="702"/>
      <c r="Q5" s="701" t="s">
        <v>156</v>
      </c>
      <c r="R5" s="702"/>
      <c r="S5" s="701" t="s">
        <v>157</v>
      </c>
      <c r="T5" s="702"/>
      <c r="U5" s="701" t="s">
        <v>158</v>
      </c>
      <c r="V5" s="702"/>
      <c r="W5" s="701" t="s">
        <v>159</v>
      </c>
      <c r="X5" s="702"/>
      <c r="Y5" s="701" t="s">
        <v>160</v>
      </c>
      <c r="Z5" s="702"/>
      <c r="AA5" s="701" t="s">
        <v>161</v>
      </c>
      <c r="AB5" s="702"/>
      <c r="AC5" s="701" t="s">
        <v>162</v>
      </c>
      <c r="AD5" s="702"/>
      <c r="AE5" s="701" t="s">
        <v>163</v>
      </c>
      <c r="AF5" s="702"/>
      <c r="AG5" s="701" t="s">
        <v>164</v>
      </c>
      <c r="AH5" s="702"/>
      <c r="AI5" s="701" t="s">
        <v>165</v>
      </c>
      <c r="AJ5" s="702"/>
      <c r="AK5" s="701" t="s">
        <v>731</v>
      </c>
      <c r="AL5" s="702"/>
      <c r="AM5" s="701" t="s">
        <v>732</v>
      </c>
      <c r="AN5" s="702"/>
      <c r="AO5" s="701" t="s">
        <v>556</v>
      </c>
      <c r="AP5" s="702"/>
      <c r="AQ5" s="765" t="s">
        <v>557</v>
      </c>
      <c r="AR5" s="766"/>
      <c r="AS5" s="767" t="s">
        <v>166</v>
      </c>
      <c r="AT5" s="702"/>
      <c r="AU5" s="701" t="s">
        <v>558</v>
      </c>
      <c r="AV5" s="702"/>
      <c r="AW5" s="767" t="s">
        <v>733</v>
      </c>
      <c r="AX5" s="767"/>
      <c r="AY5" s="711" t="s">
        <v>513</v>
      </c>
      <c r="AZ5" s="712"/>
      <c r="BA5" s="708" t="s">
        <v>481</v>
      </c>
      <c r="BB5" s="707"/>
      <c r="BC5" s="768" t="s">
        <v>559</v>
      </c>
      <c r="BD5" s="769"/>
      <c r="BE5" s="767" t="s">
        <v>521</v>
      </c>
      <c r="BF5" s="767"/>
      <c r="BG5" s="701" t="s">
        <v>176</v>
      </c>
      <c r="BH5" s="702"/>
      <c r="BI5" s="767" t="s">
        <v>483</v>
      </c>
      <c r="BJ5" s="767"/>
      <c r="BK5" s="767" t="s">
        <v>484</v>
      </c>
      <c r="BL5" s="767"/>
      <c r="BM5" s="701" t="s">
        <v>560</v>
      </c>
      <c r="BN5" s="702"/>
      <c r="BO5" s="767" t="s">
        <v>561</v>
      </c>
      <c r="BP5" s="767"/>
      <c r="BQ5" s="770" t="s">
        <v>523</v>
      </c>
      <c r="BR5" s="771"/>
      <c r="BS5" s="711" t="s">
        <v>649</v>
      </c>
      <c r="BT5" s="712"/>
      <c r="BU5" s="711" t="s">
        <v>734</v>
      </c>
      <c r="BV5" s="712"/>
      <c r="BW5" s="701" t="s">
        <v>532</v>
      </c>
      <c r="BX5" s="702"/>
      <c r="BY5" s="701" t="s">
        <v>536</v>
      </c>
      <c r="BZ5" s="702"/>
      <c r="CA5" s="701" t="s">
        <v>562</v>
      </c>
      <c r="CB5" s="702"/>
      <c r="CC5" s="701" t="s">
        <v>485</v>
      </c>
      <c r="CD5" s="702"/>
      <c r="CE5" s="701" t="s">
        <v>186</v>
      </c>
      <c r="CF5" s="702"/>
      <c r="CG5" s="768" t="s">
        <v>563</v>
      </c>
      <c r="CH5" s="769"/>
      <c r="CI5" s="701" t="s">
        <v>178</v>
      </c>
      <c r="CJ5" s="702"/>
      <c r="CK5" s="701" t="s">
        <v>503</v>
      </c>
      <c r="CL5" s="702"/>
      <c r="CM5" s="701" t="s">
        <v>564</v>
      </c>
      <c r="CN5" s="702"/>
      <c r="CO5" s="701" t="s">
        <v>565</v>
      </c>
      <c r="CP5" s="702"/>
      <c r="CQ5" s="701" t="s">
        <v>566</v>
      </c>
      <c r="CR5" s="702"/>
      <c r="CS5" s="701" t="s">
        <v>567</v>
      </c>
      <c r="CT5" s="702"/>
      <c r="CU5" s="701" t="s">
        <v>568</v>
      </c>
      <c r="CV5" s="702"/>
      <c r="CW5" s="701" t="s">
        <v>569</v>
      </c>
      <c r="CX5" s="702"/>
      <c r="CY5" s="701" t="s">
        <v>570</v>
      </c>
      <c r="CZ5" s="702"/>
      <c r="DA5" s="701" t="s">
        <v>571</v>
      </c>
      <c r="DB5" s="702"/>
      <c r="DC5" s="701" t="s">
        <v>572</v>
      </c>
      <c r="DD5" s="702"/>
      <c r="DE5" s="701" t="s">
        <v>573</v>
      </c>
      <c r="DF5" s="702"/>
      <c r="DG5" s="701" t="s">
        <v>574</v>
      </c>
      <c r="DH5" s="702"/>
      <c r="DI5" s="701" t="s">
        <v>575</v>
      </c>
      <c r="DJ5" s="702"/>
    </row>
    <row r="6" spans="1:114" ht="41.25" thickBot="1" x14ac:dyDescent="0.25">
      <c r="B6" s="715"/>
      <c r="C6" s="717"/>
      <c r="D6" s="764"/>
      <c r="E6" s="602" t="s">
        <v>187</v>
      </c>
      <c r="F6" s="603" t="s">
        <v>188</v>
      </c>
      <c r="G6" s="602" t="s">
        <v>187</v>
      </c>
      <c r="H6" s="603" t="s">
        <v>188</v>
      </c>
      <c r="I6" s="602" t="s">
        <v>187</v>
      </c>
      <c r="J6" s="603" t="s">
        <v>188</v>
      </c>
      <c r="K6" s="602" t="s">
        <v>187</v>
      </c>
      <c r="L6" s="603" t="s">
        <v>188</v>
      </c>
      <c r="M6" s="602" t="s">
        <v>187</v>
      </c>
      <c r="N6" s="603" t="s">
        <v>188</v>
      </c>
      <c r="O6" s="602" t="s">
        <v>187</v>
      </c>
      <c r="P6" s="603" t="s">
        <v>188</v>
      </c>
      <c r="Q6" s="602" t="s">
        <v>189</v>
      </c>
      <c r="R6" s="603" t="s">
        <v>190</v>
      </c>
      <c r="S6" s="602" t="s">
        <v>187</v>
      </c>
      <c r="T6" s="603" t="s">
        <v>188</v>
      </c>
      <c r="U6" s="602" t="s">
        <v>187</v>
      </c>
      <c r="V6" s="603" t="s">
        <v>188</v>
      </c>
      <c r="W6" s="602" t="s">
        <v>187</v>
      </c>
      <c r="X6" s="603" t="s">
        <v>188</v>
      </c>
      <c r="Y6" s="602" t="s">
        <v>187</v>
      </c>
      <c r="Z6" s="603" t="s">
        <v>188</v>
      </c>
      <c r="AA6" s="602" t="s">
        <v>187</v>
      </c>
      <c r="AB6" s="603" t="s">
        <v>188</v>
      </c>
      <c r="AC6" s="602" t="s">
        <v>187</v>
      </c>
      <c r="AD6" s="603" t="s">
        <v>188</v>
      </c>
      <c r="AE6" s="602" t="s">
        <v>187</v>
      </c>
      <c r="AF6" s="603" t="s">
        <v>188</v>
      </c>
      <c r="AG6" s="602" t="s">
        <v>191</v>
      </c>
      <c r="AH6" s="603" t="s">
        <v>192</v>
      </c>
      <c r="AI6" s="602" t="s">
        <v>191</v>
      </c>
      <c r="AJ6" s="603" t="s">
        <v>192</v>
      </c>
      <c r="AK6" s="602" t="s">
        <v>187</v>
      </c>
      <c r="AL6" s="603" t="s">
        <v>188</v>
      </c>
      <c r="AM6" s="602" t="s">
        <v>187</v>
      </c>
      <c r="AN6" s="603" t="s">
        <v>188</v>
      </c>
      <c r="AO6" s="602" t="s">
        <v>187</v>
      </c>
      <c r="AP6" s="603" t="s">
        <v>188</v>
      </c>
      <c r="AQ6" s="607" t="s">
        <v>187</v>
      </c>
      <c r="AR6" s="637" t="s">
        <v>188</v>
      </c>
      <c r="AS6" s="605" t="s">
        <v>187</v>
      </c>
      <c r="AT6" s="604" t="s">
        <v>188</v>
      </c>
      <c r="AU6" s="602" t="s">
        <v>187</v>
      </c>
      <c r="AV6" s="604" t="s">
        <v>188</v>
      </c>
      <c r="AW6" s="605" t="s">
        <v>191</v>
      </c>
      <c r="AX6" s="606" t="s">
        <v>195</v>
      </c>
      <c r="AY6" s="602" t="s">
        <v>187</v>
      </c>
      <c r="AZ6" s="604" t="s">
        <v>188</v>
      </c>
      <c r="BA6" s="605" t="s">
        <v>187</v>
      </c>
      <c r="BB6" s="604" t="s">
        <v>188</v>
      </c>
      <c r="BC6" s="602" t="s">
        <v>187</v>
      </c>
      <c r="BD6" s="604" t="s">
        <v>188</v>
      </c>
      <c r="BE6" s="602" t="s">
        <v>537</v>
      </c>
      <c r="BF6" s="604" t="s">
        <v>538</v>
      </c>
      <c r="BG6" s="602" t="s">
        <v>187</v>
      </c>
      <c r="BH6" s="604" t="s">
        <v>188</v>
      </c>
      <c r="BI6" s="602" t="s">
        <v>187</v>
      </c>
      <c r="BJ6" s="604" t="s">
        <v>188</v>
      </c>
      <c r="BK6" s="602" t="s">
        <v>187</v>
      </c>
      <c r="BL6" s="604" t="s">
        <v>188</v>
      </c>
      <c r="BM6" s="602" t="s">
        <v>187</v>
      </c>
      <c r="BN6" s="604" t="s">
        <v>188</v>
      </c>
      <c r="BO6" s="602" t="s">
        <v>187</v>
      </c>
      <c r="BP6" s="604" t="s">
        <v>188</v>
      </c>
      <c r="BQ6" s="602" t="s">
        <v>187</v>
      </c>
      <c r="BR6" s="604" t="s">
        <v>188</v>
      </c>
      <c r="BS6" s="602" t="s">
        <v>187</v>
      </c>
      <c r="BT6" s="604" t="s">
        <v>188</v>
      </c>
      <c r="BU6" s="602" t="s">
        <v>202</v>
      </c>
      <c r="BV6" s="604" t="s">
        <v>576</v>
      </c>
      <c r="BW6" s="602" t="s">
        <v>187</v>
      </c>
      <c r="BX6" s="604" t="s">
        <v>188</v>
      </c>
      <c r="BY6" s="602" t="s">
        <v>187</v>
      </c>
      <c r="BZ6" s="604" t="s">
        <v>188</v>
      </c>
      <c r="CA6" s="638" t="s">
        <v>193</v>
      </c>
      <c r="CB6" s="639" t="s">
        <v>199</v>
      </c>
      <c r="CC6" s="638" t="s">
        <v>193</v>
      </c>
      <c r="CD6" s="639" t="s">
        <v>199</v>
      </c>
      <c r="CE6" s="638" t="s">
        <v>187</v>
      </c>
      <c r="CF6" s="639" t="s">
        <v>188</v>
      </c>
      <c r="CG6" s="602" t="s">
        <v>577</v>
      </c>
      <c r="CH6" s="603" t="s">
        <v>188</v>
      </c>
      <c r="CI6" s="638" t="s">
        <v>187</v>
      </c>
      <c r="CJ6" s="639" t="s">
        <v>188</v>
      </c>
      <c r="CK6" s="638" t="s">
        <v>187</v>
      </c>
      <c r="CL6" s="639" t="s">
        <v>188</v>
      </c>
      <c r="CM6" s="638" t="s">
        <v>187</v>
      </c>
      <c r="CN6" s="639" t="s">
        <v>188</v>
      </c>
      <c r="CO6" s="640" t="s">
        <v>187</v>
      </c>
      <c r="CP6" s="641" t="s">
        <v>188</v>
      </c>
      <c r="CQ6" s="640" t="s">
        <v>187</v>
      </c>
      <c r="CR6" s="641" t="s">
        <v>188</v>
      </c>
      <c r="CS6" s="640" t="s">
        <v>187</v>
      </c>
      <c r="CT6" s="641" t="s">
        <v>188</v>
      </c>
      <c r="CU6" s="640" t="s">
        <v>187</v>
      </c>
      <c r="CV6" s="641" t="s">
        <v>188</v>
      </c>
      <c r="CW6" s="640" t="s">
        <v>187</v>
      </c>
      <c r="CX6" s="641" t="s">
        <v>188</v>
      </c>
      <c r="CY6" s="640" t="s">
        <v>187</v>
      </c>
      <c r="CZ6" s="641" t="s">
        <v>188</v>
      </c>
      <c r="DA6" s="640" t="s">
        <v>187</v>
      </c>
      <c r="DB6" s="641" t="s">
        <v>188</v>
      </c>
      <c r="DC6" s="640" t="s">
        <v>200</v>
      </c>
      <c r="DD6" s="641" t="s">
        <v>201</v>
      </c>
      <c r="DE6" s="640" t="s">
        <v>187</v>
      </c>
      <c r="DF6" s="641" t="s">
        <v>188</v>
      </c>
      <c r="DG6" s="640" t="s">
        <v>187</v>
      </c>
      <c r="DH6" s="641" t="s">
        <v>188</v>
      </c>
      <c r="DI6" s="640" t="s">
        <v>187</v>
      </c>
      <c r="DJ6" s="641" t="s">
        <v>188</v>
      </c>
    </row>
    <row r="7" spans="1:114" ht="13.5" thickBot="1" x14ac:dyDescent="0.25">
      <c r="B7" s="576">
        <v>1</v>
      </c>
      <c r="C7" s="576">
        <v>2</v>
      </c>
      <c r="D7" s="577">
        <v>3</v>
      </c>
      <c r="E7" s="433">
        <v>4</v>
      </c>
      <c r="F7" s="431">
        <v>5</v>
      </c>
      <c r="G7" s="433">
        <v>6</v>
      </c>
      <c r="H7" s="431">
        <v>7</v>
      </c>
      <c r="I7" s="433">
        <v>8</v>
      </c>
      <c r="J7" s="431">
        <v>9</v>
      </c>
      <c r="K7" s="433">
        <v>10</v>
      </c>
      <c r="L7" s="431">
        <v>11</v>
      </c>
      <c r="M7" s="433">
        <v>12</v>
      </c>
      <c r="N7" s="431">
        <v>13</v>
      </c>
      <c r="O7" s="433">
        <v>14</v>
      </c>
      <c r="P7" s="431">
        <v>15</v>
      </c>
      <c r="Q7" s="433">
        <v>16</v>
      </c>
      <c r="R7" s="431">
        <v>17</v>
      </c>
      <c r="S7" s="433">
        <v>18</v>
      </c>
      <c r="T7" s="431">
        <v>19</v>
      </c>
      <c r="U7" s="433">
        <v>20</v>
      </c>
      <c r="V7" s="431">
        <v>21</v>
      </c>
      <c r="W7" s="433">
        <v>22</v>
      </c>
      <c r="X7" s="431">
        <v>23</v>
      </c>
      <c r="Y7" s="433">
        <v>24</v>
      </c>
      <c r="Z7" s="431">
        <v>25</v>
      </c>
      <c r="AA7" s="433">
        <v>26</v>
      </c>
      <c r="AB7" s="431">
        <v>27</v>
      </c>
      <c r="AC7" s="433">
        <v>28</v>
      </c>
      <c r="AD7" s="431">
        <v>29</v>
      </c>
      <c r="AE7" s="433">
        <v>30</v>
      </c>
      <c r="AF7" s="431">
        <v>31</v>
      </c>
      <c r="AG7" s="433">
        <v>32</v>
      </c>
      <c r="AH7" s="431">
        <v>33</v>
      </c>
      <c r="AI7" s="433">
        <v>34</v>
      </c>
      <c r="AJ7" s="431">
        <v>35</v>
      </c>
      <c r="AK7" s="433">
        <v>36</v>
      </c>
      <c r="AL7" s="431">
        <v>37</v>
      </c>
      <c r="AM7" s="433">
        <v>38</v>
      </c>
      <c r="AN7" s="431">
        <v>39</v>
      </c>
      <c r="AO7" s="433">
        <v>40</v>
      </c>
      <c r="AP7" s="431">
        <v>41</v>
      </c>
      <c r="AQ7" s="433">
        <v>42</v>
      </c>
      <c r="AR7" s="431">
        <v>43</v>
      </c>
      <c r="AS7" s="433">
        <v>44</v>
      </c>
      <c r="AT7" s="431">
        <v>45</v>
      </c>
      <c r="AU7" s="433">
        <v>46</v>
      </c>
      <c r="AV7" s="431">
        <v>47</v>
      </c>
      <c r="AW7" s="433">
        <v>48</v>
      </c>
      <c r="AX7" s="431">
        <v>49</v>
      </c>
      <c r="AY7" s="433">
        <v>50</v>
      </c>
      <c r="AZ7" s="431">
        <v>51</v>
      </c>
      <c r="BA7" s="433">
        <v>52</v>
      </c>
      <c r="BB7" s="431">
        <v>53</v>
      </c>
      <c r="BC7" s="433">
        <v>54</v>
      </c>
      <c r="BD7" s="431">
        <v>55</v>
      </c>
      <c r="BE7" s="433">
        <v>56</v>
      </c>
      <c r="BF7" s="431">
        <v>57</v>
      </c>
      <c r="BG7" s="433">
        <v>58</v>
      </c>
      <c r="BH7" s="431">
        <v>59</v>
      </c>
      <c r="BI7" s="433">
        <v>60</v>
      </c>
      <c r="BJ7" s="431">
        <v>61</v>
      </c>
      <c r="BK7" s="433">
        <v>62</v>
      </c>
      <c r="BL7" s="431">
        <v>63</v>
      </c>
      <c r="BM7" s="433">
        <v>64</v>
      </c>
      <c r="BN7" s="431">
        <v>65</v>
      </c>
      <c r="BO7" s="433">
        <v>66</v>
      </c>
      <c r="BP7" s="431">
        <v>67</v>
      </c>
      <c r="BQ7" s="433">
        <v>68</v>
      </c>
      <c r="BR7" s="431">
        <v>69</v>
      </c>
      <c r="BS7" s="433">
        <v>70</v>
      </c>
      <c r="BT7" s="431">
        <v>71</v>
      </c>
      <c r="BU7" s="433">
        <v>72</v>
      </c>
      <c r="BV7" s="431">
        <v>73</v>
      </c>
      <c r="BW7" s="433">
        <v>74</v>
      </c>
      <c r="BX7" s="431">
        <v>75</v>
      </c>
      <c r="BY7" s="433">
        <v>76</v>
      </c>
      <c r="BZ7" s="431">
        <v>77</v>
      </c>
      <c r="CA7" s="433">
        <v>78</v>
      </c>
      <c r="CB7" s="431">
        <v>79</v>
      </c>
      <c r="CC7" s="433">
        <v>80</v>
      </c>
      <c r="CD7" s="431">
        <v>81</v>
      </c>
      <c r="CE7" s="433">
        <v>82</v>
      </c>
      <c r="CF7" s="431">
        <v>83</v>
      </c>
      <c r="CG7" s="433">
        <v>84</v>
      </c>
      <c r="CH7" s="431">
        <v>85</v>
      </c>
      <c r="CI7" s="433">
        <v>86</v>
      </c>
      <c r="CJ7" s="431">
        <v>87</v>
      </c>
      <c r="CK7" s="433">
        <v>88</v>
      </c>
      <c r="CL7" s="431">
        <v>89</v>
      </c>
      <c r="CM7" s="433">
        <v>90</v>
      </c>
      <c r="CN7" s="431">
        <v>91</v>
      </c>
      <c r="CO7" s="433">
        <v>92</v>
      </c>
      <c r="CP7" s="431">
        <v>93</v>
      </c>
      <c r="CQ7" s="433">
        <v>94</v>
      </c>
      <c r="CR7" s="431">
        <v>95</v>
      </c>
      <c r="CS7" s="433">
        <v>96</v>
      </c>
      <c r="CT7" s="431">
        <v>97</v>
      </c>
      <c r="CU7" s="433">
        <v>98</v>
      </c>
      <c r="CV7" s="431">
        <v>99</v>
      </c>
      <c r="CW7" s="433">
        <v>100</v>
      </c>
      <c r="CX7" s="431">
        <v>101</v>
      </c>
      <c r="CY7" s="433">
        <v>102</v>
      </c>
      <c r="CZ7" s="431">
        <v>103</v>
      </c>
      <c r="DA7" s="433">
        <v>104</v>
      </c>
      <c r="DB7" s="431">
        <v>105</v>
      </c>
      <c r="DC7" s="433">
        <v>106</v>
      </c>
      <c r="DD7" s="431">
        <v>107</v>
      </c>
      <c r="DE7" s="433">
        <v>108</v>
      </c>
      <c r="DF7" s="431">
        <v>109</v>
      </c>
      <c r="DG7" s="433">
        <v>110</v>
      </c>
      <c r="DH7" s="431">
        <v>111</v>
      </c>
      <c r="DI7" s="433">
        <v>112</v>
      </c>
      <c r="DJ7" s="431">
        <v>113</v>
      </c>
    </row>
    <row r="8" spans="1:114" ht="13.5" thickBot="1" x14ac:dyDescent="0.25">
      <c r="B8" s="578">
        <v>5</v>
      </c>
      <c r="C8" s="579" t="s">
        <v>205</v>
      </c>
      <c r="D8" s="580">
        <f>E8*F8+G8*H8+I8*J8+K8*L8+M8*N8+O8*P8+Q8*R8+S8*T8+U8*V8+W8*X8+Y8*Z8+AA8*AB8+AC8*AD8+AE8*AF8+AG8*AH8+AI8*AJ8+AK8*AL8+AM8*AN8+AO8*AP8+AQ8*AR8+AS8*AT8+AU8*AV8+AW8*AX8+AY8*AZ8+BA8*BB8+BC8*BD8+BE8*BF8+BG8*BH8+BI8*BJ8+BK8*BL8+BM8*BN8+BO8*BP8+BQ8*BR8+BS8*BT8+BU8*BV8+BW8*BX8+BY8*BZ8+CA8*CB8+CC8*CD8+CE8*CF8+CG8*CH8+CI8*CJ8+CK8*CL8+CM8*CN8+CO8*CP8+CQ8*CR8+CS8*CT8+CU8*CV8+CW8*CX8+CY8*CZ8+DA8*DB8+DC8*DD8+DE8*DF8+DG8*DH8+DI8*DJ8</f>
        <v>44824.851177883109</v>
      </c>
      <c r="E8" s="159">
        <v>39</v>
      </c>
      <c r="F8" s="161">
        <v>0.56000000000000005</v>
      </c>
      <c r="G8" s="159">
        <v>60198</v>
      </c>
      <c r="H8" s="161">
        <v>0.68685363805539745</v>
      </c>
      <c r="I8" s="159"/>
      <c r="J8" s="161"/>
      <c r="K8" s="159"/>
      <c r="L8" s="161"/>
      <c r="M8" s="159">
        <v>71</v>
      </c>
      <c r="N8" s="161">
        <v>3.6597183098591555</v>
      </c>
      <c r="O8" s="159"/>
      <c r="P8" s="161"/>
      <c r="Q8" s="159"/>
      <c r="R8" s="161"/>
      <c r="S8" s="159"/>
      <c r="T8" s="161"/>
      <c r="U8" s="159"/>
      <c r="V8" s="161"/>
      <c r="W8" s="159">
        <v>16885</v>
      </c>
      <c r="X8" s="161">
        <v>5.3258547659699729E-2</v>
      </c>
      <c r="Y8" s="159"/>
      <c r="Z8" s="161"/>
      <c r="AA8" s="159"/>
      <c r="AB8" s="161"/>
      <c r="AC8" s="159">
        <v>13</v>
      </c>
      <c r="AD8" s="161">
        <v>9.2444000000000006</v>
      </c>
      <c r="AE8" s="159">
        <v>138</v>
      </c>
      <c r="AF8" s="161">
        <v>2.4342920289855075</v>
      </c>
      <c r="AG8" s="159">
        <v>152</v>
      </c>
      <c r="AH8" s="161">
        <v>3.2959666203059808</v>
      </c>
      <c r="AI8" s="159">
        <v>408</v>
      </c>
      <c r="AJ8" s="161">
        <v>3.2833060556464813</v>
      </c>
      <c r="AK8" s="159"/>
      <c r="AL8" s="161"/>
      <c r="AM8" s="159"/>
      <c r="AN8" s="161"/>
      <c r="AO8" s="159"/>
      <c r="AP8" s="161"/>
      <c r="AQ8" s="159"/>
      <c r="AR8" s="161"/>
      <c r="AS8" s="159"/>
      <c r="AT8" s="161"/>
      <c r="AU8" s="159"/>
      <c r="AV8" s="161"/>
      <c r="AW8" s="159"/>
      <c r="AX8" s="161"/>
      <c r="AY8" s="159"/>
      <c r="AZ8" s="161"/>
      <c r="BA8" s="159"/>
      <c r="BB8" s="161"/>
      <c r="BC8" s="159"/>
      <c r="BD8" s="161"/>
      <c r="BE8" s="159"/>
      <c r="BF8" s="161"/>
      <c r="BG8" s="159"/>
      <c r="BH8" s="161"/>
      <c r="BI8" s="159"/>
      <c r="BJ8" s="161"/>
      <c r="BK8" s="159"/>
      <c r="BL8" s="161"/>
      <c r="BM8" s="159"/>
      <c r="BN8" s="161"/>
      <c r="BO8" s="159"/>
      <c r="BP8" s="161"/>
      <c r="BQ8" s="159"/>
      <c r="BR8" s="161"/>
      <c r="BS8" s="159"/>
      <c r="BT8" s="161"/>
      <c r="BU8" s="159"/>
      <c r="BV8" s="161"/>
      <c r="BW8" s="159"/>
      <c r="BX8" s="161"/>
      <c r="BY8" s="159"/>
      <c r="BZ8" s="161"/>
      <c r="CA8" s="159"/>
      <c r="CB8" s="161"/>
      <c r="CC8" s="159"/>
      <c r="CD8" s="161"/>
      <c r="CE8" s="159"/>
      <c r="CF8" s="161"/>
      <c r="CG8" s="159"/>
      <c r="CH8" s="161"/>
      <c r="CI8" s="159"/>
      <c r="CJ8" s="161"/>
      <c r="CK8" s="159"/>
      <c r="CL8" s="161"/>
      <c r="CM8" s="159"/>
      <c r="CN8" s="161"/>
      <c r="CO8" s="159"/>
      <c r="CP8" s="161"/>
      <c r="CQ8" s="159"/>
      <c r="CR8" s="161"/>
      <c r="CS8" s="159"/>
      <c r="CT8" s="161"/>
      <c r="CU8" s="159"/>
      <c r="CV8" s="161"/>
      <c r="CW8" s="159"/>
      <c r="CX8" s="161"/>
      <c r="CY8" s="159"/>
      <c r="CZ8" s="161"/>
      <c r="DA8" s="159"/>
      <c r="DB8" s="161"/>
      <c r="DC8" s="159"/>
      <c r="DD8" s="161"/>
      <c r="DE8" s="159"/>
      <c r="DF8" s="161"/>
      <c r="DG8" s="159"/>
      <c r="DH8" s="161"/>
      <c r="DI8" s="159"/>
      <c r="DJ8" s="161"/>
    </row>
    <row r="9" spans="1:114" ht="13.5" thickBot="1" x14ac:dyDescent="0.25">
      <c r="B9" s="581">
        <v>5</v>
      </c>
      <c r="C9" s="582" t="s">
        <v>206</v>
      </c>
      <c r="D9" s="580">
        <f t="shared" ref="D9:D47" si="0">E9*F9+G9*H9+I9*J9+K9*L9+M9*N9+O9*P9+Q9*R9+S9*T9+U9*V9+W9*X9+Y9*Z9+AA9*AB9+AC9*AD9+AE9*AF9+AG9*AH9+AI9*AJ9+AK9*AL9+AM9*AN9+AO9*AP9+AQ9*AR9+AS9*AT9+AU9*AV9+AW9*AX9+AY9*AZ9+BA9*BB9+BC9*BD9+BE9*BF9+BG9*BH9+BI9*BJ9+BK9*BL9+BM9*BN9+BO9*BP9+BQ9*BR9+BS9*BT9+BU9*BV9+BW9*BX9+BY9*BZ9+CA9*CB9+CC9*CD9+CE9*CF9+CG9*CH9+CI9*CJ9+CK9*CL9+CM9*CN9+CO9*CP9+CQ9*CR9+CS9*CT9+CU9*CV9+CW9*CX9+CY9*CZ9+DA9*DB9+DC9*DD9+DE9*DF9+DG9*DH9+DI9*DJ9</f>
        <v>10553.151511364906</v>
      </c>
      <c r="E9" s="583"/>
      <c r="F9" s="584"/>
      <c r="G9" s="583">
        <v>1775</v>
      </c>
      <c r="H9" s="584">
        <v>6.9886031379397764E-2</v>
      </c>
      <c r="I9" s="583">
        <v>57728</v>
      </c>
      <c r="J9" s="584">
        <v>2.1237761899999999E-2</v>
      </c>
      <c r="K9" s="583">
        <v>3006</v>
      </c>
      <c r="L9" s="584">
        <v>0.59397072521623429</v>
      </c>
      <c r="M9" s="583">
        <v>124</v>
      </c>
      <c r="N9" s="584">
        <v>3.4214688</v>
      </c>
      <c r="O9" s="583">
        <v>16837</v>
      </c>
      <c r="P9" s="584">
        <v>2.5828702928596188E-2</v>
      </c>
      <c r="Q9" s="583"/>
      <c r="R9" s="584"/>
      <c r="S9" s="583">
        <v>90</v>
      </c>
      <c r="T9" s="584">
        <v>2.3184955555555558</v>
      </c>
      <c r="U9" s="583"/>
      <c r="V9" s="584"/>
      <c r="W9" s="583"/>
      <c r="X9" s="584"/>
      <c r="Y9" s="583">
        <v>216</v>
      </c>
      <c r="Z9" s="584">
        <v>0.4093773</v>
      </c>
      <c r="AA9" s="583"/>
      <c r="AB9" s="584"/>
      <c r="AC9" s="583">
        <v>126</v>
      </c>
      <c r="AD9" s="584">
        <v>0.74622222222222223</v>
      </c>
      <c r="AE9" s="583"/>
      <c r="AF9" s="584"/>
      <c r="AG9" s="583"/>
      <c r="AH9" s="584"/>
      <c r="AI9" s="583">
        <v>986.29999999999984</v>
      </c>
      <c r="AJ9" s="584">
        <v>2.8709113334847065</v>
      </c>
      <c r="AK9" s="583">
        <v>2824</v>
      </c>
      <c r="AL9" s="584">
        <v>0.45268808284248524</v>
      </c>
      <c r="AM9" s="583">
        <v>3190</v>
      </c>
      <c r="AN9" s="584">
        <v>3.6044328317039104E-2</v>
      </c>
      <c r="AO9" s="583">
        <v>1092</v>
      </c>
      <c r="AP9" s="584">
        <v>1.2034796575091575</v>
      </c>
      <c r="AQ9" s="583">
        <v>35</v>
      </c>
      <c r="AR9" s="584">
        <v>17.948799999999999</v>
      </c>
      <c r="AS9" s="583"/>
      <c r="AT9" s="584"/>
      <c r="AU9" s="583"/>
      <c r="AV9" s="584"/>
      <c r="AW9" s="583"/>
      <c r="AX9" s="584"/>
      <c r="AY9" s="583"/>
      <c r="AZ9" s="584"/>
      <c r="BA9" s="583"/>
      <c r="BB9" s="584"/>
      <c r="BC9" s="583"/>
      <c r="BD9" s="584"/>
      <c r="BE9" s="583"/>
      <c r="BF9" s="584"/>
      <c r="BG9" s="583"/>
      <c r="BH9" s="584"/>
      <c r="BI9" s="583"/>
      <c r="BJ9" s="584"/>
      <c r="BK9" s="583"/>
      <c r="BL9" s="584"/>
      <c r="BM9" s="583"/>
      <c r="BN9" s="584"/>
      <c r="BO9" s="583"/>
      <c r="BP9" s="584"/>
      <c r="BQ9" s="583"/>
      <c r="BR9" s="584"/>
      <c r="BS9" s="583"/>
      <c r="BT9" s="584"/>
      <c r="BU9" s="583"/>
      <c r="BV9" s="584"/>
      <c r="BW9" s="583"/>
      <c r="BX9" s="584"/>
      <c r="BY9" s="583"/>
      <c r="BZ9" s="584"/>
      <c r="CA9" s="583"/>
      <c r="CB9" s="584"/>
      <c r="CC9" s="583"/>
      <c r="CD9" s="584"/>
      <c r="CE9" s="583"/>
      <c r="CF9" s="584"/>
      <c r="CG9" s="583"/>
      <c r="CH9" s="584"/>
      <c r="CI9" s="583"/>
      <c r="CJ9" s="584"/>
      <c r="CK9" s="583"/>
      <c r="CL9" s="584"/>
      <c r="CM9" s="583"/>
      <c r="CN9" s="584"/>
      <c r="CO9" s="583"/>
      <c r="CP9" s="584"/>
      <c r="CQ9" s="583"/>
      <c r="CR9" s="584"/>
      <c r="CS9" s="583"/>
      <c r="CT9" s="584"/>
      <c r="CU9" s="583"/>
      <c r="CV9" s="584"/>
      <c r="CW9" s="583"/>
      <c r="CX9" s="584"/>
      <c r="CY9" s="583"/>
      <c r="CZ9" s="584"/>
      <c r="DA9" s="583"/>
      <c r="DB9" s="584"/>
      <c r="DC9" s="583"/>
      <c r="DD9" s="584"/>
      <c r="DE9" s="583"/>
      <c r="DF9" s="584"/>
      <c r="DG9" s="583"/>
      <c r="DH9" s="584"/>
      <c r="DI9" s="583"/>
      <c r="DJ9" s="584"/>
    </row>
    <row r="10" spans="1:114" ht="13.5" thickBot="1" x14ac:dyDescent="0.25">
      <c r="B10" s="585">
        <v>5</v>
      </c>
      <c r="C10" s="586" t="s">
        <v>207</v>
      </c>
      <c r="D10" s="580">
        <f t="shared" si="0"/>
        <v>29578.143364276624</v>
      </c>
      <c r="E10" s="587"/>
      <c r="F10" s="588"/>
      <c r="G10" s="587"/>
      <c r="H10" s="588"/>
      <c r="I10" s="587"/>
      <c r="J10" s="588"/>
      <c r="K10" s="587">
        <v>46</v>
      </c>
      <c r="L10" s="588">
        <v>5.7837910000000008</v>
      </c>
      <c r="M10" s="587">
        <v>2008</v>
      </c>
      <c r="N10" s="588">
        <v>6.8959797460159367</v>
      </c>
      <c r="O10" s="587"/>
      <c r="P10" s="588"/>
      <c r="Q10" s="587"/>
      <c r="R10" s="588"/>
      <c r="S10" s="587">
        <v>831</v>
      </c>
      <c r="T10" s="588">
        <v>11.352513646258505</v>
      </c>
      <c r="U10" s="587"/>
      <c r="V10" s="588"/>
      <c r="W10" s="587">
        <v>4581</v>
      </c>
      <c r="X10" s="588">
        <v>3.554280043736683E-2</v>
      </c>
      <c r="Y10" s="587">
        <v>3867</v>
      </c>
      <c r="Z10" s="588">
        <v>1.8456556084337345E-2</v>
      </c>
      <c r="AA10" s="587">
        <v>1150</v>
      </c>
      <c r="AB10" s="588">
        <v>4.7706756959751802E-2</v>
      </c>
      <c r="AC10" s="587"/>
      <c r="AD10" s="588"/>
      <c r="AE10" s="587">
        <v>6</v>
      </c>
      <c r="AF10" s="588">
        <v>6.0014657500000004</v>
      </c>
      <c r="AG10" s="587"/>
      <c r="AH10" s="588"/>
      <c r="AI10" s="587">
        <v>380.52499999999998</v>
      </c>
      <c r="AJ10" s="588">
        <v>8.7104296717777725</v>
      </c>
      <c r="AK10" s="587"/>
      <c r="AL10" s="588"/>
      <c r="AM10" s="587"/>
      <c r="AN10" s="588"/>
      <c r="AO10" s="587"/>
      <c r="AP10" s="588"/>
      <c r="AQ10" s="587"/>
      <c r="AR10" s="588"/>
      <c r="AS10" s="587">
        <v>819255.5</v>
      </c>
      <c r="AT10" s="588">
        <v>2.489822873229206E-3</v>
      </c>
      <c r="AU10" s="587"/>
      <c r="AV10" s="588"/>
      <c r="AW10" s="587"/>
      <c r="AX10" s="588"/>
      <c r="AY10" s="587"/>
      <c r="AZ10" s="588"/>
      <c r="BA10" s="587"/>
      <c r="BB10" s="588"/>
      <c r="BC10" s="587"/>
      <c r="BD10" s="588"/>
      <c r="BE10" s="587"/>
      <c r="BF10" s="588"/>
      <c r="BG10" s="587"/>
      <c r="BH10" s="588"/>
      <c r="BI10" s="587"/>
      <c r="BJ10" s="588"/>
      <c r="BK10" s="587"/>
      <c r="BL10" s="588"/>
      <c r="BM10" s="587">
        <v>2</v>
      </c>
      <c r="BN10" s="588">
        <v>26.293277</v>
      </c>
      <c r="BO10" s="587"/>
      <c r="BP10" s="588"/>
      <c r="BQ10" s="587"/>
      <c r="BR10" s="588"/>
      <c r="BS10" s="587"/>
      <c r="BT10" s="588"/>
      <c r="BU10" s="587">
        <v>3868.2</v>
      </c>
      <c r="BV10" s="588">
        <v>7.7305797083478012E-2</v>
      </c>
      <c r="BW10" s="587"/>
      <c r="BX10" s="588"/>
      <c r="BY10" s="587"/>
      <c r="BZ10" s="588"/>
      <c r="CA10" s="587"/>
      <c r="CB10" s="588"/>
      <c r="CC10" s="587"/>
      <c r="CD10" s="588"/>
      <c r="CE10" s="587"/>
      <c r="CF10" s="588"/>
      <c r="CG10" s="587"/>
      <c r="CH10" s="588"/>
      <c r="CI10" s="587"/>
      <c r="CJ10" s="588"/>
      <c r="CK10" s="587"/>
      <c r="CL10" s="588"/>
      <c r="CM10" s="587"/>
      <c r="CN10" s="588"/>
      <c r="CO10" s="587"/>
      <c r="CP10" s="588"/>
      <c r="CQ10" s="587"/>
      <c r="CR10" s="588"/>
      <c r="CS10" s="587"/>
      <c r="CT10" s="588"/>
      <c r="CU10" s="587"/>
      <c r="CV10" s="588"/>
      <c r="CW10" s="587"/>
      <c r="CX10" s="588"/>
      <c r="CY10" s="587"/>
      <c r="CZ10" s="588"/>
      <c r="DA10" s="587"/>
      <c r="DB10" s="588"/>
      <c r="DC10" s="587"/>
      <c r="DD10" s="588"/>
      <c r="DE10" s="587"/>
      <c r="DF10" s="588"/>
      <c r="DG10" s="587"/>
      <c r="DH10" s="588"/>
      <c r="DI10" s="587"/>
      <c r="DJ10" s="588"/>
    </row>
    <row r="11" spans="1:114" ht="13.5" thickBot="1" x14ac:dyDescent="0.25">
      <c r="B11" s="589">
        <v>4</v>
      </c>
      <c r="C11" s="590" t="s">
        <v>208</v>
      </c>
      <c r="D11" s="580">
        <f t="shared" si="0"/>
        <v>3402.5927858898281</v>
      </c>
      <c r="E11" s="591"/>
      <c r="F11" s="592"/>
      <c r="G11" s="591"/>
      <c r="H11" s="592"/>
      <c r="I11" s="591">
        <v>865</v>
      </c>
      <c r="J11" s="592">
        <v>0.49439175757575754</v>
      </c>
      <c r="K11" s="591"/>
      <c r="L11" s="592"/>
      <c r="M11" s="591"/>
      <c r="N11" s="592"/>
      <c r="O11" s="591"/>
      <c r="P11" s="592"/>
      <c r="Q11" s="591"/>
      <c r="R11" s="592"/>
      <c r="S11" s="591">
        <v>12</v>
      </c>
      <c r="T11" s="592">
        <v>16</v>
      </c>
      <c r="U11" s="591"/>
      <c r="V11" s="592"/>
      <c r="W11" s="591">
        <v>340</v>
      </c>
      <c r="X11" s="592">
        <v>6.6621016949152539E-2</v>
      </c>
      <c r="Y11" s="591"/>
      <c r="Z11" s="592"/>
      <c r="AA11" s="591"/>
      <c r="AB11" s="592"/>
      <c r="AC11" s="591">
        <v>35</v>
      </c>
      <c r="AD11" s="592">
        <v>7.01</v>
      </c>
      <c r="AE11" s="591"/>
      <c r="AF11" s="592"/>
      <c r="AG11" s="591">
        <v>85</v>
      </c>
      <c r="AH11" s="592">
        <v>4.6208383233532935</v>
      </c>
      <c r="AI11" s="591">
        <v>447.05</v>
      </c>
      <c r="AJ11" s="592">
        <v>4.0635085836909868</v>
      </c>
      <c r="AK11" s="591"/>
      <c r="AL11" s="592"/>
      <c r="AM11" s="591"/>
      <c r="AN11" s="592"/>
      <c r="AO11" s="591"/>
      <c r="AP11" s="592"/>
      <c r="AQ11" s="591"/>
      <c r="AR11" s="592"/>
      <c r="AS11" s="591"/>
      <c r="AT11" s="592"/>
      <c r="AU11" s="591"/>
      <c r="AV11" s="592"/>
      <c r="AW11" s="591"/>
      <c r="AX11" s="592"/>
      <c r="AY11" s="591"/>
      <c r="AZ11" s="592"/>
      <c r="BA11" s="591"/>
      <c r="BB11" s="592"/>
      <c r="BC11" s="591"/>
      <c r="BD11" s="592"/>
      <c r="BE11" s="591">
        <v>40</v>
      </c>
      <c r="BF11" s="592">
        <v>1.04</v>
      </c>
      <c r="BG11" s="591">
        <v>20</v>
      </c>
      <c r="BH11" s="592">
        <v>6.3574999999999999</v>
      </c>
      <c r="BI11" s="591">
        <v>24</v>
      </c>
      <c r="BJ11" s="592">
        <v>1.56</v>
      </c>
      <c r="BK11" s="591">
        <v>1</v>
      </c>
      <c r="BL11" s="592">
        <v>1.46</v>
      </c>
      <c r="BM11" s="591"/>
      <c r="BN11" s="592"/>
      <c r="BO11" s="591"/>
      <c r="BP11" s="592"/>
      <c r="BQ11" s="591"/>
      <c r="BR11" s="592"/>
      <c r="BS11" s="591"/>
      <c r="BT11" s="592"/>
      <c r="BU11" s="591"/>
      <c r="BV11" s="592"/>
      <c r="BW11" s="591"/>
      <c r="BX11" s="592"/>
      <c r="BY11" s="591"/>
      <c r="BZ11" s="592"/>
      <c r="CA11" s="591">
        <v>3</v>
      </c>
      <c r="CB11" s="592">
        <v>8.51</v>
      </c>
      <c r="CC11" s="591">
        <v>4</v>
      </c>
      <c r="CD11" s="592">
        <v>18.100000000000001</v>
      </c>
      <c r="CE11" s="591"/>
      <c r="CF11" s="592"/>
      <c r="CG11" s="591"/>
      <c r="CH11" s="592"/>
      <c r="CI11" s="591"/>
      <c r="CJ11" s="592"/>
      <c r="CK11" s="591"/>
      <c r="CL11" s="592"/>
      <c r="CM11" s="591"/>
      <c r="CN11" s="592"/>
      <c r="CO11" s="591"/>
      <c r="CP11" s="592"/>
      <c r="CQ11" s="591"/>
      <c r="CR11" s="592"/>
      <c r="CS11" s="591"/>
      <c r="CT11" s="592"/>
      <c r="CU11" s="591"/>
      <c r="CV11" s="592"/>
      <c r="CW11" s="591"/>
      <c r="CX11" s="592"/>
      <c r="CY11" s="591"/>
      <c r="CZ11" s="592"/>
      <c r="DA11" s="591"/>
      <c r="DB11" s="592"/>
      <c r="DC11" s="591"/>
      <c r="DD11" s="592"/>
      <c r="DE11" s="591"/>
      <c r="DF11" s="592"/>
      <c r="DG11" s="591"/>
      <c r="DH11" s="592"/>
      <c r="DI11" s="591"/>
      <c r="DJ11" s="592"/>
    </row>
    <row r="12" spans="1:114" ht="13.5" thickBot="1" x14ac:dyDescent="0.25">
      <c r="B12" s="581">
        <v>4</v>
      </c>
      <c r="C12" s="582" t="s">
        <v>209</v>
      </c>
      <c r="D12" s="580">
        <f t="shared" si="0"/>
        <v>347.14222469866348</v>
      </c>
      <c r="E12" s="583"/>
      <c r="F12" s="584"/>
      <c r="G12" s="583">
        <v>200</v>
      </c>
      <c r="H12" s="584">
        <v>5.5882352941176473E-2</v>
      </c>
      <c r="I12" s="583"/>
      <c r="J12" s="584"/>
      <c r="K12" s="583">
        <v>30</v>
      </c>
      <c r="L12" s="584">
        <v>2.54</v>
      </c>
      <c r="M12" s="583"/>
      <c r="N12" s="584"/>
      <c r="O12" s="583"/>
      <c r="P12" s="584"/>
      <c r="Q12" s="583"/>
      <c r="R12" s="584"/>
      <c r="S12" s="583">
        <v>1</v>
      </c>
      <c r="T12" s="584">
        <v>42.35</v>
      </c>
      <c r="U12" s="583">
        <v>12</v>
      </c>
      <c r="V12" s="584">
        <v>4.1399999999999997</v>
      </c>
      <c r="W12" s="583">
        <v>301</v>
      </c>
      <c r="X12" s="584">
        <v>8.7744510978043908E-2</v>
      </c>
      <c r="Y12" s="583">
        <v>42</v>
      </c>
      <c r="Z12" s="584">
        <v>0.16</v>
      </c>
      <c r="AA12" s="583">
        <v>100</v>
      </c>
      <c r="AB12" s="584">
        <v>0.03</v>
      </c>
      <c r="AC12" s="583"/>
      <c r="AD12" s="584"/>
      <c r="AE12" s="583">
        <v>1</v>
      </c>
      <c r="AF12" s="584">
        <v>12.1</v>
      </c>
      <c r="AG12" s="583">
        <v>6</v>
      </c>
      <c r="AH12" s="584">
        <v>7.7121428571428563</v>
      </c>
      <c r="AI12" s="583"/>
      <c r="AJ12" s="584"/>
      <c r="AK12" s="583"/>
      <c r="AL12" s="584"/>
      <c r="AM12" s="583"/>
      <c r="AN12" s="584"/>
      <c r="AO12" s="583"/>
      <c r="AP12" s="584"/>
      <c r="AQ12" s="583"/>
      <c r="AR12" s="584"/>
      <c r="AS12" s="583"/>
      <c r="AT12" s="584"/>
      <c r="AU12" s="583"/>
      <c r="AV12" s="584"/>
      <c r="AW12" s="583"/>
      <c r="AX12" s="584"/>
      <c r="AY12" s="583">
        <v>160</v>
      </c>
      <c r="AZ12" s="584">
        <v>0.45769874476987449</v>
      </c>
      <c r="BA12" s="583"/>
      <c r="BB12" s="584"/>
      <c r="BC12" s="583"/>
      <c r="BD12" s="584"/>
      <c r="BE12" s="583"/>
      <c r="BF12" s="584"/>
      <c r="BG12" s="583"/>
      <c r="BH12" s="584"/>
      <c r="BI12" s="583"/>
      <c r="BJ12" s="584"/>
      <c r="BK12" s="583"/>
      <c r="BL12" s="584"/>
      <c r="BM12" s="583"/>
      <c r="BN12" s="584"/>
      <c r="BO12" s="583"/>
      <c r="BP12" s="584"/>
      <c r="BQ12" s="583"/>
      <c r="BR12" s="584"/>
      <c r="BS12" s="583"/>
      <c r="BT12" s="584"/>
      <c r="BU12" s="583"/>
      <c r="BV12" s="584"/>
      <c r="BW12" s="583"/>
      <c r="BX12" s="584"/>
      <c r="BY12" s="583"/>
      <c r="BZ12" s="584"/>
      <c r="CA12" s="583"/>
      <c r="CB12" s="584"/>
      <c r="CC12" s="583"/>
      <c r="CD12" s="584"/>
      <c r="CE12" s="583"/>
      <c r="CF12" s="584"/>
      <c r="CG12" s="583"/>
      <c r="CH12" s="584"/>
      <c r="CI12" s="583"/>
      <c r="CJ12" s="584"/>
      <c r="CK12" s="583"/>
      <c r="CL12" s="584"/>
      <c r="CM12" s="583"/>
      <c r="CN12" s="584"/>
      <c r="CO12" s="583"/>
      <c r="CP12" s="584"/>
      <c r="CQ12" s="583"/>
      <c r="CR12" s="584"/>
      <c r="CS12" s="583"/>
      <c r="CT12" s="584"/>
      <c r="CU12" s="583"/>
      <c r="CV12" s="584"/>
      <c r="CW12" s="583"/>
      <c r="CX12" s="584"/>
      <c r="CY12" s="583"/>
      <c r="CZ12" s="584"/>
      <c r="DA12" s="583"/>
      <c r="DB12" s="584"/>
      <c r="DC12" s="583"/>
      <c r="DD12" s="584"/>
      <c r="DE12" s="583"/>
      <c r="DF12" s="584"/>
      <c r="DG12" s="583"/>
      <c r="DH12" s="584"/>
      <c r="DI12" s="583"/>
      <c r="DJ12" s="584"/>
    </row>
    <row r="13" spans="1:114" ht="13.5" thickBot="1" x14ac:dyDescent="0.25">
      <c r="B13" s="581">
        <v>4</v>
      </c>
      <c r="C13" s="582" t="s">
        <v>210</v>
      </c>
      <c r="D13" s="580">
        <f t="shared" si="0"/>
        <v>870.862015505508</v>
      </c>
      <c r="E13" s="583"/>
      <c r="F13" s="584"/>
      <c r="G13" s="583"/>
      <c r="H13" s="584"/>
      <c r="I13" s="583"/>
      <c r="J13" s="584"/>
      <c r="K13" s="583">
        <v>10</v>
      </c>
      <c r="L13" s="584">
        <v>4.0199999999999996</v>
      </c>
      <c r="M13" s="583"/>
      <c r="N13" s="584"/>
      <c r="O13" s="583"/>
      <c r="P13" s="584"/>
      <c r="Q13" s="583"/>
      <c r="R13" s="584"/>
      <c r="S13" s="583"/>
      <c r="T13" s="584"/>
      <c r="U13" s="583">
        <v>312</v>
      </c>
      <c r="V13" s="584">
        <v>1.772685851318945</v>
      </c>
      <c r="W13" s="583">
        <v>600</v>
      </c>
      <c r="X13" s="584">
        <v>0.08</v>
      </c>
      <c r="Y13" s="583"/>
      <c r="Z13" s="584"/>
      <c r="AA13" s="583">
        <v>400</v>
      </c>
      <c r="AB13" s="584">
        <v>3.1526315789473687E-2</v>
      </c>
      <c r="AC13" s="583"/>
      <c r="AD13" s="584"/>
      <c r="AE13" s="583"/>
      <c r="AF13" s="584"/>
      <c r="AG13" s="583">
        <v>26</v>
      </c>
      <c r="AH13" s="584">
        <v>4.3639455782312924</v>
      </c>
      <c r="AI13" s="583">
        <v>20</v>
      </c>
      <c r="AJ13" s="584">
        <v>5.1755459272097051</v>
      </c>
      <c r="AK13" s="583"/>
      <c r="AL13" s="584"/>
      <c r="AM13" s="583"/>
      <c r="AN13" s="584"/>
      <c r="AO13" s="583"/>
      <c r="AP13" s="584"/>
      <c r="AQ13" s="583"/>
      <c r="AR13" s="584"/>
      <c r="AS13" s="583"/>
      <c r="AT13" s="584"/>
      <c r="AU13" s="583"/>
      <c r="AV13" s="584"/>
      <c r="AW13" s="583"/>
      <c r="AX13" s="584"/>
      <c r="AY13" s="583"/>
      <c r="AZ13" s="584"/>
      <c r="BA13" s="583"/>
      <c r="BB13" s="584"/>
      <c r="BC13" s="583"/>
      <c r="BD13" s="584"/>
      <c r="BE13" s="583"/>
      <c r="BF13" s="584"/>
      <c r="BG13" s="583"/>
      <c r="BH13" s="584"/>
      <c r="BI13" s="583"/>
      <c r="BJ13" s="584"/>
      <c r="BK13" s="583"/>
      <c r="BL13" s="584"/>
      <c r="BM13" s="583"/>
      <c r="BN13" s="584"/>
      <c r="BO13" s="583"/>
      <c r="BP13" s="584"/>
      <c r="BQ13" s="583"/>
      <c r="BR13" s="584"/>
      <c r="BS13" s="583"/>
      <c r="BT13" s="584"/>
      <c r="BU13" s="583"/>
      <c r="BV13" s="584"/>
      <c r="BW13" s="583"/>
      <c r="BX13" s="584"/>
      <c r="BY13" s="583"/>
      <c r="BZ13" s="584"/>
      <c r="CA13" s="583"/>
      <c r="CB13" s="584"/>
      <c r="CC13" s="583"/>
      <c r="CD13" s="584"/>
      <c r="CE13" s="583"/>
      <c r="CF13" s="584"/>
      <c r="CG13" s="583"/>
      <c r="CH13" s="584"/>
      <c r="CI13" s="583"/>
      <c r="CJ13" s="584"/>
      <c r="CK13" s="583"/>
      <c r="CL13" s="584"/>
      <c r="CM13" s="583"/>
      <c r="CN13" s="584"/>
      <c r="CO13" s="583"/>
      <c r="CP13" s="584"/>
      <c r="CQ13" s="583"/>
      <c r="CR13" s="584"/>
      <c r="CS13" s="583"/>
      <c r="CT13" s="584"/>
      <c r="CU13" s="583"/>
      <c r="CV13" s="584"/>
      <c r="CW13" s="583"/>
      <c r="CX13" s="584"/>
      <c r="CY13" s="583"/>
      <c r="CZ13" s="584"/>
      <c r="DA13" s="583"/>
      <c r="DB13" s="584"/>
      <c r="DC13" s="583"/>
      <c r="DD13" s="584"/>
      <c r="DE13" s="583"/>
      <c r="DF13" s="584"/>
      <c r="DG13" s="583"/>
      <c r="DH13" s="584"/>
      <c r="DI13" s="583"/>
      <c r="DJ13" s="584"/>
    </row>
    <row r="14" spans="1:114" ht="13.5" thickBot="1" x14ac:dyDescent="0.25">
      <c r="B14" s="581">
        <v>4</v>
      </c>
      <c r="C14" s="582" t="s">
        <v>211</v>
      </c>
      <c r="D14" s="580">
        <f t="shared" si="0"/>
        <v>3949.1636486719308</v>
      </c>
      <c r="E14" s="583">
        <v>200</v>
      </c>
      <c r="F14" s="584">
        <v>0.1008</v>
      </c>
      <c r="G14" s="583">
        <v>520</v>
      </c>
      <c r="H14" s="584">
        <v>0.11544615384615385</v>
      </c>
      <c r="I14" s="583"/>
      <c r="J14" s="584"/>
      <c r="K14" s="583"/>
      <c r="L14" s="584"/>
      <c r="M14" s="583">
        <v>51</v>
      </c>
      <c r="N14" s="584">
        <v>6.7688431372549021</v>
      </c>
      <c r="O14" s="583">
        <v>1400</v>
      </c>
      <c r="P14" s="584">
        <v>2.7919694072657739E-2</v>
      </c>
      <c r="Q14" s="583"/>
      <c r="R14" s="584"/>
      <c r="S14" s="583">
        <v>135</v>
      </c>
      <c r="T14" s="584">
        <v>6.2728637037037034</v>
      </c>
      <c r="U14" s="583">
        <v>25</v>
      </c>
      <c r="V14" s="584">
        <v>2.3216561403508771</v>
      </c>
      <c r="W14" s="583"/>
      <c r="X14" s="584"/>
      <c r="Y14" s="583">
        <v>412</v>
      </c>
      <c r="Z14" s="584">
        <v>9.1000000000000004E-3</v>
      </c>
      <c r="AA14" s="583">
        <v>371</v>
      </c>
      <c r="AB14" s="584">
        <v>3.7332479249368465E-2</v>
      </c>
      <c r="AC14" s="583"/>
      <c r="AD14" s="584"/>
      <c r="AE14" s="583">
        <v>6</v>
      </c>
      <c r="AF14" s="584">
        <v>11.376666666666667</v>
      </c>
      <c r="AG14" s="583">
        <v>56</v>
      </c>
      <c r="AH14" s="584">
        <v>8.701677419354839</v>
      </c>
      <c r="AI14" s="583">
        <v>238.29999999999995</v>
      </c>
      <c r="AJ14" s="584">
        <v>6.8313266627427902</v>
      </c>
      <c r="AK14" s="583"/>
      <c r="AL14" s="584"/>
      <c r="AM14" s="583"/>
      <c r="AN14" s="584"/>
      <c r="AO14" s="583"/>
      <c r="AP14" s="584"/>
      <c r="AQ14" s="583"/>
      <c r="AR14" s="584"/>
      <c r="AS14" s="583"/>
      <c r="AT14" s="584"/>
      <c r="AU14" s="583"/>
      <c r="AV14" s="584"/>
      <c r="AW14" s="583"/>
      <c r="AX14" s="584"/>
      <c r="AY14" s="583"/>
      <c r="AZ14" s="584"/>
      <c r="BA14" s="583">
        <v>228</v>
      </c>
      <c r="BB14" s="584">
        <v>0.51652631578947372</v>
      </c>
      <c r="BC14" s="583"/>
      <c r="BD14" s="584"/>
      <c r="BE14" s="583"/>
      <c r="BF14" s="584"/>
      <c r="BG14" s="583"/>
      <c r="BH14" s="584"/>
      <c r="BI14" s="583"/>
      <c r="BJ14" s="584"/>
      <c r="BK14" s="583"/>
      <c r="BL14" s="584"/>
      <c r="BM14" s="583"/>
      <c r="BN14" s="584"/>
      <c r="BO14" s="583">
        <v>230</v>
      </c>
      <c r="BP14" s="584">
        <v>2.2499999999999999E-2</v>
      </c>
      <c r="BQ14" s="583"/>
      <c r="BR14" s="584"/>
      <c r="BS14" s="583"/>
      <c r="BT14" s="584"/>
      <c r="BU14" s="583"/>
      <c r="BV14" s="584"/>
      <c r="BW14" s="583"/>
      <c r="BX14" s="584"/>
      <c r="BY14" s="583"/>
      <c r="BZ14" s="584"/>
      <c r="CA14" s="583"/>
      <c r="CB14" s="584"/>
      <c r="CC14" s="583"/>
      <c r="CD14" s="584"/>
      <c r="CE14" s="583">
        <v>1014</v>
      </c>
      <c r="CF14" s="584">
        <v>3.6395463510848124E-2</v>
      </c>
      <c r="CG14" s="583">
        <v>133</v>
      </c>
      <c r="CH14" s="584">
        <v>1.6457777777777778</v>
      </c>
      <c r="CI14" s="583"/>
      <c r="CJ14" s="584"/>
      <c r="CK14" s="583"/>
      <c r="CL14" s="584"/>
      <c r="CM14" s="583"/>
      <c r="CN14" s="584"/>
      <c r="CO14" s="583"/>
      <c r="CP14" s="584"/>
      <c r="CQ14" s="583"/>
      <c r="CR14" s="584"/>
      <c r="CS14" s="583"/>
      <c r="CT14" s="584"/>
      <c r="CU14" s="583"/>
      <c r="CV14" s="584"/>
      <c r="CW14" s="583"/>
      <c r="CX14" s="584"/>
      <c r="CY14" s="583"/>
      <c r="CZ14" s="584"/>
      <c r="DA14" s="583"/>
      <c r="DB14" s="584"/>
      <c r="DC14" s="583"/>
      <c r="DD14" s="584"/>
      <c r="DE14" s="583"/>
      <c r="DF14" s="584"/>
      <c r="DG14" s="583"/>
      <c r="DH14" s="584"/>
      <c r="DI14" s="583"/>
      <c r="DJ14" s="584"/>
    </row>
    <row r="15" spans="1:114" ht="13.5" thickBot="1" x14ac:dyDescent="0.25">
      <c r="B15" s="581">
        <v>4</v>
      </c>
      <c r="C15" s="582" t="s">
        <v>212</v>
      </c>
      <c r="D15" s="580">
        <f t="shared" si="0"/>
        <v>4484.2904253984843</v>
      </c>
      <c r="E15" s="583"/>
      <c r="F15" s="584"/>
      <c r="G15" s="583"/>
      <c r="H15" s="584"/>
      <c r="I15" s="583"/>
      <c r="J15" s="584"/>
      <c r="K15" s="583">
        <v>600</v>
      </c>
      <c r="L15" s="584">
        <v>3.8719999999999999</v>
      </c>
      <c r="M15" s="583"/>
      <c r="N15" s="584"/>
      <c r="O15" s="583"/>
      <c r="P15" s="584"/>
      <c r="Q15" s="583"/>
      <c r="R15" s="584"/>
      <c r="S15" s="583">
        <v>55</v>
      </c>
      <c r="T15" s="584">
        <v>3.3879999999999999</v>
      </c>
      <c r="U15" s="583">
        <v>918</v>
      </c>
      <c r="V15" s="584">
        <v>1.3273168539325844</v>
      </c>
      <c r="W15" s="583">
        <v>1700</v>
      </c>
      <c r="X15" s="584">
        <v>8.0564705882352941E-2</v>
      </c>
      <c r="Y15" s="583"/>
      <c r="Z15" s="584"/>
      <c r="AA15" s="583">
        <v>300</v>
      </c>
      <c r="AB15" s="584">
        <v>0.39610000000000001</v>
      </c>
      <c r="AC15" s="583"/>
      <c r="AD15" s="584"/>
      <c r="AE15" s="583"/>
      <c r="AF15" s="584"/>
      <c r="AG15" s="583"/>
      <c r="AH15" s="584"/>
      <c r="AI15" s="583">
        <v>104</v>
      </c>
      <c r="AJ15" s="584">
        <v>4.812341860465116</v>
      </c>
      <c r="AK15" s="583"/>
      <c r="AL15" s="584"/>
      <c r="AM15" s="583"/>
      <c r="AN15" s="584"/>
      <c r="AO15" s="583"/>
      <c r="AP15" s="584"/>
      <c r="AQ15" s="583"/>
      <c r="AR15" s="584"/>
      <c r="AS15" s="583"/>
      <c r="AT15" s="584"/>
      <c r="AU15" s="583"/>
      <c r="AV15" s="584"/>
      <c r="AW15" s="583"/>
      <c r="AX15" s="584"/>
      <c r="AY15" s="583"/>
      <c r="AZ15" s="584"/>
      <c r="BA15" s="583"/>
      <c r="BB15" s="584"/>
      <c r="BC15" s="583"/>
      <c r="BD15" s="584"/>
      <c r="BE15" s="583"/>
      <c r="BF15" s="584"/>
      <c r="BG15" s="583"/>
      <c r="BH15" s="584"/>
      <c r="BI15" s="583"/>
      <c r="BJ15" s="584"/>
      <c r="BK15" s="583"/>
      <c r="BL15" s="584"/>
      <c r="BM15" s="583"/>
      <c r="BN15" s="584"/>
      <c r="BO15" s="583"/>
      <c r="BP15" s="584"/>
      <c r="BQ15" s="583"/>
      <c r="BR15" s="584"/>
      <c r="BS15" s="583"/>
      <c r="BT15" s="584"/>
      <c r="BU15" s="583"/>
      <c r="BV15" s="584"/>
      <c r="BW15" s="583"/>
      <c r="BX15" s="584"/>
      <c r="BY15" s="583"/>
      <c r="BZ15" s="584"/>
      <c r="CA15" s="583"/>
      <c r="CB15" s="584"/>
      <c r="CC15" s="583"/>
      <c r="CD15" s="584"/>
      <c r="CE15" s="583"/>
      <c r="CF15" s="584"/>
      <c r="CG15" s="583"/>
      <c r="CH15" s="584"/>
      <c r="CI15" s="583"/>
      <c r="CJ15" s="584"/>
      <c r="CK15" s="583"/>
      <c r="CL15" s="584"/>
      <c r="CM15" s="583"/>
      <c r="CN15" s="584"/>
      <c r="CO15" s="583"/>
      <c r="CP15" s="584"/>
      <c r="CQ15" s="583"/>
      <c r="CR15" s="584"/>
      <c r="CS15" s="583"/>
      <c r="CT15" s="584"/>
      <c r="CU15" s="583"/>
      <c r="CV15" s="584"/>
      <c r="CW15" s="583"/>
      <c r="CX15" s="584"/>
      <c r="CY15" s="583"/>
      <c r="CZ15" s="584"/>
      <c r="DA15" s="583"/>
      <c r="DB15" s="584"/>
      <c r="DC15" s="583"/>
      <c r="DD15" s="584"/>
      <c r="DE15" s="583"/>
      <c r="DF15" s="584"/>
      <c r="DG15" s="583"/>
      <c r="DH15" s="584"/>
      <c r="DI15" s="583"/>
      <c r="DJ15" s="584"/>
    </row>
    <row r="16" spans="1:114" ht="13.5" thickBot="1" x14ac:dyDescent="0.25">
      <c r="B16" s="581">
        <v>4</v>
      </c>
      <c r="C16" s="582" t="s">
        <v>213</v>
      </c>
      <c r="D16" s="580">
        <f t="shared" si="0"/>
        <v>4543.0619999999999</v>
      </c>
      <c r="E16" s="583"/>
      <c r="F16" s="584"/>
      <c r="G16" s="583">
        <v>400</v>
      </c>
      <c r="H16" s="584">
        <v>0.16240000000000002</v>
      </c>
      <c r="I16" s="583"/>
      <c r="J16" s="584"/>
      <c r="K16" s="583">
        <v>580</v>
      </c>
      <c r="L16" s="584">
        <v>3.8344482758620688</v>
      </c>
      <c r="M16" s="583">
        <v>30</v>
      </c>
      <c r="N16" s="584">
        <v>11.575666666666667</v>
      </c>
      <c r="O16" s="583"/>
      <c r="P16" s="584"/>
      <c r="Q16" s="583"/>
      <c r="R16" s="584"/>
      <c r="S16" s="583">
        <v>125</v>
      </c>
      <c r="T16" s="584">
        <v>9.5347999999999988</v>
      </c>
      <c r="U16" s="583"/>
      <c r="V16" s="584"/>
      <c r="W16" s="583">
        <v>3900</v>
      </c>
      <c r="X16" s="584">
        <v>7.2630769230769235E-2</v>
      </c>
      <c r="Y16" s="583">
        <v>2000</v>
      </c>
      <c r="Z16" s="584">
        <v>1.6800000000000002E-2</v>
      </c>
      <c r="AA16" s="583"/>
      <c r="AB16" s="584"/>
      <c r="AC16" s="583"/>
      <c r="AD16" s="584"/>
      <c r="AE16" s="583">
        <v>28</v>
      </c>
      <c r="AF16" s="584">
        <v>5.6178571428571429</v>
      </c>
      <c r="AG16" s="583"/>
      <c r="AH16" s="584"/>
      <c r="AI16" s="583"/>
      <c r="AJ16" s="584"/>
      <c r="AK16" s="583"/>
      <c r="AL16" s="584"/>
      <c r="AM16" s="583"/>
      <c r="AN16" s="584"/>
      <c r="AO16" s="583"/>
      <c r="AP16" s="584"/>
      <c r="AQ16" s="583"/>
      <c r="AR16" s="584"/>
      <c r="AS16" s="583"/>
      <c r="AT16" s="584"/>
      <c r="AU16" s="583"/>
      <c r="AV16" s="584"/>
      <c r="AW16" s="583"/>
      <c r="AX16" s="584"/>
      <c r="AY16" s="583"/>
      <c r="AZ16" s="584"/>
      <c r="BA16" s="583">
        <v>700</v>
      </c>
      <c r="BB16" s="584">
        <v>0.34406000000000003</v>
      </c>
      <c r="BC16" s="583"/>
      <c r="BD16" s="584"/>
      <c r="BE16" s="583"/>
      <c r="BF16" s="584"/>
      <c r="BG16" s="583"/>
      <c r="BH16" s="584"/>
      <c r="BI16" s="583"/>
      <c r="BJ16" s="584"/>
      <c r="BK16" s="583"/>
      <c r="BL16" s="584"/>
      <c r="BM16" s="583"/>
      <c r="BN16" s="584"/>
      <c r="BO16" s="583"/>
      <c r="BP16" s="584"/>
      <c r="BQ16" s="583"/>
      <c r="BR16" s="584"/>
      <c r="BS16" s="583"/>
      <c r="BT16" s="584"/>
      <c r="BU16" s="583"/>
      <c r="BV16" s="584"/>
      <c r="BW16" s="583"/>
      <c r="BX16" s="584"/>
      <c r="BY16" s="583"/>
      <c r="BZ16" s="584"/>
      <c r="CA16" s="583"/>
      <c r="CB16" s="584"/>
      <c r="CC16" s="583"/>
      <c r="CD16" s="584"/>
      <c r="CE16" s="583"/>
      <c r="CF16" s="584"/>
      <c r="CG16" s="583"/>
      <c r="CH16" s="584"/>
      <c r="CI16" s="583"/>
      <c r="CJ16" s="584"/>
      <c r="CK16" s="583"/>
      <c r="CL16" s="584"/>
      <c r="CM16" s="583"/>
      <c r="CN16" s="584"/>
      <c r="CO16" s="583"/>
      <c r="CP16" s="584"/>
      <c r="CQ16" s="583"/>
      <c r="CR16" s="584"/>
      <c r="CS16" s="583"/>
      <c r="CT16" s="584"/>
      <c r="CU16" s="583"/>
      <c r="CV16" s="584"/>
      <c r="CW16" s="583"/>
      <c r="CX16" s="584"/>
      <c r="CY16" s="583"/>
      <c r="CZ16" s="584"/>
      <c r="DA16" s="583"/>
      <c r="DB16" s="584"/>
      <c r="DC16" s="583"/>
      <c r="DD16" s="584"/>
      <c r="DE16" s="583"/>
      <c r="DF16" s="584"/>
      <c r="DG16" s="583"/>
      <c r="DH16" s="584"/>
      <c r="DI16" s="583"/>
      <c r="DJ16" s="584"/>
    </row>
    <row r="17" spans="2:114" ht="13.5" thickBot="1" x14ac:dyDescent="0.25">
      <c r="B17" s="585">
        <v>4</v>
      </c>
      <c r="C17" s="586" t="s">
        <v>214</v>
      </c>
      <c r="D17" s="580">
        <f t="shared" si="0"/>
        <v>3424.3282353968252</v>
      </c>
      <c r="E17" s="593"/>
      <c r="F17" s="594"/>
      <c r="G17" s="593"/>
      <c r="H17" s="594"/>
      <c r="I17" s="593"/>
      <c r="J17" s="594"/>
      <c r="K17" s="593">
        <v>350</v>
      </c>
      <c r="L17" s="594">
        <v>3.5089999999999999</v>
      </c>
      <c r="M17" s="593"/>
      <c r="N17" s="594"/>
      <c r="O17" s="593">
        <v>17490</v>
      </c>
      <c r="P17" s="594">
        <v>2.2888848484848488E-2</v>
      </c>
      <c r="Q17" s="593">
        <v>1090</v>
      </c>
      <c r="R17" s="594">
        <v>0.39741333333333334</v>
      </c>
      <c r="S17" s="593">
        <v>100</v>
      </c>
      <c r="T17" s="594">
        <v>1.9</v>
      </c>
      <c r="U17" s="593"/>
      <c r="V17" s="594"/>
      <c r="W17" s="593">
        <v>300</v>
      </c>
      <c r="X17" s="594">
        <v>4.3344500000000001E-2</v>
      </c>
      <c r="Y17" s="593">
        <v>125</v>
      </c>
      <c r="Z17" s="594">
        <v>0.42402000000000006</v>
      </c>
      <c r="AA17" s="593">
        <v>500</v>
      </c>
      <c r="AB17" s="594">
        <v>7.0155555555555554E-2</v>
      </c>
      <c r="AC17" s="593"/>
      <c r="AD17" s="594"/>
      <c r="AE17" s="593"/>
      <c r="AF17" s="594"/>
      <c r="AG17" s="593"/>
      <c r="AH17" s="594"/>
      <c r="AI17" s="593"/>
      <c r="AJ17" s="594"/>
      <c r="AK17" s="593"/>
      <c r="AL17" s="594"/>
      <c r="AM17" s="593"/>
      <c r="AN17" s="594"/>
      <c r="AO17" s="593"/>
      <c r="AP17" s="594"/>
      <c r="AQ17" s="593"/>
      <c r="AR17" s="594"/>
      <c r="AS17" s="593"/>
      <c r="AT17" s="594"/>
      <c r="AU17" s="593"/>
      <c r="AV17" s="594"/>
      <c r="AW17" s="593"/>
      <c r="AX17" s="594"/>
      <c r="AY17" s="593"/>
      <c r="AZ17" s="594"/>
      <c r="BA17" s="593"/>
      <c r="BB17" s="594"/>
      <c r="BC17" s="593"/>
      <c r="BD17" s="594"/>
      <c r="BE17" s="593"/>
      <c r="BF17" s="594"/>
      <c r="BG17" s="593"/>
      <c r="BH17" s="594"/>
      <c r="BI17" s="593"/>
      <c r="BJ17" s="594"/>
      <c r="BK17" s="593"/>
      <c r="BL17" s="594"/>
      <c r="BM17" s="593"/>
      <c r="BN17" s="594"/>
      <c r="BO17" s="593"/>
      <c r="BP17" s="594"/>
      <c r="BQ17" s="593"/>
      <c r="BR17" s="594"/>
      <c r="BS17" s="593"/>
      <c r="BT17" s="594"/>
      <c r="BU17" s="593"/>
      <c r="BV17" s="594"/>
      <c r="BW17" s="593"/>
      <c r="BX17" s="594"/>
      <c r="BY17" s="593"/>
      <c r="BZ17" s="594"/>
      <c r="CA17" s="593"/>
      <c r="CB17" s="594"/>
      <c r="CC17" s="593"/>
      <c r="CD17" s="594"/>
      <c r="CE17" s="593"/>
      <c r="CF17" s="594"/>
      <c r="CG17" s="593"/>
      <c r="CH17" s="594"/>
      <c r="CI17" s="593">
        <v>670</v>
      </c>
      <c r="CJ17" s="594">
        <v>3.613285714285714E-2</v>
      </c>
      <c r="CK17" s="593">
        <v>210</v>
      </c>
      <c r="CL17" s="594">
        <v>0.64090000000000003</v>
      </c>
      <c r="CM17" s="593">
        <v>13</v>
      </c>
      <c r="CN17" s="594">
        <v>70.214623076923075</v>
      </c>
      <c r="CO17" s="593"/>
      <c r="CP17" s="594"/>
      <c r="CQ17" s="593"/>
      <c r="CR17" s="594"/>
      <c r="CS17" s="593"/>
      <c r="CT17" s="594"/>
      <c r="CU17" s="593"/>
      <c r="CV17" s="594"/>
      <c r="CW17" s="593"/>
      <c r="CX17" s="594"/>
      <c r="CY17" s="593"/>
      <c r="CZ17" s="594"/>
      <c r="DA17" s="593"/>
      <c r="DB17" s="594"/>
      <c r="DC17" s="593"/>
      <c r="DD17" s="594"/>
      <c r="DE17" s="593"/>
      <c r="DF17" s="594"/>
      <c r="DG17" s="593"/>
      <c r="DH17" s="594"/>
      <c r="DI17" s="593"/>
      <c r="DJ17" s="594"/>
    </row>
    <row r="18" spans="2:114" ht="13.5" thickBot="1" x14ac:dyDescent="0.25">
      <c r="B18" s="589">
        <v>3</v>
      </c>
      <c r="C18" s="590" t="s">
        <v>215</v>
      </c>
      <c r="D18" s="580">
        <f t="shared" si="0"/>
        <v>6412.6323832631488</v>
      </c>
      <c r="E18" s="595"/>
      <c r="F18" s="596"/>
      <c r="G18" s="595">
        <v>750</v>
      </c>
      <c r="H18" s="596">
        <v>0.37408000000000002</v>
      </c>
      <c r="I18" s="595"/>
      <c r="J18" s="596"/>
      <c r="K18" s="595">
        <v>155</v>
      </c>
      <c r="L18" s="596">
        <v>3.7509999999999999</v>
      </c>
      <c r="M18" s="595"/>
      <c r="N18" s="596"/>
      <c r="O18" s="595">
        <v>13050</v>
      </c>
      <c r="P18" s="596">
        <v>3.5086089238845153E-2</v>
      </c>
      <c r="Q18" s="595">
        <v>50</v>
      </c>
      <c r="R18" s="596">
        <v>0.32479999999999998</v>
      </c>
      <c r="S18" s="595">
        <v>160</v>
      </c>
      <c r="T18" s="596">
        <v>6.6550000000000002</v>
      </c>
      <c r="U18" s="595">
        <v>260</v>
      </c>
      <c r="V18" s="596">
        <v>4.0350153846153844</v>
      </c>
      <c r="W18" s="595"/>
      <c r="X18" s="596"/>
      <c r="Y18" s="595"/>
      <c r="Z18" s="596"/>
      <c r="AA18" s="595">
        <v>200</v>
      </c>
      <c r="AB18" s="596">
        <v>3.8699999999999998E-2</v>
      </c>
      <c r="AC18" s="595"/>
      <c r="AD18" s="596"/>
      <c r="AE18" s="595"/>
      <c r="AF18" s="596"/>
      <c r="AG18" s="595">
        <v>66</v>
      </c>
      <c r="AH18" s="596">
        <v>5.2189128205128208</v>
      </c>
      <c r="AI18" s="595">
        <v>45</v>
      </c>
      <c r="AJ18" s="596">
        <v>6.701816</v>
      </c>
      <c r="AK18" s="595"/>
      <c r="AL18" s="596"/>
      <c r="AM18" s="595"/>
      <c r="AN18" s="596"/>
      <c r="AO18" s="595"/>
      <c r="AP18" s="596"/>
      <c r="AQ18" s="595"/>
      <c r="AR18" s="596"/>
      <c r="AS18" s="595">
        <v>72</v>
      </c>
      <c r="AT18" s="596">
        <v>5.0717333333333334</v>
      </c>
      <c r="AU18" s="595"/>
      <c r="AV18" s="596"/>
      <c r="AW18" s="595"/>
      <c r="AX18" s="596"/>
      <c r="AY18" s="595"/>
      <c r="AZ18" s="596"/>
      <c r="BA18" s="595"/>
      <c r="BB18" s="596"/>
      <c r="BC18" s="595"/>
      <c r="BD18" s="596"/>
      <c r="BE18" s="595"/>
      <c r="BF18" s="596"/>
      <c r="BG18" s="595"/>
      <c r="BH18" s="596"/>
      <c r="BI18" s="595"/>
      <c r="BJ18" s="596"/>
      <c r="BK18" s="595"/>
      <c r="BL18" s="596"/>
      <c r="BM18" s="595"/>
      <c r="BN18" s="596"/>
      <c r="BO18" s="595"/>
      <c r="BP18" s="596"/>
      <c r="BQ18" s="595"/>
      <c r="BR18" s="596"/>
      <c r="BS18" s="595"/>
      <c r="BT18" s="596"/>
      <c r="BU18" s="595"/>
      <c r="BV18" s="596"/>
      <c r="BW18" s="595">
        <v>505</v>
      </c>
      <c r="BX18" s="596">
        <v>0.61838644067796611</v>
      </c>
      <c r="BY18" s="595"/>
      <c r="BZ18" s="596"/>
      <c r="CA18" s="595"/>
      <c r="CB18" s="596"/>
      <c r="CC18" s="595"/>
      <c r="CD18" s="596"/>
      <c r="CE18" s="595"/>
      <c r="CF18" s="596"/>
      <c r="CG18" s="595"/>
      <c r="CH18" s="596"/>
      <c r="CI18" s="595"/>
      <c r="CJ18" s="596"/>
      <c r="CK18" s="595"/>
      <c r="CL18" s="596"/>
      <c r="CM18" s="595"/>
      <c r="CN18" s="596"/>
      <c r="CO18" s="595">
        <v>5</v>
      </c>
      <c r="CP18" s="596">
        <v>73.81</v>
      </c>
      <c r="CQ18" s="595">
        <v>404</v>
      </c>
      <c r="CR18" s="596">
        <v>3.1247029702970299</v>
      </c>
      <c r="CS18" s="595"/>
      <c r="CT18" s="596"/>
      <c r="CU18" s="595"/>
      <c r="CV18" s="596"/>
      <c r="CW18" s="595"/>
      <c r="CX18" s="596"/>
      <c r="CY18" s="595"/>
      <c r="CZ18" s="596"/>
      <c r="DA18" s="595"/>
      <c r="DB18" s="596"/>
      <c r="DC18" s="595"/>
      <c r="DD18" s="596"/>
      <c r="DE18" s="595"/>
      <c r="DF18" s="596"/>
      <c r="DG18" s="595"/>
      <c r="DH18" s="596"/>
      <c r="DI18" s="595"/>
      <c r="DJ18" s="596"/>
    </row>
    <row r="19" spans="2:114" ht="13.5" thickBot="1" x14ac:dyDescent="0.25">
      <c r="B19" s="581">
        <v>3</v>
      </c>
      <c r="C19" s="582" t="s">
        <v>216</v>
      </c>
      <c r="D19" s="580">
        <f t="shared" si="0"/>
        <v>3826.0171990469676</v>
      </c>
      <c r="E19" s="583"/>
      <c r="F19" s="584"/>
      <c r="G19" s="583">
        <v>20</v>
      </c>
      <c r="H19" s="584">
        <v>0.14399999999999999</v>
      </c>
      <c r="I19" s="583"/>
      <c r="J19" s="584"/>
      <c r="K19" s="583">
        <v>60</v>
      </c>
      <c r="L19" s="584">
        <v>3.75</v>
      </c>
      <c r="M19" s="583"/>
      <c r="N19" s="584"/>
      <c r="O19" s="583">
        <v>1750</v>
      </c>
      <c r="P19" s="584">
        <v>3.1944940476190474E-2</v>
      </c>
      <c r="Q19" s="583"/>
      <c r="R19" s="584"/>
      <c r="S19" s="583"/>
      <c r="T19" s="584"/>
      <c r="U19" s="583">
        <v>988</v>
      </c>
      <c r="V19" s="584">
        <v>1.6838696701528557</v>
      </c>
      <c r="W19" s="583">
        <v>1110</v>
      </c>
      <c r="X19" s="584">
        <v>8.3824999999999983E-2</v>
      </c>
      <c r="Y19" s="583"/>
      <c r="Z19" s="584"/>
      <c r="AA19" s="583">
        <v>1910</v>
      </c>
      <c r="AB19" s="584">
        <v>3.8368421052631572E-2</v>
      </c>
      <c r="AC19" s="583">
        <v>35</v>
      </c>
      <c r="AD19" s="584">
        <v>24.25</v>
      </c>
      <c r="AE19" s="583"/>
      <c r="AF19" s="584"/>
      <c r="AG19" s="583"/>
      <c r="AH19" s="584"/>
      <c r="AI19" s="583">
        <v>56.5</v>
      </c>
      <c r="AJ19" s="584">
        <v>2.6880000000000002</v>
      </c>
      <c r="AK19" s="583"/>
      <c r="AL19" s="584"/>
      <c r="AM19" s="583"/>
      <c r="AN19" s="584"/>
      <c r="AO19" s="583"/>
      <c r="AP19" s="584"/>
      <c r="AQ19" s="583"/>
      <c r="AR19" s="584"/>
      <c r="AS19" s="583">
        <v>12925</v>
      </c>
      <c r="AT19" s="584">
        <v>5.5057553956834537E-2</v>
      </c>
      <c r="AU19" s="583"/>
      <c r="AV19" s="584"/>
      <c r="AW19" s="583"/>
      <c r="AX19" s="584"/>
      <c r="AY19" s="583"/>
      <c r="AZ19" s="584"/>
      <c r="BA19" s="583"/>
      <c r="BB19" s="584"/>
      <c r="BC19" s="583"/>
      <c r="BD19" s="584"/>
      <c r="BE19" s="583"/>
      <c r="BF19" s="584"/>
      <c r="BG19" s="583"/>
      <c r="BH19" s="584"/>
      <c r="BI19" s="583"/>
      <c r="BJ19" s="584"/>
      <c r="BK19" s="583"/>
      <c r="BL19" s="584"/>
      <c r="BM19" s="583"/>
      <c r="BN19" s="584"/>
      <c r="BO19" s="583"/>
      <c r="BP19" s="584"/>
      <c r="BQ19" s="583"/>
      <c r="BR19" s="584"/>
      <c r="BS19" s="583"/>
      <c r="BT19" s="584"/>
      <c r="BU19" s="583"/>
      <c r="BV19" s="584"/>
      <c r="BW19" s="583"/>
      <c r="BX19" s="584"/>
      <c r="BY19" s="583"/>
      <c r="BZ19" s="584"/>
      <c r="CA19" s="583"/>
      <c r="CB19" s="584"/>
      <c r="CC19" s="583"/>
      <c r="CD19" s="584"/>
      <c r="CE19" s="583"/>
      <c r="CF19" s="584"/>
      <c r="CG19" s="583"/>
      <c r="CH19" s="584"/>
      <c r="CI19" s="583"/>
      <c r="CJ19" s="584"/>
      <c r="CK19" s="583"/>
      <c r="CL19" s="584"/>
      <c r="CM19" s="583"/>
      <c r="CN19" s="584"/>
      <c r="CO19" s="583"/>
      <c r="CP19" s="584"/>
      <c r="CQ19" s="583"/>
      <c r="CR19" s="584"/>
      <c r="CS19" s="583"/>
      <c r="CT19" s="584"/>
      <c r="CU19" s="583"/>
      <c r="CV19" s="584"/>
      <c r="CW19" s="583"/>
      <c r="CX19" s="584"/>
      <c r="CY19" s="583"/>
      <c r="CZ19" s="584"/>
      <c r="DA19" s="583"/>
      <c r="DB19" s="584"/>
      <c r="DC19" s="583"/>
      <c r="DD19" s="584"/>
      <c r="DE19" s="583"/>
      <c r="DF19" s="584"/>
      <c r="DG19" s="583"/>
      <c r="DH19" s="584"/>
      <c r="DI19" s="583"/>
      <c r="DJ19" s="584"/>
    </row>
    <row r="20" spans="2:114" ht="13.5" thickBot="1" x14ac:dyDescent="0.25">
      <c r="B20" s="581">
        <v>3</v>
      </c>
      <c r="C20" s="582" t="s">
        <v>217</v>
      </c>
      <c r="D20" s="580">
        <f t="shared" si="0"/>
        <v>2773.3918524487499</v>
      </c>
      <c r="E20" s="583"/>
      <c r="F20" s="584"/>
      <c r="G20" s="583"/>
      <c r="H20" s="584"/>
      <c r="I20" s="583"/>
      <c r="J20" s="584"/>
      <c r="K20" s="583">
        <v>3</v>
      </c>
      <c r="L20" s="584">
        <v>3.7793333333333332</v>
      </c>
      <c r="M20" s="583"/>
      <c r="N20" s="584"/>
      <c r="O20" s="583">
        <v>4000</v>
      </c>
      <c r="P20" s="584">
        <v>1.3484857142857144E-2</v>
      </c>
      <c r="Q20" s="583">
        <v>260</v>
      </c>
      <c r="R20" s="584">
        <v>0.26091852678571426</v>
      </c>
      <c r="S20" s="583"/>
      <c r="T20" s="584"/>
      <c r="U20" s="583">
        <v>215</v>
      </c>
      <c r="V20" s="584">
        <v>1.1345989558614142</v>
      </c>
      <c r="W20" s="583"/>
      <c r="X20" s="584"/>
      <c r="Y20" s="583">
        <v>526</v>
      </c>
      <c r="Z20" s="584">
        <v>2.9809885931558935E-2</v>
      </c>
      <c r="AA20" s="583">
        <v>2100</v>
      </c>
      <c r="AB20" s="584">
        <v>3.2211111111111107E-2</v>
      </c>
      <c r="AC20" s="583">
        <v>9</v>
      </c>
      <c r="AD20" s="584">
        <v>21.044444444444444</v>
      </c>
      <c r="AE20" s="583"/>
      <c r="AF20" s="584"/>
      <c r="AG20" s="583">
        <v>148</v>
      </c>
      <c r="AH20" s="584">
        <v>5.6614642857142856</v>
      </c>
      <c r="AI20" s="583">
        <v>159</v>
      </c>
      <c r="AJ20" s="584">
        <v>5.9954954954954953</v>
      </c>
      <c r="AK20" s="583"/>
      <c r="AL20" s="584"/>
      <c r="AM20" s="583"/>
      <c r="AN20" s="584"/>
      <c r="AO20" s="583"/>
      <c r="AP20" s="584"/>
      <c r="AQ20" s="583"/>
      <c r="AR20" s="584"/>
      <c r="AS20" s="583"/>
      <c r="AT20" s="584"/>
      <c r="AU20" s="583"/>
      <c r="AV20" s="584"/>
      <c r="AW20" s="583"/>
      <c r="AX20" s="584"/>
      <c r="AY20" s="583"/>
      <c r="AZ20" s="584"/>
      <c r="BA20" s="583"/>
      <c r="BB20" s="584"/>
      <c r="BC20" s="583">
        <v>120</v>
      </c>
      <c r="BD20" s="584">
        <v>2.5208333333333333E-2</v>
      </c>
      <c r="BE20" s="583"/>
      <c r="BF20" s="584"/>
      <c r="BG20" s="583"/>
      <c r="BH20" s="584"/>
      <c r="BI20" s="583"/>
      <c r="BJ20" s="584"/>
      <c r="BK20" s="583"/>
      <c r="BL20" s="584"/>
      <c r="BM20" s="583"/>
      <c r="BN20" s="584"/>
      <c r="BO20" s="583"/>
      <c r="BP20" s="584"/>
      <c r="BQ20" s="583">
        <v>800</v>
      </c>
      <c r="BR20" s="584">
        <v>0.39271999999999996</v>
      </c>
      <c r="BS20" s="583"/>
      <c r="BT20" s="584"/>
      <c r="BU20" s="583"/>
      <c r="BV20" s="584"/>
      <c r="BW20" s="583"/>
      <c r="BX20" s="584"/>
      <c r="BY20" s="583"/>
      <c r="BZ20" s="584"/>
      <c r="CA20" s="583"/>
      <c r="CB20" s="584"/>
      <c r="CC20" s="583"/>
      <c r="CD20" s="584"/>
      <c r="CE20" s="583"/>
      <c r="CF20" s="584"/>
      <c r="CG20" s="583"/>
      <c r="CH20" s="584"/>
      <c r="CI20" s="583"/>
      <c r="CJ20" s="584"/>
      <c r="CK20" s="583"/>
      <c r="CL20" s="584"/>
      <c r="CM20" s="583"/>
      <c r="CN20" s="584"/>
      <c r="CO20" s="583"/>
      <c r="CP20" s="584"/>
      <c r="CQ20" s="583"/>
      <c r="CR20" s="584"/>
      <c r="CS20" s="583">
        <v>1000</v>
      </c>
      <c r="CT20" s="584">
        <v>1.5231999999999999E-2</v>
      </c>
      <c r="CU20" s="583"/>
      <c r="CV20" s="584"/>
      <c r="CW20" s="583"/>
      <c r="CX20" s="584"/>
      <c r="CY20" s="583"/>
      <c r="CZ20" s="584"/>
      <c r="DA20" s="583"/>
      <c r="DB20" s="584"/>
      <c r="DC20" s="583"/>
      <c r="DD20" s="584"/>
      <c r="DE20" s="583"/>
      <c r="DF20" s="584"/>
      <c r="DG20" s="583"/>
      <c r="DH20" s="584"/>
      <c r="DI20" s="583"/>
      <c r="DJ20" s="584"/>
    </row>
    <row r="21" spans="2:114" ht="13.5" thickBot="1" x14ac:dyDescent="0.25">
      <c r="B21" s="581">
        <v>3</v>
      </c>
      <c r="C21" s="582" t="s">
        <v>218</v>
      </c>
      <c r="D21" s="580">
        <f t="shared" si="0"/>
        <v>2735.8150727847424</v>
      </c>
      <c r="E21" s="583"/>
      <c r="F21" s="584"/>
      <c r="G21" s="583"/>
      <c r="H21" s="584"/>
      <c r="I21" s="583"/>
      <c r="J21" s="584"/>
      <c r="K21" s="583"/>
      <c r="L21" s="584"/>
      <c r="M21" s="583"/>
      <c r="N21" s="584"/>
      <c r="O21" s="583">
        <v>17000</v>
      </c>
      <c r="P21" s="584">
        <v>2.4361173814898419E-2</v>
      </c>
      <c r="Q21" s="583">
        <v>500</v>
      </c>
      <c r="R21" s="584">
        <v>0.54900000000000004</v>
      </c>
      <c r="S21" s="583"/>
      <c r="T21" s="584"/>
      <c r="U21" s="583">
        <v>330</v>
      </c>
      <c r="V21" s="584">
        <v>0.99969696969696964</v>
      </c>
      <c r="W21" s="583"/>
      <c r="X21" s="584"/>
      <c r="Y21" s="583"/>
      <c r="Z21" s="584"/>
      <c r="AA21" s="583">
        <v>100</v>
      </c>
      <c r="AB21" s="584">
        <v>1.9E-2</v>
      </c>
      <c r="AC21" s="583">
        <v>4</v>
      </c>
      <c r="AD21" s="584">
        <v>3.8719999999999999</v>
      </c>
      <c r="AE21" s="583"/>
      <c r="AF21" s="584"/>
      <c r="AG21" s="583">
        <v>16</v>
      </c>
      <c r="AH21" s="584">
        <v>2.310985915492958</v>
      </c>
      <c r="AI21" s="583">
        <v>46</v>
      </c>
      <c r="AJ21" s="584">
        <v>2.6285074626865668</v>
      </c>
      <c r="AK21" s="583"/>
      <c r="AL21" s="584"/>
      <c r="AM21" s="583"/>
      <c r="AN21" s="584"/>
      <c r="AO21" s="583"/>
      <c r="AP21" s="584"/>
      <c r="AQ21" s="583"/>
      <c r="AR21" s="584"/>
      <c r="AS21" s="583"/>
      <c r="AT21" s="584"/>
      <c r="AU21" s="583"/>
      <c r="AV21" s="584"/>
      <c r="AW21" s="583"/>
      <c r="AX21" s="584"/>
      <c r="AY21" s="583"/>
      <c r="AZ21" s="584"/>
      <c r="BA21" s="583"/>
      <c r="BB21" s="584"/>
      <c r="BC21" s="583"/>
      <c r="BD21" s="584"/>
      <c r="BE21" s="583"/>
      <c r="BF21" s="584"/>
      <c r="BG21" s="583"/>
      <c r="BH21" s="584"/>
      <c r="BI21" s="583"/>
      <c r="BJ21" s="584"/>
      <c r="BK21" s="583"/>
      <c r="BL21" s="584"/>
      <c r="BM21" s="583"/>
      <c r="BN21" s="584"/>
      <c r="BO21" s="583"/>
      <c r="BP21" s="584"/>
      <c r="BQ21" s="583"/>
      <c r="BR21" s="584"/>
      <c r="BS21" s="583"/>
      <c r="BT21" s="584"/>
      <c r="BU21" s="583"/>
      <c r="BV21" s="584"/>
      <c r="BW21" s="583"/>
      <c r="BX21" s="584"/>
      <c r="BY21" s="583"/>
      <c r="BZ21" s="584"/>
      <c r="CA21" s="583"/>
      <c r="CB21" s="584"/>
      <c r="CC21" s="583"/>
      <c r="CD21" s="584"/>
      <c r="CE21" s="583"/>
      <c r="CF21" s="584"/>
      <c r="CG21" s="583"/>
      <c r="CH21" s="584"/>
      <c r="CI21" s="583"/>
      <c r="CJ21" s="584"/>
      <c r="CK21" s="583"/>
      <c r="CL21" s="584"/>
      <c r="CM21" s="583"/>
      <c r="CN21" s="584"/>
      <c r="CO21" s="583"/>
      <c r="CP21" s="584"/>
      <c r="CQ21" s="583">
        <v>1500</v>
      </c>
      <c r="CR21" s="584">
        <v>1.028</v>
      </c>
      <c r="CS21" s="583"/>
      <c r="CT21" s="584"/>
      <c r="CU21" s="583"/>
      <c r="CV21" s="584"/>
      <c r="CW21" s="583"/>
      <c r="CX21" s="584"/>
      <c r="CY21" s="583"/>
      <c r="CZ21" s="584"/>
      <c r="DA21" s="583"/>
      <c r="DB21" s="584"/>
      <c r="DC21" s="583"/>
      <c r="DD21" s="584"/>
      <c r="DE21" s="583"/>
      <c r="DF21" s="584"/>
      <c r="DG21" s="583"/>
      <c r="DH21" s="584"/>
      <c r="DI21" s="583"/>
      <c r="DJ21" s="584"/>
    </row>
    <row r="22" spans="2:114" ht="13.5" thickBot="1" x14ac:dyDescent="0.25">
      <c r="B22" s="581">
        <v>3</v>
      </c>
      <c r="C22" s="582" t="s">
        <v>219</v>
      </c>
      <c r="D22" s="580">
        <f t="shared" si="0"/>
        <v>2107.3723008718189</v>
      </c>
      <c r="E22" s="583"/>
      <c r="F22" s="584"/>
      <c r="G22" s="583">
        <v>1630</v>
      </c>
      <c r="H22" s="584">
        <v>0.68278846153846151</v>
      </c>
      <c r="I22" s="583"/>
      <c r="J22" s="584"/>
      <c r="K22" s="583">
        <v>49</v>
      </c>
      <c r="L22" s="584">
        <v>3.6</v>
      </c>
      <c r="M22" s="583"/>
      <c r="N22" s="584"/>
      <c r="O22" s="583"/>
      <c r="P22" s="584"/>
      <c r="Q22" s="583">
        <v>110</v>
      </c>
      <c r="R22" s="584">
        <v>0.34</v>
      </c>
      <c r="S22" s="583">
        <v>2</v>
      </c>
      <c r="T22" s="584">
        <v>28.42</v>
      </c>
      <c r="U22" s="583">
        <v>141</v>
      </c>
      <c r="V22" s="584">
        <v>1.8092063492063493</v>
      </c>
      <c r="W22" s="583"/>
      <c r="X22" s="584"/>
      <c r="Y22" s="583"/>
      <c r="Z22" s="584"/>
      <c r="AA22" s="583">
        <v>120</v>
      </c>
      <c r="AB22" s="584">
        <v>6.545454545454546E-2</v>
      </c>
      <c r="AC22" s="583">
        <v>3</v>
      </c>
      <c r="AD22" s="584">
        <v>6.66</v>
      </c>
      <c r="AE22" s="583">
        <v>8</v>
      </c>
      <c r="AF22" s="584">
        <v>2.2774999999999999</v>
      </c>
      <c r="AG22" s="583">
        <v>37</v>
      </c>
      <c r="AH22" s="584">
        <v>8.2266666666666666</v>
      </c>
      <c r="AI22" s="583">
        <v>20.25</v>
      </c>
      <c r="AJ22" s="584">
        <v>5.839397590361445</v>
      </c>
      <c r="AK22" s="583"/>
      <c r="AL22" s="584"/>
      <c r="AM22" s="583"/>
      <c r="AN22" s="584"/>
      <c r="AO22" s="583"/>
      <c r="AP22" s="584"/>
      <c r="AQ22" s="583"/>
      <c r="AR22" s="584"/>
      <c r="AS22" s="583"/>
      <c r="AT22" s="584"/>
      <c r="AU22" s="583"/>
      <c r="AV22" s="584"/>
      <c r="AW22" s="583"/>
      <c r="AX22" s="584"/>
      <c r="AY22" s="583"/>
      <c r="AZ22" s="584"/>
      <c r="BA22" s="583"/>
      <c r="BB22" s="584"/>
      <c r="BC22" s="583"/>
      <c r="BD22" s="584"/>
      <c r="BE22" s="583"/>
      <c r="BF22" s="584"/>
      <c r="BG22" s="583"/>
      <c r="BH22" s="584"/>
      <c r="BI22" s="583"/>
      <c r="BJ22" s="584"/>
      <c r="BK22" s="583"/>
      <c r="BL22" s="584"/>
      <c r="BM22" s="583"/>
      <c r="BN22" s="584"/>
      <c r="BO22" s="583"/>
      <c r="BP22" s="584"/>
      <c r="BQ22" s="583"/>
      <c r="BR22" s="584"/>
      <c r="BS22" s="583"/>
      <c r="BT22" s="584"/>
      <c r="BU22" s="583"/>
      <c r="BV22" s="584"/>
      <c r="BW22" s="583"/>
      <c r="BX22" s="584"/>
      <c r="BY22" s="583"/>
      <c r="BZ22" s="584"/>
      <c r="CA22" s="583"/>
      <c r="CB22" s="584"/>
      <c r="CC22" s="583"/>
      <c r="CD22" s="584"/>
      <c r="CE22" s="583"/>
      <c r="CF22" s="584"/>
      <c r="CG22" s="583"/>
      <c r="CH22" s="584"/>
      <c r="CI22" s="583"/>
      <c r="CJ22" s="584"/>
      <c r="CK22" s="583"/>
      <c r="CL22" s="584"/>
      <c r="CM22" s="583"/>
      <c r="CN22" s="584"/>
      <c r="CO22" s="583"/>
      <c r="CP22" s="584"/>
      <c r="CQ22" s="583"/>
      <c r="CR22" s="584"/>
      <c r="CS22" s="583"/>
      <c r="CT22" s="584"/>
      <c r="CU22" s="583"/>
      <c r="CV22" s="584"/>
      <c r="CW22" s="583"/>
      <c r="CX22" s="584"/>
      <c r="CY22" s="583"/>
      <c r="CZ22" s="584"/>
      <c r="DA22" s="583"/>
      <c r="DB22" s="584"/>
      <c r="DC22" s="583"/>
      <c r="DD22" s="584"/>
      <c r="DE22" s="583"/>
      <c r="DF22" s="584"/>
      <c r="DG22" s="583"/>
      <c r="DH22" s="584"/>
      <c r="DI22" s="583"/>
      <c r="DJ22" s="584"/>
    </row>
    <row r="23" spans="2:114" ht="13.5" thickBot="1" x14ac:dyDescent="0.25">
      <c r="B23" s="581">
        <v>3</v>
      </c>
      <c r="C23" s="582" t="s">
        <v>220</v>
      </c>
      <c r="D23" s="580">
        <f t="shared" si="0"/>
        <v>1064.0356827493013</v>
      </c>
      <c r="E23" s="583"/>
      <c r="F23" s="584"/>
      <c r="G23" s="583"/>
      <c r="H23" s="584"/>
      <c r="I23" s="583"/>
      <c r="J23" s="584"/>
      <c r="K23" s="583"/>
      <c r="L23" s="584"/>
      <c r="M23" s="583"/>
      <c r="N23" s="584"/>
      <c r="O23" s="583">
        <v>2450</v>
      </c>
      <c r="P23" s="584">
        <v>2.5405069551777435E-2</v>
      </c>
      <c r="Q23" s="583">
        <v>250</v>
      </c>
      <c r="R23" s="584">
        <v>0.22985</v>
      </c>
      <c r="S23" s="583"/>
      <c r="T23" s="584"/>
      <c r="U23" s="583">
        <v>230</v>
      </c>
      <c r="V23" s="584">
        <v>0.70475652173913039</v>
      </c>
      <c r="W23" s="583">
        <v>250</v>
      </c>
      <c r="X23" s="584">
        <v>9.6799999999999997E-2</v>
      </c>
      <c r="Y23" s="583"/>
      <c r="Z23" s="584"/>
      <c r="AA23" s="583"/>
      <c r="AB23" s="584"/>
      <c r="AC23" s="583"/>
      <c r="AD23" s="584"/>
      <c r="AE23" s="583"/>
      <c r="AF23" s="584"/>
      <c r="AG23" s="583">
        <v>55.827999999999996</v>
      </c>
      <c r="AH23" s="584">
        <v>5.0678007871936419</v>
      </c>
      <c r="AI23" s="583">
        <v>50.6</v>
      </c>
      <c r="AJ23" s="584">
        <v>9.3895569169960478</v>
      </c>
      <c r="AK23" s="583"/>
      <c r="AL23" s="584"/>
      <c r="AM23" s="583"/>
      <c r="AN23" s="584"/>
      <c r="AO23" s="583"/>
      <c r="AP23" s="584"/>
      <c r="AQ23" s="583"/>
      <c r="AR23" s="584"/>
      <c r="AS23" s="583"/>
      <c r="AT23" s="584"/>
      <c r="AU23" s="583"/>
      <c r="AV23" s="584"/>
      <c r="AW23" s="583"/>
      <c r="AX23" s="584"/>
      <c r="AY23" s="583"/>
      <c r="AZ23" s="584"/>
      <c r="BA23" s="583"/>
      <c r="BB23" s="584"/>
      <c r="BC23" s="583"/>
      <c r="BD23" s="584"/>
      <c r="BE23" s="583"/>
      <c r="BF23" s="584"/>
      <c r="BG23" s="583"/>
      <c r="BH23" s="584"/>
      <c r="BI23" s="583"/>
      <c r="BJ23" s="584"/>
      <c r="BK23" s="583"/>
      <c r="BL23" s="584"/>
      <c r="BM23" s="583"/>
      <c r="BN23" s="584"/>
      <c r="BO23" s="583"/>
      <c r="BP23" s="584"/>
      <c r="BQ23" s="583"/>
      <c r="BR23" s="584"/>
      <c r="BS23" s="583"/>
      <c r="BT23" s="584"/>
      <c r="BU23" s="583"/>
      <c r="BV23" s="584"/>
      <c r="BW23" s="583"/>
      <c r="BX23" s="584"/>
      <c r="BY23" s="583"/>
      <c r="BZ23" s="584"/>
      <c r="CA23" s="583"/>
      <c r="CB23" s="584"/>
      <c r="CC23" s="583"/>
      <c r="CD23" s="584"/>
      <c r="CE23" s="583"/>
      <c r="CF23" s="584"/>
      <c r="CG23" s="583"/>
      <c r="CH23" s="584"/>
      <c r="CI23" s="583"/>
      <c r="CJ23" s="584"/>
      <c r="CK23" s="583"/>
      <c r="CL23" s="584"/>
      <c r="CM23" s="583"/>
      <c r="CN23" s="584"/>
      <c r="CO23" s="583"/>
      <c r="CP23" s="584"/>
      <c r="CQ23" s="583"/>
      <c r="CR23" s="584"/>
      <c r="CS23" s="583"/>
      <c r="CT23" s="584"/>
      <c r="CU23" s="583"/>
      <c r="CV23" s="584"/>
      <c r="CW23" s="583"/>
      <c r="CX23" s="584"/>
      <c r="CY23" s="583"/>
      <c r="CZ23" s="584"/>
      <c r="DA23" s="583"/>
      <c r="DB23" s="584"/>
      <c r="DC23" s="583"/>
      <c r="DD23" s="584"/>
      <c r="DE23" s="583"/>
      <c r="DF23" s="584"/>
      <c r="DG23" s="583"/>
      <c r="DH23" s="584"/>
      <c r="DI23" s="583"/>
      <c r="DJ23" s="584"/>
    </row>
    <row r="24" spans="2:114" ht="13.5" thickBot="1" x14ac:dyDescent="0.25">
      <c r="B24" s="585">
        <v>3</v>
      </c>
      <c r="C24" s="586" t="s">
        <v>221</v>
      </c>
      <c r="D24" s="580">
        <f t="shared" si="0"/>
        <v>0</v>
      </c>
      <c r="E24" s="587"/>
      <c r="F24" s="588"/>
      <c r="G24" s="587"/>
      <c r="H24" s="588"/>
      <c r="I24" s="587"/>
      <c r="J24" s="588"/>
      <c r="K24" s="587"/>
      <c r="L24" s="588"/>
      <c r="M24" s="587"/>
      <c r="N24" s="588"/>
      <c r="O24" s="587"/>
      <c r="P24" s="588"/>
      <c r="Q24" s="587"/>
      <c r="R24" s="588"/>
      <c r="S24" s="587"/>
      <c r="T24" s="588"/>
      <c r="U24" s="587"/>
      <c r="V24" s="588"/>
      <c r="W24" s="587"/>
      <c r="X24" s="588"/>
      <c r="Y24" s="587"/>
      <c r="Z24" s="588"/>
      <c r="AA24" s="587"/>
      <c r="AB24" s="588"/>
      <c r="AC24" s="587"/>
      <c r="AD24" s="588"/>
      <c r="AE24" s="587"/>
      <c r="AF24" s="588"/>
      <c r="AG24" s="587"/>
      <c r="AH24" s="588"/>
      <c r="AI24" s="587"/>
      <c r="AJ24" s="588"/>
      <c r="AK24" s="587"/>
      <c r="AL24" s="588"/>
      <c r="AM24" s="587"/>
      <c r="AN24" s="588"/>
      <c r="AO24" s="587"/>
      <c r="AP24" s="588"/>
      <c r="AQ24" s="587"/>
      <c r="AR24" s="588"/>
      <c r="AS24" s="587"/>
      <c r="AT24" s="588"/>
      <c r="AU24" s="587"/>
      <c r="AV24" s="588"/>
      <c r="AW24" s="587"/>
      <c r="AX24" s="588"/>
      <c r="AY24" s="587"/>
      <c r="AZ24" s="588"/>
      <c r="BA24" s="587"/>
      <c r="BB24" s="588"/>
      <c r="BC24" s="587"/>
      <c r="BD24" s="588"/>
      <c r="BE24" s="587"/>
      <c r="BF24" s="588"/>
      <c r="BG24" s="587"/>
      <c r="BH24" s="588"/>
      <c r="BI24" s="587"/>
      <c r="BJ24" s="588"/>
      <c r="BK24" s="587"/>
      <c r="BL24" s="588"/>
      <c r="BM24" s="587"/>
      <c r="BN24" s="588"/>
      <c r="BO24" s="587"/>
      <c r="BP24" s="588"/>
      <c r="BQ24" s="587"/>
      <c r="BR24" s="588"/>
      <c r="BS24" s="587"/>
      <c r="BT24" s="588"/>
      <c r="BU24" s="587"/>
      <c r="BV24" s="588"/>
      <c r="BW24" s="587"/>
      <c r="BX24" s="588"/>
      <c r="BY24" s="587"/>
      <c r="BZ24" s="588"/>
      <c r="CA24" s="587"/>
      <c r="CB24" s="588"/>
      <c r="CC24" s="587"/>
      <c r="CD24" s="588"/>
      <c r="CE24" s="587"/>
      <c r="CF24" s="588"/>
      <c r="CG24" s="587"/>
      <c r="CH24" s="588"/>
      <c r="CI24" s="587"/>
      <c r="CJ24" s="588"/>
      <c r="CK24" s="587"/>
      <c r="CL24" s="588"/>
      <c r="CM24" s="587"/>
      <c r="CN24" s="588"/>
      <c r="CO24" s="587"/>
      <c r="CP24" s="588"/>
      <c r="CQ24" s="587"/>
      <c r="CR24" s="588"/>
      <c r="CS24" s="587"/>
      <c r="CT24" s="588"/>
      <c r="CU24" s="587"/>
      <c r="CV24" s="588"/>
      <c r="CW24" s="587"/>
      <c r="CX24" s="588"/>
      <c r="CY24" s="587"/>
      <c r="CZ24" s="588"/>
      <c r="DA24" s="587"/>
      <c r="DB24" s="588"/>
      <c r="DC24" s="587"/>
      <c r="DD24" s="588"/>
      <c r="DE24" s="587"/>
      <c r="DF24" s="588"/>
      <c r="DG24" s="587"/>
      <c r="DH24" s="588"/>
      <c r="DI24" s="587"/>
      <c r="DJ24" s="588"/>
    </row>
    <row r="25" spans="2:114" ht="13.5" thickBot="1" x14ac:dyDescent="0.25">
      <c r="B25" s="589">
        <v>2</v>
      </c>
      <c r="C25" s="590" t="s">
        <v>222</v>
      </c>
      <c r="D25" s="580">
        <f t="shared" si="0"/>
        <v>2036.0056873563217</v>
      </c>
      <c r="E25" s="591"/>
      <c r="F25" s="592"/>
      <c r="G25" s="591"/>
      <c r="H25" s="592"/>
      <c r="I25" s="591"/>
      <c r="J25" s="592"/>
      <c r="K25" s="591">
        <v>60</v>
      </c>
      <c r="L25" s="592">
        <v>3.8719999999999999</v>
      </c>
      <c r="M25" s="591"/>
      <c r="N25" s="592"/>
      <c r="O25" s="591">
        <v>700</v>
      </c>
      <c r="P25" s="592">
        <v>5.1402666666666673E-2</v>
      </c>
      <c r="Q25" s="591">
        <v>350</v>
      </c>
      <c r="R25" s="592">
        <v>0.56779999999999997</v>
      </c>
      <c r="S25" s="591"/>
      <c r="T25" s="592"/>
      <c r="U25" s="591">
        <v>130</v>
      </c>
      <c r="V25" s="592">
        <v>1.5366846153846154</v>
      </c>
      <c r="W25" s="591">
        <v>50</v>
      </c>
      <c r="X25" s="592">
        <v>4.3499999999999997E-2</v>
      </c>
      <c r="Y25" s="591"/>
      <c r="Z25" s="592"/>
      <c r="AA25" s="591">
        <v>1150</v>
      </c>
      <c r="AB25" s="592">
        <v>2.3599999999999999E-2</v>
      </c>
      <c r="AC25" s="591">
        <v>10</v>
      </c>
      <c r="AD25" s="592">
        <v>14.52</v>
      </c>
      <c r="AE25" s="591"/>
      <c r="AF25" s="592"/>
      <c r="AG25" s="591">
        <v>5</v>
      </c>
      <c r="AH25" s="592">
        <v>6.4512000000000009</v>
      </c>
      <c r="AI25" s="591">
        <v>22</v>
      </c>
      <c r="AJ25" s="592">
        <v>12.88608275862069</v>
      </c>
      <c r="AK25" s="591"/>
      <c r="AL25" s="592"/>
      <c r="AM25" s="591"/>
      <c r="AN25" s="592"/>
      <c r="AO25" s="591"/>
      <c r="AP25" s="592"/>
      <c r="AQ25" s="591"/>
      <c r="AR25" s="592"/>
      <c r="AS25" s="591">
        <v>12600</v>
      </c>
      <c r="AT25" s="592">
        <v>5.2757142857142857E-2</v>
      </c>
      <c r="AU25" s="591"/>
      <c r="AV25" s="592"/>
      <c r="AW25" s="591"/>
      <c r="AX25" s="592"/>
      <c r="AY25" s="591">
        <v>335</v>
      </c>
      <c r="AZ25" s="592">
        <v>0.63940298507462678</v>
      </c>
      <c r="BA25" s="591"/>
      <c r="BB25" s="592"/>
      <c r="BC25" s="591"/>
      <c r="BD25" s="592"/>
      <c r="BE25" s="591"/>
      <c r="BF25" s="592"/>
      <c r="BG25" s="591"/>
      <c r="BH25" s="592"/>
      <c r="BI25" s="591"/>
      <c r="BJ25" s="592"/>
      <c r="BK25" s="591"/>
      <c r="BL25" s="592"/>
      <c r="BM25" s="591"/>
      <c r="BN25" s="592"/>
      <c r="BO25" s="591"/>
      <c r="BP25" s="592"/>
      <c r="BQ25" s="591"/>
      <c r="BR25" s="592"/>
      <c r="BS25" s="591"/>
      <c r="BT25" s="592"/>
      <c r="BU25" s="591"/>
      <c r="BV25" s="592"/>
      <c r="BW25" s="591"/>
      <c r="BX25" s="592"/>
      <c r="BY25" s="591"/>
      <c r="BZ25" s="592"/>
      <c r="CA25" s="591"/>
      <c r="CB25" s="592"/>
      <c r="CC25" s="591"/>
      <c r="CD25" s="592"/>
      <c r="CE25" s="591"/>
      <c r="CF25" s="592"/>
      <c r="CG25" s="591"/>
      <c r="CH25" s="592"/>
      <c r="CI25" s="591"/>
      <c r="CJ25" s="592"/>
      <c r="CK25" s="591"/>
      <c r="CL25" s="592"/>
      <c r="CM25" s="591"/>
      <c r="CN25" s="592"/>
      <c r="CO25" s="591"/>
      <c r="CP25" s="592"/>
      <c r="CQ25" s="591"/>
      <c r="CR25" s="592"/>
      <c r="CS25" s="591"/>
      <c r="CT25" s="592"/>
      <c r="CU25" s="591"/>
      <c r="CV25" s="592"/>
      <c r="CW25" s="591"/>
      <c r="CX25" s="592"/>
      <c r="CY25" s="591"/>
      <c r="CZ25" s="592"/>
      <c r="DA25" s="591"/>
      <c r="DB25" s="592"/>
      <c r="DC25" s="591"/>
      <c r="DD25" s="592"/>
      <c r="DE25" s="591"/>
      <c r="DF25" s="592"/>
      <c r="DG25" s="591"/>
      <c r="DH25" s="592"/>
      <c r="DI25" s="591"/>
      <c r="DJ25" s="592"/>
    </row>
    <row r="26" spans="2:114" ht="13.5" thickBot="1" x14ac:dyDescent="0.25">
      <c r="B26" s="581">
        <v>2</v>
      </c>
      <c r="C26" s="582" t="s">
        <v>223</v>
      </c>
      <c r="D26" s="580">
        <f t="shared" si="0"/>
        <v>200.8028108108108</v>
      </c>
      <c r="E26" s="583"/>
      <c r="F26" s="584"/>
      <c r="G26" s="583"/>
      <c r="H26" s="584"/>
      <c r="I26" s="583"/>
      <c r="J26" s="584"/>
      <c r="K26" s="583"/>
      <c r="L26" s="584"/>
      <c r="M26" s="583"/>
      <c r="N26" s="584"/>
      <c r="O26" s="583">
        <v>700</v>
      </c>
      <c r="P26" s="584">
        <v>3.2629729729729724E-2</v>
      </c>
      <c r="Q26" s="583"/>
      <c r="R26" s="584"/>
      <c r="S26" s="583"/>
      <c r="T26" s="584"/>
      <c r="U26" s="583">
        <v>8</v>
      </c>
      <c r="V26" s="584">
        <v>1.21</v>
      </c>
      <c r="W26" s="583"/>
      <c r="X26" s="584"/>
      <c r="Y26" s="583"/>
      <c r="Z26" s="584"/>
      <c r="AA26" s="583">
        <v>30</v>
      </c>
      <c r="AB26" s="584">
        <v>3.3799999999999997E-2</v>
      </c>
      <c r="AC26" s="583"/>
      <c r="AD26" s="584"/>
      <c r="AE26" s="583"/>
      <c r="AF26" s="584"/>
      <c r="AG26" s="583"/>
      <c r="AH26" s="584"/>
      <c r="AI26" s="583">
        <v>20</v>
      </c>
      <c r="AJ26" s="584">
        <v>7.5867000000000004</v>
      </c>
      <c r="AK26" s="583"/>
      <c r="AL26" s="584"/>
      <c r="AM26" s="583"/>
      <c r="AN26" s="584"/>
      <c r="AO26" s="583"/>
      <c r="AP26" s="584"/>
      <c r="AQ26" s="583"/>
      <c r="AR26" s="584"/>
      <c r="AS26" s="583"/>
      <c r="AT26" s="584"/>
      <c r="AU26" s="583"/>
      <c r="AV26" s="584"/>
      <c r="AW26" s="583"/>
      <c r="AX26" s="584"/>
      <c r="AY26" s="583"/>
      <c r="AZ26" s="584"/>
      <c r="BA26" s="583"/>
      <c r="BB26" s="584"/>
      <c r="BC26" s="583"/>
      <c r="BD26" s="584"/>
      <c r="BE26" s="583"/>
      <c r="BF26" s="584"/>
      <c r="BG26" s="583"/>
      <c r="BH26" s="584"/>
      <c r="BI26" s="583"/>
      <c r="BJ26" s="584"/>
      <c r="BK26" s="583"/>
      <c r="BL26" s="584"/>
      <c r="BM26" s="583"/>
      <c r="BN26" s="584"/>
      <c r="BO26" s="583"/>
      <c r="BP26" s="584"/>
      <c r="BQ26" s="583"/>
      <c r="BR26" s="584"/>
      <c r="BS26" s="583">
        <v>180</v>
      </c>
      <c r="BT26" s="584">
        <v>8.6300000000000002E-2</v>
      </c>
      <c r="BU26" s="583"/>
      <c r="BV26" s="584"/>
      <c r="BW26" s="583"/>
      <c r="BX26" s="584"/>
      <c r="BY26" s="583"/>
      <c r="BZ26" s="584"/>
      <c r="CA26" s="583"/>
      <c r="CB26" s="584"/>
      <c r="CC26" s="583"/>
      <c r="CD26" s="584"/>
      <c r="CE26" s="583"/>
      <c r="CF26" s="584"/>
      <c r="CG26" s="583"/>
      <c r="CH26" s="584"/>
      <c r="CI26" s="583"/>
      <c r="CJ26" s="584"/>
      <c r="CK26" s="583"/>
      <c r="CL26" s="584"/>
      <c r="CM26" s="583"/>
      <c r="CN26" s="584"/>
      <c r="CO26" s="583"/>
      <c r="CP26" s="584"/>
      <c r="CQ26" s="583"/>
      <c r="CR26" s="584"/>
      <c r="CS26" s="583"/>
      <c r="CT26" s="584"/>
      <c r="CU26" s="583"/>
      <c r="CV26" s="584"/>
      <c r="CW26" s="583"/>
      <c r="CX26" s="584"/>
      <c r="CY26" s="583"/>
      <c r="CZ26" s="584"/>
      <c r="DA26" s="583"/>
      <c r="DB26" s="584"/>
      <c r="DC26" s="583"/>
      <c r="DD26" s="584"/>
      <c r="DE26" s="583"/>
      <c r="DF26" s="584"/>
      <c r="DG26" s="583"/>
      <c r="DH26" s="584"/>
      <c r="DI26" s="583"/>
      <c r="DJ26" s="584"/>
    </row>
    <row r="27" spans="2:114" ht="13.5" thickBot="1" x14ac:dyDescent="0.25">
      <c r="B27" s="581">
        <v>2</v>
      </c>
      <c r="C27" s="582" t="s">
        <v>224</v>
      </c>
      <c r="D27" s="580">
        <f t="shared" si="0"/>
        <v>1649.4639435294116</v>
      </c>
      <c r="E27" s="583"/>
      <c r="F27" s="584"/>
      <c r="G27" s="583"/>
      <c r="H27" s="584"/>
      <c r="I27" s="583">
        <v>800</v>
      </c>
      <c r="J27" s="584">
        <v>0.55717499999999998</v>
      </c>
      <c r="K27" s="583"/>
      <c r="L27" s="584"/>
      <c r="M27" s="583"/>
      <c r="N27" s="584"/>
      <c r="O27" s="583">
        <v>11400</v>
      </c>
      <c r="P27" s="584">
        <v>8.9682352941176449E-2</v>
      </c>
      <c r="Q27" s="583">
        <v>50</v>
      </c>
      <c r="R27" s="584">
        <v>0.86781200000000003</v>
      </c>
      <c r="S27" s="583"/>
      <c r="T27" s="584"/>
      <c r="U27" s="583"/>
      <c r="V27" s="584"/>
      <c r="W27" s="583">
        <v>200</v>
      </c>
      <c r="X27" s="584">
        <v>0.12341999999999999</v>
      </c>
      <c r="Y27" s="583"/>
      <c r="Z27" s="584"/>
      <c r="AA27" s="583"/>
      <c r="AB27" s="584"/>
      <c r="AC27" s="583"/>
      <c r="AD27" s="584"/>
      <c r="AE27" s="583"/>
      <c r="AF27" s="584"/>
      <c r="AG27" s="583">
        <v>14</v>
      </c>
      <c r="AH27" s="584">
        <v>4.8279000000000005</v>
      </c>
      <c r="AI27" s="583">
        <v>7.8</v>
      </c>
      <c r="AJ27" s="584">
        <v>5.8563999999999998</v>
      </c>
      <c r="AK27" s="583"/>
      <c r="AL27" s="584"/>
      <c r="AM27" s="583"/>
      <c r="AN27" s="584"/>
      <c r="AO27" s="583"/>
      <c r="AP27" s="584"/>
      <c r="AQ27" s="583"/>
      <c r="AR27" s="584"/>
      <c r="AS27" s="583"/>
      <c r="AT27" s="584"/>
      <c r="AU27" s="583"/>
      <c r="AV27" s="584"/>
      <c r="AW27" s="583"/>
      <c r="AX27" s="584"/>
      <c r="AY27" s="583"/>
      <c r="AZ27" s="584"/>
      <c r="BA27" s="583"/>
      <c r="BB27" s="584"/>
      <c r="BC27" s="583"/>
      <c r="BD27" s="584"/>
      <c r="BE27" s="583"/>
      <c r="BF27" s="584"/>
      <c r="BG27" s="583"/>
      <c r="BH27" s="584"/>
      <c r="BI27" s="583"/>
      <c r="BJ27" s="584"/>
      <c r="BK27" s="583"/>
      <c r="BL27" s="584"/>
      <c r="BM27" s="583"/>
      <c r="BN27" s="584"/>
      <c r="BO27" s="583"/>
      <c r="BP27" s="584"/>
      <c r="BQ27" s="583"/>
      <c r="BR27" s="584"/>
      <c r="BS27" s="583"/>
      <c r="BT27" s="584"/>
      <c r="BU27" s="583"/>
      <c r="BV27" s="584"/>
      <c r="BW27" s="583"/>
      <c r="BX27" s="584"/>
      <c r="BY27" s="583"/>
      <c r="BZ27" s="584"/>
      <c r="CA27" s="583"/>
      <c r="CB27" s="584"/>
      <c r="CC27" s="583"/>
      <c r="CD27" s="584"/>
      <c r="CE27" s="583"/>
      <c r="CF27" s="584"/>
      <c r="CG27" s="583"/>
      <c r="CH27" s="584"/>
      <c r="CI27" s="583"/>
      <c r="CJ27" s="584"/>
      <c r="CK27" s="583"/>
      <c r="CL27" s="584"/>
      <c r="CM27" s="583"/>
      <c r="CN27" s="584"/>
      <c r="CO27" s="583"/>
      <c r="CP27" s="584"/>
      <c r="CQ27" s="583"/>
      <c r="CR27" s="584"/>
      <c r="CS27" s="583"/>
      <c r="CT27" s="584"/>
      <c r="CU27" s="583"/>
      <c r="CV27" s="584"/>
      <c r="CW27" s="583"/>
      <c r="CX27" s="584"/>
      <c r="CY27" s="583"/>
      <c r="CZ27" s="584"/>
      <c r="DA27" s="583"/>
      <c r="DB27" s="584"/>
      <c r="DC27" s="583"/>
      <c r="DD27" s="584"/>
      <c r="DE27" s="583"/>
      <c r="DF27" s="584"/>
      <c r="DG27" s="583"/>
      <c r="DH27" s="584"/>
      <c r="DI27" s="583"/>
      <c r="DJ27" s="584"/>
    </row>
    <row r="28" spans="2:114" ht="13.5" thickBot="1" x14ac:dyDescent="0.25">
      <c r="B28" s="585">
        <v>2</v>
      </c>
      <c r="C28" s="586" t="s">
        <v>225</v>
      </c>
      <c r="D28" s="580">
        <f t="shared" si="0"/>
        <v>838.77349338346573</v>
      </c>
      <c r="E28" s="593">
        <v>404</v>
      </c>
      <c r="F28" s="594">
        <v>0.56699009900990094</v>
      </c>
      <c r="G28" s="593"/>
      <c r="H28" s="594"/>
      <c r="I28" s="593"/>
      <c r="J28" s="594"/>
      <c r="K28" s="593"/>
      <c r="L28" s="594"/>
      <c r="M28" s="593">
        <v>15</v>
      </c>
      <c r="N28" s="594">
        <v>6.6420000000000003</v>
      </c>
      <c r="O28" s="593"/>
      <c r="P28" s="594"/>
      <c r="Q28" s="593">
        <v>48</v>
      </c>
      <c r="R28" s="594">
        <v>0.21199999999999999</v>
      </c>
      <c r="S28" s="593"/>
      <c r="T28" s="594"/>
      <c r="U28" s="593">
        <v>206</v>
      </c>
      <c r="V28" s="594">
        <v>1.3476015936254981</v>
      </c>
      <c r="W28" s="593">
        <v>206</v>
      </c>
      <c r="X28" s="594">
        <v>9.6799999999999997E-2</v>
      </c>
      <c r="Y28" s="593"/>
      <c r="Z28" s="594"/>
      <c r="AA28" s="593">
        <v>139</v>
      </c>
      <c r="AB28" s="594">
        <v>3.4000000000000002E-2</v>
      </c>
      <c r="AC28" s="593"/>
      <c r="AD28" s="594"/>
      <c r="AE28" s="593"/>
      <c r="AF28" s="594"/>
      <c r="AG28" s="593">
        <v>31.349999999999994</v>
      </c>
      <c r="AH28" s="594">
        <v>5.3652881355932207</v>
      </c>
      <c r="AI28" s="593">
        <v>3.5499999999999972</v>
      </c>
      <c r="AJ28" s="594">
        <v>8.2898540973987878</v>
      </c>
      <c r="AK28" s="593"/>
      <c r="AL28" s="594"/>
      <c r="AM28" s="593"/>
      <c r="AN28" s="594"/>
      <c r="AO28" s="593"/>
      <c r="AP28" s="594"/>
      <c r="AQ28" s="593"/>
      <c r="AR28" s="594"/>
      <c r="AS28" s="593"/>
      <c r="AT28" s="594"/>
      <c r="AU28" s="593"/>
      <c r="AV28" s="594"/>
      <c r="AW28" s="593"/>
      <c r="AX28" s="594"/>
      <c r="AY28" s="593"/>
      <c r="AZ28" s="594"/>
      <c r="BA28" s="593"/>
      <c r="BB28" s="594"/>
      <c r="BC28" s="593"/>
      <c r="BD28" s="594"/>
      <c r="BE28" s="593"/>
      <c r="BF28" s="594"/>
      <c r="BG28" s="593"/>
      <c r="BH28" s="594"/>
      <c r="BI28" s="593"/>
      <c r="BJ28" s="594"/>
      <c r="BK28" s="593"/>
      <c r="BL28" s="594"/>
      <c r="BM28" s="593"/>
      <c r="BN28" s="594"/>
      <c r="BO28" s="593"/>
      <c r="BP28" s="594"/>
      <c r="BQ28" s="593"/>
      <c r="BR28" s="594"/>
      <c r="BS28" s="593"/>
      <c r="BT28" s="594"/>
      <c r="BU28" s="593"/>
      <c r="BV28" s="594"/>
      <c r="BW28" s="593"/>
      <c r="BX28" s="594"/>
      <c r="BY28" s="593"/>
      <c r="BZ28" s="594"/>
      <c r="CA28" s="593"/>
      <c r="CB28" s="594"/>
      <c r="CC28" s="593"/>
      <c r="CD28" s="594"/>
      <c r="CE28" s="593"/>
      <c r="CF28" s="594"/>
      <c r="CG28" s="593"/>
      <c r="CH28" s="594"/>
      <c r="CI28" s="593"/>
      <c r="CJ28" s="594"/>
      <c r="CK28" s="593"/>
      <c r="CL28" s="594"/>
      <c r="CM28" s="593"/>
      <c r="CN28" s="594"/>
      <c r="CO28" s="593"/>
      <c r="CP28" s="594"/>
      <c r="CQ28" s="593"/>
      <c r="CR28" s="594"/>
      <c r="CS28" s="593"/>
      <c r="CT28" s="594"/>
      <c r="CU28" s="593"/>
      <c r="CV28" s="594"/>
      <c r="CW28" s="593"/>
      <c r="CX28" s="594"/>
      <c r="CY28" s="593"/>
      <c r="CZ28" s="594"/>
      <c r="DA28" s="593"/>
      <c r="DB28" s="594"/>
      <c r="DC28" s="593"/>
      <c r="DD28" s="594"/>
      <c r="DE28" s="593"/>
      <c r="DF28" s="594"/>
      <c r="DG28" s="593"/>
      <c r="DH28" s="594"/>
      <c r="DI28" s="593"/>
      <c r="DJ28" s="594"/>
    </row>
    <row r="29" spans="2:114" ht="13.5" thickBot="1" x14ac:dyDescent="0.25">
      <c r="B29" s="589">
        <v>1</v>
      </c>
      <c r="C29" s="590" t="s">
        <v>226</v>
      </c>
      <c r="D29" s="580">
        <f t="shared" si="0"/>
        <v>1164.5099999999998</v>
      </c>
      <c r="E29" s="595"/>
      <c r="F29" s="596"/>
      <c r="G29" s="595">
        <v>700</v>
      </c>
      <c r="H29" s="596">
        <v>0.45</v>
      </c>
      <c r="I29" s="595"/>
      <c r="J29" s="596"/>
      <c r="K29" s="595">
        <v>94</v>
      </c>
      <c r="L29" s="596">
        <v>3.87</v>
      </c>
      <c r="M29" s="595"/>
      <c r="N29" s="596"/>
      <c r="O29" s="595"/>
      <c r="P29" s="596"/>
      <c r="Q29" s="595"/>
      <c r="R29" s="596"/>
      <c r="S29" s="595"/>
      <c r="T29" s="596"/>
      <c r="U29" s="595"/>
      <c r="V29" s="596"/>
      <c r="W29" s="595"/>
      <c r="X29" s="596"/>
      <c r="Y29" s="595"/>
      <c r="Z29" s="596"/>
      <c r="AA29" s="595">
        <v>200</v>
      </c>
      <c r="AB29" s="596">
        <v>0.09</v>
      </c>
      <c r="AC29" s="595">
        <v>3</v>
      </c>
      <c r="AD29" s="596">
        <v>24.2</v>
      </c>
      <c r="AE29" s="595"/>
      <c r="AF29" s="596"/>
      <c r="AG29" s="595">
        <v>26</v>
      </c>
      <c r="AH29" s="596">
        <v>4.78</v>
      </c>
      <c r="AI29" s="595">
        <v>25</v>
      </c>
      <c r="AJ29" s="596">
        <v>5.45</v>
      </c>
      <c r="AK29" s="595"/>
      <c r="AL29" s="596"/>
      <c r="AM29" s="595"/>
      <c r="AN29" s="596"/>
      <c r="AO29" s="595"/>
      <c r="AP29" s="596"/>
      <c r="AQ29" s="595"/>
      <c r="AR29" s="596"/>
      <c r="AS29" s="595">
        <v>1600</v>
      </c>
      <c r="AT29" s="596">
        <v>0.05</v>
      </c>
      <c r="AU29" s="595"/>
      <c r="AV29" s="596"/>
      <c r="AW29" s="595"/>
      <c r="AX29" s="596"/>
      <c r="AY29" s="595"/>
      <c r="AZ29" s="596"/>
      <c r="BA29" s="595"/>
      <c r="BB29" s="596"/>
      <c r="BC29" s="595"/>
      <c r="BD29" s="596"/>
      <c r="BE29" s="595"/>
      <c r="BF29" s="596"/>
      <c r="BG29" s="595"/>
      <c r="BH29" s="596"/>
      <c r="BI29" s="595"/>
      <c r="BJ29" s="596"/>
      <c r="BK29" s="595"/>
      <c r="BL29" s="596"/>
      <c r="BM29" s="595"/>
      <c r="BN29" s="596"/>
      <c r="BO29" s="595"/>
      <c r="BP29" s="596"/>
      <c r="BQ29" s="595"/>
      <c r="BR29" s="596"/>
      <c r="BS29" s="595"/>
      <c r="BT29" s="596"/>
      <c r="BU29" s="595"/>
      <c r="BV29" s="596"/>
      <c r="BW29" s="595">
        <v>140</v>
      </c>
      <c r="BX29" s="596">
        <v>0.39</v>
      </c>
      <c r="BY29" s="595"/>
      <c r="BZ29" s="596"/>
      <c r="CA29" s="595"/>
      <c r="CB29" s="596"/>
      <c r="CC29" s="595"/>
      <c r="CD29" s="596"/>
      <c r="CE29" s="595"/>
      <c r="CF29" s="596"/>
      <c r="CG29" s="595"/>
      <c r="CH29" s="596"/>
      <c r="CI29" s="595"/>
      <c r="CJ29" s="596"/>
      <c r="CK29" s="595"/>
      <c r="CL29" s="596"/>
      <c r="CM29" s="595"/>
      <c r="CN29" s="596"/>
      <c r="CO29" s="595"/>
      <c r="CP29" s="596"/>
      <c r="CQ29" s="595"/>
      <c r="CR29" s="596"/>
      <c r="CS29" s="595"/>
      <c r="CT29" s="596"/>
      <c r="CU29" s="595"/>
      <c r="CV29" s="596"/>
      <c r="CW29" s="595"/>
      <c r="CX29" s="596"/>
      <c r="CY29" s="595"/>
      <c r="CZ29" s="596"/>
      <c r="DA29" s="595"/>
      <c r="DB29" s="596"/>
      <c r="DC29" s="595"/>
      <c r="DD29" s="596"/>
      <c r="DE29" s="595"/>
      <c r="DF29" s="596"/>
      <c r="DG29" s="595"/>
      <c r="DH29" s="596"/>
      <c r="DI29" s="595"/>
      <c r="DJ29" s="596"/>
    </row>
    <row r="30" spans="2:114" ht="13.5" thickBot="1" x14ac:dyDescent="0.25">
      <c r="B30" s="581">
        <v>1</v>
      </c>
      <c r="C30" s="582" t="s">
        <v>227</v>
      </c>
      <c r="D30" s="580">
        <f t="shared" si="0"/>
        <v>135.76300000000001</v>
      </c>
      <c r="E30" s="591"/>
      <c r="F30" s="592"/>
      <c r="G30" s="591"/>
      <c r="H30" s="592"/>
      <c r="I30" s="591"/>
      <c r="J30" s="592"/>
      <c r="K30" s="591"/>
      <c r="L30" s="592"/>
      <c r="M30" s="591"/>
      <c r="N30" s="592"/>
      <c r="O30" s="591"/>
      <c r="P30" s="592"/>
      <c r="Q30" s="591"/>
      <c r="R30" s="592"/>
      <c r="S30" s="591"/>
      <c r="T30" s="592"/>
      <c r="U30" s="591"/>
      <c r="V30" s="592"/>
      <c r="W30" s="591">
        <v>50</v>
      </c>
      <c r="X30" s="592" t="s">
        <v>578</v>
      </c>
      <c r="Y30" s="591"/>
      <c r="Z30" s="592"/>
      <c r="AA30" s="591">
        <v>177</v>
      </c>
      <c r="AB30" s="592" t="s">
        <v>579</v>
      </c>
      <c r="AC30" s="591"/>
      <c r="AD30" s="592"/>
      <c r="AE30" s="591"/>
      <c r="AF30" s="592"/>
      <c r="AG30" s="591">
        <v>13</v>
      </c>
      <c r="AH30" s="592" t="s">
        <v>580</v>
      </c>
      <c r="AI30" s="591">
        <v>8</v>
      </c>
      <c r="AJ30" s="592" t="s">
        <v>581</v>
      </c>
      <c r="AK30" s="591"/>
      <c r="AL30" s="592"/>
      <c r="AM30" s="591"/>
      <c r="AN30" s="592"/>
      <c r="AO30" s="591"/>
      <c r="AP30" s="592"/>
      <c r="AQ30" s="591"/>
      <c r="AR30" s="592"/>
      <c r="AS30" s="591"/>
      <c r="AT30" s="592"/>
      <c r="AU30" s="591"/>
      <c r="AV30" s="592"/>
      <c r="AW30" s="591"/>
      <c r="AX30" s="592"/>
      <c r="AY30" s="591"/>
      <c r="AZ30" s="592"/>
      <c r="BA30" s="591"/>
      <c r="BB30" s="592"/>
      <c r="BC30" s="591"/>
      <c r="BD30" s="592"/>
      <c r="BE30" s="591"/>
      <c r="BF30" s="592"/>
      <c r="BG30" s="591"/>
      <c r="BH30" s="592"/>
      <c r="BI30" s="591"/>
      <c r="BJ30" s="592"/>
      <c r="BK30" s="591"/>
      <c r="BL30" s="592"/>
      <c r="BM30" s="591"/>
      <c r="BN30" s="592"/>
      <c r="BO30" s="591"/>
      <c r="BP30" s="592"/>
      <c r="BQ30" s="591"/>
      <c r="BR30" s="592"/>
      <c r="BS30" s="591"/>
      <c r="BT30" s="592"/>
      <c r="BU30" s="591"/>
      <c r="BV30" s="592"/>
      <c r="BW30" s="591"/>
      <c r="BX30" s="592"/>
      <c r="BY30" s="591"/>
      <c r="BZ30" s="592"/>
      <c r="CA30" s="591"/>
      <c r="CB30" s="592"/>
      <c r="CC30" s="591"/>
      <c r="CD30" s="592"/>
      <c r="CE30" s="591"/>
      <c r="CF30" s="592"/>
      <c r="CG30" s="591"/>
      <c r="CH30" s="592"/>
      <c r="CI30" s="591"/>
      <c r="CJ30" s="592"/>
      <c r="CK30" s="591"/>
      <c r="CL30" s="592"/>
      <c r="CM30" s="591"/>
      <c r="CN30" s="592"/>
      <c r="CO30" s="591"/>
      <c r="CP30" s="592"/>
      <c r="CQ30" s="591"/>
      <c r="CR30" s="592"/>
      <c r="CS30" s="591"/>
      <c r="CT30" s="592"/>
      <c r="CU30" s="591"/>
      <c r="CV30" s="592"/>
      <c r="CW30" s="591"/>
      <c r="CX30" s="592"/>
      <c r="CY30" s="591"/>
      <c r="CZ30" s="592"/>
      <c r="DA30" s="591"/>
      <c r="DB30" s="592"/>
      <c r="DC30" s="591"/>
      <c r="DD30" s="592"/>
      <c r="DE30" s="591"/>
      <c r="DF30" s="592"/>
      <c r="DG30" s="591"/>
      <c r="DH30" s="592"/>
      <c r="DI30" s="591"/>
      <c r="DJ30" s="592"/>
    </row>
    <row r="31" spans="2:114" ht="13.5" thickBot="1" x14ac:dyDescent="0.25">
      <c r="B31" s="581">
        <v>1</v>
      </c>
      <c r="C31" s="582" t="s">
        <v>235</v>
      </c>
      <c r="D31" s="580">
        <f t="shared" si="0"/>
        <v>2032.4373750000002</v>
      </c>
      <c r="E31" s="591"/>
      <c r="F31" s="592"/>
      <c r="G31" s="591">
        <v>2500</v>
      </c>
      <c r="H31" s="592">
        <v>0.44800000000000001</v>
      </c>
      <c r="I31" s="591"/>
      <c r="J31" s="592"/>
      <c r="K31" s="591"/>
      <c r="L31" s="592"/>
      <c r="M31" s="591"/>
      <c r="N31" s="592"/>
      <c r="O31" s="591">
        <v>2600</v>
      </c>
      <c r="P31" s="592">
        <v>4.7734375000000002E-2</v>
      </c>
      <c r="Q31" s="591"/>
      <c r="R31" s="592"/>
      <c r="S31" s="591"/>
      <c r="T31" s="592"/>
      <c r="U31" s="591"/>
      <c r="V31" s="592"/>
      <c r="W31" s="591"/>
      <c r="X31" s="592"/>
      <c r="Y31" s="591">
        <v>500</v>
      </c>
      <c r="Z31" s="592">
        <v>0.186</v>
      </c>
      <c r="AA31" s="591"/>
      <c r="AB31" s="592"/>
      <c r="AC31" s="591">
        <v>10</v>
      </c>
      <c r="AD31" s="592">
        <v>5.6</v>
      </c>
      <c r="AE31" s="591"/>
      <c r="AF31" s="592"/>
      <c r="AG31" s="591">
        <v>36</v>
      </c>
      <c r="AH31" s="592">
        <v>5.0081666666666669</v>
      </c>
      <c r="AI31" s="591">
        <v>16</v>
      </c>
      <c r="AJ31" s="592">
        <v>6.8725000000000005</v>
      </c>
      <c r="AK31" s="591"/>
      <c r="AL31" s="592"/>
      <c r="AM31" s="591"/>
      <c r="AN31" s="592"/>
      <c r="AO31" s="591"/>
      <c r="AP31" s="592"/>
      <c r="AQ31" s="591"/>
      <c r="AR31" s="592"/>
      <c r="AS31" s="591"/>
      <c r="AT31" s="592"/>
      <c r="AU31" s="591"/>
      <c r="AV31" s="592"/>
      <c r="AW31" s="591"/>
      <c r="AX31" s="592"/>
      <c r="AY31" s="591"/>
      <c r="AZ31" s="592"/>
      <c r="BA31" s="591"/>
      <c r="BB31" s="592"/>
      <c r="BC31" s="591"/>
      <c r="BD31" s="592"/>
      <c r="BE31" s="591"/>
      <c r="BF31" s="592"/>
      <c r="BG31" s="591"/>
      <c r="BH31" s="592"/>
      <c r="BI31" s="591"/>
      <c r="BJ31" s="592"/>
      <c r="BK31" s="591"/>
      <c r="BL31" s="592"/>
      <c r="BM31" s="591"/>
      <c r="BN31" s="592"/>
      <c r="BO31" s="591"/>
      <c r="BP31" s="592"/>
      <c r="BQ31" s="591"/>
      <c r="BR31" s="592"/>
      <c r="BS31" s="591"/>
      <c r="BT31" s="592"/>
      <c r="BU31" s="591"/>
      <c r="BV31" s="592"/>
      <c r="BW31" s="591"/>
      <c r="BX31" s="592"/>
      <c r="BY31" s="591">
        <v>12</v>
      </c>
      <c r="BZ31" s="592">
        <v>6.1094999999999997</v>
      </c>
      <c r="CA31" s="591"/>
      <c r="CB31" s="592"/>
      <c r="CC31" s="591"/>
      <c r="CD31" s="592"/>
      <c r="CE31" s="591"/>
      <c r="CF31" s="592"/>
      <c r="CG31" s="591"/>
      <c r="CH31" s="592"/>
      <c r="CI31" s="591"/>
      <c r="CJ31" s="592"/>
      <c r="CK31" s="591"/>
      <c r="CL31" s="592"/>
      <c r="CM31" s="591"/>
      <c r="CN31" s="592"/>
      <c r="CO31" s="591"/>
      <c r="CP31" s="592"/>
      <c r="CQ31" s="591"/>
      <c r="CR31" s="592"/>
      <c r="CS31" s="591"/>
      <c r="CT31" s="592"/>
      <c r="CU31" s="591">
        <v>1000</v>
      </c>
      <c r="CV31" s="592">
        <v>3.5999999999999997E-2</v>
      </c>
      <c r="CW31" s="591">
        <v>48</v>
      </c>
      <c r="CX31" s="592">
        <v>4.9950000000000001</v>
      </c>
      <c r="CY31" s="591"/>
      <c r="CZ31" s="592"/>
      <c r="DA31" s="591"/>
      <c r="DB31" s="592"/>
      <c r="DC31" s="591"/>
      <c r="DD31" s="592"/>
      <c r="DE31" s="591"/>
      <c r="DF31" s="592"/>
      <c r="DG31" s="591"/>
      <c r="DH31" s="592"/>
      <c r="DI31" s="591"/>
      <c r="DJ31" s="592"/>
    </row>
    <row r="32" spans="2:114" ht="13.5" thickBot="1" x14ac:dyDescent="0.25">
      <c r="B32" s="581">
        <v>1</v>
      </c>
      <c r="C32" s="582" t="s">
        <v>236</v>
      </c>
      <c r="D32" s="580">
        <f t="shared" si="0"/>
        <v>420.43999999999994</v>
      </c>
      <c r="E32" s="591"/>
      <c r="F32" s="592"/>
      <c r="G32" s="591"/>
      <c r="H32" s="592"/>
      <c r="I32" s="591"/>
      <c r="J32" s="592"/>
      <c r="K32" s="591"/>
      <c r="L32" s="592"/>
      <c r="M32" s="591"/>
      <c r="N32" s="592"/>
      <c r="O32" s="591"/>
      <c r="P32" s="592"/>
      <c r="Q32" s="591"/>
      <c r="R32" s="592"/>
      <c r="S32" s="591"/>
      <c r="T32" s="592"/>
      <c r="U32" s="591"/>
      <c r="V32" s="592"/>
      <c r="W32" s="591">
        <v>1000</v>
      </c>
      <c r="X32" s="592">
        <v>7.5870000000000007E-2</v>
      </c>
      <c r="Y32" s="591"/>
      <c r="Z32" s="592"/>
      <c r="AA32" s="591"/>
      <c r="AB32" s="592"/>
      <c r="AC32" s="591"/>
      <c r="AD32" s="592"/>
      <c r="AE32" s="591"/>
      <c r="AF32" s="592"/>
      <c r="AG32" s="591">
        <v>15.469999999999999</v>
      </c>
      <c r="AH32" s="592">
        <v>6.6716224951519072</v>
      </c>
      <c r="AI32" s="591">
        <v>23.25</v>
      </c>
      <c r="AJ32" s="592">
        <v>10.381075268817204</v>
      </c>
      <c r="AK32" s="591"/>
      <c r="AL32" s="592"/>
      <c r="AM32" s="591"/>
      <c r="AN32" s="592"/>
      <c r="AO32" s="591"/>
      <c r="AP32" s="592"/>
      <c r="AQ32" s="591"/>
      <c r="AR32" s="592"/>
      <c r="AS32" s="591"/>
      <c r="AT32" s="592"/>
      <c r="AU32" s="591"/>
      <c r="AV32" s="592"/>
      <c r="AW32" s="591"/>
      <c r="AX32" s="592"/>
      <c r="AY32" s="591"/>
      <c r="AZ32" s="592"/>
      <c r="BA32" s="591"/>
      <c r="BB32" s="592"/>
      <c r="BC32" s="591"/>
      <c r="BD32" s="592"/>
      <c r="BE32" s="591"/>
      <c r="BF32" s="592"/>
      <c r="BG32" s="591"/>
      <c r="BH32" s="592"/>
      <c r="BI32" s="591"/>
      <c r="BJ32" s="592"/>
      <c r="BK32" s="591"/>
      <c r="BL32" s="592"/>
      <c r="BM32" s="591"/>
      <c r="BN32" s="592"/>
      <c r="BO32" s="591"/>
      <c r="BP32" s="592"/>
      <c r="BQ32" s="591"/>
      <c r="BR32" s="592"/>
      <c r="BS32" s="591"/>
      <c r="BT32" s="592"/>
      <c r="BU32" s="591"/>
      <c r="BV32" s="592"/>
      <c r="BW32" s="591"/>
      <c r="BX32" s="592"/>
      <c r="BY32" s="591"/>
      <c r="BZ32" s="592"/>
      <c r="CA32" s="591"/>
      <c r="CB32" s="592"/>
      <c r="CC32" s="591"/>
      <c r="CD32" s="592"/>
      <c r="CE32" s="591"/>
      <c r="CF32" s="592"/>
      <c r="CG32" s="591"/>
      <c r="CH32" s="592"/>
      <c r="CI32" s="591"/>
      <c r="CJ32" s="592"/>
      <c r="CK32" s="591"/>
      <c r="CL32" s="592"/>
      <c r="CM32" s="591"/>
      <c r="CN32" s="592"/>
      <c r="CO32" s="591"/>
      <c r="CP32" s="592"/>
      <c r="CQ32" s="591"/>
      <c r="CR32" s="592"/>
      <c r="CS32" s="591"/>
      <c r="CT32" s="592"/>
      <c r="CU32" s="591"/>
      <c r="CV32" s="592"/>
      <c r="CW32" s="591"/>
      <c r="CX32" s="592"/>
      <c r="CY32" s="591"/>
      <c r="CZ32" s="592"/>
      <c r="DA32" s="591"/>
      <c r="DB32" s="592"/>
      <c r="DC32" s="591"/>
      <c r="DD32" s="592"/>
      <c r="DE32" s="591"/>
      <c r="DF32" s="592"/>
      <c r="DG32" s="591"/>
      <c r="DH32" s="592"/>
      <c r="DI32" s="591"/>
      <c r="DJ32" s="592"/>
    </row>
    <row r="33" spans="2:114" ht="13.5" thickBot="1" x14ac:dyDescent="0.25">
      <c r="B33" s="581">
        <v>1</v>
      </c>
      <c r="C33" s="582" t="s">
        <v>237</v>
      </c>
      <c r="D33" s="580">
        <f t="shared" si="0"/>
        <v>0</v>
      </c>
      <c r="E33" s="587"/>
      <c r="F33" s="588"/>
      <c r="G33" s="587"/>
      <c r="H33" s="588"/>
      <c r="I33" s="587"/>
      <c r="J33" s="588"/>
      <c r="K33" s="587"/>
      <c r="L33" s="588"/>
      <c r="M33" s="587"/>
      <c r="N33" s="588"/>
      <c r="O33" s="587"/>
      <c r="P33" s="588"/>
      <c r="Q33" s="587"/>
      <c r="R33" s="588"/>
      <c r="S33" s="587"/>
      <c r="T33" s="588"/>
      <c r="U33" s="587"/>
      <c r="V33" s="588"/>
      <c r="W33" s="587"/>
      <c r="X33" s="588"/>
      <c r="Y33" s="587"/>
      <c r="Z33" s="588"/>
      <c r="AA33" s="587"/>
      <c r="AB33" s="588"/>
      <c r="AC33" s="587"/>
      <c r="AD33" s="588"/>
      <c r="AE33" s="587"/>
      <c r="AF33" s="588"/>
      <c r="AG33" s="587"/>
      <c r="AH33" s="588"/>
      <c r="AI33" s="587"/>
      <c r="AJ33" s="588"/>
      <c r="AK33" s="587"/>
      <c r="AL33" s="588"/>
      <c r="AM33" s="587"/>
      <c r="AN33" s="588"/>
      <c r="AO33" s="587"/>
      <c r="AP33" s="588"/>
      <c r="AQ33" s="587"/>
      <c r="AR33" s="588"/>
      <c r="AS33" s="587"/>
      <c r="AT33" s="588"/>
      <c r="AU33" s="587"/>
      <c r="AV33" s="588"/>
      <c r="AW33" s="587"/>
      <c r="AX33" s="588"/>
      <c r="AY33" s="587"/>
      <c r="AZ33" s="588"/>
      <c r="BA33" s="587"/>
      <c r="BB33" s="588"/>
      <c r="BC33" s="587"/>
      <c r="BD33" s="588"/>
      <c r="BE33" s="587"/>
      <c r="BF33" s="588"/>
      <c r="BG33" s="587"/>
      <c r="BH33" s="588"/>
      <c r="BI33" s="587"/>
      <c r="BJ33" s="588"/>
      <c r="BK33" s="587"/>
      <c r="BL33" s="588"/>
      <c r="BM33" s="587"/>
      <c r="BN33" s="588"/>
      <c r="BO33" s="587"/>
      <c r="BP33" s="588"/>
      <c r="BQ33" s="587"/>
      <c r="BR33" s="588"/>
      <c r="BS33" s="587"/>
      <c r="BT33" s="588"/>
      <c r="BU33" s="587"/>
      <c r="BV33" s="588"/>
      <c r="BW33" s="587"/>
      <c r="BX33" s="588"/>
      <c r="BY33" s="587"/>
      <c r="BZ33" s="588"/>
      <c r="CA33" s="587"/>
      <c r="CB33" s="588"/>
      <c r="CC33" s="587"/>
      <c r="CD33" s="588"/>
      <c r="CE33" s="587"/>
      <c r="CF33" s="588"/>
      <c r="CG33" s="587"/>
      <c r="CH33" s="588"/>
      <c r="CI33" s="587"/>
      <c r="CJ33" s="588"/>
      <c r="CK33" s="587"/>
      <c r="CL33" s="588"/>
      <c r="CM33" s="587"/>
      <c r="CN33" s="588"/>
      <c r="CO33" s="587"/>
      <c r="CP33" s="588"/>
      <c r="CQ33" s="587"/>
      <c r="CR33" s="588"/>
      <c r="CS33" s="587"/>
      <c r="CT33" s="588"/>
      <c r="CU33" s="587"/>
      <c r="CV33" s="588"/>
      <c r="CW33" s="587"/>
      <c r="CX33" s="588"/>
      <c r="CY33" s="587"/>
      <c r="CZ33" s="588"/>
      <c r="DA33" s="587"/>
      <c r="DB33" s="588"/>
      <c r="DC33" s="587"/>
      <c r="DD33" s="588"/>
      <c r="DE33" s="587"/>
      <c r="DF33" s="588"/>
      <c r="DG33" s="587"/>
      <c r="DH33" s="588"/>
      <c r="DI33" s="587"/>
      <c r="DJ33" s="588"/>
    </row>
    <row r="34" spans="2:114" ht="13.5" thickBot="1" x14ac:dyDescent="0.25">
      <c r="B34" s="597" t="s">
        <v>238</v>
      </c>
      <c r="C34" s="590" t="s">
        <v>239</v>
      </c>
      <c r="D34" s="580">
        <f t="shared" si="0"/>
        <v>1118.8100000000002</v>
      </c>
      <c r="E34" s="591"/>
      <c r="F34" s="592"/>
      <c r="G34" s="591"/>
      <c r="H34" s="592"/>
      <c r="I34" s="591"/>
      <c r="J34" s="592"/>
      <c r="K34" s="591"/>
      <c r="L34" s="592"/>
      <c r="M34" s="591"/>
      <c r="N34" s="592"/>
      <c r="O34" s="591"/>
      <c r="P34" s="592"/>
      <c r="Q34" s="591"/>
      <c r="R34" s="592"/>
      <c r="S34" s="591"/>
      <c r="T34" s="592"/>
      <c r="U34" s="591"/>
      <c r="V34" s="592"/>
      <c r="W34" s="591">
        <v>100</v>
      </c>
      <c r="X34" s="592">
        <v>0.05</v>
      </c>
      <c r="Y34" s="591"/>
      <c r="Z34" s="592"/>
      <c r="AA34" s="591">
        <v>400</v>
      </c>
      <c r="AB34" s="592">
        <v>0.02</v>
      </c>
      <c r="AC34" s="591"/>
      <c r="AD34" s="592"/>
      <c r="AE34" s="591"/>
      <c r="AF34" s="592"/>
      <c r="AG34" s="591">
        <v>61</v>
      </c>
      <c r="AH34" s="592">
        <v>4.9000000000000004</v>
      </c>
      <c r="AI34" s="591">
        <v>39</v>
      </c>
      <c r="AJ34" s="592">
        <v>20.69</v>
      </c>
      <c r="AK34" s="591"/>
      <c r="AL34" s="592"/>
      <c r="AM34" s="591"/>
      <c r="AN34" s="592"/>
      <c r="AO34" s="591"/>
      <c r="AP34" s="592"/>
      <c r="AQ34" s="591"/>
      <c r="AR34" s="592"/>
      <c r="AS34" s="591"/>
      <c r="AT34" s="592"/>
      <c r="AU34" s="591"/>
      <c r="AV34" s="592"/>
      <c r="AW34" s="591"/>
      <c r="AX34" s="592"/>
      <c r="AY34" s="591"/>
      <c r="AZ34" s="592"/>
      <c r="BA34" s="591"/>
      <c r="BB34" s="592"/>
      <c r="BC34" s="591"/>
      <c r="BD34" s="592"/>
      <c r="BE34" s="591"/>
      <c r="BF34" s="592"/>
      <c r="BG34" s="591"/>
      <c r="BH34" s="592"/>
      <c r="BI34" s="591"/>
      <c r="BJ34" s="592"/>
      <c r="BK34" s="591"/>
      <c r="BL34" s="592"/>
      <c r="BM34" s="591"/>
      <c r="BN34" s="592"/>
      <c r="BO34" s="591"/>
      <c r="BP34" s="592"/>
      <c r="BQ34" s="591"/>
      <c r="BR34" s="592"/>
      <c r="BS34" s="591"/>
      <c r="BT34" s="592"/>
      <c r="BU34" s="591"/>
      <c r="BV34" s="592"/>
      <c r="BW34" s="591"/>
      <c r="BX34" s="592"/>
      <c r="BY34" s="591"/>
      <c r="BZ34" s="592"/>
      <c r="CA34" s="591"/>
      <c r="CB34" s="592"/>
      <c r="CC34" s="591"/>
      <c r="CD34" s="592"/>
      <c r="CE34" s="591"/>
      <c r="CF34" s="592"/>
      <c r="CG34" s="591"/>
      <c r="CH34" s="592"/>
      <c r="CI34" s="591"/>
      <c r="CJ34" s="592"/>
      <c r="CK34" s="591"/>
      <c r="CL34" s="592"/>
      <c r="CM34" s="591"/>
      <c r="CN34" s="592"/>
      <c r="CO34" s="591"/>
      <c r="CP34" s="592"/>
      <c r="CQ34" s="591"/>
      <c r="CR34" s="592"/>
      <c r="CS34" s="591"/>
      <c r="CT34" s="592"/>
      <c r="CU34" s="591"/>
      <c r="CV34" s="592"/>
      <c r="CW34" s="591"/>
      <c r="CX34" s="592"/>
      <c r="CY34" s="591"/>
      <c r="CZ34" s="592"/>
      <c r="DA34" s="591"/>
      <c r="DB34" s="592"/>
      <c r="DC34" s="591"/>
      <c r="DD34" s="592"/>
      <c r="DE34" s="591"/>
      <c r="DF34" s="592"/>
      <c r="DG34" s="591"/>
      <c r="DH34" s="592"/>
      <c r="DI34" s="591"/>
      <c r="DJ34" s="592"/>
    </row>
    <row r="35" spans="2:114" ht="13.5" thickBot="1" x14ac:dyDescent="0.25">
      <c r="B35" s="598" t="s">
        <v>238</v>
      </c>
      <c r="C35" s="582" t="s">
        <v>240</v>
      </c>
      <c r="D35" s="580">
        <f t="shared" si="0"/>
        <v>568.01465210895719</v>
      </c>
      <c r="E35" s="583"/>
      <c r="F35" s="584"/>
      <c r="G35" s="583">
        <v>310</v>
      </c>
      <c r="H35" s="584">
        <v>0.177568</v>
      </c>
      <c r="I35" s="583"/>
      <c r="J35" s="584"/>
      <c r="K35" s="583"/>
      <c r="L35" s="584"/>
      <c r="M35" s="583"/>
      <c r="N35" s="584"/>
      <c r="O35" s="583"/>
      <c r="P35" s="584"/>
      <c r="Q35" s="583"/>
      <c r="R35" s="584"/>
      <c r="S35" s="583"/>
      <c r="T35" s="584"/>
      <c r="U35" s="583">
        <v>20</v>
      </c>
      <c r="V35" s="584">
        <v>2.0272000000000001</v>
      </c>
      <c r="W35" s="583"/>
      <c r="X35" s="584"/>
      <c r="Y35" s="583"/>
      <c r="Z35" s="584"/>
      <c r="AA35" s="583"/>
      <c r="AB35" s="584"/>
      <c r="AC35" s="583"/>
      <c r="AD35" s="584"/>
      <c r="AE35" s="583"/>
      <c r="AF35" s="584"/>
      <c r="AG35" s="583">
        <v>18.5</v>
      </c>
      <c r="AH35" s="584">
        <v>3.9772727272727271</v>
      </c>
      <c r="AI35" s="583">
        <v>41.875</v>
      </c>
      <c r="AJ35" s="584">
        <v>9.5246573529411762</v>
      </c>
      <c r="AK35" s="583"/>
      <c r="AL35" s="584"/>
      <c r="AM35" s="583"/>
      <c r="AN35" s="584"/>
      <c r="AO35" s="583"/>
      <c r="AP35" s="584"/>
      <c r="AQ35" s="583"/>
      <c r="AR35" s="584"/>
      <c r="AS35" s="583"/>
      <c r="AT35" s="584"/>
      <c r="AU35" s="583"/>
      <c r="AV35" s="584"/>
      <c r="AW35" s="583"/>
      <c r="AX35" s="584"/>
      <c r="AY35" s="583"/>
      <c r="AZ35" s="584"/>
      <c r="BA35" s="583"/>
      <c r="BB35" s="584"/>
      <c r="BC35" s="583"/>
      <c r="BD35" s="584"/>
      <c r="BE35" s="583"/>
      <c r="BF35" s="584"/>
      <c r="BG35" s="583"/>
      <c r="BH35" s="584"/>
      <c r="BI35" s="583"/>
      <c r="BJ35" s="584"/>
      <c r="BK35" s="583"/>
      <c r="BL35" s="584"/>
      <c r="BM35" s="583"/>
      <c r="BN35" s="584"/>
      <c r="BO35" s="583"/>
      <c r="BP35" s="584"/>
      <c r="BQ35" s="583"/>
      <c r="BR35" s="584"/>
      <c r="BS35" s="583"/>
      <c r="BT35" s="584"/>
      <c r="BU35" s="583"/>
      <c r="BV35" s="584"/>
      <c r="BW35" s="583"/>
      <c r="BX35" s="584"/>
      <c r="BY35" s="583"/>
      <c r="BZ35" s="584"/>
      <c r="CA35" s="583"/>
      <c r="CB35" s="584"/>
      <c r="CC35" s="583"/>
      <c r="CD35" s="584"/>
      <c r="CE35" s="583"/>
      <c r="CF35" s="584"/>
      <c r="CG35" s="583"/>
      <c r="CH35" s="584"/>
      <c r="CI35" s="583"/>
      <c r="CJ35" s="584"/>
      <c r="CK35" s="583"/>
      <c r="CL35" s="584"/>
      <c r="CM35" s="583"/>
      <c r="CN35" s="584"/>
      <c r="CO35" s="583"/>
      <c r="CP35" s="584"/>
      <c r="CQ35" s="583"/>
      <c r="CR35" s="584"/>
      <c r="CS35" s="583"/>
      <c r="CT35" s="584"/>
      <c r="CU35" s="583"/>
      <c r="CV35" s="584"/>
      <c r="CW35" s="583"/>
      <c r="CX35" s="584"/>
      <c r="CY35" s="583"/>
      <c r="CZ35" s="584"/>
      <c r="DA35" s="583"/>
      <c r="DB35" s="584"/>
      <c r="DC35" s="583"/>
      <c r="DD35" s="584"/>
      <c r="DE35" s="583"/>
      <c r="DF35" s="584"/>
      <c r="DG35" s="583"/>
      <c r="DH35" s="584"/>
      <c r="DI35" s="583"/>
      <c r="DJ35" s="584"/>
    </row>
    <row r="36" spans="2:114" ht="13.5" thickBot="1" x14ac:dyDescent="0.25">
      <c r="B36" s="599" t="s">
        <v>238</v>
      </c>
      <c r="C36" s="586" t="s">
        <v>241</v>
      </c>
      <c r="D36" s="580">
        <f t="shared" si="0"/>
        <v>1054.2599059877648</v>
      </c>
      <c r="E36" s="593">
        <v>200</v>
      </c>
      <c r="F36" s="594">
        <v>0.1792</v>
      </c>
      <c r="G36" s="593"/>
      <c r="H36" s="594"/>
      <c r="I36" s="593">
        <v>1919</v>
      </c>
      <c r="J36" s="594">
        <v>6.6080000000000002E-3</v>
      </c>
      <c r="K36" s="593"/>
      <c r="L36" s="594"/>
      <c r="M36" s="593"/>
      <c r="N36" s="594"/>
      <c r="Q36" s="593"/>
      <c r="R36" s="594"/>
      <c r="S36" s="593"/>
      <c r="T36" s="594"/>
      <c r="U36" s="593"/>
      <c r="V36" s="594"/>
      <c r="W36" s="593"/>
      <c r="X36" s="594"/>
      <c r="Y36" s="593"/>
      <c r="Z36" s="594"/>
      <c r="AA36" s="593"/>
      <c r="AB36" s="594"/>
      <c r="AC36" s="593">
        <v>37</v>
      </c>
      <c r="AD36" s="594">
        <v>2.847843243243243</v>
      </c>
      <c r="AE36" s="593"/>
      <c r="AF36" s="594"/>
      <c r="AG36" s="593">
        <v>14.5</v>
      </c>
      <c r="AH36" s="594">
        <v>6.9066910994764408</v>
      </c>
      <c r="AI36" s="593">
        <v>95</v>
      </c>
      <c r="AJ36" s="594">
        <v>8.4233887688984872</v>
      </c>
      <c r="AK36" s="593"/>
      <c r="AL36" s="594"/>
      <c r="AM36" s="593"/>
      <c r="AN36" s="594"/>
      <c r="AO36" s="593"/>
      <c r="AP36" s="594"/>
      <c r="AQ36" s="593"/>
      <c r="AR36" s="594"/>
      <c r="AS36" s="593"/>
      <c r="AT36" s="594"/>
      <c r="AU36" s="593"/>
      <c r="AV36" s="594"/>
      <c r="AW36" s="593"/>
      <c r="AX36" s="594"/>
      <c r="AY36" s="593"/>
      <c r="AZ36" s="594"/>
      <c r="BA36" s="593"/>
      <c r="BB36" s="594"/>
      <c r="BC36" s="593"/>
      <c r="BD36" s="594"/>
      <c r="BE36" s="593"/>
      <c r="BF36" s="594"/>
      <c r="BG36" s="593"/>
      <c r="BH36" s="594"/>
      <c r="BI36" s="593"/>
      <c r="BJ36" s="594"/>
      <c r="BK36" s="593"/>
      <c r="BL36" s="594"/>
      <c r="BM36" s="593"/>
      <c r="BN36" s="594"/>
      <c r="BO36" s="593"/>
      <c r="BP36" s="594"/>
      <c r="BQ36" s="593"/>
      <c r="BR36" s="594"/>
      <c r="BS36" s="593"/>
      <c r="BT36" s="594"/>
      <c r="BU36" s="593"/>
      <c r="BV36" s="594"/>
      <c r="BW36" s="593"/>
      <c r="BX36" s="594"/>
      <c r="BY36" s="593"/>
      <c r="BZ36" s="594"/>
      <c r="CA36" s="593"/>
      <c r="CB36" s="594"/>
      <c r="CC36" s="593"/>
      <c r="CD36" s="594"/>
      <c r="CE36" s="593"/>
      <c r="CF36" s="594"/>
      <c r="CG36" s="593"/>
      <c r="CH36" s="594"/>
      <c r="CI36" s="593"/>
      <c r="CJ36" s="594"/>
      <c r="CK36" s="593"/>
      <c r="CL36" s="594"/>
      <c r="CM36" s="593"/>
      <c r="CN36" s="594"/>
      <c r="CO36" s="593"/>
      <c r="CP36" s="594"/>
      <c r="CQ36" s="593"/>
      <c r="CR36" s="594"/>
      <c r="CS36" s="593"/>
      <c r="CT36" s="594"/>
      <c r="CU36" s="593"/>
      <c r="CV36" s="594"/>
      <c r="CW36" s="593"/>
      <c r="CX36" s="594"/>
      <c r="CY36" s="593"/>
      <c r="CZ36" s="594"/>
      <c r="DA36" s="593"/>
      <c r="DB36" s="594"/>
      <c r="DC36" s="593"/>
      <c r="DD36" s="594"/>
      <c r="DE36" s="593"/>
      <c r="DF36" s="594"/>
      <c r="DG36" s="593"/>
      <c r="DH36" s="594"/>
      <c r="DI36" s="593"/>
      <c r="DJ36" s="594"/>
    </row>
    <row r="37" spans="2:114" ht="13.5" thickBot="1" x14ac:dyDescent="0.25">
      <c r="B37" s="589" t="s">
        <v>242</v>
      </c>
      <c r="C37" s="590" t="s">
        <v>243</v>
      </c>
      <c r="D37" s="580">
        <f t="shared" si="0"/>
        <v>5539.474758926508</v>
      </c>
      <c r="E37" s="595"/>
      <c r="F37" s="596"/>
      <c r="G37" s="595"/>
      <c r="H37" s="596"/>
      <c r="I37" s="595"/>
      <c r="J37" s="596"/>
      <c r="K37" s="595"/>
      <c r="L37" s="596"/>
      <c r="M37" s="595"/>
      <c r="N37" s="596"/>
      <c r="O37" s="595">
        <v>1572</v>
      </c>
      <c r="P37" s="596">
        <v>2.219695089633671E-2</v>
      </c>
      <c r="Q37" s="595"/>
      <c r="R37" s="596"/>
      <c r="S37" s="595"/>
      <c r="T37" s="596"/>
      <c r="U37" s="595">
        <v>94</v>
      </c>
      <c r="V37" s="596">
        <v>0.96799999999999997</v>
      </c>
      <c r="W37" s="595">
        <v>546</v>
      </c>
      <c r="X37" s="596">
        <v>4.3455000000000001E-2</v>
      </c>
      <c r="Y37" s="595">
        <v>13</v>
      </c>
      <c r="Z37" s="596">
        <v>1.098E-2</v>
      </c>
      <c r="AA37" s="595"/>
      <c r="AB37" s="596"/>
      <c r="AC37" s="595"/>
      <c r="AD37" s="596"/>
      <c r="AE37" s="595"/>
      <c r="AF37" s="596"/>
      <c r="AG37" s="595"/>
      <c r="AH37" s="596"/>
      <c r="AI37" s="595">
        <v>19</v>
      </c>
      <c r="AJ37" s="596">
        <v>7.3689999999999998</v>
      </c>
      <c r="AK37" s="595"/>
      <c r="AL37" s="596"/>
      <c r="AM37" s="595"/>
      <c r="AN37" s="596"/>
      <c r="AO37" s="595"/>
      <c r="AP37" s="596"/>
      <c r="AQ37" s="595"/>
      <c r="AR37" s="596"/>
      <c r="AS37" s="595">
        <v>950</v>
      </c>
      <c r="AT37" s="596">
        <v>4.3119999999999999E-2</v>
      </c>
      <c r="AU37" s="595">
        <v>9637</v>
      </c>
      <c r="AV37" s="596">
        <v>0.53696124106230847</v>
      </c>
      <c r="AW37" s="595">
        <v>6</v>
      </c>
      <c r="AX37" s="596">
        <v>5.6749169999999998</v>
      </c>
      <c r="AY37" s="595"/>
      <c r="AZ37" s="596"/>
      <c r="BA37" s="595"/>
      <c r="BB37" s="596"/>
      <c r="BC37" s="595"/>
      <c r="BD37" s="596"/>
      <c r="BE37" s="595"/>
      <c r="BF37" s="596"/>
      <c r="BG37" s="595"/>
      <c r="BH37" s="596"/>
      <c r="BI37" s="595"/>
      <c r="BJ37" s="596"/>
      <c r="BK37" s="595"/>
      <c r="BL37" s="596"/>
      <c r="BM37" s="595"/>
      <c r="BN37" s="596"/>
      <c r="BO37" s="595"/>
      <c r="BP37" s="596"/>
      <c r="BQ37" s="595"/>
      <c r="BR37" s="596"/>
      <c r="BS37" s="595"/>
      <c r="BT37" s="596"/>
      <c r="BU37" s="595"/>
      <c r="BV37" s="596"/>
      <c r="BW37" s="595"/>
      <c r="BX37" s="596"/>
      <c r="BY37" s="595"/>
      <c r="BZ37" s="596"/>
      <c r="CA37" s="595"/>
      <c r="CB37" s="596"/>
      <c r="CC37" s="595"/>
      <c r="CD37" s="596"/>
      <c r="CE37" s="595"/>
      <c r="CF37" s="596"/>
      <c r="CG37" s="595"/>
      <c r="CH37" s="596"/>
      <c r="CI37" s="595"/>
      <c r="CJ37" s="596"/>
      <c r="CK37" s="595"/>
      <c r="CL37" s="596"/>
      <c r="CM37" s="595"/>
      <c r="CN37" s="596"/>
      <c r="CO37" s="595"/>
      <c r="CP37" s="596"/>
      <c r="CQ37" s="595"/>
      <c r="CR37" s="596"/>
      <c r="CS37" s="595"/>
      <c r="CT37" s="596"/>
      <c r="CU37" s="595"/>
      <c r="CV37" s="596"/>
      <c r="CW37" s="595"/>
      <c r="CX37" s="596"/>
      <c r="CY37" s="595"/>
      <c r="CZ37" s="596"/>
      <c r="DA37" s="595"/>
      <c r="DB37" s="596"/>
      <c r="DC37" s="595"/>
      <c r="DD37" s="596"/>
      <c r="DE37" s="595"/>
      <c r="DF37" s="596"/>
      <c r="DG37" s="595"/>
      <c r="DH37" s="596"/>
      <c r="DI37" s="595"/>
      <c r="DJ37" s="596"/>
    </row>
    <row r="38" spans="2:114" ht="13.5" thickBot="1" x14ac:dyDescent="0.25">
      <c r="B38" s="581" t="s">
        <v>242</v>
      </c>
      <c r="C38" s="582" t="s">
        <v>244</v>
      </c>
      <c r="D38" s="580">
        <f t="shared" si="0"/>
        <v>0</v>
      </c>
      <c r="E38" s="583"/>
      <c r="F38" s="584"/>
      <c r="G38" s="583"/>
      <c r="H38" s="584"/>
      <c r="I38" s="583"/>
      <c r="J38" s="584"/>
      <c r="K38" s="583"/>
      <c r="L38" s="584"/>
      <c r="M38" s="583"/>
      <c r="N38" s="584"/>
      <c r="O38" s="583"/>
      <c r="P38" s="584"/>
      <c r="Q38" s="583"/>
      <c r="R38" s="584"/>
      <c r="S38" s="583"/>
      <c r="T38" s="584"/>
      <c r="U38" s="583"/>
      <c r="V38" s="584"/>
      <c r="W38" s="583"/>
      <c r="X38" s="584"/>
      <c r="Y38" s="583"/>
      <c r="Z38" s="584"/>
      <c r="AA38" s="583"/>
      <c r="AB38" s="584"/>
      <c r="AC38" s="583"/>
      <c r="AD38" s="584"/>
      <c r="AE38" s="583"/>
      <c r="AF38" s="584"/>
      <c r="AG38" s="583"/>
      <c r="AH38" s="584"/>
      <c r="AI38" s="583"/>
      <c r="AJ38" s="584"/>
      <c r="AK38" s="583"/>
      <c r="AL38" s="584"/>
      <c r="AM38" s="583"/>
      <c r="AN38" s="584"/>
      <c r="AO38" s="583"/>
      <c r="AP38" s="584"/>
      <c r="AQ38" s="583"/>
      <c r="AR38" s="584"/>
      <c r="AS38" s="583"/>
      <c r="AT38" s="584"/>
      <c r="AU38" s="583"/>
      <c r="AV38" s="584"/>
      <c r="AW38" s="583"/>
      <c r="AX38" s="584"/>
      <c r="AY38" s="583"/>
      <c r="AZ38" s="584"/>
      <c r="BA38" s="583"/>
      <c r="BB38" s="584"/>
      <c r="BC38" s="583"/>
      <c r="BD38" s="584"/>
      <c r="BE38" s="583"/>
      <c r="BF38" s="584"/>
      <c r="BG38" s="583"/>
      <c r="BH38" s="584"/>
      <c r="BI38" s="583"/>
      <c r="BJ38" s="584"/>
      <c r="BK38" s="583"/>
      <c r="BL38" s="584"/>
      <c r="BM38" s="583"/>
      <c r="BN38" s="584"/>
      <c r="BO38" s="583"/>
      <c r="BP38" s="584"/>
      <c r="BQ38" s="583"/>
      <c r="BR38" s="584"/>
      <c r="BS38" s="583"/>
      <c r="BT38" s="584"/>
      <c r="BU38" s="583"/>
      <c r="BV38" s="584"/>
      <c r="BW38" s="583"/>
      <c r="BX38" s="584"/>
      <c r="BY38" s="583"/>
      <c r="BZ38" s="584"/>
      <c r="CA38" s="583"/>
      <c r="CB38" s="584"/>
      <c r="CC38" s="583"/>
      <c r="CD38" s="584"/>
      <c r="CE38" s="583"/>
      <c r="CF38" s="584"/>
      <c r="CG38" s="583"/>
      <c r="CH38" s="584"/>
      <c r="CI38" s="583"/>
      <c r="CJ38" s="584"/>
      <c r="CK38" s="583"/>
      <c r="CL38" s="584"/>
      <c r="CM38" s="583"/>
      <c r="CN38" s="584"/>
      <c r="CO38" s="583"/>
      <c r="CP38" s="584"/>
      <c r="CQ38" s="583"/>
      <c r="CR38" s="584"/>
      <c r="CS38" s="583"/>
      <c r="CT38" s="584"/>
      <c r="CU38" s="583"/>
      <c r="CV38" s="584"/>
      <c r="CW38" s="583"/>
      <c r="CX38" s="584"/>
      <c r="CY38" s="583"/>
      <c r="CZ38" s="584"/>
      <c r="DA38" s="583"/>
      <c r="DB38" s="584"/>
      <c r="DC38" s="583"/>
      <c r="DD38" s="584"/>
      <c r="DE38" s="583"/>
      <c r="DF38" s="584"/>
      <c r="DG38" s="583"/>
      <c r="DH38" s="584"/>
      <c r="DI38" s="583"/>
      <c r="DJ38" s="584"/>
    </row>
    <row r="39" spans="2:114" ht="13.5" thickBot="1" x14ac:dyDescent="0.25">
      <c r="B39" s="581" t="s">
        <v>242</v>
      </c>
      <c r="C39" s="582" t="s">
        <v>245</v>
      </c>
      <c r="D39" s="580">
        <f t="shared" si="0"/>
        <v>2257.6453092784877</v>
      </c>
      <c r="E39" s="583"/>
      <c r="F39" s="584"/>
      <c r="G39" s="583">
        <v>1040</v>
      </c>
      <c r="H39" s="584">
        <v>0.48159999999999997</v>
      </c>
      <c r="I39" s="583"/>
      <c r="J39" s="584"/>
      <c r="K39" s="583">
        <v>79</v>
      </c>
      <c r="L39" s="584">
        <v>3.94</v>
      </c>
      <c r="M39" s="583"/>
      <c r="N39" s="584"/>
      <c r="O39" s="583">
        <v>775</v>
      </c>
      <c r="P39" s="584">
        <v>2.7892651757188504E-2</v>
      </c>
      <c r="Q39" s="583"/>
      <c r="R39" s="584"/>
      <c r="S39" s="583"/>
      <c r="T39" s="584"/>
      <c r="U39" s="583">
        <v>148</v>
      </c>
      <c r="V39" s="584">
        <v>0.99815810810810801</v>
      </c>
      <c r="W39" s="583"/>
      <c r="X39" s="584"/>
      <c r="Y39" s="583">
        <v>184</v>
      </c>
      <c r="Z39" s="584">
        <v>2.5499999999999998</v>
      </c>
      <c r="AA39" s="583">
        <v>450</v>
      </c>
      <c r="AB39" s="584">
        <v>2.3630000000000002E-2</v>
      </c>
      <c r="AC39" s="583">
        <v>9</v>
      </c>
      <c r="AD39" s="584">
        <v>18</v>
      </c>
      <c r="AE39" s="583"/>
      <c r="AF39" s="584"/>
      <c r="AG39" s="583"/>
      <c r="AH39" s="584"/>
      <c r="AI39" s="583"/>
      <c r="AJ39" s="584"/>
      <c r="AK39" s="583"/>
      <c r="AL39" s="584"/>
      <c r="AM39" s="583"/>
      <c r="AN39" s="584"/>
      <c r="AO39" s="583"/>
      <c r="AP39" s="584"/>
      <c r="AQ39" s="583"/>
      <c r="AR39" s="584"/>
      <c r="AS39" s="583"/>
      <c r="AT39" s="584"/>
      <c r="AU39" s="583"/>
      <c r="AV39" s="584"/>
      <c r="AW39" s="583"/>
      <c r="AX39" s="584"/>
      <c r="AY39" s="583"/>
      <c r="AZ39" s="584"/>
      <c r="BA39" s="583"/>
      <c r="BB39" s="584"/>
      <c r="BC39" s="583"/>
      <c r="BD39" s="584"/>
      <c r="BE39" s="583"/>
      <c r="BF39" s="584"/>
      <c r="BG39" s="583"/>
      <c r="BH39" s="584"/>
      <c r="BI39" s="583"/>
      <c r="BJ39" s="584"/>
      <c r="BK39" s="583"/>
      <c r="BL39" s="584"/>
      <c r="BM39" s="583"/>
      <c r="BN39" s="584"/>
      <c r="BO39" s="583"/>
      <c r="BP39" s="584"/>
      <c r="BQ39" s="583"/>
      <c r="BR39" s="584"/>
      <c r="BS39" s="583"/>
      <c r="BT39" s="584"/>
      <c r="BU39" s="583"/>
      <c r="BV39" s="584"/>
      <c r="BW39" s="583"/>
      <c r="BX39" s="584"/>
      <c r="BY39" s="583"/>
      <c r="BZ39" s="584"/>
      <c r="CA39" s="583"/>
      <c r="CB39" s="584"/>
      <c r="CC39" s="583"/>
      <c r="CD39" s="584"/>
      <c r="CE39" s="583"/>
      <c r="CF39" s="584"/>
      <c r="CG39" s="583"/>
      <c r="CH39" s="584"/>
      <c r="CI39" s="583"/>
      <c r="CJ39" s="584"/>
      <c r="CK39" s="583"/>
      <c r="CL39" s="584"/>
      <c r="CM39" s="583">
        <v>9</v>
      </c>
      <c r="CN39" s="584">
        <v>59.29</v>
      </c>
      <c r="CO39" s="583"/>
      <c r="CP39" s="584"/>
      <c r="CQ39" s="583"/>
      <c r="CR39" s="584"/>
      <c r="CS39" s="583"/>
      <c r="CT39" s="584"/>
      <c r="CU39" s="583"/>
      <c r="CV39" s="584"/>
      <c r="CW39" s="583"/>
      <c r="CX39" s="584"/>
      <c r="CY39" s="583">
        <v>41</v>
      </c>
      <c r="CZ39" s="584">
        <v>2.0670731707317072</v>
      </c>
      <c r="DA39" s="583">
        <v>9</v>
      </c>
      <c r="DB39" s="584">
        <v>1.57</v>
      </c>
      <c r="DC39" s="583">
        <v>0.60000000000000853</v>
      </c>
      <c r="DD39" s="584">
        <v>3.0893402777777781</v>
      </c>
      <c r="DE39" s="583"/>
      <c r="DF39" s="584"/>
      <c r="DG39" s="583"/>
      <c r="DH39" s="584"/>
      <c r="DI39" s="583"/>
      <c r="DJ39" s="584"/>
    </row>
    <row r="40" spans="2:114" ht="13.5" thickBot="1" x14ac:dyDescent="0.25">
      <c r="B40" s="581" t="s">
        <v>242</v>
      </c>
      <c r="C40" s="582" t="s">
        <v>246</v>
      </c>
      <c r="D40" s="580">
        <f t="shared" si="0"/>
        <v>1047.1924812030077</v>
      </c>
      <c r="E40" s="583"/>
      <c r="F40" s="584"/>
      <c r="G40" s="583">
        <v>1200</v>
      </c>
      <c r="H40" s="584">
        <v>0.67200000000000004</v>
      </c>
      <c r="I40" s="583"/>
      <c r="J40" s="584"/>
      <c r="K40" s="583"/>
      <c r="L40" s="584"/>
      <c r="M40" s="583"/>
      <c r="N40" s="584"/>
      <c r="O40" s="583">
        <v>2600</v>
      </c>
      <c r="P40" s="584">
        <v>3.6315789473684211E-2</v>
      </c>
      <c r="Q40" s="583"/>
      <c r="R40" s="584"/>
      <c r="S40" s="583">
        <v>2</v>
      </c>
      <c r="T40" s="584">
        <v>52.02</v>
      </c>
      <c r="U40" s="583"/>
      <c r="V40" s="584"/>
      <c r="W40" s="583"/>
      <c r="X40" s="584"/>
      <c r="Y40" s="583"/>
      <c r="Z40" s="584"/>
      <c r="AA40" s="583"/>
      <c r="AB40" s="584"/>
      <c r="AC40" s="583"/>
      <c r="AD40" s="584"/>
      <c r="AE40" s="583"/>
      <c r="AF40" s="584"/>
      <c r="AG40" s="583"/>
      <c r="AH40" s="584"/>
      <c r="AI40" s="583">
        <v>4</v>
      </c>
      <c r="AJ40" s="584">
        <v>10.582857142857144</v>
      </c>
      <c r="AK40" s="583"/>
      <c r="AL40" s="584"/>
      <c r="AM40" s="583"/>
      <c r="AN40" s="584"/>
      <c r="AO40" s="583"/>
      <c r="AP40" s="584"/>
      <c r="AQ40" s="583"/>
      <c r="AR40" s="584"/>
      <c r="AS40" s="583"/>
      <c r="AT40" s="584"/>
      <c r="AU40" s="583"/>
      <c r="AV40" s="584"/>
      <c r="AW40" s="583"/>
      <c r="AX40" s="584"/>
      <c r="AY40" s="583"/>
      <c r="AZ40" s="584"/>
      <c r="BA40" s="583"/>
      <c r="BB40" s="584"/>
      <c r="BC40" s="583"/>
      <c r="BD40" s="584"/>
      <c r="BE40" s="583"/>
      <c r="BF40" s="584"/>
      <c r="BG40" s="583"/>
      <c r="BH40" s="584"/>
      <c r="BI40" s="583"/>
      <c r="BJ40" s="584"/>
      <c r="BK40" s="583"/>
      <c r="BL40" s="584"/>
      <c r="BM40" s="583"/>
      <c r="BN40" s="584"/>
      <c r="BO40" s="583"/>
      <c r="BP40" s="584"/>
      <c r="BQ40" s="583"/>
      <c r="BR40" s="584"/>
      <c r="BS40" s="583"/>
      <c r="BT40" s="584"/>
      <c r="BU40" s="583"/>
      <c r="BV40" s="584"/>
      <c r="BW40" s="583"/>
      <c r="BX40" s="584"/>
      <c r="BY40" s="583"/>
      <c r="BZ40" s="584"/>
      <c r="CA40" s="583"/>
      <c r="CB40" s="584"/>
      <c r="CC40" s="583"/>
      <c r="CD40" s="584"/>
      <c r="CE40" s="583"/>
      <c r="CF40" s="584"/>
      <c r="CG40" s="583"/>
      <c r="CH40" s="584"/>
      <c r="CI40" s="583"/>
      <c r="CJ40" s="584"/>
      <c r="CK40" s="583"/>
      <c r="CL40" s="584"/>
      <c r="CM40" s="583"/>
      <c r="CN40" s="584"/>
      <c r="CO40" s="583"/>
      <c r="CP40" s="584"/>
      <c r="CQ40" s="583"/>
      <c r="CR40" s="584"/>
      <c r="CS40" s="583"/>
      <c r="CT40" s="584"/>
      <c r="CU40" s="583"/>
      <c r="CV40" s="584"/>
      <c r="CW40" s="583"/>
      <c r="CX40" s="584"/>
      <c r="CY40" s="583"/>
      <c r="CZ40" s="584"/>
      <c r="DA40" s="583"/>
      <c r="DB40" s="584"/>
      <c r="DC40" s="583"/>
      <c r="DD40" s="584"/>
      <c r="DE40" s="583"/>
      <c r="DF40" s="584"/>
      <c r="DG40" s="583"/>
      <c r="DH40" s="584"/>
      <c r="DI40" s="583"/>
      <c r="DJ40" s="584"/>
    </row>
    <row r="41" spans="2:114" ht="13.5" thickBot="1" x14ac:dyDescent="0.25">
      <c r="B41" s="581" t="s">
        <v>242</v>
      </c>
      <c r="C41" s="582" t="s">
        <v>247</v>
      </c>
      <c r="D41" s="580">
        <f t="shared" si="0"/>
        <v>908.11384615384611</v>
      </c>
      <c r="E41" s="583"/>
      <c r="F41" s="584"/>
      <c r="G41" s="583"/>
      <c r="H41" s="584"/>
      <c r="I41" s="583"/>
      <c r="J41" s="584"/>
      <c r="K41" s="583">
        <v>40</v>
      </c>
      <c r="L41" s="584">
        <v>7.0179999999999998</v>
      </c>
      <c r="M41" s="583"/>
      <c r="N41" s="584"/>
      <c r="O41" s="583"/>
      <c r="P41" s="584"/>
      <c r="Q41" s="583"/>
      <c r="R41" s="584"/>
      <c r="S41" s="583"/>
      <c r="T41" s="584"/>
      <c r="U41" s="583"/>
      <c r="V41" s="584"/>
      <c r="W41" s="583">
        <v>200</v>
      </c>
      <c r="X41" s="584">
        <v>4.2999999999999997E-2</v>
      </c>
      <c r="Y41" s="583"/>
      <c r="Z41" s="584"/>
      <c r="AA41" s="583"/>
      <c r="AB41" s="584"/>
      <c r="AC41" s="583"/>
      <c r="AD41" s="584"/>
      <c r="AE41" s="583"/>
      <c r="AF41" s="584"/>
      <c r="AG41" s="583">
        <v>5</v>
      </c>
      <c r="AH41" s="584">
        <v>7.8090000000000002</v>
      </c>
      <c r="AI41" s="583">
        <v>36.5</v>
      </c>
      <c r="AJ41" s="584">
        <v>10.72846153846154</v>
      </c>
      <c r="AK41" s="583"/>
      <c r="AL41" s="584"/>
      <c r="AM41" s="583"/>
      <c r="AN41" s="584"/>
      <c r="AO41" s="583"/>
      <c r="AP41" s="584"/>
      <c r="AQ41" s="583"/>
      <c r="AR41" s="584"/>
      <c r="AS41" s="583"/>
      <c r="AT41" s="584"/>
      <c r="AU41" s="583"/>
      <c r="AV41" s="584"/>
      <c r="AW41" s="583"/>
      <c r="AX41" s="584"/>
      <c r="AY41" s="583"/>
      <c r="AZ41" s="584"/>
      <c r="BA41" s="583"/>
      <c r="BB41" s="584"/>
      <c r="BC41" s="583"/>
      <c r="BD41" s="584"/>
      <c r="BE41" s="583"/>
      <c r="BF41" s="584"/>
      <c r="BG41" s="583"/>
      <c r="BH41" s="584"/>
      <c r="BI41" s="583"/>
      <c r="BJ41" s="584"/>
      <c r="BK41" s="583"/>
      <c r="BL41" s="584"/>
      <c r="BM41" s="583"/>
      <c r="BN41" s="584"/>
      <c r="BO41" s="583"/>
      <c r="BP41" s="584"/>
      <c r="BQ41" s="583"/>
      <c r="BR41" s="584"/>
      <c r="BS41" s="583"/>
      <c r="BT41" s="584"/>
      <c r="BU41" s="583"/>
      <c r="BV41" s="584"/>
      <c r="BW41" s="583"/>
      <c r="BX41" s="584"/>
      <c r="BY41" s="583"/>
      <c r="BZ41" s="584"/>
      <c r="CA41" s="583"/>
      <c r="CB41" s="584"/>
      <c r="CC41" s="583"/>
      <c r="CD41" s="584"/>
      <c r="CE41" s="583"/>
      <c r="CF41" s="584"/>
      <c r="CG41" s="583"/>
      <c r="CH41" s="584"/>
      <c r="CI41" s="583"/>
      <c r="CJ41" s="584"/>
      <c r="CK41" s="583"/>
      <c r="CL41" s="584"/>
      <c r="CM41" s="583"/>
      <c r="CN41" s="584"/>
      <c r="CO41" s="583"/>
      <c r="CP41" s="584"/>
      <c r="CQ41" s="583"/>
      <c r="CR41" s="584"/>
      <c r="CS41" s="583"/>
      <c r="CT41" s="584"/>
      <c r="CU41" s="583"/>
      <c r="CV41" s="584"/>
      <c r="CW41" s="583"/>
      <c r="CX41" s="584"/>
      <c r="CY41" s="583"/>
      <c r="CZ41" s="584"/>
      <c r="DA41" s="583"/>
      <c r="DB41" s="584"/>
      <c r="DC41" s="583"/>
      <c r="DD41" s="584"/>
      <c r="DE41" s="583">
        <v>4</v>
      </c>
      <c r="DF41" s="584">
        <v>47.04</v>
      </c>
      <c r="DG41" s="583"/>
      <c r="DH41" s="584"/>
      <c r="DI41" s="583"/>
      <c r="DJ41" s="584"/>
    </row>
    <row r="42" spans="2:114" ht="13.5" thickBot="1" x14ac:dyDescent="0.25">
      <c r="B42" s="581" t="s">
        <v>242</v>
      </c>
      <c r="C42" s="582" t="s">
        <v>248</v>
      </c>
      <c r="D42" s="580">
        <f t="shared" si="0"/>
        <v>2467.91</v>
      </c>
      <c r="E42" s="583"/>
      <c r="F42" s="584"/>
      <c r="G42" s="583"/>
      <c r="H42" s="584"/>
      <c r="I42" s="583"/>
      <c r="J42" s="584"/>
      <c r="K42" s="583"/>
      <c r="L42" s="584"/>
      <c r="M42" s="583"/>
      <c r="N42" s="584"/>
      <c r="O42" s="583">
        <v>18520</v>
      </c>
      <c r="P42" s="584">
        <v>0.03</v>
      </c>
      <c r="Q42" s="583"/>
      <c r="R42" s="584"/>
      <c r="S42" s="583"/>
      <c r="T42" s="584"/>
      <c r="U42" s="583"/>
      <c r="V42" s="584"/>
      <c r="W42" s="583">
        <v>430</v>
      </c>
      <c r="X42" s="584">
        <v>7.0000000000000007E-2</v>
      </c>
      <c r="Y42" s="583"/>
      <c r="Z42" s="584"/>
      <c r="AA42" s="583">
        <v>210</v>
      </c>
      <c r="AB42" s="584">
        <v>0.02</v>
      </c>
      <c r="AC42" s="583"/>
      <c r="AD42" s="584"/>
      <c r="AE42" s="583"/>
      <c r="AF42" s="584"/>
      <c r="AG42" s="583">
        <v>74.5</v>
      </c>
      <c r="AH42" s="584">
        <v>4.1399999999999997</v>
      </c>
      <c r="AI42" s="583">
        <v>117</v>
      </c>
      <c r="AJ42" s="584">
        <v>4.84</v>
      </c>
      <c r="AK42" s="583"/>
      <c r="AL42" s="584"/>
      <c r="AM42" s="583"/>
      <c r="AN42" s="584"/>
      <c r="AO42" s="583"/>
      <c r="AP42" s="584"/>
      <c r="AQ42" s="583"/>
      <c r="AR42" s="584"/>
      <c r="AS42" s="583"/>
      <c r="AT42" s="584"/>
      <c r="AU42" s="583"/>
      <c r="AV42" s="584"/>
      <c r="AW42" s="583"/>
      <c r="AX42" s="584"/>
      <c r="AY42" s="583"/>
      <c r="AZ42" s="584"/>
      <c r="BA42" s="583"/>
      <c r="BB42" s="584"/>
      <c r="BC42" s="583"/>
      <c r="BD42" s="584"/>
      <c r="BE42" s="583"/>
      <c r="BF42" s="584"/>
      <c r="BG42" s="583"/>
      <c r="BH42" s="584"/>
      <c r="BI42" s="583"/>
      <c r="BJ42" s="584"/>
      <c r="BK42" s="583"/>
      <c r="BL42" s="584"/>
      <c r="BM42" s="583"/>
      <c r="BN42" s="584"/>
      <c r="BO42" s="583"/>
      <c r="BP42" s="584"/>
      <c r="BQ42" s="583"/>
      <c r="BR42" s="584"/>
      <c r="BS42" s="583"/>
      <c r="BT42" s="584"/>
      <c r="BU42" s="583"/>
      <c r="BV42" s="584"/>
      <c r="BW42" s="583"/>
      <c r="BX42" s="584"/>
      <c r="BY42" s="583"/>
      <c r="BZ42" s="584"/>
      <c r="CA42" s="583"/>
      <c r="CB42" s="584"/>
      <c r="CC42" s="583"/>
      <c r="CD42" s="584"/>
      <c r="CE42" s="583"/>
      <c r="CF42" s="584"/>
      <c r="CG42" s="583"/>
      <c r="CH42" s="584"/>
      <c r="CI42" s="583"/>
      <c r="CJ42" s="584"/>
      <c r="CK42" s="583"/>
      <c r="CL42" s="584"/>
      <c r="CM42" s="583"/>
      <c r="CN42" s="584"/>
      <c r="CO42" s="583"/>
      <c r="CP42" s="584"/>
      <c r="CQ42" s="583"/>
      <c r="CR42" s="584"/>
      <c r="CS42" s="583"/>
      <c r="CT42" s="584"/>
      <c r="CU42" s="583"/>
      <c r="CV42" s="584"/>
      <c r="CW42" s="583"/>
      <c r="CX42" s="584"/>
      <c r="CY42" s="583"/>
      <c r="CZ42" s="584"/>
      <c r="DA42" s="583"/>
      <c r="DB42" s="584"/>
      <c r="DC42" s="583"/>
      <c r="DD42" s="584"/>
      <c r="DE42" s="583"/>
      <c r="DF42" s="584"/>
      <c r="DG42" s="583">
        <v>620</v>
      </c>
      <c r="DH42" s="584">
        <v>0.65</v>
      </c>
      <c r="DI42" s="583">
        <v>870</v>
      </c>
      <c r="DJ42" s="584">
        <v>0.69</v>
      </c>
    </row>
    <row r="43" spans="2:114" ht="13.5" thickBot="1" x14ac:dyDescent="0.25">
      <c r="B43" s="581" t="s">
        <v>242</v>
      </c>
      <c r="C43" s="582" t="s">
        <v>249</v>
      </c>
      <c r="D43" s="580">
        <f t="shared" si="0"/>
        <v>0</v>
      </c>
      <c r="E43" s="583"/>
      <c r="F43" s="584"/>
      <c r="G43" s="583"/>
      <c r="H43" s="584"/>
      <c r="I43" s="583"/>
      <c r="J43" s="584"/>
      <c r="K43" s="583"/>
      <c r="L43" s="584"/>
      <c r="M43" s="583"/>
      <c r="N43" s="584"/>
      <c r="O43" s="583"/>
      <c r="P43" s="584"/>
      <c r="Q43" s="583"/>
      <c r="R43" s="584"/>
      <c r="S43" s="583"/>
      <c r="T43" s="584"/>
      <c r="U43" s="583"/>
      <c r="V43" s="584"/>
      <c r="W43" s="583"/>
      <c r="X43" s="584"/>
      <c r="Y43" s="583"/>
      <c r="Z43" s="584"/>
      <c r="AA43" s="583"/>
      <c r="AB43" s="584"/>
      <c r="AC43" s="583"/>
      <c r="AD43" s="584"/>
      <c r="AE43" s="583"/>
      <c r="AF43" s="584"/>
      <c r="AG43" s="583"/>
      <c r="AH43" s="584"/>
      <c r="AI43" s="583"/>
      <c r="AJ43" s="584"/>
      <c r="AK43" s="583"/>
      <c r="AL43" s="584"/>
      <c r="AM43" s="583"/>
      <c r="AN43" s="584"/>
      <c r="AO43" s="583"/>
      <c r="AP43" s="584"/>
      <c r="AQ43" s="583"/>
      <c r="AR43" s="584"/>
      <c r="AS43" s="583"/>
      <c r="AT43" s="584"/>
      <c r="AU43" s="583"/>
      <c r="AV43" s="584"/>
      <c r="AW43" s="583"/>
      <c r="AX43" s="584"/>
      <c r="AY43" s="583"/>
      <c r="AZ43" s="584"/>
      <c r="BA43" s="583"/>
      <c r="BB43" s="584"/>
      <c r="BC43" s="583"/>
      <c r="BD43" s="584"/>
      <c r="BE43" s="583"/>
      <c r="BF43" s="584"/>
      <c r="BG43" s="583"/>
      <c r="BH43" s="584"/>
      <c r="BI43" s="583"/>
      <c r="BJ43" s="584"/>
      <c r="BK43" s="583"/>
      <c r="BL43" s="584"/>
      <c r="BM43" s="583"/>
      <c r="BN43" s="584"/>
      <c r="BO43" s="583"/>
      <c r="BP43" s="584"/>
      <c r="BQ43" s="583"/>
      <c r="BR43" s="584"/>
      <c r="BS43" s="583"/>
      <c r="BT43" s="584"/>
      <c r="BU43" s="583"/>
      <c r="BV43" s="584"/>
      <c r="BW43" s="583"/>
      <c r="BX43" s="584"/>
      <c r="BY43" s="583"/>
      <c r="BZ43" s="584"/>
      <c r="CA43" s="583"/>
      <c r="CB43" s="584"/>
      <c r="CC43" s="583"/>
      <c r="CD43" s="584"/>
      <c r="CE43" s="583"/>
      <c r="CF43" s="584"/>
      <c r="CG43" s="583"/>
      <c r="CH43" s="584"/>
      <c r="CI43" s="583"/>
      <c r="CJ43" s="584"/>
      <c r="CK43" s="583"/>
      <c r="CL43" s="584"/>
      <c r="CM43" s="583"/>
      <c r="CN43" s="584"/>
      <c r="CO43" s="583"/>
      <c r="CP43" s="584"/>
      <c r="CQ43" s="583"/>
      <c r="CR43" s="584"/>
      <c r="CS43" s="583"/>
      <c r="CT43" s="584"/>
      <c r="CU43" s="583"/>
      <c r="CV43" s="584"/>
      <c r="CW43" s="583"/>
      <c r="CX43" s="584"/>
      <c r="CY43" s="583"/>
      <c r="CZ43" s="584"/>
      <c r="DA43" s="583"/>
      <c r="DB43" s="584"/>
      <c r="DC43" s="583"/>
      <c r="DD43" s="584"/>
      <c r="DE43" s="583"/>
      <c r="DF43" s="584"/>
      <c r="DG43" s="583"/>
      <c r="DH43" s="584"/>
      <c r="DI43" s="583"/>
      <c r="DJ43" s="584"/>
    </row>
    <row r="44" spans="2:114" ht="13.5" thickBot="1" x14ac:dyDescent="0.25">
      <c r="B44" s="581" t="s">
        <v>242</v>
      </c>
      <c r="C44" s="582" t="s">
        <v>250</v>
      </c>
      <c r="D44" s="580">
        <f t="shared" si="0"/>
        <v>2018.9578221755819</v>
      </c>
      <c r="E44" s="583"/>
      <c r="F44" s="584"/>
      <c r="G44" s="583"/>
      <c r="H44" s="584"/>
      <c r="I44" s="583"/>
      <c r="J44" s="584"/>
      <c r="K44" s="583"/>
      <c r="L44" s="584"/>
      <c r="M44" s="583"/>
      <c r="N44" s="584"/>
      <c r="O44" s="583"/>
      <c r="P44" s="584"/>
      <c r="Q44" s="583"/>
      <c r="R44" s="584"/>
      <c r="S44" s="583"/>
      <c r="T44" s="584"/>
      <c r="U44" s="583">
        <v>355</v>
      </c>
      <c r="V44" s="584">
        <v>3.9144000000000001</v>
      </c>
      <c r="W44" s="583">
        <v>1000</v>
      </c>
      <c r="X44" s="584">
        <v>4.5309090909090903E-2</v>
      </c>
      <c r="Y44" s="583"/>
      <c r="Z44" s="584"/>
      <c r="AA44" s="583"/>
      <c r="AB44" s="584"/>
      <c r="AC44" s="583"/>
      <c r="AD44" s="584"/>
      <c r="AE44" s="583"/>
      <c r="AF44" s="584"/>
      <c r="AG44" s="583">
        <v>39</v>
      </c>
      <c r="AH44" s="584">
        <v>4.9144307692307692</v>
      </c>
      <c r="AI44" s="583">
        <v>25.45</v>
      </c>
      <c r="AJ44" s="584">
        <v>15.41744327176781</v>
      </c>
      <c r="AK44" s="583"/>
      <c r="AL44" s="584"/>
      <c r="AM44" s="583"/>
      <c r="AN44" s="584"/>
      <c r="AO44" s="583"/>
      <c r="AP44" s="584"/>
      <c r="AQ44" s="583"/>
      <c r="AR44" s="584"/>
      <c r="AS44" s="583"/>
      <c r="AT44" s="584"/>
      <c r="AU44" s="583"/>
      <c r="AV44" s="584"/>
      <c r="AW44" s="583"/>
      <c r="AX44" s="584"/>
      <c r="AY44" s="583"/>
      <c r="AZ44" s="584"/>
      <c r="BA44" s="583"/>
      <c r="BB44" s="584"/>
      <c r="BC44" s="583"/>
      <c r="BD44" s="584"/>
      <c r="BE44" s="583"/>
      <c r="BF44" s="584"/>
      <c r="BG44" s="583"/>
      <c r="BH44" s="584"/>
      <c r="BI44" s="583"/>
      <c r="BJ44" s="584"/>
      <c r="BK44" s="583"/>
      <c r="BL44" s="584"/>
      <c r="BM44" s="583"/>
      <c r="BN44" s="584"/>
      <c r="BO44" s="583"/>
      <c r="BP44" s="584"/>
      <c r="BQ44" s="583"/>
      <c r="BR44" s="584"/>
      <c r="BS44" s="583"/>
      <c r="BT44" s="584"/>
      <c r="BU44" s="583"/>
      <c r="BV44" s="584"/>
      <c r="BW44" s="583"/>
      <c r="BX44" s="584"/>
      <c r="BY44" s="583"/>
      <c r="BZ44" s="584"/>
      <c r="CA44" s="583"/>
      <c r="CB44" s="584"/>
      <c r="CC44" s="583"/>
      <c r="CD44" s="584"/>
      <c r="CE44" s="583"/>
      <c r="CF44" s="584"/>
      <c r="CG44" s="583"/>
      <c r="CH44" s="584"/>
      <c r="CI44" s="583"/>
      <c r="CJ44" s="584"/>
      <c r="CK44" s="583"/>
      <c r="CL44" s="584"/>
      <c r="CM44" s="583"/>
      <c r="CN44" s="584"/>
      <c r="CO44" s="583"/>
      <c r="CP44" s="584"/>
      <c r="CQ44" s="583"/>
      <c r="CR44" s="584"/>
      <c r="CS44" s="583"/>
      <c r="CT44" s="584"/>
      <c r="CU44" s="583"/>
      <c r="CV44" s="584"/>
      <c r="CW44" s="583"/>
      <c r="CX44" s="584"/>
      <c r="CY44" s="583"/>
      <c r="CZ44" s="584"/>
      <c r="DA44" s="583"/>
      <c r="DB44" s="584"/>
      <c r="DC44" s="583"/>
      <c r="DD44" s="584"/>
      <c r="DE44" s="583"/>
      <c r="DF44" s="584"/>
      <c r="DG44" s="583"/>
      <c r="DH44" s="584"/>
      <c r="DI44" s="583"/>
      <c r="DJ44" s="584"/>
    </row>
    <row r="45" spans="2:114" ht="13.5" thickBot="1" x14ac:dyDescent="0.25">
      <c r="B45" s="585" t="s">
        <v>242</v>
      </c>
      <c r="C45" s="586" t="s">
        <v>251</v>
      </c>
      <c r="D45" s="580">
        <f t="shared" si="0"/>
        <v>2766.390481300813</v>
      </c>
      <c r="E45" s="587">
        <v>550</v>
      </c>
      <c r="F45" s="588">
        <v>0.66080000000000005</v>
      </c>
      <c r="G45" s="587"/>
      <c r="H45" s="588"/>
      <c r="I45" s="587">
        <v>1000</v>
      </c>
      <c r="J45" s="588">
        <v>0.67360500000000001</v>
      </c>
      <c r="K45" s="587">
        <v>20</v>
      </c>
      <c r="L45" s="588">
        <v>3.7509999999999999</v>
      </c>
      <c r="M45" s="587"/>
      <c r="N45" s="588"/>
      <c r="O45" s="587"/>
      <c r="P45" s="588"/>
      <c r="Q45" s="587"/>
      <c r="R45" s="588"/>
      <c r="S45" s="587">
        <v>14</v>
      </c>
      <c r="T45" s="588">
        <v>6.6550000000000002</v>
      </c>
      <c r="U45" s="587">
        <v>140</v>
      </c>
      <c r="V45" s="588">
        <v>2.2834821428571428</v>
      </c>
      <c r="W45" s="587"/>
      <c r="X45" s="588"/>
      <c r="Y45" s="587"/>
      <c r="Z45" s="588"/>
      <c r="AA45" s="587">
        <v>290</v>
      </c>
      <c r="AB45" s="588">
        <v>2.7879999999999999E-2</v>
      </c>
      <c r="AC45" s="587">
        <v>7</v>
      </c>
      <c r="AD45" s="588">
        <v>7.6955</v>
      </c>
      <c r="AE45" s="587"/>
      <c r="AF45" s="588"/>
      <c r="AG45" s="587">
        <v>51</v>
      </c>
      <c r="AH45" s="588">
        <v>4.4848944444444445</v>
      </c>
      <c r="AI45" s="587">
        <v>50</v>
      </c>
      <c r="AJ45" s="588">
        <v>6.4316932926829269</v>
      </c>
      <c r="AK45" s="587"/>
      <c r="AL45" s="588"/>
      <c r="AM45" s="587"/>
      <c r="AN45" s="588"/>
      <c r="AO45" s="587"/>
      <c r="AP45" s="588"/>
      <c r="AQ45" s="587"/>
      <c r="AR45" s="588"/>
      <c r="AS45" s="587"/>
      <c r="AT45" s="588"/>
      <c r="AU45" s="587"/>
      <c r="AV45" s="588"/>
      <c r="AW45" s="587"/>
      <c r="AX45" s="588"/>
      <c r="AY45" s="587"/>
      <c r="AZ45" s="588"/>
      <c r="BA45" s="587"/>
      <c r="BB45" s="588"/>
      <c r="BC45" s="587"/>
      <c r="BD45" s="588"/>
      <c r="BE45" s="587"/>
      <c r="BF45" s="588"/>
      <c r="BG45" s="587"/>
      <c r="BH45" s="588"/>
      <c r="BI45" s="587"/>
      <c r="BJ45" s="588"/>
      <c r="BK45" s="587"/>
      <c r="BL45" s="588"/>
      <c r="BM45" s="587"/>
      <c r="BN45" s="588"/>
      <c r="BO45" s="587"/>
      <c r="BP45" s="588"/>
      <c r="BQ45" s="587"/>
      <c r="BR45" s="588"/>
      <c r="BS45" s="587"/>
      <c r="BT45" s="588"/>
      <c r="BU45" s="587"/>
      <c r="BV45" s="588"/>
      <c r="BW45" s="587"/>
      <c r="BX45" s="588"/>
      <c r="BY45" s="587"/>
      <c r="BZ45" s="588"/>
      <c r="CA45" s="587"/>
      <c r="CB45" s="588"/>
      <c r="CC45" s="587"/>
      <c r="CD45" s="588"/>
      <c r="CE45" s="587"/>
      <c r="CF45" s="588"/>
      <c r="CG45" s="587"/>
      <c r="CH45" s="588"/>
      <c r="CI45" s="587"/>
      <c r="CJ45" s="588"/>
      <c r="CK45" s="587"/>
      <c r="CL45" s="588"/>
      <c r="CM45" s="587"/>
      <c r="CN45" s="588"/>
      <c r="CO45" s="587">
        <v>8</v>
      </c>
      <c r="CP45" s="588">
        <v>78.650000000000006</v>
      </c>
      <c r="CQ45" s="587"/>
      <c r="CR45" s="588"/>
      <c r="CS45" s="587"/>
      <c r="CT45" s="588"/>
      <c r="CU45" s="587"/>
      <c r="CV45" s="588"/>
      <c r="CW45" s="587"/>
      <c r="CX45" s="588"/>
      <c r="CY45" s="587"/>
      <c r="CZ45" s="588"/>
      <c r="DA45" s="587"/>
      <c r="DB45" s="588"/>
      <c r="DC45" s="587"/>
      <c r="DD45" s="588"/>
      <c r="DE45" s="587"/>
      <c r="DF45" s="588"/>
      <c r="DG45" s="587"/>
      <c r="DH45" s="588"/>
      <c r="DI45" s="587"/>
      <c r="DJ45" s="588"/>
    </row>
    <row r="46" spans="2:114" ht="13.5" thickBot="1" x14ac:dyDescent="0.25">
      <c r="B46" s="589" t="s">
        <v>252</v>
      </c>
      <c r="C46" s="590" t="s">
        <v>253</v>
      </c>
      <c r="D46" s="580">
        <f t="shared" si="0"/>
        <v>446.05</v>
      </c>
      <c r="E46" s="591"/>
      <c r="F46" s="592"/>
      <c r="G46" s="591"/>
      <c r="H46" s="592"/>
      <c r="I46" s="591"/>
      <c r="J46" s="592"/>
      <c r="K46" s="591"/>
      <c r="L46" s="592"/>
      <c r="M46" s="591"/>
      <c r="N46" s="592"/>
      <c r="O46" s="591">
        <v>2000</v>
      </c>
      <c r="P46" s="592">
        <v>0.02</v>
      </c>
      <c r="Q46" s="591"/>
      <c r="R46" s="592"/>
      <c r="S46" s="591"/>
      <c r="T46" s="592"/>
      <c r="U46" s="591"/>
      <c r="V46" s="592"/>
      <c r="W46" s="591"/>
      <c r="X46" s="592"/>
      <c r="Y46" s="591"/>
      <c r="Z46" s="592"/>
      <c r="AA46" s="591"/>
      <c r="AB46" s="592"/>
      <c r="AC46" s="591">
        <v>25</v>
      </c>
      <c r="AD46" s="592">
        <v>4.4800000000000004</v>
      </c>
      <c r="AE46" s="591"/>
      <c r="AF46" s="592"/>
      <c r="AG46" s="591">
        <v>30</v>
      </c>
      <c r="AH46" s="592">
        <v>6.21</v>
      </c>
      <c r="AI46" s="591">
        <v>25</v>
      </c>
      <c r="AJ46" s="592">
        <v>4.3099999999999996</v>
      </c>
      <c r="AK46" s="591"/>
      <c r="AL46" s="592"/>
      <c r="AM46" s="591"/>
      <c r="AN46" s="592"/>
      <c r="AO46" s="591"/>
      <c r="AP46" s="592"/>
      <c r="AQ46" s="591"/>
      <c r="AR46" s="592"/>
      <c r="AS46" s="591"/>
      <c r="AT46" s="592"/>
      <c r="AU46" s="591"/>
      <c r="AV46" s="592"/>
      <c r="AW46" s="591"/>
      <c r="AX46" s="592"/>
      <c r="AY46" s="591"/>
      <c r="AZ46" s="592"/>
      <c r="BA46" s="591"/>
      <c r="BB46" s="592"/>
      <c r="BC46" s="591"/>
      <c r="BD46" s="592"/>
      <c r="BE46" s="591"/>
      <c r="BF46" s="592"/>
      <c r="BG46" s="591"/>
      <c r="BH46" s="592"/>
      <c r="BI46" s="591"/>
      <c r="BJ46" s="592"/>
      <c r="BK46" s="591"/>
      <c r="BL46" s="592"/>
      <c r="BM46" s="591"/>
      <c r="BN46" s="592"/>
      <c r="BO46" s="591"/>
      <c r="BP46" s="592"/>
      <c r="BQ46" s="591"/>
      <c r="BR46" s="592"/>
      <c r="BS46" s="591"/>
      <c r="BT46" s="592"/>
      <c r="BU46" s="591"/>
      <c r="BV46" s="592"/>
      <c r="BW46" s="591"/>
      <c r="BX46" s="592"/>
      <c r="BY46" s="591"/>
      <c r="BZ46" s="592"/>
      <c r="CA46" s="591"/>
      <c r="CB46" s="592"/>
      <c r="CC46" s="591"/>
      <c r="CD46" s="592"/>
      <c r="CE46" s="591"/>
      <c r="CF46" s="592"/>
      <c r="CG46" s="591"/>
      <c r="CH46" s="592"/>
      <c r="CI46" s="591"/>
      <c r="CJ46" s="592"/>
      <c r="CK46" s="591"/>
      <c r="CL46" s="592"/>
      <c r="CM46" s="591"/>
      <c r="CN46" s="592"/>
      <c r="CO46" s="591"/>
      <c r="CP46" s="592"/>
      <c r="CQ46" s="591"/>
      <c r="CR46" s="592"/>
      <c r="CS46" s="591"/>
      <c r="CT46" s="592"/>
      <c r="CU46" s="591"/>
      <c r="CV46" s="592"/>
      <c r="CW46" s="591"/>
      <c r="CX46" s="592"/>
      <c r="CY46" s="591"/>
      <c r="CZ46" s="592"/>
      <c r="DA46" s="591"/>
      <c r="DB46" s="592"/>
      <c r="DC46" s="591"/>
      <c r="DD46" s="592"/>
      <c r="DE46" s="591"/>
      <c r="DF46" s="592"/>
      <c r="DG46" s="591"/>
      <c r="DH46" s="592"/>
      <c r="DI46" s="591"/>
      <c r="DJ46" s="592"/>
    </row>
    <row r="47" spans="2:114" ht="13.5" thickBot="1" x14ac:dyDescent="0.25">
      <c r="B47" s="585" t="s">
        <v>252</v>
      </c>
      <c r="C47" s="600" t="s">
        <v>254</v>
      </c>
      <c r="D47" s="580">
        <f t="shared" si="0"/>
        <v>792.50765000000001</v>
      </c>
      <c r="E47" s="461"/>
      <c r="F47" s="462"/>
      <c r="G47" s="461"/>
      <c r="H47" s="462"/>
      <c r="I47" s="461"/>
      <c r="J47" s="462"/>
      <c r="K47" s="461"/>
      <c r="L47" s="462"/>
      <c r="M47" s="461"/>
      <c r="N47" s="462"/>
      <c r="O47" s="461"/>
      <c r="P47" s="462"/>
      <c r="Q47" s="461"/>
      <c r="R47" s="462"/>
      <c r="S47" s="461"/>
      <c r="T47" s="462"/>
      <c r="U47" s="461">
        <v>258</v>
      </c>
      <c r="V47" s="462">
        <v>1.4746666666666666</v>
      </c>
      <c r="W47" s="461">
        <v>100</v>
      </c>
      <c r="X47" s="462">
        <v>8.1759999999999999E-2</v>
      </c>
      <c r="Y47" s="461"/>
      <c r="Z47" s="462"/>
      <c r="AA47" s="461"/>
      <c r="AB47" s="462"/>
      <c r="AC47" s="461"/>
      <c r="AD47" s="462"/>
      <c r="AE47" s="461"/>
      <c r="AF47" s="462"/>
      <c r="AG47" s="461">
        <v>39</v>
      </c>
      <c r="AH47" s="462">
        <v>4.9036</v>
      </c>
      <c r="AI47" s="461">
        <v>27.5</v>
      </c>
      <c r="AJ47" s="462">
        <v>7.7319000000000004</v>
      </c>
      <c r="AK47" s="461"/>
      <c r="AL47" s="462"/>
      <c r="AM47" s="461"/>
      <c r="AN47" s="462"/>
      <c r="AO47" s="461"/>
      <c r="AP47" s="462"/>
      <c r="AQ47" s="461"/>
      <c r="AR47" s="462"/>
      <c r="AS47" s="461"/>
      <c r="AT47" s="462"/>
      <c r="AU47" s="461"/>
      <c r="AV47" s="462"/>
      <c r="AW47" s="461"/>
      <c r="AX47" s="462"/>
      <c r="AY47" s="461"/>
      <c r="AZ47" s="462"/>
      <c r="BA47" s="461"/>
      <c r="BB47" s="462"/>
      <c r="BC47" s="461"/>
      <c r="BD47" s="462"/>
      <c r="BE47" s="461"/>
      <c r="BF47" s="462"/>
      <c r="BG47" s="461"/>
      <c r="BH47" s="462"/>
      <c r="BI47" s="461"/>
      <c r="BJ47" s="462"/>
      <c r="BK47" s="461"/>
      <c r="BL47" s="462"/>
      <c r="BM47" s="461"/>
      <c r="BN47" s="462"/>
      <c r="BO47" s="461"/>
      <c r="BP47" s="462"/>
      <c r="BQ47" s="461"/>
      <c r="BR47" s="462"/>
      <c r="BS47" s="461"/>
      <c r="BT47" s="462"/>
      <c r="BU47" s="461"/>
      <c r="BV47" s="462"/>
      <c r="BW47" s="461"/>
      <c r="BX47" s="462"/>
      <c r="BY47" s="461"/>
      <c r="BZ47" s="462"/>
      <c r="CA47" s="461"/>
      <c r="CB47" s="462"/>
      <c r="CC47" s="461"/>
      <c r="CD47" s="462"/>
      <c r="CE47" s="461"/>
      <c r="CF47" s="462"/>
      <c r="CG47" s="461"/>
      <c r="CH47" s="462"/>
      <c r="CI47" s="461"/>
      <c r="CJ47" s="462"/>
      <c r="CK47" s="461"/>
      <c r="CL47" s="462"/>
      <c r="CM47" s="461"/>
      <c r="CN47" s="462"/>
      <c r="CO47" s="461"/>
      <c r="CP47" s="462"/>
      <c r="CQ47" s="461"/>
      <c r="CR47" s="462"/>
      <c r="CS47" s="461"/>
      <c r="CT47" s="462"/>
      <c r="CU47" s="461"/>
      <c r="CV47" s="462"/>
      <c r="CW47" s="461"/>
      <c r="CX47" s="462"/>
      <c r="CY47" s="461"/>
      <c r="CZ47" s="462"/>
      <c r="DA47" s="461"/>
      <c r="DB47" s="462"/>
      <c r="DC47" s="461"/>
      <c r="DD47" s="462"/>
      <c r="DE47" s="461"/>
      <c r="DF47" s="462"/>
      <c r="DG47" s="461"/>
      <c r="DH47" s="462"/>
      <c r="DI47" s="461"/>
      <c r="DJ47" s="462"/>
    </row>
    <row r="48" spans="2:114" ht="13.5" thickBot="1" x14ac:dyDescent="0.25">
      <c r="B48" s="231"/>
      <c r="C48" s="232" t="s">
        <v>102</v>
      </c>
      <c r="D48" s="642">
        <f>ROUNDUP(SUM(D8:D47),0)</f>
        <v>154361</v>
      </c>
      <c r="E48" s="469">
        <f>SUM(E8:E47)</f>
        <v>1393</v>
      </c>
      <c r="F48" s="470">
        <f>AVERAGE(F8:F47)</f>
        <v>0.41355801980198026</v>
      </c>
      <c r="G48" s="469">
        <f t="shared" ref="G48" si="1">SUM(G8:G47)</f>
        <v>71243</v>
      </c>
      <c r="H48" s="470">
        <f t="shared" ref="H48" si="2">AVERAGE(H8:H47)</f>
        <v>0.34773112598158357</v>
      </c>
      <c r="I48" s="469">
        <f t="shared" ref="I48" si="3">SUM(I8:I47)</f>
        <v>62312</v>
      </c>
      <c r="J48" s="470">
        <f t="shared" ref="J48" si="4">AVERAGE(J8:J47)</f>
        <v>0.35060350389515149</v>
      </c>
      <c r="K48" s="469">
        <f t="shared" ref="K48" si="5">SUM(K8:K47)</f>
        <v>5182</v>
      </c>
      <c r="L48" s="470">
        <f t="shared" ref="L48" si="6">AVERAGE(L8:L47)</f>
        <v>3.8427839584007271</v>
      </c>
      <c r="M48" s="469">
        <f t="shared" ref="M48" si="7">SUM(M8:M47)</f>
        <v>2299</v>
      </c>
      <c r="N48" s="470">
        <f t="shared" ref="N48" si="8">AVERAGE(N8:N47)</f>
        <v>6.4939461099661111</v>
      </c>
      <c r="O48" s="469">
        <f t="shared" ref="O48" si="9">SUM(O8:O47)</f>
        <v>114844</v>
      </c>
      <c r="P48" s="470">
        <f t="shared" ref="P48" si="10">AVERAGE(P8:P47)</f>
        <v>3.3221993657379607E-2</v>
      </c>
      <c r="Q48" s="469">
        <f t="shared" ref="Q48" si="11">SUM(Q8:Q47)</f>
        <v>2708</v>
      </c>
      <c r="R48" s="470">
        <f t="shared" ref="R48" si="12">AVERAGE(R8:R47)</f>
        <v>0.4166215400132276</v>
      </c>
      <c r="S48" s="469">
        <f t="shared" ref="S48" si="13">SUM(S8:S47)</f>
        <v>1527</v>
      </c>
      <c r="T48" s="470">
        <f t="shared" ref="T48" si="14">AVERAGE(T8:T47)</f>
        <v>15.572222742126483</v>
      </c>
      <c r="U48" s="469">
        <f t="shared" ref="U48" si="15">SUM(U8:U47)</f>
        <v>4790</v>
      </c>
      <c r="V48" s="470">
        <f t="shared" ref="V48" si="16">AVERAGE(V8:V47)</f>
        <v>1.8783682012377128</v>
      </c>
      <c r="W48" s="469">
        <f t="shared" ref="W48" si="17">SUM(W8:W47)</f>
        <v>33849</v>
      </c>
      <c r="X48" s="470">
        <f t="shared" ref="X48" si="18">AVERAGE(X8:X47)</f>
        <v>6.8672297102323809E-2</v>
      </c>
      <c r="Y48" s="469">
        <f t="shared" ref="Y48" si="19">SUM(Y8:Y47)</f>
        <v>7885</v>
      </c>
      <c r="Z48" s="470">
        <f t="shared" ref="Z48" si="20">AVERAGE(Z8:Z47)</f>
        <v>0.38145437420158962</v>
      </c>
      <c r="AA48" s="469">
        <f t="shared" ref="AA48" si="21">SUM(AA8:AA47)</f>
        <v>10297</v>
      </c>
      <c r="AB48" s="470">
        <f t="shared" ref="AB48" si="22">AVERAGE(AB8:AB47)</f>
        <v>5.6813957114338808E-2</v>
      </c>
      <c r="AC48" s="469">
        <f t="shared" ref="AC48" si="23">SUM(AC8:AC47)</f>
        <v>326</v>
      </c>
      <c r="AD48" s="470">
        <f t="shared" ref="AD48" si="24">AVERAGE(AD8:AD47)</f>
        <v>10.726457850707849</v>
      </c>
      <c r="AE48" s="469">
        <f t="shared" ref="AE48" si="25">SUM(AE8:AE47)</f>
        <v>187</v>
      </c>
      <c r="AF48" s="470">
        <f t="shared" ref="AF48" si="26">AVERAGE(AF8:AF47)</f>
        <v>6.6346302647515527</v>
      </c>
      <c r="AG48" s="469">
        <f t="shared" ref="AG48" si="27">SUM(AG8:AG47)</f>
        <v>1121.1480000000001</v>
      </c>
      <c r="AH48" s="470">
        <f t="shared" ref="AH48" si="28">AVERAGE(AH8:AH47)</f>
        <v>5.461218704472194</v>
      </c>
      <c r="AI48" s="469">
        <f t="shared" ref="AI48:AQ48" si="29">SUM(AI8:AI47)</f>
        <v>3567.4500000000003</v>
      </c>
      <c r="AJ48" s="470">
        <f t="shared" ref="AJ48:AR48" si="30">AVERAGE(AJ8:AJ47)</f>
        <v>7.4955534533226738</v>
      </c>
      <c r="AK48" s="469">
        <f t="shared" si="29"/>
        <v>2824</v>
      </c>
      <c r="AL48" s="470">
        <f t="shared" si="30"/>
        <v>0.45268808284248524</v>
      </c>
      <c r="AM48" s="469">
        <f t="shared" si="29"/>
        <v>3190</v>
      </c>
      <c r="AN48" s="470">
        <f t="shared" si="30"/>
        <v>3.6044328317039104E-2</v>
      </c>
      <c r="AO48" s="469">
        <f t="shared" si="29"/>
        <v>1092</v>
      </c>
      <c r="AP48" s="470">
        <f t="shared" si="30"/>
        <v>1.2034796575091575</v>
      </c>
      <c r="AQ48" s="469">
        <f t="shared" si="29"/>
        <v>35</v>
      </c>
      <c r="AR48" s="470">
        <f t="shared" si="30"/>
        <v>17.948799999999999</v>
      </c>
      <c r="AS48" s="469">
        <f t="shared" ref="AS48:DC48" si="31">SUM(AS8:AS47)</f>
        <v>847402.5</v>
      </c>
      <c r="AT48" s="470">
        <f>AVERAGE(AT8:AT47)</f>
        <v>0.87919297550342324</v>
      </c>
      <c r="AU48" s="469">
        <f t="shared" si="31"/>
        <v>9637</v>
      </c>
      <c r="AV48" s="470">
        <f t="shared" ref="AV48" si="32">AVERAGE(AV8:AV47)</f>
        <v>0.53696124106230847</v>
      </c>
      <c r="AW48" s="469">
        <f t="shared" si="31"/>
        <v>6</v>
      </c>
      <c r="AX48" s="470">
        <f t="shared" ref="AX48" si="33">AVERAGE(AX8:AX47)</f>
        <v>5.6749169999999998</v>
      </c>
      <c r="AY48" s="469">
        <f t="shared" si="31"/>
        <v>495</v>
      </c>
      <c r="AZ48" s="470">
        <f t="shared" ref="AZ48" si="34">AVERAGE(AZ8:AZ47)</f>
        <v>0.54855086492225058</v>
      </c>
      <c r="BA48" s="469">
        <f t="shared" si="31"/>
        <v>928</v>
      </c>
      <c r="BB48" s="470">
        <f t="shared" ref="BB48" si="35">AVERAGE(BB8:BB47)</f>
        <v>0.43029315789473688</v>
      </c>
      <c r="BC48" s="469">
        <f t="shared" si="31"/>
        <v>120</v>
      </c>
      <c r="BD48" s="470">
        <f t="shared" ref="BD48" si="36">AVERAGE(BD8:BD47)</f>
        <v>2.5208333333333333E-2</v>
      </c>
      <c r="BE48" s="469">
        <f t="shared" si="31"/>
        <v>40</v>
      </c>
      <c r="BF48" s="470">
        <f t="shared" ref="BF48" si="37">AVERAGE(BF8:BF47)</f>
        <v>1.04</v>
      </c>
      <c r="BG48" s="469">
        <f t="shared" si="31"/>
        <v>20</v>
      </c>
      <c r="BH48" s="470">
        <f t="shared" ref="BH48" si="38">AVERAGE(BH8:BH47)</f>
        <v>6.3574999999999999</v>
      </c>
      <c r="BI48" s="469">
        <f t="shared" si="31"/>
        <v>24</v>
      </c>
      <c r="BJ48" s="470">
        <f t="shared" ref="BJ48" si="39">AVERAGE(BJ8:BJ47)</f>
        <v>1.56</v>
      </c>
      <c r="BK48" s="469">
        <f t="shared" si="31"/>
        <v>1</v>
      </c>
      <c r="BL48" s="470">
        <f t="shared" ref="BL48" si="40">AVERAGE(BL8:BL47)</f>
        <v>1.46</v>
      </c>
      <c r="BM48" s="469">
        <f t="shared" si="31"/>
        <v>2</v>
      </c>
      <c r="BN48" s="470">
        <f t="shared" ref="BN48" si="41">AVERAGE(BN8:BN47)</f>
        <v>26.293277</v>
      </c>
      <c r="BO48" s="469">
        <f t="shared" si="31"/>
        <v>230</v>
      </c>
      <c r="BP48" s="470">
        <f t="shared" ref="BP48" si="42">AVERAGE(BP8:BP47)</f>
        <v>2.2499999999999999E-2</v>
      </c>
      <c r="BQ48" s="469">
        <f t="shared" si="31"/>
        <v>800</v>
      </c>
      <c r="BR48" s="470">
        <f t="shared" ref="BR48" si="43">AVERAGE(BR8:BR47)</f>
        <v>0.39271999999999996</v>
      </c>
      <c r="BS48" s="469">
        <f t="shared" si="31"/>
        <v>180</v>
      </c>
      <c r="BT48" s="470">
        <f t="shared" ref="BT48" si="44">AVERAGE(BT8:BT47)</f>
        <v>8.6300000000000002E-2</v>
      </c>
      <c r="BU48" s="469">
        <f t="shared" si="31"/>
        <v>3868.2</v>
      </c>
      <c r="BV48" s="470">
        <f t="shared" ref="BV48" si="45">AVERAGE(BV8:BV47)</f>
        <v>7.7305797083478012E-2</v>
      </c>
      <c r="BW48" s="469">
        <f t="shared" si="31"/>
        <v>645</v>
      </c>
      <c r="BX48" s="470">
        <f t="shared" ref="BX48" si="46">AVERAGE(BX8:BX47)</f>
        <v>0.50419322033898306</v>
      </c>
      <c r="BY48" s="469">
        <f t="shared" si="31"/>
        <v>12</v>
      </c>
      <c r="BZ48" s="470">
        <f t="shared" ref="BZ48:DJ48" si="47">AVERAGE(BZ8:BZ47)</f>
        <v>6.1094999999999997</v>
      </c>
      <c r="CA48" s="469">
        <f t="shared" si="31"/>
        <v>3</v>
      </c>
      <c r="CB48" s="470">
        <f t="shared" si="47"/>
        <v>8.51</v>
      </c>
      <c r="CC48" s="469">
        <f t="shared" si="31"/>
        <v>4</v>
      </c>
      <c r="CD48" s="470">
        <f t="shared" si="47"/>
        <v>18.100000000000001</v>
      </c>
      <c r="CE48" s="469">
        <f t="shared" si="31"/>
        <v>1014</v>
      </c>
      <c r="CF48" s="470">
        <f t="shared" si="47"/>
        <v>3.6395463510848124E-2</v>
      </c>
      <c r="CG48" s="469">
        <f t="shared" si="31"/>
        <v>133</v>
      </c>
      <c r="CH48" s="470">
        <f t="shared" si="47"/>
        <v>1.6457777777777778</v>
      </c>
      <c r="CI48" s="469">
        <f t="shared" si="31"/>
        <v>670</v>
      </c>
      <c r="CJ48" s="470">
        <f t="shared" si="47"/>
        <v>3.613285714285714E-2</v>
      </c>
      <c r="CK48" s="469">
        <f t="shared" si="31"/>
        <v>210</v>
      </c>
      <c r="CL48" s="470">
        <f t="shared" si="47"/>
        <v>0.64090000000000003</v>
      </c>
      <c r="CM48" s="469">
        <f t="shared" si="31"/>
        <v>22</v>
      </c>
      <c r="CN48" s="470">
        <f t="shared" si="47"/>
        <v>64.752311538461541</v>
      </c>
      <c r="CO48" s="469">
        <f t="shared" si="31"/>
        <v>13</v>
      </c>
      <c r="CP48" s="470">
        <f t="shared" si="47"/>
        <v>76.23</v>
      </c>
      <c r="CQ48" s="469">
        <f t="shared" si="31"/>
        <v>1904</v>
      </c>
      <c r="CR48" s="470">
        <f t="shared" si="47"/>
        <v>2.076351485148515</v>
      </c>
      <c r="CS48" s="469">
        <f t="shared" si="31"/>
        <v>1000</v>
      </c>
      <c r="CT48" s="470">
        <f t="shared" si="47"/>
        <v>1.5231999999999999E-2</v>
      </c>
      <c r="CU48" s="469">
        <f t="shared" si="31"/>
        <v>1000</v>
      </c>
      <c r="CV48" s="470">
        <f t="shared" si="47"/>
        <v>3.5999999999999997E-2</v>
      </c>
      <c r="CW48" s="469">
        <f t="shared" si="31"/>
        <v>48</v>
      </c>
      <c r="CX48" s="470">
        <f t="shared" si="47"/>
        <v>4.9950000000000001</v>
      </c>
      <c r="CY48" s="469">
        <f t="shared" si="31"/>
        <v>41</v>
      </c>
      <c r="CZ48" s="470">
        <f t="shared" si="47"/>
        <v>2.0670731707317072</v>
      </c>
      <c r="DA48" s="469">
        <f t="shared" si="31"/>
        <v>9</v>
      </c>
      <c r="DB48" s="470">
        <f t="shared" si="47"/>
        <v>1.57</v>
      </c>
      <c r="DC48" s="469">
        <f t="shared" si="31"/>
        <v>0.60000000000000853</v>
      </c>
      <c r="DD48" s="470">
        <f t="shared" si="47"/>
        <v>3.0893402777777781</v>
      </c>
      <c r="DE48" s="469">
        <f t="shared" ref="DE48:DI48" si="48">SUM(DE8:DE47)</f>
        <v>4</v>
      </c>
      <c r="DF48" s="470">
        <f t="shared" si="47"/>
        <v>47.04</v>
      </c>
      <c r="DG48" s="469">
        <f t="shared" si="48"/>
        <v>620</v>
      </c>
      <c r="DH48" s="470">
        <f t="shared" si="47"/>
        <v>0.65</v>
      </c>
      <c r="DI48" s="469">
        <f t="shared" si="48"/>
        <v>870</v>
      </c>
      <c r="DJ48" s="470">
        <f t="shared" si="47"/>
        <v>0.69</v>
      </c>
    </row>
    <row r="50" spans="1:8" x14ac:dyDescent="0.2">
      <c r="B50" s="727" t="s">
        <v>583</v>
      </c>
      <c r="C50" s="727"/>
      <c r="D50" s="727"/>
    </row>
    <row r="51" spans="1:8" ht="13.5" thickBot="1" x14ac:dyDescent="0.25">
      <c r="A51" s="79" t="s">
        <v>600</v>
      </c>
      <c r="B51" s="643" t="s">
        <v>303</v>
      </c>
      <c r="C51" s="643" t="s">
        <v>374</v>
      </c>
      <c r="D51" s="643" t="s">
        <v>375</v>
      </c>
    </row>
    <row r="52" spans="1:8" ht="13.5" thickTop="1" x14ac:dyDescent="0.2">
      <c r="B52" s="113" t="s">
        <v>584</v>
      </c>
      <c r="C52" s="113" t="s">
        <v>585</v>
      </c>
      <c r="D52" s="491">
        <v>17833.68</v>
      </c>
    </row>
    <row r="53" spans="1:8" x14ac:dyDescent="0.2">
      <c r="B53" s="114"/>
      <c r="C53" s="114"/>
      <c r="D53" s="114"/>
    </row>
    <row r="54" spans="1:8" x14ac:dyDescent="0.2">
      <c r="B54" s="114"/>
      <c r="C54" s="114"/>
      <c r="D54" s="114"/>
    </row>
    <row r="55" spans="1:8" x14ac:dyDescent="0.2">
      <c r="B55" s="114"/>
      <c r="C55" s="114" t="s">
        <v>124</v>
      </c>
      <c r="D55" s="644">
        <f>SUM(D52:D54)</f>
        <v>17833.68</v>
      </c>
    </row>
    <row r="57" spans="1:8" x14ac:dyDescent="0.2">
      <c r="C57" s="772" t="s">
        <v>586</v>
      </c>
      <c r="D57" s="772"/>
      <c r="E57" s="772"/>
      <c r="F57" s="772"/>
      <c r="G57" s="772"/>
      <c r="H57" s="772"/>
    </row>
    <row r="58" spans="1:8" ht="63.75" x14ac:dyDescent="0.2">
      <c r="A58" s="79" t="s">
        <v>545</v>
      </c>
      <c r="B58" s="380" t="s">
        <v>587</v>
      </c>
      <c r="C58" s="380" t="s">
        <v>588</v>
      </c>
      <c r="D58" s="554" t="s">
        <v>589</v>
      </c>
      <c r="E58" s="554" t="s">
        <v>590</v>
      </c>
      <c r="F58" s="554" t="s">
        <v>591</v>
      </c>
      <c r="G58" s="554" t="s">
        <v>592</v>
      </c>
      <c r="H58" s="554" t="s">
        <v>593</v>
      </c>
    </row>
    <row r="59" spans="1:8" ht="25.5" x14ac:dyDescent="0.2">
      <c r="B59" s="542" t="s">
        <v>594</v>
      </c>
      <c r="C59" s="574">
        <v>9203095190</v>
      </c>
      <c r="D59" s="574">
        <v>106</v>
      </c>
      <c r="E59" s="574">
        <v>283.3</v>
      </c>
      <c r="F59" s="574">
        <v>12</v>
      </c>
      <c r="G59" s="574">
        <f>D59*E59</f>
        <v>30029.800000000003</v>
      </c>
      <c r="H59" s="574">
        <f>G59*1.12</f>
        <v>33633.376000000004</v>
      </c>
    </row>
    <row r="60" spans="1:8" ht="25.5" x14ac:dyDescent="0.2">
      <c r="B60" s="542" t="s">
        <v>595</v>
      </c>
      <c r="C60" s="574">
        <v>9216928190</v>
      </c>
      <c r="D60" s="574">
        <v>27</v>
      </c>
      <c r="E60" s="574">
        <v>47.22</v>
      </c>
      <c r="F60" s="574">
        <v>21</v>
      </c>
      <c r="G60" s="574">
        <f t="shared" ref="G60:G64" si="49">D60*E60</f>
        <v>1274.94</v>
      </c>
      <c r="H60" s="574">
        <f>G60*1.21</f>
        <v>1542.6774</v>
      </c>
    </row>
    <row r="61" spans="1:8" x14ac:dyDescent="0.2">
      <c r="B61" s="542" t="s">
        <v>596</v>
      </c>
      <c r="C61" s="574">
        <v>12102137001</v>
      </c>
      <c r="D61" s="574">
        <v>6</v>
      </c>
      <c r="E61" s="574">
        <v>100</v>
      </c>
      <c r="F61" s="574">
        <v>12</v>
      </c>
      <c r="G61" s="574">
        <f t="shared" si="49"/>
        <v>600</v>
      </c>
      <c r="H61" s="574">
        <f t="shared" ref="H61:H64" si="50">G61*1.12</f>
        <v>672.00000000000011</v>
      </c>
    </row>
    <row r="62" spans="1:8" x14ac:dyDescent="0.2">
      <c r="B62" s="542" t="s">
        <v>597</v>
      </c>
      <c r="C62" s="574">
        <v>4880293190</v>
      </c>
      <c r="D62" s="574">
        <v>11</v>
      </c>
      <c r="E62" s="574">
        <v>30.25</v>
      </c>
      <c r="F62" s="574">
        <v>12</v>
      </c>
      <c r="G62" s="574">
        <f t="shared" si="49"/>
        <v>332.75</v>
      </c>
      <c r="H62" s="574">
        <f t="shared" si="50"/>
        <v>372.68000000000006</v>
      </c>
    </row>
    <row r="63" spans="1:8" x14ac:dyDescent="0.2">
      <c r="B63" s="542" t="s">
        <v>598</v>
      </c>
      <c r="C63" s="574">
        <v>4880340190</v>
      </c>
      <c r="D63" s="574">
        <v>11</v>
      </c>
      <c r="E63" s="574">
        <v>30.25</v>
      </c>
      <c r="F63" s="574">
        <v>12</v>
      </c>
      <c r="G63" s="574">
        <f t="shared" si="49"/>
        <v>332.75</v>
      </c>
      <c r="H63" s="574">
        <f t="shared" si="50"/>
        <v>372.68000000000006</v>
      </c>
    </row>
    <row r="64" spans="1:8" x14ac:dyDescent="0.2">
      <c r="B64" s="542" t="s">
        <v>599</v>
      </c>
      <c r="C64" s="574">
        <v>3005712190</v>
      </c>
      <c r="D64" s="574">
        <v>5</v>
      </c>
      <c r="E64" s="574">
        <v>30</v>
      </c>
      <c r="F64" s="574">
        <v>12</v>
      </c>
      <c r="G64" s="574">
        <f t="shared" si="49"/>
        <v>150</v>
      </c>
      <c r="H64" s="574">
        <f t="shared" si="50"/>
        <v>168.00000000000003</v>
      </c>
    </row>
    <row r="65" spans="2:8" x14ac:dyDescent="0.2">
      <c r="G65" s="110" t="s">
        <v>416</v>
      </c>
      <c r="H65" s="645">
        <f>ROUNDUP(SUM(H59:H64),0)</f>
        <v>36762</v>
      </c>
    </row>
    <row r="67" spans="2:8" x14ac:dyDescent="0.2">
      <c r="B67" s="138"/>
      <c r="C67" s="138"/>
    </row>
    <row r="68" spans="2:8" x14ac:dyDescent="0.2">
      <c r="B68" s="1253" t="s">
        <v>416</v>
      </c>
      <c r="C68" s="1255">
        <f>D48+D55+H65</f>
        <v>208956.68</v>
      </c>
    </row>
  </sheetData>
  <mergeCells count="62">
    <mergeCell ref="DI5:DJ5"/>
    <mergeCell ref="B50:D50"/>
    <mergeCell ref="C57:H57"/>
    <mergeCell ref="CW5:CX5"/>
    <mergeCell ref="CY5:CZ5"/>
    <mergeCell ref="DA5:DB5"/>
    <mergeCell ref="DC5:DD5"/>
    <mergeCell ref="DE5:DF5"/>
    <mergeCell ref="DG5:DH5"/>
    <mergeCell ref="CK5:CL5"/>
    <mergeCell ref="CM5:CN5"/>
    <mergeCell ref="CO5:CP5"/>
    <mergeCell ref="CQ5:CR5"/>
    <mergeCell ref="CS5:CT5"/>
    <mergeCell ref="CU5:CV5"/>
    <mergeCell ref="BY5:BZ5"/>
    <mergeCell ref="CA5:CB5"/>
    <mergeCell ref="CC5:CD5"/>
    <mergeCell ref="CE5:CF5"/>
    <mergeCell ref="CG5:CH5"/>
    <mergeCell ref="CI5:CJ5"/>
    <mergeCell ref="BW5:BX5"/>
    <mergeCell ref="BA5:BB5"/>
    <mergeCell ref="BC5:BD5"/>
    <mergeCell ref="BE5:BF5"/>
    <mergeCell ref="BG5:BH5"/>
    <mergeCell ref="BI5:BJ5"/>
    <mergeCell ref="BK5:BL5"/>
    <mergeCell ref="BM5:BN5"/>
    <mergeCell ref="BO5:BP5"/>
    <mergeCell ref="BQ5:BR5"/>
    <mergeCell ref="BS5:BT5"/>
    <mergeCell ref="BU5:BV5"/>
    <mergeCell ref="Y5:Z5"/>
    <mergeCell ref="AY5:AZ5"/>
    <mergeCell ref="AC5:AD5"/>
    <mergeCell ref="AE5:AF5"/>
    <mergeCell ref="AG5:AH5"/>
    <mergeCell ref="AI5:AJ5"/>
    <mergeCell ref="AK5:AL5"/>
    <mergeCell ref="AM5:AN5"/>
    <mergeCell ref="AO5:AP5"/>
    <mergeCell ref="AQ5:AR5"/>
    <mergeCell ref="AS5:AT5"/>
    <mergeCell ref="AU5:AV5"/>
    <mergeCell ref="AW5:AX5"/>
    <mergeCell ref="F1:J1"/>
    <mergeCell ref="AA5:AB5"/>
    <mergeCell ref="AS3:BA3"/>
    <mergeCell ref="B5:B6"/>
    <mergeCell ref="C5:C6"/>
    <mergeCell ref="D5:D6"/>
    <mergeCell ref="E5:F5"/>
    <mergeCell ref="G5:H5"/>
    <mergeCell ref="I5:J5"/>
    <mergeCell ref="K5:L5"/>
    <mergeCell ref="M5:N5"/>
    <mergeCell ref="O5:P5"/>
    <mergeCell ref="Q5:R5"/>
    <mergeCell ref="S5:T5"/>
    <mergeCell ref="U5:V5"/>
    <mergeCell ref="W5:X5"/>
  </mergeCells>
  <pageMargins left="3.937007874015748E-2" right="3.937007874015748E-2" top="3.937007874015748E-2" bottom="3.937007874015748E-2" header="3.937007874015748E-2" footer="3.937007874015748E-2"/>
  <pageSetup paperSize="9" scale="7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3E0F4-5563-4E24-9C98-994DC73F1A3E}">
  <dimension ref="A1:CH55"/>
  <sheetViews>
    <sheetView zoomScale="71" zoomScaleNormal="71" workbookViewId="0">
      <selection sqref="A1:XFD1048576"/>
    </sheetView>
  </sheetViews>
  <sheetFormatPr defaultRowHeight="12" x14ac:dyDescent="0.2"/>
  <cols>
    <col min="1" max="1" width="9.140625" style="1256"/>
    <col min="2" max="2" width="22" style="1256" customWidth="1"/>
    <col min="3" max="3" width="26.5703125" style="1256" customWidth="1"/>
    <col min="4" max="4" width="11.85546875" style="1256" bestFit="1" customWidth="1"/>
    <col min="5" max="6" width="9.28515625" style="1256" bestFit="1" customWidth="1"/>
    <col min="7" max="7" width="9.42578125" style="1256" bestFit="1" customWidth="1"/>
    <col min="8" max="8" width="9.28515625" style="1256" bestFit="1" customWidth="1"/>
    <col min="9" max="9" width="9.42578125" style="1256" bestFit="1" customWidth="1"/>
    <col min="10" max="14" width="9.28515625" style="1256" bestFit="1" customWidth="1"/>
    <col min="15" max="15" width="10.42578125" style="1256" bestFit="1" customWidth="1"/>
    <col min="16" max="20" width="9.28515625" style="1256" bestFit="1" customWidth="1"/>
    <col min="21" max="21" width="9.42578125" style="1256" bestFit="1" customWidth="1"/>
    <col min="22" max="22" width="9.28515625" style="1256" bestFit="1" customWidth="1"/>
    <col min="23" max="23" width="9.42578125" style="1256" bestFit="1" customWidth="1"/>
    <col min="24" max="36" width="9.28515625" style="1256" bestFit="1" customWidth="1"/>
    <col min="37" max="37" width="11.85546875" style="1256" bestFit="1" customWidth="1"/>
    <col min="38" max="86" width="9.28515625" style="1256" bestFit="1" customWidth="1"/>
    <col min="87" max="16384" width="9.140625" style="1256"/>
  </cols>
  <sheetData>
    <row r="1" spans="1:86" ht="45.75" customHeight="1" x14ac:dyDescent="0.2">
      <c r="F1" s="1257" t="s">
        <v>710</v>
      </c>
      <c r="G1" s="1257"/>
      <c r="H1" s="1257"/>
      <c r="I1" s="1257"/>
      <c r="J1" s="1257"/>
    </row>
    <row r="2" spans="1:86" x14ac:dyDescent="0.2">
      <c r="B2" s="1258" t="s">
        <v>601</v>
      </c>
      <c r="C2" s="1259"/>
      <c r="D2" s="1260"/>
      <c r="E2" s="1261"/>
      <c r="F2" s="1261"/>
      <c r="G2" s="1261"/>
      <c r="H2" s="1261"/>
      <c r="I2" s="1261"/>
      <c r="J2" s="1261"/>
      <c r="K2" s="1261"/>
      <c r="L2" s="1261"/>
      <c r="M2" s="1261"/>
      <c r="N2" s="1261"/>
      <c r="O2" s="1261"/>
      <c r="P2" s="1261"/>
      <c r="Q2" s="1261"/>
      <c r="R2" s="1261"/>
      <c r="S2" s="1261"/>
      <c r="T2" s="1261"/>
      <c r="U2" s="1261"/>
      <c r="V2" s="1261"/>
      <c r="W2" s="1261"/>
      <c r="X2" s="1261"/>
      <c r="Y2" s="1261"/>
      <c r="Z2" s="1261"/>
      <c r="AA2" s="1261"/>
      <c r="AB2" s="1261"/>
      <c r="AC2" s="1261"/>
      <c r="AD2" s="1261"/>
      <c r="AE2" s="1261"/>
      <c r="AF2" s="1261"/>
      <c r="AG2" s="1261"/>
      <c r="AH2" s="1261"/>
      <c r="AI2" s="1261"/>
      <c r="AJ2" s="1261"/>
      <c r="AK2" s="1261"/>
      <c r="AL2" s="1262"/>
      <c r="AM2" s="1261"/>
      <c r="AN2" s="1262"/>
      <c r="AO2" s="1261"/>
      <c r="AP2" s="1262"/>
      <c r="AQ2" s="1261"/>
      <c r="AR2" s="1262"/>
      <c r="AS2" s="1261"/>
      <c r="AT2" s="1262"/>
      <c r="AU2" s="1261"/>
      <c r="AV2" s="1262"/>
      <c r="AW2" s="1261"/>
      <c r="AX2" s="1262"/>
      <c r="AY2" s="1261"/>
      <c r="AZ2" s="1262"/>
      <c r="BA2" s="1261"/>
      <c r="BB2" s="1262"/>
      <c r="BC2" s="1261"/>
      <c r="BD2" s="1262"/>
      <c r="BE2" s="1261"/>
      <c r="BF2" s="1262"/>
      <c r="BG2" s="1261"/>
      <c r="BH2" s="1262"/>
      <c r="BI2" s="1261"/>
      <c r="BJ2" s="1262"/>
      <c r="BK2" s="1261"/>
      <c r="BL2" s="1262"/>
      <c r="BM2" s="1261"/>
      <c r="BN2" s="1262"/>
      <c r="BO2" s="1261"/>
      <c r="BP2" s="1262"/>
      <c r="BQ2" s="1261"/>
      <c r="BR2" s="1262"/>
      <c r="BS2" s="1261"/>
      <c r="BT2" s="1263"/>
      <c r="BU2" s="1261"/>
      <c r="BV2" s="1263"/>
      <c r="BW2" s="1261"/>
      <c r="BX2" s="1263"/>
      <c r="BY2" s="1261"/>
      <c r="BZ2" s="1263"/>
      <c r="CA2" s="1261"/>
      <c r="CB2" s="1263"/>
      <c r="CC2" s="1261"/>
      <c r="CD2" s="1263"/>
      <c r="CE2" s="1261"/>
      <c r="CF2" s="1263"/>
      <c r="CG2" s="1261"/>
      <c r="CH2" s="1263"/>
    </row>
    <row r="3" spans="1:86" ht="12.75" thickBot="1" x14ac:dyDescent="0.25">
      <c r="B3" s="1264" t="s">
        <v>602</v>
      </c>
      <c r="C3" s="1265"/>
      <c r="D3" s="1260"/>
      <c r="E3" s="1260"/>
      <c r="F3" s="1260"/>
      <c r="G3" s="1260"/>
      <c r="H3" s="1260"/>
      <c r="I3" s="1260"/>
      <c r="J3" s="1260"/>
      <c r="K3" s="1260"/>
      <c r="L3" s="1260"/>
      <c r="M3" s="1260"/>
      <c r="N3" s="1260"/>
      <c r="O3" s="1260"/>
      <c r="P3" s="1260"/>
      <c r="Q3" s="1260"/>
      <c r="R3" s="1260"/>
      <c r="S3" s="1260"/>
      <c r="T3" s="1260"/>
      <c r="U3" s="1260"/>
      <c r="V3" s="1260"/>
      <c r="W3" s="1260"/>
      <c r="X3" s="1260"/>
      <c r="Y3" s="1260"/>
      <c r="Z3" s="1260"/>
      <c r="AA3" s="1260"/>
      <c r="AB3" s="1260"/>
      <c r="AC3" s="1260"/>
      <c r="AD3" s="1260"/>
      <c r="AE3" s="1260"/>
      <c r="AF3" s="1260"/>
      <c r="AG3" s="1260"/>
      <c r="AH3" s="1260"/>
      <c r="AI3" s="1260"/>
      <c r="AJ3" s="1260"/>
      <c r="AK3" s="738"/>
      <c r="AL3" s="738"/>
      <c r="AM3" s="738"/>
      <c r="AN3" s="738"/>
      <c r="AO3" s="738"/>
      <c r="AP3" s="738"/>
      <c r="AQ3" s="738"/>
      <c r="AR3" s="738"/>
      <c r="AS3" s="738"/>
      <c r="AT3" s="76"/>
      <c r="AU3" s="1261"/>
      <c r="AV3" s="1262"/>
      <c r="AW3" s="1261"/>
      <c r="AX3" s="1262"/>
      <c r="AY3" s="1261"/>
      <c r="AZ3" s="1262"/>
      <c r="BA3" s="1261"/>
      <c r="BB3" s="1262"/>
      <c r="BC3" s="1261"/>
      <c r="BD3" s="1262"/>
      <c r="BE3" s="1261"/>
      <c r="BF3" s="1262"/>
      <c r="BG3" s="1261"/>
      <c r="BH3" s="1262"/>
      <c r="BI3" s="1261"/>
      <c r="BJ3" s="1262"/>
      <c r="BK3" s="1261"/>
      <c r="BL3" s="1262"/>
      <c r="BM3" s="1261"/>
      <c r="BN3" s="1262"/>
      <c r="BO3" s="1261"/>
      <c r="BP3" s="1262"/>
      <c r="BQ3" s="1261"/>
      <c r="BR3" s="1262"/>
      <c r="BS3" s="1261"/>
      <c r="BT3" s="1263"/>
      <c r="BU3" s="1261"/>
      <c r="BV3" s="1263"/>
      <c r="BW3" s="1261"/>
      <c r="BX3" s="1263"/>
      <c r="BY3" s="1261"/>
      <c r="BZ3" s="1263"/>
      <c r="CA3" s="1261"/>
      <c r="CB3" s="1263"/>
      <c r="CC3" s="1261"/>
      <c r="CD3" s="1263"/>
      <c r="CE3" s="1261"/>
      <c r="CF3" s="1263"/>
      <c r="CG3" s="1261"/>
      <c r="CH3" s="1263"/>
    </row>
    <row r="4" spans="1:86" ht="36" customHeight="1" thickBot="1" x14ac:dyDescent="0.25">
      <c r="A4" s="1256" t="s">
        <v>544</v>
      </c>
      <c r="B4" s="1266" t="s">
        <v>147</v>
      </c>
      <c r="C4" s="1267" t="s">
        <v>148</v>
      </c>
      <c r="D4" s="1268" t="s">
        <v>603</v>
      </c>
      <c r="E4" s="1269" t="s">
        <v>150</v>
      </c>
      <c r="F4" s="1270"/>
      <c r="G4" s="1269" t="s">
        <v>151</v>
      </c>
      <c r="H4" s="1270"/>
      <c r="I4" s="1269" t="s">
        <v>152</v>
      </c>
      <c r="J4" s="1270"/>
      <c r="K4" s="1269" t="s">
        <v>153</v>
      </c>
      <c r="L4" s="1270"/>
      <c r="M4" s="1269" t="s">
        <v>154</v>
      </c>
      <c r="N4" s="1270"/>
      <c r="O4" s="1269" t="s">
        <v>155</v>
      </c>
      <c r="P4" s="1270"/>
      <c r="Q4" s="1269" t="s">
        <v>156</v>
      </c>
      <c r="R4" s="1270"/>
      <c r="S4" s="1269" t="s">
        <v>157</v>
      </c>
      <c r="T4" s="1270"/>
      <c r="U4" s="1269" t="s">
        <v>158</v>
      </c>
      <c r="V4" s="1270"/>
      <c r="W4" s="1269" t="s">
        <v>159</v>
      </c>
      <c r="X4" s="1270"/>
      <c r="Y4" s="1271" t="s">
        <v>160</v>
      </c>
      <c r="Z4" s="1272"/>
      <c r="AA4" s="1271" t="s">
        <v>161</v>
      </c>
      <c r="AB4" s="1272"/>
      <c r="AC4" s="1271" t="s">
        <v>162</v>
      </c>
      <c r="AD4" s="1272"/>
      <c r="AE4" s="1271" t="s">
        <v>163</v>
      </c>
      <c r="AF4" s="1272"/>
      <c r="AG4" s="1271" t="s">
        <v>164</v>
      </c>
      <c r="AH4" s="1272"/>
      <c r="AI4" s="1271" t="s">
        <v>165</v>
      </c>
      <c r="AJ4" s="1272"/>
      <c r="AK4" s="1271" t="s">
        <v>166</v>
      </c>
      <c r="AL4" s="1272"/>
      <c r="AM4" s="1273" t="s">
        <v>167</v>
      </c>
      <c r="AN4" s="1274"/>
      <c r="AO4" s="1273" t="s">
        <v>604</v>
      </c>
      <c r="AP4" s="1274"/>
      <c r="AQ4" s="1273" t="s">
        <v>605</v>
      </c>
      <c r="AR4" s="1274"/>
      <c r="AS4" s="1273" t="s">
        <v>606</v>
      </c>
      <c r="AT4" s="1274"/>
      <c r="AU4" s="1273" t="s">
        <v>607</v>
      </c>
      <c r="AV4" s="1274"/>
      <c r="AW4" s="1273" t="s">
        <v>532</v>
      </c>
      <c r="AX4" s="1274"/>
      <c r="AY4" s="1273" t="s">
        <v>523</v>
      </c>
      <c r="AZ4" s="1274"/>
      <c r="BA4" s="1273" t="s">
        <v>608</v>
      </c>
      <c r="BB4" s="1274"/>
      <c r="BC4" s="1275" t="s">
        <v>744</v>
      </c>
      <c r="BD4" s="1276"/>
      <c r="BE4" s="1277" t="s">
        <v>170</v>
      </c>
      <c r="BF4" s="1278"/>
      <c r="BG4" s="1273" t="s">
        <v>609</v>
      </c>
      <c r="BH4" s="1274"/>
      <c r="BI4" s="1273" t="s">
        <v>610</v>
      </c>
      <c r="BJ4" s="1274"/>
      <c r="BK4" s="1279" t="s">
        <v>186</v>
      </c>
      <c r="BL4" s="1280"/>
      <c r="BM4" s="1279" t="s">
        <v>611</v>
      </c>
      <c r="BN4" s="1280"/>
      <c r="BO4" s="1279" t="s">
        <v>563</v>
      </c>
      <c r="BP4" s="1280"/>
      <c r="BQ4" s="1273" t="s">
        <v>612</v>
      </c>
      <c r="BR4" s="1274"/>
      <c r="BS4" s="1273" t="s">
        <v>571</v>
      </c>
      <c r="BT4" s="1274"/>
      <c r="BU4" s="1273" t="s">
        <v>572</v>
      </c>
      <c r="BV4" s="1274"/>
      <c r="BW4" s="1273" t="s">
        <v>613</v>
      </c>
      <c r="BX4" s="1274"/>
      <c r="BY4" s="1273" t="s">
        <v>183</v>
      </c>
      <c r="BZ4" s="1274"/>
      <c r="CA4" s="1273" t="s">
        <v>614</v>
      </c>
      <c r="CB4" s="1274"/>
      <c r="CC4" s="1281" t="s">
        <v>745</v>
      </c>
      <c r="CD4" s="1282"/>
      <c r="CE4" s="1273" t="s">
        <v>185</v>
      </c>
      <c r="CF4" s="1274"/>
      <c r="CG4" s="1273" t="s">
        <v>503</v>
      </c>
      <c r="CH4" s="1274"/>
    </row>
    <row r="5" spans="1:86" ht="36" x14ac:dyDescent="0.2">
      <c r="B5" s="1283"/>
      <c r="C5" s="1284"/>
      <c r="D5" s="1285"/>
      <c r="E5" s="1286" t="s">
        <v>187</v>
      </c>
      <c r="F5" s="1287" t="s">
        <v>188</v>
      </c>
      <c r="G5" s="1286" t="s">
        <v>187</v>
      </c>
      <c r="H5" s="1287" t="s">
        <v>188</v>
      </c>
      <c r="I5" s="1286" t="s">
        <v>187</v>
      </c>
      <c r="J5" s="1287" t="s">
        <v>188</v>
      </c>
      <c r="K5" s="1286" t="s">
        <v>187</v>
      </c>
      <c r="L5" s="1287" t="s">
        <v>188</v>
      </c>
      <c r="M5" s="1286" t="s">
        <v>187</v>
      </c>
      <c r="N5" s="1287" t="s">
        <v>188</v>
      </c>
      <c r="O5" s="1286" t="s">
        <v>187</v>
      </c>
      <c r="P5" s="1287" t="s">
        <v>188</v>
      </c>
      <c r="Q5" s="1286" t="s">
        <v>189</v>
      </c>
      <c r="R5" s="1287" t="s">
        <v>190</v>
      </c>
      <c r="S5" s="1286" t="s">
        <v>187</v>
      </c>
      <c r="T5" s="1287" t="s">
        <v>188</v>
      </c>
      <c r="U5" s="1286" t="s">
        <v>187</v>
      </c>
      <c r="V5" s="1287" t="s">
        <v>188</v>
      </c>
      <c r="W5" s="1286" t="s">
        <v>187</v>
      </c>
      <c r="X5" s="1287" t="s">
        <v>188</v>
      </c>
      <c r="Y5" s="1288" t="s">
        <v>187</v>
      </c>
      <c r="Z5" s="1289" t="s">
        <v>188</v>
      </c>
      <c r="AA5" s="1288" t="s">
        <v>187</v>
      </c>
      <c r="AB5" s="1289" t="s">
        <v>188</v>
      </c>
      <c r="AC5" s="1288" t="s">
        <v>187</v>
      </c>
      <c r="AD5" s="1289" t="s">
        <v>188</v>
      </c>
      <c r="AE5" s="1288" t="s">
        <v>187</v>
      </c>
      <c r="AF5" s="1289" t="s">
        <v>188</v>
      </c>
      <c r="AG5" s="1288" t="s">
        <v>191</v>
      </c>
      <c r="AH5" s="1289" t="s">
        <v>192</v>
      </c>
      <c r="AI5" s="1290" t="s">
        <v>191</v>
      </c>
      <c r="AJ5" s="1291" t="s">
        <v>192</v>
      </c>
      <c r="AK5" s="1290" t="s">
        <v>187</v>
      </c>
      <c r="AL5" s="1292" t="s">
        <v>188</v>
      </c>
      <c r="AM5" s="1293" t="s">
        <v>193</v>
      </c>
      <c r="AN5" s="1294" t="s">
        <v>194</v>
      </c>
      <c r="AO5" s="1295" t="s">
        <v>191</v>
      </c>
      <c r="AP5" s="1292" t="s">
        <v>195</v>
      </c>
      <c r="AQ5" s="1290" t="s">
        <v>187</v>
      </c>
      <c r="AR5" s="1296" t="s">
        <v>188</v>
      </c>
      <c r="AS5" s="1290" t="s">
        <v>187</v>
      </c>
      <c r="AT5" s="1296" t="s">
        <v>188</v>
      </c>
      <c r="AU5" s="1295" t="s">
        <v>187</v>
      </c>
      <c r="AV5" s="1292" t="s">
        <v>188</v>
      </c>
      <c r="AW5" s="1290" t="s">
        <v>537</v>
      </c>
      <c r="AX5" s="1296" t="s">
        <v>538</v>
      </c>
      <c r="AY5" s="1295" t="s">
        <v>577</v>
      </c>
      <c r="AZ5" s="1297" t="s">
        <v>188</v>
      </c>
      <c r="BA5" s="1290" t="s">
        <v>187</v>
      </c>
      <c r="BB5" s="1296" t="s">
        <v>188</v>
      </c>
      <c r="BC5" s="1295" t="s">
        <v>187</v>
      </c>
      <c r="BD5" s="1292" t="s">
        <v>188</v>
      </c>
      <c r="BE5" s="1290" t="s">
        <v>191</v>
      </c>
      <c r="BF5" s="1296" t="s">
        <v>192</v>
      </c>
      <c r="BG5" s="1295" t="s">
        <v>187</v>
      </c>
      <c r="BH5" s="1292" t="s">
        <v>188</v>
      </c>
      <c r="BI5" s="1290" t="s">
        <v>187</v>
      </c>
      <c r="BJ5" s="1296" t="s">
        <v>188</v>
      </c>
      <c r="BK5" s="1295" t="s">
        <v>187</v>
      </c>
      <c r="BL5" s="1292" t="s">
        <v>188</v>
      </c>
      <c r="BM5" s="1290" t="s">
        <v>187</v>
      </c>
      <c r="BN5" s="1296" t="s">
        <v>188</v>
      </c>
      <c r="BO5" s="1295" t="s">
        <v>187</v>
      </c>
      <c r="BP5" s="1292" t="s">
        <v>188</v>
      </c>
      <c r="BQ5" s="1290" t="s">
        <v>187</v>
      </c>
      <c r="BR5" s="1296" t="s">
        <v>188</v>
      </c>
      <c r="BS5" s="1295" t="s">
        <v>187</v>
      </c>
      <c r="BT5" s="1292" t="s">
        <v>188</v>
      </c>
      <c r="BU5" s="1290" t="s">
        <v>191</v>
      </c>
      <c r="BV5" s="1296" t="s">
        <v>192</v>
      </c>
      <c r="BW5" s="1295" t="s">
        <v>187</v>
      </c>
      <c r="BX5" s="1298" t="s">
        <v>188</v>
      </c>
      <c r="BY5" s="1299" t="s">
        <v>187</v>
      </c>
      <c r="BZ5" s="1300" t="s">
        <v>188</v>
      </c>
      <c r="CA5" s="1290" t="s">
        <v>506</v>
      </c>
      <c r="CB5" s="1296" t="s">
        <v>507</v>
      </c>
      <c r="CC5" s="1295" t="s">
        <v>506</v>
      </c>
      <c r="CD5" s="1292" t="s">
        <v>507</v>
      </c>
      <c r="CE5" s="1290" t="s">
        <v>202</v>
      </c>
      <c r="CF5" s="1296" t="s">
        <v>203</v>
      </c>
      <c r="CG5" s="1301" t="s">
        <v>187</v>
      </c>
      <c r="CH5" s="1294" t="s">
        <v>188</v>
      </c>
    </row>
    <row r="6" spans="1:86" ht="12.75" thickBot="1" x14ac:dyDescent="0.25">
      <c r="B6" s="1302">
        <v>1</v>
      </c>
      <c r="C6" s="1302">
        <v>2</v>
      </c>
      <c r="D6" s="242">
        <v>3</v>
      </c>
      <c r="E6" s="240">
        <v>4</v>
      </c>
      <c r="F6" s="241">
        <v>5</v>
      </c>
      <c r="G6" s="240">
        <v>6</v>
      </c>
      <c r="H6" s="241">
        <v>7</v>
      </c>
      <c r="I6" s="240">
        <v>8</v>
      </c>
      <c r="J6" s="241">
        <v>9</v>
      </c>
      <c r="K6" s="240">
        <v>10</v>
      </c>
      <c r="L6" s="241">
        <v>11</v>
      </c>
      <c r="M6" s="240">
        <v>12</v>
      </c>
      <c r="N6" s="241">
        <v>13</v>
      </c>
      <c r="O6" s="240">
        <v>14</v>
      </c>
      <c r="P6" s="241">
        <v>15</v>
      </c>
      <c r="Q6" s="240">
        <v>16</v>
      </c>
      <c r="R6" s="241">
        <v>17</v>
      </c>
      <c r="S6" s="240">
        <v>18</v>
      </c>
      <c r="T6" s="241">
        <v>19</v>
      </c>
      <c r="U6" s="240">
        <v>20</v>
      </c>
      <c r="V6" s="241">
        <v>21</v>
      </c>
      <c r="W6" s="240">
        <v>22</v>
      </c>
      <c r="X6" s="241">
        <v>23</v>
      </c>
      <c r="Y6" s="240">
        <v>24</v>
      </c>
      <c r="Z6" s="240">
        <v>25</v>
      </c>
      <c r="AA6" s="240">
        <v>26</v>
      </c>
      <c r="AB6" s="240">
        <v>27</v>
      </c>
      <c r="AC6" s="240">
        <v>28</v>
      </c>
      <c r="AD6" s="241">
        <v>29</v>
      </c>
      <c r="AE6" s="240">
        <v>30</v>
      </c>
      <c r="AF6" s="241">
        <v>31</v>
      </c>
      <c r="AG6" s="240">
        <v>32</v>
      </c>
      <c r="AH6" s="245">
        <v>33</v>
      </c>
      <c r="AI6" s="1303">
        <v>34</v>
      </c>
      <c r="AJ6" s="1304">
        <v>35</v>
      </c>
      <c r="AK6" s="1303">
        <v>36</v>
      </c>
      <c r="AL6" s="1305">
        <v>37</v>
      </c>
      <c r="AM6" s="1303">
        <v>38</v>
      </c>
      <c r="AN6" s="1304">
        <v>39</v>
      </c>
      <c r="AO6" s="1306">
        <v>40</v>
      </c>
      <c r="AP6" s="1305">
        <v>41</v>
      </c>
      <c r="AQ6" s="1303">
        <v>42</v>
      </c>
      <c r="AR6" s="1304">
        <v>43</v>
      </c>
      <c r="AS6" s="1303">
        <v>44</v>
      </c>
      <c r="AT6" s="1304">
        <v>45</v>
      </c>
      <c r="AU6" s="1306">
        <v>46</v>
      </c>
      <c r="AV6" s="1305">
        <v>47</v>
      </c>
      <c r="AW6" s="1303">
        <v>48</v>
      </c>
      <c r="AX6" s="1304">
        <v>49</v>
      </c>
      <c r="AY6" s="1306">
        <v>50</v>
      </c>
      <c r="AZ6" s="1305">
        <v>51</v>
      </c>
      <c r="BA6" s="1303">
        <v>52</v>
      </c>
      <c r="BB6" s="1304">
        <v>53</v>
      </c>
      <c r="BC6" s="1306">
        <v>54</v>
      </c>
      <c r="BD6" s="1305">
        <v>55</v>
      </c>
      <c r="BE6" s="1303">
        <v>56</v>
      </c>
      <c r="BF6" s="1304">
        <v>57</v>
      </c>
      <c r="BG6" s="1306">
        <v>58</v>
      </c>
      <c r="BH6" s="1305">
        <v>59</v>
      </c>
      <c r="BI6" s="1303">
        <v>60</v>
      </c>
      <c r="BJ6" s="1304">
        <v>61</v>
      </c>
      <c r="BK6" s="1306">
        <v>62</v>
      </c>
      <c r="BL6" s="1305">
        <v>63</v>
      </c>
      <c r="BM6" s="1303">
        <v>64</v>
      </c>
      <c r="BN6" s="1304">
        <v>65</v>
      </c>
      <c r="BO6" s="1306">
        <v>66</v>
      </c>
      <c r="BP6" s="1305">
        <v>67</v>
      </c>
      <c r="BQ6" s="1303">
        <v>68</v>
      </c>
      <c r="BR6" s="1304">
        <v>69</v>
      </c>
      <c r="BS6" s="1306">
        <v>70</v>
      </c>
      <c r="BT6" s="1305">
        <v>71</v>
      </c>
      <c r="BU6" s="1303">
        <v>72</v>
      </c>
      <c r="BV6" s="1304">
        <v>73</v>
      </c>
      <c r="BW6" s="1306">
        <v>74</v>
      </c>
      <c r="BX6" s="1307">
        <v>75</v>
      </c>
      <c r="BY6" s="1307">
        <v>76</v>
      </c>
      <c r="BZ6" s="1305">
        <v>77</v>
      </c>
      <c r="CA6" s="1303">
        <v>78</v>
      </c>
      <c r="CB6" s="1304">
        <v>79</v>
      </c>
      <c r="CC6" s="1306">
        <v>80</v>
      </c>
      <c r="CD6" s="1305">
        <v>81</v>
      </c>
      <c r="CE6" s="1303">
        <v>82</v>
      </c>
      <c r="CF6" s="1304">
        <v>83</v>
      </c>
      <c r="CG6" s="1306">
        <v>84</v>
      </c>
      <c r="CH6" s="1304">
        <v>85</v>
      </c>
    </row>
    <row r="7" spans="1:86" ht="12.75" thickBot="1" x14ac:dyDescent="0.25">
      <c r="B7" s="1308">
        <v>5</v>
      </c>
      <c r="C7" s="1309" t="s">
        <v>205</v>
      </c>
      <c r="D7" s="1310">
        <f>E7*F7+G7*H7+I7*J7+K7*L7+M7*N7+O7*P7+Q7*R7+S7*T7+U7*V7+W7*X7+Y7*Z7+AA7*AB7+AC7*AD7+AE7*AF7+AG7*AH7+AI7*AJ7+AK7*AL7+AM7*AN7+AO7*AP7+AQ7*AR7+AS7*AT7+AU7*AV7+AW7*AX7+AY7*AZ7+BA7*BB7+BC7*BD7+BE7*BF7+BG7*BH7+BI7*BJ7+BK7*BL7+BM7*BN7+BO7*BP7+BQ7*BR7+BS7*BT7+BU7*BV7+BW7*BX7+BY7*BZ7+CA7*CB7+CC7*CD7+CE7*CF7+CG7*CH7</f>
        <v>1688.2015181049187</v>
      </c>
      <c r="E7" s="1311">
        <v>2</v>
      </c>
      <c r="F7" s="1312">
        <v>0.56000000000000005</v>
      </c>
      <c r="G7" s="1311"/>
      <c r="H7" s="1312"/>
      <c r="I7" s="1311">
        <v>1290</v>
      </c>
      <c r="J7" s="1312">
        <v>0.14599016630824371</v>
      </c>
      <c r="K7" s="1311"/>
      <c r="L7" s="1312"/>
      <c r="M7" s="1311"/>
      <c r="N7" s="1312"/>
      <c r="O7" s="1311"/>
      <c r="P7" s="1312"/>
      <c r="Q7" s="1311"/>
      <c r="R7" s="1312"/>
      <c r="S7" s="1311"/>
      <c r="T7" s="1312"/>
      <c r="U7" s="1311">
        <v>3</v>
      </c>
      <c r="V7" s="1312">
        <v>1.5253733985389608</v>
      </c>
      <c r="W7" s="1311"/>
      <c r="X7" s="1312"/>
      <c r="Y7" s="1311">
        <v>74</v>
      </c>
      <c r="Z7" s="1312">
        <v>0.504</v>
      </c>
      <c r="AA7" s="1311">
        <v>2079</v>
      </c>
      <c r="AB7" s="1312">
        <v>6.8570128524841734E-2</v>
      </c>
      <c r="AC7" s="1311">
        <v>10</v>
      </c>
      <c r="AD7" s="1312">
        <v>4.2350000000000003</v>
      </c>
      <c r="AE7" s="1311">
        <v>33</v>
      </c>
      <c r="AF7" s="1312">
        <v>2.1395</v>
      </c>
      <c r="AG7" s="1311">
        <v>184</v>
      </c>
      <c r="AH7" s="1312">
        <v>3.2432432432432425</v>
      </c>
      <c r="AI7" s="1311">
        <v>199.10000000000002</v>
      </c>
      <c r="AJ7" s="1312">
        <v>3.0367379679144393</v>
      </c>
      <c r="AK7" s="1311"/>
      <c r="AL7" s="1313"/>
      <c r="AM7" s="1311"/>
      <c r="AN7" s="1313"/>
      <c r="AO7" s="1311"/>
      <c r="AP7" s="1313"/>
      <c r="AQ7" s="1311"/>
      <c r="AR7" s="1313"/>
      <c r="AS7" s="1311"/>
      <c r="AT7" s="1313"/>
      <c r="AU7" s="1311"/>
      <c r="AV7" s="1313"/>
      <c r="AW7" s="1311"/>
      <c r="AX7" s="1313"/>
      <c r="AY7" s="1311"/>
      <c r="AZ7" s="1313"/>
      <c r="BA7" s="1311"/>
      <c r="BB7" s="1313"/>
      <c r="BC7" s="1311"/>
      <c r="BD7" s="1313"/>
      <c r="BE7" s="1311"/>
      <c r="BF7" s="1313"/>
      <c r="BG7" s="1311"/>
      <c r="BH7" s="1313"/>
      <c r="BI7" s="1311"/>
      <c r="BJ7" s="1313"/>
      <c r="BK7" s="1311"/>
      <c r="BL7" s="1313"/>
      <c r="BM7" s="1311"/>
      <c r="BN7" s="1313"/>
      <c r="BO7" s="1311"/>
      <c r="BP7" s="1313"/>
      <c r="BQ7" s="1311"/>
      <c r="BR7" s="1313"/>
      <c r="BS7" s="1311"/>
      <c r="BT7" s="1314"/>
      <c r="BU7" s="1311"/>
      <c r="BV7" s="1314"/>
      <c r="BW7" s="1311"/>
      <c r="BX7" s="1314"/>
      <c r="BY7" s="1311"/>
      <c r="BZ7" s="1314"/>
      <c r="CA7" s="1311"/>
      <c r="CB7" s="1314"/>
      <c r="CC7" s="1311"/>
      <c r="CD7" s="1314"/>
      <c r="CE7" s="1311"/>
      <c r="CF7" s="1314"/>
      <c r="CG7" s="1315"/>
      <c r="CH7" s="1314"/>
    </row>
    <row r="8" spans="1:86" ht="12.75" thickBot="1" x14ac:dyDescent="0.25">
      <c r="B8" s="1316">
        <v>5</v>
      </c>
      <c r="C8" s="1317" t="s">
        <v>206</v>
      </c>
      <c r="D8" s="1318">
        <f t="shared" ref="D8:D46" si="0">E8*F8+G8*H8+I8*J8+K8*L8+M8*N8+O8*P8+Q8*R8+S8*T8+U8*V8+W8*X8+Y8*Z8+AA8*AB8+AC8*AD8+AE8*AF8+AG8*AH8+AI8*AJ8+AK8*AL8+AM8*AN8+AO8*AP8+AQ8*AR8+AS8*AT8+AU8*AV8+AW8*AX8+AY8*AZ8+BA8*BB8+BC8*BD8+BE8*BF8+BG8*BH8+BI8*BJ8+BK8*BL8+BM8*BN8+BO8*BP8+BQ8*BR8+BS8*BT8+BU8*BV8+BW8*BX8+BY8*BZ8+CA8*CB8+CC8*CD8+CE8*CF8+CG8*CH8</f>
        <v>14923.768542229767</v>
      </c>
      <c r="E8" s="1319"/>
      <c r="F8" s="1320"/>
      <c r="G8" s="1319">
        <v>8771</v>
      </c>
      <c r="H8" s="1320">
        <v>7.9973549497782473E-2</v>
      </c>
      <c r="I8" s="1319">
        <v>59817</v>
      </c>
      <c r="J8" s="1320">
        <v>3.0113453233579172E-3</v>
      </c>
      <c r="K8" s="1319">
        <v>1336</v>
      </c>
      <c r="L8" s="1320">
        <v>0.10669011976047905</v>
      </c>
      <c r="M8" s="1319">
        <v>130</v>
      </c>
      <c r="N8" s="1320">
        <v>7.2787000000000006</v>
      </c>
      <c r="O8" s="1319">
        <v>171472</v>
      </c>
      <c r="P8" s="1320">
        <v>3.4482831705831836E-2</v>
      </c>
      <c r="Q8" s="1319">
        <v>620</v>
      </c>
      <c r="R8" s="1320">
        <v>0.2870411061132076</v>
      </c>
      <c r="S8" s="1319">
        <v>19</v>
      </c>
      <c r="T8" s="1320">
        <v>1.8149999999999999</v>
      </c>
      <c r="U8" s="1319">
        <v>83</v>
      </c>
      <c r="V8" s="1320">
        <v>0.47159994200497102</v>
      </c>
      <c r="W8" s="1319">
        <v>7600</v>
      </c>
      <c r="X8" s="1320">
        <v>4.6087217319587634E-2</v>
      </c>
      <c r="Y8" s="1319"/>
      <c r="Z8" s="1320"/>
      <c r="AA8" s="1319">
        <v>2793</v>
      </c>
      <c r="AB8" s="1320">
        <v>5.4737964600459162E-2</v>
      </c>
      <c r="AC8" s="1319"/>
      <c r="AD8" s="1320"/>
      <c r="AE8" s="1319">
        <v>13</v>
      </c>
      <c r="AF8" s="1320">
        <v>0.85866666666666669</v>
      </c>
      <c r="AG8" s="1319">
        <v>277.75</v>
      </c>
      <c r="AH8" s="1320">
        <v>1.0294109827504352</v>
      </c>
      <c r="AI8" s="1319">
        <v>496.54999999999995</v>
      </c>
      <c r="AJ8" s="1320">
        <v>1.6180216976317321</v>
      </c>
      <c r="AK8" s="1319">
        <v>85485</v>
      </c>
      <c r="AL8" s="1321">
        <v>2.7108383775013515E-2</v>
      </c>
      <c r="AM8" s="1319"/>
      <c r="AN8" s="1321"/>
      <c r="AO8" s="1319"/>
      <c r="AP8" s="1321"/>
      <c r="AQ8" s="1319"/>
      <c r="AR8" s="1321"/>
      <c r="AS8" s="1319"/>
      <c r="AT8" s="1321"/>
      <c r="AU8" s="1319"/>
      <c r="AV8" s="1321"/>
      <c r="AW8" s="1319"/>
      <c r="AX8" s="1321"/>
      <c r="AY8" s="1319"/>
      <c r="AZ8" s="1321"/>
      <c r="BA8" s="1319"/>
      <c r="BB8" s="1321"/>
      <c r="BC8" s="1319"/>
      <c r="BD8" s="1321"/>
      <c r="BE8" s="1319"/>
      <c r="BF8" s="1321"/>
      <c r="BG8" s="1319"/>
      <c r="BH8" s="1321"/>
      <c r="BI8" s="1319"/>
      <c r="BJ8" s="1321"/>
      <c r="BK8" s="1319"/>
      <c r="BL8" s="1321"/>
      <c r="BM8" s="1319"/>
      <c r="BN8" s="1321"/>
      <c r="BO8" s="1319"/>
      <c r="BP8" s="1321"/>
      <c r="BQ8" s="1319"/>
      <c r="BR8" s="1321"/>
      <c r="BS8" s="1319"/>
      <c r="BT8" s="1322"/>
      <c r="BU8" s="1319"/>
      <c r="BV8" s="1322"/>
      <c r="BW8" s="1319">
        <v>161</v>
      </c>
      <c r="BX8" s="1322">
        <v>1.8942294775122988</v>
      </c>
      <c r="BY8" s="1319">
        <v>212.75</v>
      </c>
      <c r="BZ8" s="1322">
        <v>3.3120613712374589</v>
      </c>
      <c r="CA8" s="1319">
        <v>1021</v>
      </c>
      <c r="CB8" s="1322">
        <v>1.8201371985098451</v>
      </c>
      <c r="CC8" s="1319"/>
      <c r="CD8" s="1322"/>
      <c r="CE8" s="1319"/>
      <c r="CF8" s="1322"/>
      <c r="CG8" s="1323"/>
      <c r="CH8" s="1322"/>
    </row>
    <row r="9" spans="1:86" ht="12.75" thickBot="1" x14ac:dyDescent="0.25">
      <c r="B9" s="1324">
        <v>5</v>
      </c>
      <c r="C9" s="1325" t="s">
        <v>207</v>
      </c>
      <c r="D9" s="1318">
        <f t="shared" si="0"/>
        <v>58228.103517287986</v>
      </c>
      <c r="E9" s="1326"/>
      <c r="F9" s="1327"/>
      <c r="G9" s="1326"/>
      <c r="H9" s="1327"/>
      <c r="I9" s="1326"/>
      <c r="J9" s="1327"/>
      <c r="K9" s="1326"/>
      <c r="L9" s="1327"/>
      <c r="M9" s="1326">
        <v>2871</v>
      </c>
      <c r="N9" s="1327">
        <v>6.966640869565218</v>
      </c>
      <c r="O9" s="1326">
        <v>219547.34999999986</v>
      </c>
      <c r="P9" s="1327">
        <v>2.6933801144442514E-2</v>
      </c>
      <c r="Q9" s="1326"/>
      <c r="R9" s="1327"/>
      <c r="S9" s="1326">
        <v>252</v>
      </c>
      <c r="T9" s="1327">
        <v>10.831870033670032</v>
      </c>
      <c r="U9" s="1326">
        <v>4785</v>
      </c>
      <c r="V9" s="1327">
        <v>2.8083192604276195</v>
      </c>
      <c r="W9" s="1326">
        <v>531</v>
      </c>
      <c r="X9" s="1327">
        <v>3.8298124162572576E-2</v>
      </c>
      <c r="Y9" s="1326">
        <v>175</v>
      </c>
      <c r="Z9" s="1327">
        <v>0.11061199999999999</v>
      </c>
      <c r="AA9" s="1326">
        <v>273</v>
      </c>
      <c r="AB9" s="1327">
        <v>5.1886219286045421E-2</v>
      </c>
      <c r="AC9" s="1326">
        <v>71</v>
      </c>
      <c r="AD9" s="1327">
        <v>1.1064788732394366</v>
      </c>
      <c r="AE9" s="1326">
        <v>38</v>
      </c>
      <c r="AF9" s="1327">
        <v>2.342717391304348</v>
      </c>
      <c r="AG9" s="1326">
        <v>1104.9500000000003</v>
      </c>
      <c r="AH9" s="1327">
        <v>7.6710835282417138</v>
      </c>
      <c r="AI9" s="1326">
        <v>7117</v>
      </c>
      <c r="AJ9" s="1327">
        <v>0.12317452836501357</v>
      </c>
      <c r="AK9" s="1326">
        <v>916467</v>
      </c>
      <c r="AL9" s="1328">
        <v>6.7936282449572068E-3</v>
      </c>
      <c r="AM9" s="1326"/>
      <c r="AN9" s="1328"/>
      <c r="AO9" s="1326"/>
      <c r="AP9" s="1328"/>
      <c r="AQ9" s="1326"/>
      <c r="AR9" s="1328"/>
      <c r="AS9" s="1326"/>
      <c r="AT9" s="1328"/>
      <c r="AU9" s="1326"/>
      <c r="AV9" s="1328"/>
      <c r="AW9" s="1326"/>
      <c r="AX9" s="1328"/>
      <c r="AY9" s="1326"/>
      <c r="AZ9" s="1328"/>
      <c r="BA9" s="1326"/>
      <c r="BB9" s="1328"/>
      <c r="BC9" s="1326"/>
      <c r="BD9" s="1328"/>
      <c r="BE9" s="1326"/>
      <c r="BF9" s="1328"/>
      <c r="BG9" s="1326"/>
      <c r="BH9" s="1328"/>
      <c r="BI9" s="1326"/>
      <c r="BJ9" s="1328"/>
      <c r="BK9" s="1326"/>
      <c r="BL9" s="1328"/>
      <c r="BM9" s="1326"/>
      <c r="BN9" s="1328"/>
      <c r="BO9" s="1326"/>
      <c r="BP9" s="1328"/>
      <c r="BQ9" s="1326"/>
      <c r="BR9" s="1328"/>
      <c r="BS9" s="1326"/>
      <c r="BT9" s="1329"/>
      <c r="BU9" s="1326"/>
      <c r="BV9" s="1329"/>
      <c r="BW9" s="1326"/>
      <c r="BX9" s="1329"/>
      <c r="BY9" s="1326"/>
      <c r="BZ9" s="1329"/>
      <c r="CA9" s="1326"/>
      <c r="CB9" s="1329"/>
      <c r="CC9" s="1326">
        <v>2560</v>
      </c>
      <c r="CD9" s="1329">
        <v>2.2827734375000002E-2</v>
      </c>
      <c r="CE9" s="1326">
        <v>2046</v>
      </c>
      <c r="CF9" s="1329">
        <v>0.14045964912280706</v>
      </c>
      <c r="CG9" s="1330"/>
      <c r="CH9" s="1329"/>
    </row>
    <row r="10" spans="1:86" ht="12.75" thickBot="1" x14ac:dyDescent="0.25">
      <c r="B10" s="1331">
        <v>4</v>
      </c>
      <c r="C10" s="1332" t="s">
        <v>208</v>
      </c>
      <c r="D10" s="1318">
        <f t="shared" si="0"/>
        <v>4516.7060108301303</v>
      </c>
      <c r="E10" s="1333"/>
      <c r="F10" s="1334"/>
      <c r="G10" s="1333"/>
      <c r="H10" s="1334"/>
      <c r="I10" s="1333"/>
      <c r="J10" s="1334"/>
      <c r="K10" s="1333"/>
      <c r="L10" s="1334"/>
      <c r="M10" s="1333"/>
      <c r="N10" s="1334"/>
      <c r="O10" s="1333">
        <v>31825</v>
      </c>
      <c r="P10" s="1334">
        <v>5.857606568914956E-2</v>
      </c>
      <c r="Q10" s="1333">
        <v>197</v>
      </c>
      <c r="R10" s="1334">
        <v>0.16672000000000003</v>
      </c>
      <c r="S10" s="1333"/>
      <c r="T10" s="1334"/>
      <c r="U10" s="1333">
        <v>317</v>
      </c>
      <c r="V10" s="1334">
        <v>2.604063285151117</v>
      </c>
      <c r="W10" s="1333">
        <v>510</v>
      </c>
      <c r="X10" s="1334">
        <v>3.0800000000000001E-2</v>
      </c>
      <c r="Y10" s="1333"/>
      <c r="Z10" s="1334"/>
      <c r="AA10" s="1333"/>
      <c r="AB10" s="1334"/>
      <c r="AC10" s="1333"/>
      <c r="AD10" s="1334"/>
      <c r="AE10" s="1333"/>
      <c r="AF10" s="1334"/>
      <c r="AG10" s="1333">
        <v>123</v>
      </c>
      <c r="AH10" s="1334">
        <v>5.8523943661971831</v>
      </c>
      <c r="AI10" s="1333">
        <v>285.7</v>
      </c>
      <c r="AJ10" s="1334">
        <v>3.7054193624003751</v>
      </c>
      <c r="AK10" s="1333"/>
      <c r="AL10" s="1335"/>
      <c r="AM10" s="1333"/>
      <c r="AN10" s="1335"/>
      <c r="AO10" s="1333"/>
      <c r="AP10" s="1335"/>
      <c r="AQ10" s="1333"/>
      <c r="AR10" s="1335"/>
      <c r="AS10" s="1333"/>
      <c r="AT10" s="1335"/>
      <c r="AU10" s="1333"/>
      <c r="AV10" s="1335"/>
      <c r="AW10" s="1333"/>
      <c r="AX10" s="1335"/>
      <c r="AY10" s="1333"/>
      <c r="AZ10" s="1335"/>
      <c r="BA10" s="1333"/>
      <c r="BB10" s="1335"/>
      <c r="BC10" s="1333"/>
      <c r="BD10" s="1335"/>
      <c r="BE10" s="1333"/>
      <c r="BF10" s="1335"/>
      <c r="BG10" s="1333"/>
      <c r="BH10" s="1335"/>
      <c r="BI10" s="1333"/>
      <c r="BJ10" s="1335"/>
      <c r="BK10" s="1333"/>
      <c r="BL10" s="1335"/>
      <c r="BM10" s="1333"/>
      <c r="BN10" s="1335"/>
      <c r="BO10" s="1333"/>
      <c r="BP10" s="1335"/>
      <c r="BQ10" s="1333"/>
      <c r="BR10" s="1335"/>
      <c r="BS10" s="1333"/>
      <c r="BT10" s="1336"/>
      <c r="BU10" s="1333"/>
      <c r="BV10" s="1336"/>
      <c r="BW10" s="1333"/>
      <c r="BX10" s="1336"/>
      <c r="BY10" s="1333"/>
      <c r="BZ10" s="1336"/>
      <c r="CA10" s="1333"/>
      <c r="CB10" s="1336"/>
      <c r="CC10" s="1333"/>
      <c r="CD10" s="1336"/>
      <c r="CE10" s="1333"/>
      <c r="CF10" s="1336"/>
      <c r="CG10" s="1337"/>
      <c r="CH10" s="1336"/>
    </row>
    <row r="11" spans="1:86" ht="12.75" thickBot="1" x14ac:dyDescent="0.25">
      <c r="B11" s="1316">
        <v>4</v>
      </c>
      <c r="C11" s="1317" t="s">
        <v>209</v>
      </c>
      <c r="D11" s="1318">
        <f t="shared" si="0"/>
        <v>574.43900773109237</v>
      </c>
      <c r="E11" s="1319"/>
      <c r="F11" s="1320"/>
      <c r="G11" s="1319"/>
      <c r="H11" s="1320"/>
      <c r="I11" s="1319"/>
      <c r="J11" s="1320"/>
      <c r="K11" s="1319">
        <v>80</v>
      </c>
      <c r="L11" s="1320">
        <v>2.5409999999999999</v>
      </c>
      <c r="M11" s="1319"/>
      <c r="N11" s="1320"/>
      <c r="O11" s="1319"/>
      <c r="P11" s="1320"/>
      <c r="Q11" s="1319"/>
      <c r="R11" s="1320"/>
      <c r="S11" s="1319"/>
      <c r="T11" s="1320"/>
      <c r="U11" s="1319">
        <v>35</v>
      </c>
      <c r="V11" s="1320">
        <v>4.1383999999999999</v>
      </c>
      <c r="W11" s="1319"/>
      <c r="X11" s="1320"/>
      <c r="Y11" s="1319"/>
      <c r="Z11" s="1320"/>
      <c r="AA11" s="1319"/>
      <c r="AB11" s="1320"/>
      <c r="AC11" s="1319"/>
      <c r="AD11" s="1320"/>
      <c r="AE11" s="1319"/>
      <c r="AF11" s="1320"/>
      <c r="AG11" s="1319">
        <v>11</v>
      </c>
      <c r="AH11" s="1320">
        <v>9.5857142857142854</v>
      </c>
      <c r="AI11" s="1319">
        <v>9.5</v>
      </c>
      <c r="AJ11" s="1320">
        <v>11.237910588235295</v>
      </c>
      <c r="AK11" s="1319"/>
      <c r="AL11" s="1321"/>
      <c r="AM11" s="1319"/>
      <c r="AN11" s="1321"/>
      <c r="AO11" s="1319">
        <v>36</v>
      </c>
      <c r="AP11" s="1321">
        <v>0.39200000000000002</v>
      </c>
      <c r="AQ11" s="1319"/>
      <c r="AR11" s="1321"/>
      <c r="AS11" s="1319"/>
      <c r="AT11" s="1321"/>
      <c r="AU11" s="1319"/>
      <c r="AV11" s="1321"/>
      <c r="AW11" s="1319"/>
      <c r="AX11" s="1321"/>
      <c r="AY11" s="1319"/>
      <c r="AZ11" s="1321"/>
      <c r="BA11" s="1319"/>
      <c r="BB11" s="1321"/>
      <c r="BC11" s="1319"/>
      <c r="BD11" s="1321"/>
      <c r="BE11" s="1319"/>
      <c r="BF11" s="1321"/>
      <c r="BG11" s="1319"/>
      <c r="BH11" s="1321"/>
      <c r="BI11" s="1319"/>
      <c r="BJ11" s="1321"/>
      <c r="BK11" s="1319"/>
      <c r="BL11" s="1321"/>
      <c r="BM11" s="1319"/>
      <c r="BN11" s="1321"/>
      <c r="BO11" s="1319"/>
      <c r="BP11" s="1321"/>
      <c r="BQ11" s="1319"/>
      <c r="BR11" s="1321"/>
      <c r="BS11" s="1319"/>
      <c r="BT11" s="1322"/>
      <c r="BU11" s="1319"/>
      <c r="BV11" s="1322"/>
      <c r="BW11" s="1319"/>
      <c r="BX11" s="1322"/>
      <c r="BY11" s="1319"/>
      <c r="BZ11" s="1322"/>
      <c r="CA11" s="1319"/>
      <c r="CB11" s="1322"/>
      <c r="CC11" s="1319"/>
      <c r="CD11" s="1322"/>
      <c r="CE11" s="1319"/>
      <c r="CF11" s="1322"/>
      <c r="CG11" s="1323"/>
      <c r="CH11" s="1322"/>
    </row>
    <row r="12" spans="1:86" ht="12.75" thickBot="1" x14ac:dyDescent="0.25">
      <c r="B12" s="1316">
        <v>4</v>
      </c>
      <c r="C12" s="1317" t="s">
        <v>210</v>
      </c>
      <c r="D12" s="1318">
        <f t="shared" si="0"/>
        <v>975.38726783316133</v>
      </c>
      <c r="E12" s="1319"/>
      <c r="F12" s="1320"/>
      <c r="G12" s="1319"/>
      <c r="H12" s="1320"/>
      <c r="I12" s="1319"/>
      <c r="J12" s="1320"/>
      <c r="K12" s="1319">
        <v>10</v>
      </c>
      <c r="L12" s="1320">
        <v>4.5023999999999997</v>
      </c>
      <c r="M12" s="1319"/>
      <c r="N12" s="1320"/>
      <c r="O12" s="1319"/>
      <c r="P12" s="1320"/>
      <c r="Q12" s="1319"/>
      <c r="R12" s="1320"/>
      <c r="S12" s="1319"/>
      <c r="T12" s="1320"/>
      <c r="U12" s="1319">
        <v>312</v>
      </c>
      <c r="V12" s="1320">
        <v>1.9855673860911267</v>
      </c>
      <c r="W12" s="1319">
        <v>600</v>
      </c>
      <c r="X12" s="1320">
        <v>8.9599999999999999E-2</v>
      </c>
      <c r="Y12" s="1319"/>
      <c r="Z12" s="1320"/>
      <c r="AA12" s="1319">
        <v>400</v>
      </c>
      <c r="AB12" s="1320">
        <v>3.5250526315789475E-2</v>
      </c>
      <c r="AC12" s="1319"/>
      <c r="AD12" s="1320"/>
      <c r="AE12" s="1319"/>
      <c r="AF12" s="1320"/>
      <c r="AG12" s="1319">
        <v>26</v>
      </c>
      <c r="AH12" s="1320">
        <v>4.8876190476190473</v>
      </c>
      <c r="AI12" s="1319">
        <v>20</v>
      </c>
      <c r="AJ12" s="1320">
        <v>5.7963968804159434</v>
      </c>
      <c r="AK12" s="1319"/>
      <c r="AL12" s="1321"/>
      <c r="AM12" s="1319"/>
      <c r="AN12" s="1321"/>
      <c r="AO12" s="1319"/>
      <c r="AP12" s="1321"/>
      <c r="AQ12" s="1319"/>
      <c r="AR12" s="1321"/>
      <c r="AS12" s="1319"/>
      <c r="AT12" s="1321"/>
      <c r="AU12" s="1319"/>
      <c r="AV12" s="1321"/>
      <c r="AW12" s="1319"/>
      <c r="AX12" s="1321"/>
      <c r="AY12" s="1319"/>
      <c r="AZ12" s="1321"/>
      <c r="BA12" s="1319"/>
      <c r="BB12" s="1321"/>
      <c r="BC12" s="1319"/>
      <c r="BD12" s="1321"/>
      <c r="BE12" s="1319"/>
      <c r="BF12" s="1321"/>
      <c r="BG12" s="1319"/>
      <c r="BH12" s="1321"/>
      <c r="BI12" s="1319"/>
      <c r="BJ12" s="1321"/>
      <c r="BK12" s="1319"/>
      <c r="BL12" s="1321"/>
      <c r="BM12" s="1319"/>
      <c r="BN12" s="1321"/>
      <c r="BO12" s="1319"/>
      <c r="BP12" s="1321"/>
      <c r="BQ12" s="1319"/>
      <c r="BR12" s="1321"/>
      <c r="BS12" s="1319"/>
      <c r="BT12" s="1322"/>
      <c r="BU12" s="1319"/>
      <c r="BV12" s="1322"/>
      <c r="BW12" s="1319"/>
      <c r="BX12" s="1322"/>
      <c r="BY12" s="1319"/>
      <c r="BZ12" s="1322"/>
      <c r="CA12" s="1319"/>
      <c r="CB12" s="1322"/>
      <c r="CC12" s="1319"/>
      <c r="CD12" s="1322"/>
      <c r="CE12" s="1319"/>
      <c r="CF12" s="1322"/>
      <c r="CG12" s="1323"/>
      <c r="CH12" s="1322"/>
    </row>
    <row r="13" spans="1:86" ht="12.75" thickBot="1" x14ac:dyDescent="0.25">
      <c r="B13" s="1316">
        <v>4</v>
      </c>
      <c r="C13" s="1317" t="s">
        <v>211</v>
      </c>
      <c r="D13" s="1318">
        <f t="shared" si="0"/>
        <v>1568.8486200065377</v>
      </c>
      <c r="E13" s="1319">
        <v>700</v>
      </c>
      <c r="F13" s="1320">
        <v>0.18079999999999999</v>
      </c>
      <c r="G13" s="1319">
        <v>100</v>
      </c>
      <c r="H13" s="1320">
        <v>0.1232</v>
      </c>
      <c r="I13" s="1319"/>
      <c r="J13" s="1320"/>
      <c r="M13" s="1319">
        <v>30</v>
      </c>
      <c r="N13" s="1320">
        <v>7.0785</v>
      </c>
      <c r="O13" s="1319">
        <v>800</v>
      </c>
      <c r="P13" s="1320">
        <v>2.8000000000000001E-2</v>
      </c>
      <c r="Q13" s="1319"/>
      <c r="R13" s="1320"/>
      <c r="S13" s="1319"/>
      <c r="T13" s="1320"/>
      <c r="U13" s="1319">
        <v>269</v>
      </c>
      <c r="V13" s="1320">
        <v>2.521337054263566</v>
      </c>
      <c r="W13" s="1319"/>
      <c r="X13" s="1320"/>
      <c r="Y13" s="1319"/>
      <c r="Z13" s="1320"/>
      <c r="AA13" s="1319">
        <v>243</v>
      </c>
      <c r="AB13" s="1320">
        <v>3.73E-2</v>
      </c>
      <c r="AC13" s="1319"/>
      <c r="AD13" s="1320"/>
      <c r="AE13" s="1319"/>
      <c r="AF13" s="1320"/>
      <c r="AG13" s="1319">
        <v>15</v>
      </c>
      <c r="AH13" s="1320">
        <v>5.08277</v>
      </c>
      <c r="AI13" s="1319">
        <v>32.924999999999997</v>
      </c>
      <c r="AJ13" s="1320">
        <v>4.6227791164658631</v>
      </c>
      <c r="AK13" s="1319"/>
      <c r="AL13" s="1321"/>
      <c r="AM13" s="1319"/>
      <c r="AN13" s="1321"/>
      <c r="AO13" s="1319"/>
      <c r="AP13" s="1321"/>
      <c r="AQ13" s="1319"/>
      <c r="AR13" s="1321"/>
      <c r="AS13" s="1319"/>
      <c r="AT13" s="1321"/>
      <c r="AU13" s="1319"/>
      <c r="AV13" s="1321"/>
      <c r="AW13" s="1319"/>
      <c r="AX13" s="1321"/>
      <c r="AY13" s="1319"/>
      <c r="AZ13" s="1321"/>
      <c r="BA13" s="1319"/>
      <c r="BB13" s="1321"/>
      <c r="BC13" s="1319"/>
      <c r="BD13" s="1321"/>
      <c r="BE13" s="1319"/>
      <c r="BF13" s="1321"/>
      <c r="BG13" s="1319"/>
      <c r="BH13" s="1321"/>
      <c r="BI13" s="1319"/>
      <c r="BJ13" s="1321"/>
      <c r="BK13" s="1319">
        <v>1025</v>
      </c>
      <c r="BL13" s="1321">
        <v>3.6299999999999999E-2</v>
      </c>
      <c r="BM13" s="1319">
        <v>30</v>
      </c>
      <c r="BN13" s="1321">
        <v>0.43119999999999992</v>
      </c>
      <c r="BO13" s="1319">
        <v>130</v>
      </c>
      <c r="BP13" s="1321">
        <v>1.764</v>
      </c>
      <c r="BQ13" s="1319"/>
      <c r="BR13" s="1321"/>
      <c r="BS13" s="1319"/>
      <c r="BT13" s="1322"/>
      <c r="BU13" s="1319"/>
      <c r="BV13" s="1322"/>
      <c r="BW13" s="1319"/>
      <c r="BX13" s="1322"/>
      <c r="BY13" s="1319"/>
      <c r="BZ13" s="1322"/>
      <c r="CA13" s="1319"/>
      <c r="CB13" s="1322"/>
      <c r="CC13" s="1319"/>
      <c r="CD13" s="1322"/>
      <c r="CE13" s="1319"/>
      <c r="CF13" s="1322"/>
      <c r="CG13" s="1323"/>
      <c r="CH13" s="1322"/>
    </row>
    <row r="14" spans="1:86" ht="12.75" thickBot="1" x14ac:dyDescent="0.25">
      <c r="B14" s="1316">
        <v>4</v>
      </c>
      <c r="C14" s="1317" t="s">
        <v>212</v>
      </c>
      <c r="D14" s="1318">
        <f t="shared" si="0"/>
        <v>4085.4220594059402</v>
      </c>
      <c r="E14" s="1319"/>
      <c r="F14" s="1320"/>
      <c r="G14" s="1319"/>
      <c r="H14" s="1320"/>
      <c r="I14" s="1319"/>
      <c r="J14" s="1320"/>
      <c r="K14" s="1319"/>
      <c r="L14" s="1320"/>
      <c r="M14" s="1319"/>
      <c r="N14" s="1320"/>
      <c r="O14" s="1319"/>
      <c r="P14" s="1320"/>
      <c r="Q14" s="1319">
        <v>1360</v>
      </c>
      <c r="R14" s="1320">
        <v>0.38080000000000003</v>
      </c>
      <c r="S14" s="1319"/>
      <c r="T14" s="1320"/>
      <c r="U14" s="1319">
        <v>2744</v>
      </c>
      <c r="V14" s="1320">
        <v>1.1368564356435642</v>
      </c>
      <c r="W14" s="1319"/>
      <c r="X14" s="1320"/>
      <c r="Y14" s="1319"/>
      <c r="Z14" s="1320"/>
      <c r="AA14" s="1319"/>
      <c r="AB14" s="1320"/>
      <c r="AC14" s="1319">
        <v>100</v>
      </c>
      <c r="AD14" s="1320">
        <v>4.4800000000000004</v>
      </c>
      <c r="AE14" s="1319"/>
      <c r="AF14" s="1320"/>
      <c r="AG14" s="1319"/>
      <c r="AH14" s="1320"/>
      <c r="AI14" s="1319"/>
      <c r="AJ14" s="1320"/>
      <c r="AK14" s="1319"/>
      <c r="AL14" s="1321"/>
      <c r="AM14" s="1319"/>
      <c r="AN14" s="1321"/>
      <c r="AO14" s="1319"/>
      <c r="AP14" s="1321"/>
      <c r="AQ14" s="1319"/>
      <c r="AR14" s="1321"/>
      <c r="AS14" s="1319"/>
      <c r="AT14" s="1321"/>
      <c r="AU14" s="1319"/>
      <c r="AV14" s="1321"/>
      <c r="AW14" s="1319"/>
      <c r="AX14" s="1321"/>
      <c r="AY14" s="1319"/>
      <c r="AZ14" s="1321"/>
      <c r="BA14" s="1319"/>
      <c r="BB14" s="1321"/>
      <c r="BC14" s="1319"/>
      <c r="BD14" s="1321"/>
      <c r="BE14" s="1319"/>
      <c r="BF14" s="1321"/>
      <c r="BG14" s="1319"/>
      <c r="BH14" s="1321"/>
      <c r="BI14" s="1319"/>
      <c r="BJ14" s="1321"/>
      <c r="BK14" s="1319"/>
      <c r="BL14" s="1321"/>
      <c r="BM14" s="1319"/>
      <c r="BN14" s="1321"/>
      <c r="BO14" s="1319"/>
      <c r="BP14" s="1321"/>
      <c r="BQ14" s="1319"/>
      <c r="BR14" s="1321"/>
      <c r="BS14" s="1319"/>
      <c r="BT14" s="1322"/>
      <c r="BU14" s="1319"/>
      <c r="BV14" s="1322"/>
      <c r="BW14" s="1319"/>
      <c r="BX14" s="1322"/>
      <c r="BY14" s="1319"/>
      <c r="BZ14" s="1322"/>
      <c r="CA14" s="1319"/>
      <c r="CB14" s="1322"/>
      <c r="CC14" s="1319"/>
      <c r="CD14" s="1322"/>
      <c r="CE14" s="1319"/>
      <c r="CF14" s="1322"/>
      <c r="CG14" s="1323"/>
      <c r="CH14" s="1322"/>
    </row>
    <row r="15" spans="1:86" ht="12.75" thickBot="1" x14ac:dyDescent="0.25">
      <c r="B15" s="1316">
        <v>4</v>
      </c>
      <c r="C15" s="1317" t="s">
        <v>213</v>
      </c>
      <c r="D15" s="1318">
        <f t="shared" si="0"/>
        <v>4132.9338015435269</v>
      </c>
      <c r="E15" s="1319"/>
      <c r="F15" s="1320"/>
      <c r="G15" s="1319"/>
      <c r="H15" s="1320"/>
      <c r="I15" s="1319"/>
      <c r="J15" s="1320"/>
      <c r="K15" s="1319"/>
      <c r="L15" s="1320"/>
      <c r="M15" s="1319"/>
      <c r="N15" s="1320"/>
      <c r="O15" s="1319"/>
      <c r="P15" s="1320"/>
      <c r="Q15" s="1319">
        <v>600</v>
      </c>
      <c r="R15" s="1320">
        <v>0.58482232558139546</v>
      </c>
      <c r="S15" s="1319">
        <v>10</v>
      </c>
      <c r="T15" s="1320">
        <v>18.149999999999999</v>
      </c>
      <c r="U15" s="1319">
        <v>216</v>
      </c>
      <c r="V15" s="1320">
        <v>4.0880000000000001</v>
      </c>
      <c r="W15" s="1319">
        <v>2100</v>
      </c>
      <c r="X15" s="1320">
        <v>0.60929523809523811</v>
      </c>
      <c r="Y15" s="1319">
        <v>1000</v>
      </c>
      <c r="Z15" s="1320">
        <v>1.6800000000000002E-2</v>
      </c>
      <c r="AA15" s="1319">
        <v>2100</v>
      </c>
      <c r="AB15" s="1320">
        <v>3.6902999999999998E-2</v>
      </c>
      <c r="AC15" s="1319"/>
      <c r="AD15" s="1320"/>
      <c r="AE15" s="1319"/>
      <c r="AF15" s="1320"/>
      <c r="AG15" s="1319"/>
      <c r="AH15" s="1320"/>
      <c r="AI15" s="1319"/>
      <c r="AJ15" s="1320"/>
      <c r="AK15" s="1319"/>
      <c r="AL15" s="1321"/>
      <c r="AM15" s="1319"/>
      <c r="AN15" s="1321"/>
      <c r="AO15" s="1319"/>
      <c r="AP15" s="1321"/>
      <c r="AQ15" s="1319"/>
      <c r="AR15" s="1321"/>
      <c r="AS15" s="1319"/>
      <c r="AT15" s="1321"/>
      <c r="AU15" s="1319"/>
      <c r="AV15" s="1321"/>
      <c r="AW15" s="1319">
        <v>680</v>
      </c>
      <c r="AX15" s="1321">
        <v>1.9760530973451325</v>
      </c>
      <c r="AY15" s="1319"/>
      <c r="AZ15" s="1321"/>
      <c r="BA15" s="1319"/>
      <c r="BB15" s="1321"/>
      <c r="BC15" s="1319"/>
      <c r="BD15" s="1321"/>
      <c r="BE15" s="1319"/>
      <c r="BF15" s="1321"/>
      <c r="BG15" s="1319"/>
      <c r="BH15" s="1321"/>
      <c r="BI15" s="1319"/>
      <c r="BJ15" s="1321"/>
      <c r="BK15" s="1319"/>
      <c r="BL15" s="1321"/>
      <c r="BM15" s="1319"/>
      <c r="BN15" s="1321"/>
      <c r="BO15" s="1319"/>
      <c r="BP15" s="1321"/>
      <c r="BQ15" s="1319"/>
      <c r="BR15" s="1321"/>
      <c r="BS15" s="1319"/>
      <c r="BT15" s="1322"/>
      <c r="BU15" s="1319"/>
      <c r="BV15" s="1322"/>
      <c r="BW15" s="1319"/>
      <c r="BX15" s="1322"/>
      <c r="BY15" s="1319"/>
      <c r="BZ15" s="1322"/>
      <c r="CA15" s="1319"/>
      <c r="CB15" s="1322"/>
      <c r="CC15" s="1319"/>
      <c r="CD15" s="1322"/>
      <c r="CE15" s="1319"/>
      <c r="CF15" s="1322"/>
      <c r="CG15" s="1323"/>
      <c r="CH15" s="1322"/>
    </row>
    <row r="16" spans="1:86" ht="12.75" thickBot="1" x14ac:dyDescent="0.25">
      <c r="B16" s="1324">
        <v>4</v>
      </c>
      <c r="C16" s="1325" t="s">
        <v>214</v>
      </c>
      <c r="D16" s="1318">
        <f t="shared" si="0"/>
        <v>1514.6406897241507</v>
      </c>
      <c r="E16" s="1326"/>
      <c r="F16" s="1327"/>
      <c r="G16" s="1326"/>
      <c r="H16" s="1327"/>
      <c r="I16" s="1326"/>
      <c r="J16" s="1327"/>
      <c r="K16" s="1326"/>
      <c r="L16" s="1327"/>
      <c r="M16" s="1326"/>
      <c r="N16" s="1327"/>
      <c r="O16" s="1326">
        <v>22500</v>
      </c>
      <c r="P16" s="1327">
        <v>2.9294601651186792E-2</v>
      </c>
      <c r="Q16" s="1326"/>
      <c r="R16" s="1327"/>
      <c r="S16" s="1326">
        <v>25</v>
      </c>
      <c r="T16" s="1327">
        <v>1.9</v>
      </c>
      <c r="U16" s="1326">
        <v>212</v>
      </c>
      <c r="V16" s="1327">
        <v>1.1093444743935312</v>
      </c>
      <c r="W16" s="1326">
        <v>400</v>
      </c>
      <c r="X16" s="1327">
        <v>4.7419666666666672E-2</v>
      </c>
      <c r="Y16" s="1326">
        <v>100</v>
      </c>
      <c r="Z16" s="1327">
        <v>0.16159999999999999</v>
      </c>
      <c r="AA16" s="1326"/>
      <c r="AB16" s="1327"/>
      <c r="AC16" s="1326"/>
      <c r="AD16" s="1327"/>
      <c r="AE16" s="1326"/>
      <c r="AF16" s="1327"/>
      <c r="AG16" s="1326">
        <v>28.15</v>
      </c>
      <c r="AH16" s="1327">
        <v>6.5375111436950144</v>
      </c>
      <c r="AI16" s="1326">
        <v>37.25</v>
      </c>
      <c r="AJ16" s="1327">
        <v>6.4554090847457628</v>
      </c>
      <c r="AK16" s="1326"/>
      <c r="AL16" s="1328"/>
      <c r="AM16" s="1326"/>
      <c r="AN16" s="1328"/>
      <c r="AO16" s="1326"/>
      <c r="AP16" s="1328"/>
      <c r="AQ16" s="1326"/>
      <c r="AR16" s="1328"/>
      <c r="AS16" s="1326"/>
      <c r="AT16" s="1328"/>
      <c r="AU16" s="1326"/>
      <c r="AV16" s="1328"/>
      <c r="AW16" s="1326"/>
      <c r="AX16" s="1328"/>
      <c r="AY16" s="1326"/>
      <c r="AZ16" s="1328"/>
      <c r="BA16" s="1326"/>
      <c r="BB16" s="1328"/>
      <c r="BC16" s="1326"/>
      <c r="BD16" s="1328"/>
      <c r="BE16" s="1326"/>
      <c r="BF16" s="1328"/>
      <c r="BG16" s="1326"/>
      <c r="BH16" s="1328"/>
      <c r="BI16" s="1326"/>
      <c r="BJ16" s="1328"/>
      <c r="BK16" s="1326"/>
      <c r="BL16" s="1328"/>
      <c r="BM16" s="1326"/>
      <c r="BN16" s="1328"/>
      <c r="BO16" s="1326"/>
      <c r="BP16" s="1328"/>
      <c r="BQ16" s="1326">
        <v>400</v>
      </c>
      <c r="BR16" s="1328">
        <v>0.15282232558139536</v>
      </c>
      <c r="BS16" s="1326"/>
      <c r="BT16" s="1329"/>
      <c r="BU16" s="1326"/>
      <c r="BV16" s="1329"/>
      <c r="BW16" s="1326"/>
      <c r="BX16" s="1329"/>
      <c r="BY16" s="1326"/>
      <c r="BZ16" s="1329"/>
      <c r="CA16" s="1326"/>
      <c r="CB16" s="1329"/>
      <c r="CC16" s="1326"/>
      <c r="CD16" s="1329"/>
      <c r="CE16" s="1326"/>
      <c r="CF16" s="1329"/>
      <c r="CG16" s="1330">
        <v>90</v>
      </c>
      <c r="CH16" s="1329">
        <v>0.57865999999999995</v>
      </c>
    </row>
    <row r="17" spans="2:86" ht="12.75" thickBot="1" x14ac:dyDescent="0.25">
      <c r="B17" s="1331">
        <v>3</v>
      </c>
      <c r="C17" s="1332" t="s">
        <v>215</v>
      </c>
      <c r="D17" s="1318">
        <f t="shared" si="0"/>
        <v>996.97019683864255</v>
      </c>
      <c r="E17" s="1338"/>
      <c r="F17" s="1339"/>
      <c r="G17" s="1338"/>
      <c r="H17" s="1339"/>
      <c r="I17" s="1338"/>
      <c r="J17" s="1339"/>
      <c r="K17" s="1338"/>
      <c r="L17" s="1339"/>
      <c r="M17" s="1338"/>
      <c r="N17" s="1339"/>
      <c r="O17" s="1338">
        <v>10100</v>
      </c>
      <c r="P17" s="1339">
        <v>4.1905862068965516E-2</v>
      </c>
      <c r="Q17" s="1338">
        <v>55</v>
      </c>
      <c r="R17" s="1339">
        <v>0.38409411764705875</v>
      </c>
      <c r="S17" s="1338"/>
      <c r="T17" s="1339"/>
      <c r="U17" s="1338">
        <v>356</v>
      </c>
      <c r="V17" s="1339">
        <v>1.4956062176165803</v>
      </c>
      <c r="W17" s="1338">
        <v>300</v>
      </c>
      <c r="X17" s="1339">
        <v>3.8199999999999998E-2</v>
      </c>
      <c r="Y17" s="1338"/>
      <c r="Z17" s="1339"/>
      <c r="AA17" s="1338">
        <v>300</v>
      </c>
      <c r="AB17" s="1339">
        <v>2.9000000000000001E-2</v>
      </c>
      <c r="AC17" s="1338"/>
      <c r="AD17" s="1339"/>
      <c r="AE17" s="1338"/>
      <c r="AF17" s="1339"/>
      <c r="AG17" s="1338"/>
      <c r="AH17" s="1339"/>
      <c r="AI17" s="1338"/>
      <c r="AJ17" s="1339"/>
      <c r="AK17" s="1338"/>
      <c r="AL17" s="1340"/>
      <c r="AM17" s="1338"/>
      <c r="AN17" s="1340"/>
      <c r="AO17" s="1338"/>
      <c r="AP17" s="1340"/>
      <c r="AQ17" s="1338"/>
      <c r="AR17" s="1340"/>
      <c r="AS17" s="1338"/>
      <c r="AT17" s="1340"/>
      <c r="AU17" s="1338"/>
      <c r="AV17" s="1340"/>
      <c r="AW17" s="1338"/>
      <c r="AX17" s="1340"/>
      <c r="AY17" s="1338"/>
      <c r="AZ17" s="1340"/>
      <c r="BA17" s="1338"/>
      <c r="BB17" s="1340"/>
      <c r="BC17" s="1338"/>
      <c r="BD17" s="1340"/>
      <c r="BE17" s="1338"/>
      <c r="BF17" s="1340"/>
      <c r="BG17" s="1338"/>
      <c r="BH17" s="1340"/>
      <c r="BI17" s="1338"/>
      <c r="BJ17" s="1340"/>
      <c r="BK17" s="1338"/>
      <c r="BL17" s="1340"/>
      <c r="BM17" s="1338"/>
      <c r="BN17" s="1340"/>
      <c r="BO17" s="1338"/>
      <c r="BP17" s="1340"/>
      <c r="BQ17" s="1338"/>
      <c r="BR17" s="1340"/>
      <c r="BS17" s="1338"/>
      <c r="BT17" s="1341"/>
      <c r="BU17" s="1338"/>
      <c r="BV17" s="1341"/>
      <c r="BW17" s="1338"/>
      <c r="BX17" s="1341"/>
      <c r="BY17" s="1338"/>
      <c r="BZ17" s="1341"/>
      <c r="CA17" s="1338"/>
      <c r="CB17" s="1341"/>
      <c r="CC17" s="1338"/>
      <c r="CD17" s="1341"/>
      <c r="CE17" s="1338"/>
      <c r="CF17" s="1341"/>
      <c r="CG17" s="1342"/>
      <c r="CH17" s="1341"/>
    </row>
    <row r="18" spans="2:86" ht="12.75" thickBot="1" x14ac:dyDescent="0.25">
      <c r="B18" s="1316">
        <v>3</v>
      </c>
      <c r="C18" s="1317" t="s">
        <v>216</v>
      </c>
      <c r="D18" s="1318">
        <f t="shared" si="0"/>
        <v>2643.4458475682704</v>
      </c>
      <c r="E18" s="1319"/>
      <c r="F18" s="1320"/>
      <c r="G18" s="1319">
        <v>50</v>
      </c>
      <c r="H18" s="1320">
        <v>0.15</v>
      </c>
      <c r="I18" s="1319"/>
      <c r="J18" s="1320"/>
      <c r="K18" s="1319"/>
      <c r="L18" s="1320"/>
      <c r="M18" s="1319"/>
      <c r="N18" s="1320"/>
      <c r="O18" s="1319">
        <v>12000</v>
      </c>
      <c r="P18" s="1320">
        <v>3.1040842105263158E-2</v>
      </c>
      <c r="Q18" s="1319"/>
      <c r="R18" s="1320"/>
      <c r="S18" s="1319"/>
      <c r="T18" s="1320"/>
      <c r="U18" s="1319">
        <v>841</v>
      </c>
      <c r="V18" s="1320">
        <v>1.2207405140758874</v>
      </c>
      <c r="W18" s="1319">
        <v>680</v>
      </c>
      <c r="X18" s="1320">
        <v>0.96799999999999997</v>
      </c>
      <c r="Y18" s="1319"/>
      <c r="Z18" s="1320"/>
      <c r="AA18" s="1319">
        <v>50</v>
      </c>
      <c r="AB18" s="1320">
        <v>3.7999999999999992E-2</v>
      </c>
      <c r="AC18" s="1319"/>
      <c r="AD18" s="1320"/>
      <c r="AE18" s="1319"/>
      <c r="AF18" s="1320"/>
      <c r="AG18" s="1319">
        <v>4</v>
      </c>
      <c r="AH18" s="1320">
        <v>9.33</v>
      </c>
      <c r="AI18" s="1319">
        <v>34</v>
      </c>
      <c r="AJ18" s="1320">
        <v>5.7442631578947374</v>
      </c>
      <c r="AK18" s="1319">
        <v>6850</v>
      </c>
      <c r="AL18" s="1321">
        <v>5.0225988700564973E-2</v>
      </c>
      <c r="AM18" s="1319"/>
      <c r="AN18" s="1321"/>
      <c r="AO18" s="1319"/>
      <c r="AP18" s="1321"/>
      <c r="AQ18" s="1319"/>
      <c r="AR18" s="1321"/>
      <c r="AS18" s="1319"/>
      <c r="AT18" s="1321"/>
      <c r="AU18" s="1319"/>
      <c r="AV18" s="1321"/>
      <c r="AW18" s="1319"/>
      <c r="AX18" s="1321"/>
      <c r="AY18" s="1319"/>
      <c r="AZ18" s="1321"/>
      <c r="BA18" s="1319"/>
      <c r="BB18" s="1321"/>
      <c r="BC18" s="1319"/>
      <c r="BD18" s="1321"/>
      <c r="BE18" s="1319"/>
      <c r="BF18" s="1321"/>
      <c r="BG18" s="1319"/>
      <c r="BH18" s="1321"/>
      <c r="BI18" s="1319"/>
      <c r="BJ18" s="1321"/>
      <c r="BK18" s="1319"/>
      <c r="BL18" s="1321"/>
      <c r="BM18" s="1319"/>
      <c r="BN18" s="1321"/>
      <c r="BO18" s="1319"/>
      <c r="BP18" s="1321"/>
      <c r="BQ18" s="1319"/>
      <c r="BR18" s="1321"/>
      <c r="BS18" s="1319"/>
      <c r="BT18" s="1322"/>
      <c r="BU18" s="1319"/>
      <c r="BV18" s="1322"/>
      <c r="BW18" s="1319"/>
      <c r="BX18" s="1322"/>
      <c r="BY18" s="1319"/>
      <c r="BZ18" s="1322"/>
      <c r="CA18" s="1319"/>
      <c r="CB18" s="1322"/>
      <c r="CC18" s="1319"/>
      <c r="CD18" s="1322"/>
      <c r="CE18" s="1319"/>
      <c r="CF18" s="1322"/>
      <c r="CG18" s="1323"/>
      <c r="CH18" s="1322"/>
    </row>
    <row r="19" spans="2:86" ht="12.75" thickBot="1" x14ac:dyDescent="0.25">
      <c r="B19" s="1316">
        <v>3</v>
      </c>
      <c r="C19" s="1317" t="s">
        <v>217</v>
      </c>
      <c r="D19" s="1318">
        <f t="shared" si="0"/>
        <v>1933.4345254275229</v>
      </c>
      <c r="E19" s="1319"/>
      <c r="F19" s="1320"/>
      <c r="G19" s="1319"/>
      <c r="H19" s="1320"/>
      <c r="I19" s="1319"/>
      <c r="J19" s="1320"/>
      <c r="K19" s="1319"/>
      <c r="L19" s="1320"/>
      <c r="M19" s="1319"/>
      <c r="N19" s="1320"/>
      <c r="O19" s="1319">
        <v>12288</v>
      </c>
      <c r="P19" s="1320">
        <v>0.10498739695319469</v>
      </c>
      <c r="Q19" s="1319">
        <v>150</v>
      </c>
      <c r="R19" s="1320">
        <v>0.50244</v>
      </c>
      <c r="S19" s="1319"/>
      <c r="T19" s="1320"/>
      <c r="U19" s="1319">
        <v>333</v>
      </c>
      <c r="V19" s="1320">
        <v>0.52691794294294292</v>
      </c>
      <c r="W19" s="1319"/>
      <c r="X19" s="1320"/>
      <c r="Y19" s="1319"/>
      <c r="Z19" s="1320"/>
      <c r="AA19" s="1319"/>
      <c r="AB19" s="1320"/>
      <c r="AC19" s="1319"/>
      <c r="AD19" s="1320"/>
      <c r="AE19" s="1319"/>
      <c r="AF19" s="1320"/>
      <c r="AG19" s="1319"/>
      <c r="AH19" s="1320"/>
      <c r="AI19" s="1319"/>
      <c r="AJ19" s="1320"/>
      <c r="AK19" s="1319"/>
      <c r="AL19" s="1321"/>
      <c r="AM19" s="1319"/>
      <c r="AN19" s="1321"/>
      <c r="AO19" s="1319"/>
      <c r="AP19" s="1321"/>
      <c r="AQ19" s="1319"/>
      <c r="AR19" s="1321"/>
      <c r="AS19" s="1319"/>
      <c r="AT19" s="1321"/>
      <c r="AU19" s="1319"/>
      <c r="AV19" s="1321"/>
      <c r="AW19" s="1319"/>
      <c r="AX19" s="1321"/>
      <c r="AY19" s="1319">
        <v>479</v>
      </c>
      <c r="AZ19" s="1321">
        <v>0.74420000000000008</v>
      </c>
      <c r="BA19" s="1319">
        <v>1430</v>
      </c>
      <c r="BB19" s="1321">
        <v>2.5208333333333333E-2</v>
      </c>
      <c r="BC19" s="1319"/>
      <c r="BD19" s="1321"/>
      <c r="BE19" s="1319"/>
      <c r="BF19" s="1321"/>
      <c r="BG19" s="1319"/>
      <c r="BH19" s="1321"/>
      <c r="BI19" s="1319"/>
      <c r="BJ19" s="1321"/>
      <c r="BK19" s="1319"/>
      <c r="BL19" s="1321"/>
      <c r="BM19" s="1319"/>
      <c r="BN19" s="1321"/>
      <c r="BO19" s="1319"/>
      <c r="BP19" s="1321"/>
      <c r="BQ19" s="1319"/>
      <c r="BR19" s="1321"/>
      <c r="BS19" s="1319"/>
      <c r="BT19" s="1322"/>
      <c r="BU19" s="1319"/>
      <c r="BV19" s="1322"/>
      <c r="BW19" s="1319"/>
      <c r="BX19" s="1322"/>
      <c r="BY19" s="1319"/>
      <c r="BZ19" s="1322"/>
      <c r="CA19" s="1319"/>
      <c r="CB19" s="1322"/>
      <c r="CC19" s="1319"/>
      <c r="CD19" s="1322"/>
      <c r="CE19" s="1319"/>
      <c r="CF19" s="1322"/>
      <c r="CG19" s="1323"/>
      <c r="CH19" s="1322"/>
    </row>
    <row r="20" spans="2:86" ht="12.75" thickBot="1" x14ac:dyDescent="0.25">
      <c r="B20" s="1316">
        <v>3</v>
      </c>
      <c r="C20" s="1317" t="s">
        <v>218</v>
      </c>
      <c r="D20" s="1318">
        <f t="shared" si="0"/>
        <v>1511.5055727588201</v>
      </c>
      <c r="E20" s="1319"/>
      <c r="F20" s="1320"/>
      <c r="G20" s="1319"/>
      <c r="H20" s="1320"/>
      <c r="I20" s="1319"/>
      <c r="J20" s="1320"/>
      <c r="K20" s="1319"/>
      <c r="L20" s="1320"/>
      <c r="M20" s="1319"/>
      <c r="N20" s="1320"/>
      <c r="O20" s="1319">
        <v>17400</v>
      </c>
      <c r="P20" s="1320">
        <v>4.5967999999999995E-2</v>
      </c>
      <c r="Q20" s="1319">
        <v>770</v>
      </c>
      <c r="R20" s="1320">
        <v>0.54900000000000004</v>
      </c>
      <c r="S20" s="1319"/>
      <c r="T20" s="1320"/>
      <c r="U20" s="1319">
        <v>60</v>
      </c>
      <c r="V20" s="1320">
        <v>1.0900000000000001</v>
      </c>
      <c r="W20" s="1319">
        <v>100</v>
      </c>
      <c r="X20" s="1320">
        <v>0.106</v>
      </c>
      <c r="Y20" s="1319"/>
      <c r="Z20" s="1320"/>
      <c r="AA20" s="1319">
        <v>100</v>
      </c>
      <c r="AB20" s="1320">
        <v>1.9E-2</v>
      </c>
      <c r="AC20" s="1319"/>
      <c r="AD20" s="1320"/>
      <c r="AE20" s="1319"/>
      <c r="AF20" s="1320"/>
      <c r="AG20" s="1319">
        <v>38</v>
      </c>
      <c r="AH20" s="1320">
        <v>2.2723076923076926</v>
      </c>
      <c r="AI20" s="1319">
        <v>46.5</v>
      </c>
      <c r="AJ20" s="1320">
        <v>2.6813909774436091</v>
      </c>
      <c r="AK20" s="1319"/>
      <c r="AL20" s="1321"/>
      <c r="AM20" s="1319"/>
      <c r="AN20" s="1321"/>
      <c r="AO20" s="1319"/>
      <c r="AP20" s="1321"/>
      <c r="AQ20" s="1319"/>
      <c r="AR20" s="1321"/>
      <c r="AS20" s="1319"/>
      <c r="AT20" s="1321"/>
      <c r="AU20" s="1319"/>
      <c r="AV20" s="1321"/>
      <c r="AW20" s="1319"/>
      <c r="AX20" s="1321"/>
      <c r="AY20" s="1319"/>
      <c r="AZ20" s="1321"/>
      <c r="BA20" s="1319"/>
      <c r="BB20" s="1321"/>
      <c r="BC20" s="1319"/>
      <c r="BD20" s="1321"/>
      <c r="BE20" s="1319"/>
      <c r="BF20" s="1321"/>
      <c r="BG20" s="1319"/>
      <c r="BH20" s="1321"/>
      <c r="BI20" s="1319"/>
      <c r="BJ20" s="1321"/>
      <c r="BK20" s="1319"/>
      <c r="BL20" s="1321"/>
      <c r="BM20" s="1319"/>
      <c r="BN20" s="1321"/>
      <c r="BO20" s="1319"/>
      <c r="BP20" s="1321"/>
      <c r="BQ20" s="1319"/>
      <c r="BR20" s="1321"/>
      <c r="BS20" s="1319"/>
      <c r="BT20" s="1322"/>
      <c r="BU20" s="1319"/>
      <c r="BV20" s="1322"/>
      <c r="BW20" s="1319"/>
      <c r="BX20" s="1322"/>
      <c r="BY20" s="1319"/>
      <c r="BZ20" s="1322"/>
      <c r="CA20" s="1319"/>
      <c r="CB20" s="1322"/>
      <c r="CC20" s="1319"/>
      <c r="CD20" s="1322"/>
      <c r="CE20" s="1319"/>
      <c r="CF20" s="1322"/>
      <c r="CG20" s="1323"/>
      <c r="CH20" s="1322"/>
    </row>
    <row r="21" spans="2:86" ht="12.75" thickBot="1" x14ac:dyDescent="0.25">
      <c r="B21" s="1316">
        <v>3</v>
      </c>
      <c r="C21" s="1317" t="s">
        <v>219</v>
      </c>
      <c r="D21" s="1318">
        <f t="shared" si="0"/>
        <v>2746.1545538758078</v>
      </c>
      <c r="E21" s="1319"/>
      <c r="F21" s="1320"/>
      <c r="G21" s="1319">
        <v>1180</v>
      </c>
      <c r="H21" s="1320">
        <v>0.448445945945946</v>
      </c>
      <c r="I21" s="1319"/>
      <c r="J21" s="1320"/>
      <c r="K21" s="1319">
        <v>1</v>
      </c>
      <c r="L21" s="1320">
        <v>16.12</v>
      </c>
      <c r="M21" s="1319"/>
      <c r="N21" s="1320"/>
      <c r="O21" s="1319">
        <v>13550</v>
      </c>
      <c r="P21" s="1320">
        <v>5.4072164948453606E-2</v>
      </c>
      <c r="Q21" s="1319">
        <v>366</v>
      </c>
      <c r="R21" s="1320">
        <v>0.41499999999999998</v>
      </c>
      <c r="S21" s="1319"/>
      <c r="T21" s="1320"/>
      <c r="U21" s="1319">
        <v>343</v>
      </c>
      <c r="V21" s="1320">
        <v>2.8094840294840298</v>
      </c>
      <c r="W21" s="1319">
        <v>150</v>
      </c>
      <c r="X21" s="1320">
        <v>0.11799999999999999</v>
      </c>
      <c r="Y21" s="1319"/>
      <c r="Z21" s="1320"/>
      <c r="AA21" s="1319">
        <v>150</v>
      </c>
      <c r="AB21" s="1320">
        <v>6.6000000000000003E-2</v>
      </c>
      <c r="AC21" s="1319"/>
      <c r="AD21" s="1320"/>
      <c r="AE21" s="1319"/>
      <c r="AF21" s="1320"/>
      <c r="AG21" s="1319">
        <v>21.5</v>
      </c>
      <c r="AH21" s="1320">
        <v>6.4394915254237288</v>
      </c>
      <c r="AI21" s="1319">
        <v>22</v>
      </c>
      <c r="AJ21" s="1320">
        <v>8.4817460317460327</v>
      </c>
      <c r="AK21" s="1319"/>
      <c r="AL21" s="1321"/>
      <c r="AM21" s="1319"/>
      <c r="AN21" s="1321"/>
      <c r="AO21" s="1319"/>
      <c r="AP21" s="1321"/>
      <c r="AQ21" s="1319"/>
      <c r="AR21" s="1321"/>
      <c r="AS21" s="1319"/>
      <c r="AT21" s="1321"/>
      <c r="AU21" s="1319"/>
      <c r="AV21" s="1321"/>
      <c r="AW21" s="1319"/>
      <c r="AX21" s="1321"/>
      <c r="AY21" s="1319"/>
      <c r="AZ21" s="1321"/>
      <c r="BA21" s="1319"/>
      <c r="BB21" s="1321"/>
      <c r="BC21" s="1319"/>
      <c r="BD21" s="1321"/>
      <c r="BE21" s="1319"/>
      <c r="BF21" s="1321"/>
      <c r="BG21" s="1319"/>
      <c r="BH21" s="1321"/>
      <c r="BI21" s="1319"/>
      <c r="BJ21" s="1321"/>
      <c r="BK21" s="1319"/>
      <c r="BL21" s="1321"/>
      <c r="BM21" s="1319"/>
      <c r="BN21" s="1321"/>
      <c r="BO21" s="1319"/>
      <c r="BP21" s="1321"/>
      <c r="BQ21" s="1319"/>
      <c r="BR21" s="1321"/>
      <c r="BS21" s="1319"/>
      <c r="BT21" s="1322"/>
      <c r="BU21" s="1319"/>
      <c r="BV21" s="1322"/>
      <c r="BW21" s="1319"/>
      <c r="BX21" s="1322"/>
      <c r="BY21" s="1319"/>
      <c r="BZ21" s="1322"/>
      <c r="CA21" s="1319"/>
      <c r="CB21" s="1322"/>
      <c r="CC21" s="1319"/>
      <c r="CD21" s="1322"/>
      <c r="CE21" s="1319"/>
      <c r="CF21" s="1322"/>
      <c r="CG21" s="1323"/>
      <c r="CH21" s="1322"/>
    </row>
    <row r="22" spans="2:86" ht="12.75" thickBot="1" x14ac:dyDescent="0.25">
      <c r="B22" s="1316">
        <v>3</v>
      </c>
      <c r="C22" s="1317" t="s">
        <v>220</v>
      </c>
      <c r="D22" s="1318">
        <f t="shared" si="0"/>
        <v>1258.2578607206185</v>
      </c>
      <c r="E22" s="1319"/>
      <c r="F22" s="1320"/>
      <c r="G22" s="1319"/>
      <c r="H22" s="1320"/>
      <c r="I22" s="1319"/>
      <c r="J22" s="1320"/>
      <c r="K22" s="1319"/>
      <c r="L22" s="1320"/>
      <c r="M22" s="1319"/>
      <c r="N22" s="1320"/>
      <c r="O22" s="1319">
        <v>38200</v>
      </c>
      <c r="P22" s="1320">
        <v>2.6379805825242717E-2</v>
      </c>
      <c r="Q22" s="1319">
        <v>300</v>
      </c>
      <c r="R22" s="1320">
        <v>0.20577500000000001</v>
      </c>
      <c r="S22" s="1319"/>
      <c r="T22" s="1320"/>
      <c r="U22" s="1319"/>
      <c r="V22" s="1320"/>
      <c r="W22" s="1319"/>
      <c r="X22" s="1320"/>
      <c r="Y22" s="1319"/>
      <c r="Z22" s="1320"/>
      <c r="AA22" s="1319"/>
      <c r="AB22" s="1320"/>
      <c r="AC22" s="1319"/>
      <c r="AD22" s="1320"/>
      <c r="AE22" s="1319"/>
      <c r="AF22" s="1320"/>
      <c r="AG22" s="1319">
        <v>26.009999999999998</v>
      </c>
      <c r="AH22" s="1320">
        <v>4.1388457591828711</v>
      </c>
      <c r="AI22" s="1319">
        <v>10.399999999999999</v>
      </c>
      <c r="AJ22" s="1320">
        <v>7.8043653846153846</v>
      </c>
      <c r="AK22" s="1319"/>
      <c r="AL22" s="1321"/>
      <c r="AM22" s="1319"/>
      <c r="AN22" s="1321"/>
      <c r="AO22" s="1319"/>
      <c r="AP22" s="1321"/>
      <c r="AQ22" s="1319"/>
      <c r="AR22" s="1321"/>
      <c r="AS22" s="1319"/>
      <c r="AT22" s="1321"/>
      <c r="AU22" s="1319"/>
      <c r="AV22" s="1321"/>
      <c r="AW22" s="1319"/>
      <c r="AX22" s="1321"/>
      <c r="AY22" s="1319"/>
      <c r="AZ22" s="1321"/>
      <c r="BA22" s="1319"/>
      <c r="BB22" s="1321"/>
      <c r="BC22" s="1319"/>
      <c r="BD22" s="1321"/>
      <c r="BE22" s="1319"/>
      <c r="BF22" s="1321"/>
      <c r="BG22" s="1319"/>
      <c r="BH22" s="1321"/>
      <c r="BI22" s="1319"/>
      <c r="BJ22" s="1321"/>
      <c r="BK22" s="1319"/>
      <c r="BL22" s="1321"/>
      <c r="BM22" s="1319"/>
      <c r="BN22" s="1321"/>
      <c r="BO22" s="1319"/>
      <c r="BP22" s="1321"/>
      <c r="BQ22" s="1319"/>
      <c r="BR22" s="1321"/>
      <c r="BS22" s="1319"/>
      <c r="BT22" s="1322"/>
      <c r="BU22" s="1319"/>
      <c r="BV22" s="1322"/>
      <c r="BW22" s="1319"/>
      <c r="BX22" s="1322"/>
      <c r="BY22" s="1319"/>
      <c r="BZ22" s="1322"/>
      <c r="CA22" s="1319"/>
      <c r="CB22" s="1322"/>
      <c r="CC22" s="1319"/>
      <c r="CD22" s="1322"/>
      <c r="CE22" s="1319"/>
      <c r="CF22" s="1322"/>
      <c r="CG22" s="1323"/>
      <c r="CH22" s="1322"/>
    </row>
    <row r="23" spans="2:86" ht="12.75" thickBot="1" x14ac:dyDescent="0.25">
      <c r="B23" s="1324">
        <v>3</v>
      </c>
      <c r="C23" s="1325" t="s">
        <v>221</v>
      </c>
      <c r="D23" s="1318">
        <f t="shared" si="0"/>
        <v>0</v>
      </c>
      <c r="E23" s="1326"/>
      <c r="F23" s="1327"/>
      <c r="G23" s="1326"/>
      <c r="H23" s="1327"/>
      <c r="I23" s="1326"/>
      <c r="J23" s="1327"/>
      <c r="K23" s="1326"/>
      <c r="L23" s="1327"/>
      <c r="M23" s="1326"/>
      <c r="N23" s="1327"/>
      <c r="O23" s="1326"/>
      <c r="P23" s="1327"/>
      <c r="Q23" s="1326"/>
      <c r="R23" s="1327"/>
      <c r="S23" s="1326"/>
      <c r="T23" s="1327"/>
      <c r="U23" s="1326"/>
      <c r="V23" s="1327"/>
      <c r="W23" s="1326"/>
      <c r="X23" s="1327"/>
      <c r="Y23" s="1326"/>
      <c r="Z23" s="1327"/>
      <c r="AA23" s="1326"/>
      <c r="AB23" s="1327"/>
      <c r="AC23" s="1326"/>
      <c r="AD23" s="1327"/>
      <c r="AE23" s="1326"/>
      <c r="AF23" s="1327"/>
      <c r="AG23" s="1326"/>
      <c r="AH23" s="1327"/>
      <c r="AI23" s="1326"/>
      <c r="AJ23" s="1327"/>
      <c r="AK23" s="1326"/>
      <c r="AL23" s="1328"/>
      <c r="AM23" s="1326"/>
      <c r="AN23" s="1328"/>
      <c r="AO23" s="1326"/>
      <c r="AP23" s="1328"/>
      <c r="AQ23" s="1326"/>
      <c r="AR23" s="1328"/>
      <c r="AS23" s="1326"/>
      <c r="AT23" s="1328"/>
      <c r="AU23" s="1326"/>
      <c r="AV23" s="1328"/>
      <c r="AW23" s="1326"/>
      <c r="AX23" s="1328"/>
      <c r="AY23" s="1326"/>
      <c r="AZ23" s="1328"/>
      <c r="BA23" s="1326"/>
      <c r="BB23" s="1328"/>
      <c r="BC23" s="1326"/>
      <c r="BD23" s="1328"/>
      <c r="BE23" s="1326"/>
      <c r="BF23" s="1328"/>
      <c r="BG23" s="1326"/>
      <c r="BH23" s="1328"/>
      <c r="BI23" s="1326"/>
      <c r="BJ23" s="1328"/>
      <c r="BK23" s="1326"/>
      <c r="BL23" s="1328"/>
      <c r="BM23" s="1326"/>
      <c r="BN23" s="1328"/>
      <c r="BO23" s="1326"/>
      <c r="BP23" s="1328"/>
      <c r="BQ23" s="1326"/>
      <c r="BR23" s="1328"/>
      <c r="BS23" s="1326"/>
      <c r="BT23" s="1329"/>
      <c r="BU23" s="1326"/>
      <c r="BV23" s="1329"/>
      <c r="BW23" s="1326"/>
      <c r="BX23" s="1329"/>
      <c r="BY23" s="1326"/>
      <c r="BZ23" s="1329"/>
      <c r="CA23" s="1326"/>
      <c r="CB23" s="1329"/>
      <c r="CC23" s="1326"/>
      <c r="CD23" s="1329"/>
      <c r="CE23" s="1326"/>
      <c r="CF23" s="1329"/>
      <c r="CG23" s="1330"/>
      <c r="CH23" s="1329"/>
    </row>
    <row r="24" spans="2:86" ht="12.75" thickBot="1" x14ac:dyDescent="0.25">
      <c r="B24" s="1331">
        <v>2</v>
      </c>
      <c r="C24" s="1332" t="s">
        <v>222</v>
      </c>
      <c r="D24" s="1318">
        <f t="shared" si="0"/>
        <v>27.44</v>
      </c>
      <c r="E24" s="1333"/>
      <c r="F24" s="1334"/>
      <c r="G24" s="1333"/>
      <c r="H24" s="1334"/>
      <c r="I24" s="1333"/>
      <c r="J24" s="1334"/>
      <c r="K24" s="1333"/>
      <c r="L24" s="1334"/>
      <c r="M24" s="1333"/>
      <c r="N24" s="1334"/>
      <c r="O24" s="1333"/>
      <c r="P24" s="1334"/>
      <c r="Q24" s="1333"/>
      <c r="R24" s="1334"/>
      <c r="S24" s="1333"/>
      <c r="T24" s="1334"/>
      <c r="U24" s="1333"/>
      <c r="V24" s="1334"/>
      <c r="W24" s="1333"/>
      <c r="X24" s="1334"/>
      <c r="Y24" s="1333"/>
      <c r="Z24" s="1334"/>
      <c r="AA24" s="1333"/>
      <c r="AB24" s="1334"/>
      <c r="AC24" s="1333"/>
      <c r="AD24" s="1334"/>
      <c r="AE24" s="1333"/>
      <c r="AF24" s="1334"/>
      <c r="AG24" s="1333"/>
      <c r="AH24" s="1334"/>
      <c r="AI24" s="1333"/>
      <c r="AJ24" s="1334"/>
      <c r="AK24" s="1333">
        <v>70</v>
      </c>
      <c r="AL24" s="1335">
        <v>0.39200000000000002</v>
      </c>
      <c r="AM24" s="1333"/>
      <c r="AN24" s="1335"/>
      <c r="AO24" s="1333"/>
      <c r="AP24" s="1335"/>
      <c r="AQ24" s="1333"/>
      <c r="AR24" s="1335"/>
      <c r="AS24" s="1333"/>
      <c r="AT24" s="1335"/>
      <c r="AU24" s="1333"/>
      <c r="AV24" s="1335"/>
      <c r="AW24" s="1333"/>
      <c r="AX24" s="1335"/>
      <c r="AY24" s="1333"/>
      <c r="AZ24" s="1335"/>
      <c r="BA24" s="1333"/>
      <c r="BB24" s="1335"/>
      <c r="BC24" s="1333"/>
      <c r="BD24" s="1335"/>
      <c r="BE24" s="1333"/>
      <c r="BF24" s="1335"/>
      <c r="BG24" s="1333"/>
      <c r="BH24" s="1335"/>
      <c r="BI24" s="1333"/>
      <c r="BJ24" s="1335"/>
      <c r="BK24" s="1333"/>
      <c r="BL24" s="1335"/>
      <c r="BM24" s="1333"/>
      <c r="BN24" s="1335"/>
      <c r="BO24" s="1333"/>
      <c r="BP24" s="1335"/>
      <c r="BQ24" s="1333"/>
      <c r="BR24" s="1335"/>
      <c r="BS24" s="1333"/>
      <c r="BT24" s="1336"/>
      <c r="BU24" s="1333"/>
      <c r="BV24" s="1336"/>
      <c r="BW24" s="1333"/>
      <c r="BX24" s="1336"/>
      <c r="BY24" s="1333"/>
      <c r="BZ24" s="1336"/>
      <c r="CA24" s="1333"/>
      <c r="CB24" s="1336"/>
      <c r="CC24" s="1333"/>
      <c r="CD24" s="1336"/>
      <c r="CE24" s="1333"/>
      <c r="CF24" s="1336"/>
      <c r="CG24" s="1337"/>
      <c r="CH24" s="1336"/>
    </row>
    <row r="25" spans="2:86" ht="12.75" thickBot="1" x14ac:dyDescent="0.25">
      <c r="B25" s="1316">
        <v>2</v>
      </c>
      <c r="C25" s="1317" t="s">
        <v>223</v>
      </c>
      <c r="D25" s="1318">
        <f t="shared" si="0"/>
        <v>478.81125517241384</v>
      </c>
      <c r="E25" s="1319">
        <v>200</v>
      </c>
      <c r="F25" s="1320">
        <v>0.7</v>
      </c>
      <c r="G25" s="1319"/>
      <c r="H25" s="1320"/>
      <c r="I25" s="1319"/>
      <c r="J25" s="1320"/>
      <c r="K25" s="1319"/>
      <c r="L25" s="1320"/>
      <c r="M25" s="1319"/>
      <c r="N25" s="1320"/>
      <c r="O25" s="1319"/>
      <c r="P25" s="1320"/>
      <c r="Q25" s="1319">
        <v>50</v>
      </c>
      <c r="R25" s="1320">
        <v>0.33600000000000002</v>
      </c>
      <c r="S25" s="1319"/>
      <c r="T25" s="1320"/>
      <c r="U25" s="1319">
        <v>40</v>
      </c>
      <c r="V25" s="1320">
        <v>1.21</v>
      </c>
      <c r="W25" s="1319">
        <v>100</v>
      </c>
      <c r="X25" s="1320">
        <v>0.04</v>
      </c>
      <c r="Y25" s="1319"/>
      <c r="Z25" s="1320"/>
      <c r="AA25" s="1319">
        <v>250</v>
      </c>
      <c r="AB25" s="1320">
        <v>7.5200000000000003E-2</v>
      </c>
      <c r="AC25" s="1319"/>
      <c r="AD25" s="1320"/>
      <c r="AE25" s="1319"/>
      <c r="AF25" s="1320"/>
      <c r="AG25" s="1319">
        <v>15</v>
      </c>
      <c r="AH25" s="1320">
        <v>6.6720000000000006</v>
      </c>
      <c r="AI25" s="1319">
        <v>14</v>
      </c>
      <c r="AJ25" s="1320">
        <v>7.5065896551724141</v>
      </c>
      <c r="AK25" s="1319"/>
      <c r="AL25" s="1321"/>
      <c r="AM25" s="1319"/>
      <c r="AN25" s="1321"/>
      <c r="AO25" s="1319"/>
      <c r="AP25" s="1321"/>
      <c r="AQ25" s="1319"/>
      <c r="AR25" s="1321"/>
      <c r="AS25" s="1319"/>
      <c r="AT25" s="1321"/>
      <c r="AU25" s="1319"/>
      <c r="AV25" s="1321"/>
      <c r="AW25" s="1319"/>
      <c r="AX25" s="1321"/>
      <c r="AY25" s="1319"/>
      <c r="AZ25" s="1321"/>
      <c r="BA25" s="1319"/>
      <c r="BB25" s="1321"/>
      <c r="BC25" s="1319">
        <v>180</v>
      </c>
      <c r="BD25" s="1321">
        <v>8.6300000000000002E-2</v>
      </c>
      <c r="BE25" s="1319">
        <v>1.5</v>
      </c>
      <c r="BF25" s="1321">
        <v>20.07</v>
      </c>
      <c r="BG25" s="1319"/>
      <c r="BH25" s="1321"/>
      <c r="BI25" s="1319"/>
      <c r="BJ25" s="1321"/>
      <c r="BK25" s="1319"/>
      <c r="BL25" s="1321"/>
      <c r="BM25" s="1319"/>
      <c r="BN25" s="1321"/>
      <c r="BO25" s="1319"/>
      <c r="BP25" s="1321"/>
      <c r="BQ25" s="1319"/>
      <c r="BR25" s="1321"/>
      <c r="BS25" s="1319"/>
      <c r="BT25" s="1322"/>
      <c r="BU25" s="1319"/>
      <c r="BV25" s="1322"/>
      <c r="BW25" s="1319"/>
      <c r="BX25" s="1322"/>
      <c r="BY25" s="1319"/>
      <c r="BZ25" s="1322"/>
      <c r="CA25" s="1319"/>
      <c r="CB25" s="1322"/>
      <c r="CC25" s="1319"/>
      <c r="CD25" s="1322"/>
      <c r="CE25" s="1319"/>
      <c r="CF25" s="1322"/>
      <c r="CG25" s="1323"/>
      <c r="CH25" s="1322"/>
    </row>
    <row r="26" spans="2:86" ht="12.75" thickBot="1" x14ac:dyDescent="0.25">
      <c r="B26" s="1316">
        <v>2</v>
      </c>
      <c r="C26" s="1317" t="s">
        <v>224</v>
      </c>
      <c r="D26" s="1318">
        <f t="shared" si="0"/>
        <v>580.79725230769236</v>
      </c>
      <c r="E26" s="1319"/>
      <c r="F26" s="1320"/>
      <c r="G26" s="1319"/>
      <c r="H26" s="1320"/>
      <c r="I26" s="1319">
        <v>600</v>
      </c>
      <c r="J26" s="1320">
        <v>0.54123333333333334</v>
      </c>
      <c r="K26" s="1319"/>
      <c r="L26" s="1320"/>
      <c r="M26" s="1319"/>
      <c r="N26" s="1320"/>
      <c r="O26" s="1319">
        <v>1200</v>
      </c>
      <c r="P26" s="1320">
        <v>7.9700000000000007E-2</v>
      </c>
      <c r="Q26" s="1319">
        <v>75</v>
      </c>
      <c r="R26" s="1320">
        <v>0.8429612307692308</v>
      </c>
      <c r="S26" s="1319"/>
      <c r="T26" s="1320"/>
      <c r="U26" s="1319">
        <v>37</v>
      </c>
      <c r="V26" s="1320">
        <v>1.7786999999999999</v>
      </c>
      <c r="W26" s="1319"/>
      <c r="X26" s="1320"/>
      <c r="Y26" s="1319"/>
      <c r="Z26" s="1320"/>
      <c r="AA26" s="1319"/>
      <c r="AB26" s="1320"/>
      <c r="AC26" s="1319">
        <v>2</v>
      </c>
      <c r="AD26" s="1320">
        <v>6.05</v>
      </c>
      <c r="AE26" s="1319"/>
      <c r="AF26" s="1320"/>
      <c r="AG26" s="1319"/>
      <c r="AH26" s="1320"/>
      <c r="AI26" s="1319">
        <v>2.9000000000000004</v>
      </c>
      <c r="AJ26" s="1320">
        <v>6.6494</v>
      </c>
      <c r="AK26" s="1319"/>
      <c r="AL26" s="1321"/>
      <c r="AM26" s="1319"/>
      <c r="AN26" s="1321"/>
      <c r="AO26" s="1319"/>
      <c r="AP26" s="1321"/>
      <c r="AQ26" s="1319"/>
      <c r="AR26" s="1321"/>
      <c r="AS26" s="1319"/>
      <c r="AT26" s="1321"/>
      <c r="AU26" s="1319"/>
      <c r="AV26" s="1321"/>
      <c r="AW26" s="1319"/>
      <c r="AX26" s="1321"/>
      <c r="AY26" s="1319"/>
      <c r="AZ26" s="1321"/>
      <c r="BA26" s="1319"/>
      <c r="BB26" s="1321"/>
      <c r="BC26" s="1319"/>
      <c r="BD26" s="1321"/>
      <c r="BE26" s="1319"/>
      <c r="BF26" s="1321"/>
      <c r="BG26" s="1319"/>
      <c r="BH26" s="1321"/>
      <c r="BI26" s="1319"/>
      <c r="BJ26" s="1321"/>
      <c r="BK26" s="1319"/>
      <c r="BL26" s="1321"/>
      <c r="BM26" s="1319"/>
      <c r="BN26" s="1321"/>
      <c r="BO26" s="1319"/>
      <c r="BP26" s="1321"/>
      <c r="BQ26" s="1319"/>
      <c r="BR26" s="1321"/>
      <c r="BS26" s="1319"/>
      <c r="BT26" s="1322"/>
      <c r="BU26" s="1319"/>
      <c r="BV26" s="1322"/>
      <c r="BW26" s="1319"/>
      <c r="BX26" s="1322"/>
      <c r="BY26" s="1319"/>
      <c r="BZ26" s="1322"/>
      <c r="CA26" s="1319"/>
      <c r="CB26" s="1322"/>
      <c r="CC26" s="1319"/>
      <c r="CD26" s="1322"/>
      <c r="CE26" s="1319"/>
      <c r="CF26" s="1322"/>
      <c r="CG26" s="1323"/>
      <c r="CH26" s="1322"/>
    </row>
    <row r="27" spans="2:86" ht="12.75" thickBot="1" x14ac:dyDescent="0.25">
      <c r="B27" s="1324">
        <v>2</v>
      </c>
      <c r="C27" s="1325" t="s">
        <v>225</v>
      </c>
      <c r="D27" s="1318">
        <f t="shared" si="0"/>
        <v>1056.3960687431127</v>
      </c>
      <c r="E27" s="1343">
        <v>666</v>
      </c>
      <c r="F27" s="1344">
        <v>0.36113513513513518</v>
      </c>
      <c r="G27" s="1343">
        <v>281</v>
      </c>
      <c r="H27" s="1344">
        <v>0.29561904761904761</v>
      </c>
      <c r="I27" s="1343"/>
      <c r="J27" s="1344"/>
      <c r="K27" s="1343"/>
      <c r="L27" s="1344"/>
      <c r="M27" s="1343">
        <v>4</v>
      </c>
      <c r="N27" s="1344">
        <v>6.6420000000000003</v>
      </c>
      <c r="O27" s="1343">
        <v>5952</v>
      </c>
      <c r="P27" s="1344">
        <v>4.7433649289099523E-2</v>
      </c>
      <c r="Q27" s="1343"/>
      <c r="R27" s="1344"/>
      <c r="S27" s="1343"/>
      <c r="T27" s="1344"/>
      <c r="U27" s="1343">
        <v>171</v>
      </c>
      <c r="V27" s="1344">
        <v>1.5947909967845659</v>
      </c>
      <c r="W27" s="1343">
        <v>243</v>
      </c>
      <c r="X27" s="1344">
        <v>9.6799999999999997E-2</v>
      </c>
      <c r="Y27" s="1343"/>
      <c r="Z27" s="1344"/>
      <c r="AA27" s="1343">
        <v>173</v>
      </c>
      <c r="AB27" s="1344">
        <v>2.0595190380761526E-2</v>
      </c>
      <c r="AC27" s="1343"/>
      <c r="AD27" s="1344"/>
      <c r="AE27" s="1343"/>
      <c r="AF27" s="1344"/>
      <c r="AG27" s="1345">
        <v>20.8</v>
      </c>
      <c r="AH27" s="1344">
        <v>4.0107407407407409</v>
      </c>
      <c r="AI27" s="1345">
        <v>4.4000000000000004</v>
      </c>
      <c r="AJ27" s="1344">
        <v>9.25</v>
      </c>
      <c r="AK27" s="1343"/>
      <c r="AL27" s="1346"/>
      <c r="AM27" s="1343"/>
      <c r="AN27" s="1346"/>
      <c r="AO27" s="1343"/>
      <c r="AP27" s="1346"/>
      <c r="AQ27" s="1343"/>
      <c r="AR27" s="1346"/>
      <c r="AS27" s="1343"/>
      <c r="AT27" s="1346"/>
      <c r="AU27" s="1343"/>
      <c r="AV27" s="1346"/>
      <c r="AW27" s="1343"/>
      <c r="AX27" s="1346"/>
      <c r="AY27" s="1343"/>
      <c r="AZ27" s="1346"/>
      <c r="BA27" s="1343"/>
      <c r="BB27" s="1346"/>
      <c r="BC27" s="1343"/>
      <c r="BD27" s="1346"/>
      <c r="BE27" s="1343"/>
      <c r="BF27" s="1346"/>
      <c r="BG27" s="1343"/>
      <c r="BH27" s="1346"/>
      <c r="BI27" s="1343"/>
      <c r="BJ27" s="1346"/>
      <c r="BK27" s="1343"/>
      <c r="BL27" s="1346"/>
      <c r="BM27" s="1343"/>
      <c r="BN27" s="1346"/>
      <c r="BO27" s="1343"/>
      <c r="BP27" s="1346"/>
      <c r="BQ27" s="1343"/>
      <c r="BR27" s="1346"/>
      <c r="BS27" s="1343"/>
      <c r="BT27" s="1347"/>
      <c r="BU27" s="1343"/>
      <c r="BV27" s="1347"/>
      <c r="BW27" s="1343"/>
      <c r="BX27" s="1347"/>
      <c r="BY27" s="1343"/>
      <c r="BZ27" s="1347"/>
      <c r="CA27" s="1343"/>
      <c r="CB27" s="1347"/>
      <c r="CC27" s="1343"/>
      <c r="CD27" s="1347"/>
      <c r="CE27" s="1343"/>
      <c r="CF27" s="1347"/>
      <c r="CG27" s="1345"/>
      <c r="CH27" s="1347"/>
    </row>
    <row r="28" spans="2:86" ht="12.75" thickBot="1" x14ac:dyDescent="0.25">
      <c r="B28" s="1331">
        <v>1</v>
      </c>
      <c r="C28" s="1332" t="s">
        <v>226</v>
      </c>
      <c r="D28" s="1318">
        <f t="shared" si="0"/>
        <v>699.85</v>
      </c>
      <c r="E28" s="1338">
        <v>1250</v>
      </c>
      <c r="F28" s="1339">
        <v>0.45</v>
      </c>
      <c r="G28" s="1338"/>
      <c r="H28" s="1339"/>
      <c r="I28" s="1338"/>
      <c r="J28" s="1339"/>
      <c r="K28" s="1338"/>
      <c r="L28" s="1339"/>
      <c r="M28" s="1338"/>
      <c r="N28" s="1339"/>
      <c r="O28" s="1338"/>
      <c r="P28" s="1339"/>
      <c r="Q28" s="1338"/>
      <c r="R28" s="1339"/>
      <c r="S28" s="1338"/>
      <c r="T28" s="1339"/>
      <c r="U28" s="1338"/>
      <c r="V28" s="1339"/>
      <c r="W28" s="1338"/>
      <c r="X28" s="1339"/>
      <c r="Y28" s="1338"/>
      <c r="Z28" s="1339"/>
      <c r="AA28" s="1338"/>
      <c r="AB28" s="1339"/>
      <c r="AC28" s="1338"/>
      <c r="AD28" s="1339"/>
      <c r="AE28" s="1338"/>
      <c r="AF28" s="1339"/>
      <c r="AG28" s="1338"/>
      <c r="AH28" s="1339"/>
      <c r="AI28" s="1338">
        <v>5</v>
      </c>
      <c r="AJ28" s="1339">
        <v>5.45</v>
      </c>
      <c r="AK28" s="1338">
        <v>1500</v>
      </c>
      <c r="AL28" s="1340">
        <v>0.05</v>
      </c>
      <c r="AM28" s="1338">
        <v>90</v>
      </c>
      <c r="AN28" s="1340">
        <v>0.39</v>
      </c>
      <c r="AO28" s="1338"/>
      <c r="AP28" s="1340"/>
      <c r="AQ28" s="1338"/>
      <c r="AR28" s="1340"/>
      <c r="AS28" s="1338"/>
      <c r="AT28" s="1340"/>
      <c r="AU28" s="1338"/>
      <c r="AV28" s="1340"/>
      <c r="AW28" s="1338"/>
      <c r="AX28" s="1340"/>
      <c r="AY28" s="1338"/>
      <c r="AZ28" s="1340"/>
      <c r="BA28" s="1338"/>
      <c r="BB28" s="1340"/>
      <c r="BC28" s="1338"/>
      <c r="BD28" s="1340"/>
      <c r="BE28" s="1338"/>
      <c r="BF28" s="1340"/>
      <c r="BG28" s="1338"/>
      <c r="BH28" s="1340"/>
      <c r="BI28" s="1338"/>
      <c r="BJ28" s="1340"/>
      <c r="BK28" s="1338"/>
      <c r="BL28" s="1340"/>
      <c r="BM28" s="1338"/>
      <c r="BN28" s="1340"/>
      <c r="BO28" s="1338"/>
      <c r="BP28" s="1340"/>
      <c r="BQ28" s="1338"/>
      <c r="BR28" s="1340"/>
      <c r="BS28" s="1338"/>
      <c r="BT28" s="1341"/>
      <c r="BU28" s="1338"/>
      <c r="BV28" s="1341"/>
      <c r="BW28" s="1338"/>
      <c r="BX28" s="1341"/>
      <c r="BY28" s="1338"/>
      <c r="BZ28" s="1341"/>
      <c r="CA28" s="1338"/>
      <c r="CB28" s="1341"/>
      <c r="CC28" s="1338"/>
      <c r="CD28" s="1341"/>
      <c r="CE28" s="1338"/>
      <c r="CF28" s="1341"/>
      <c r="CG28" s="1342"/>
      <c r="CH28" s="1341"/>
    </row>
    <row r="29" spans="2:86" ht="12.75" thickBot="1" x14ac:dyDescent="0.25">
      <c r="B29" s="1316">
        <v>1</v>
      </c>
      <c r="C29" s="1317" t="s">
        <v>227</v>
      </c>
      <c r="D29" s="1318">
        <f t="shared" si="0"/>
        <v>246.87999999999997</v>
      </c>
      <c r="E29" s="1333"/>
      <c r="F29" s="1334"/>
      <c r="G29" s="1333"/>
      <c r="H29" s="1334"/>
      <c r="I29" s="1333"/>
      <c r="J29" s="1334"/>
      <c r="K29" s="1333"/>
      <c r="L29" s="1334"/>
      <c r="M29" s="1333"/>
      <c r="N29" s="1334"/>
      <c r="O29" s="1333"/>
      <c r="P29" s="1334"/>
      <c r="Q29" s="1333"/>
      <c r="R29" s="1334"/>
      <c r="S29" s="1333"/>
      <c r="T29" s="1334"/>
      <c r="U29" s="1333"/>
      <c r="V29" s="1334"/>
      <c r="W29" s="1333">
        <v>100</v>
      </c>
      <c r="X29" s="1334" t="s">
        <v>578</v>
      </c>
      <c r="Y29" s="1333"/>
      <c r="Z29" s="1334"/>
      <c r="AA29" s="1333"/>
      <c r="AB29" s="1334"/>
      <c r="AC29" s="1333"/>
      <c r="AD29" s="1334"/>
      <c r="AE29" s="1333"/>
      <c r="AF29" s="1334"/>
      <c r="AG29" s="1333">
        <v>26</v>
      </c>
      <c r="AH29" s="1334" t="s">
        <v>615</v>
      </c>
      <c r="AI29" s="1333">
        <v>13</v>
      </c>
      <c r="AJ29" s="1334" t="s">
        <v>616</v>
      </c>
      <c r="AK29" s="1333"/>
      <c r="AL29" s="1335"/>
      <c r="AM29" s="1333">
        <v>2</v>
      </c>
      <c r="AN29" s="1335" t="s">
        <v>617</v>
      </c>
      <c r="AO29" s="1333"/>
      <c r="AP29" s="1335"/>
      <c r="AQ29" s="1333"/>
      <c r="AR29" s="1335"/>
      <c r="AS29" s="1333"/>
      <c r="AT29" s="1335"/>
      <c r="AU29" s="1333"/>
      <c r="AV29" s="1335"/>
      <c r="AW29" s="1333"/>
      <c r="AX29" s="1335"/>
      <c r="AY29" s="1333"/>
      <c r="AZ29" s="1335"/>
      <c r="BA29" s="1333"/>
      <c r="BB29" s="1335"/>
      <c r="BC29" s="1333"/>
      <c r="BD29" s="1335"/>
      <c r="BE29" s="1333"/>
      <c r="BF29" s="1335"/>
      <c r="BG29" s="1333"/>
      <c r="BH29" s="1335"/>
      <c r="BI29" s="1333"/>
      <c r="BJ29" s="1335"/>
      <c r="BK29" s="1333"/>
      <c r="BL29" s="1335"/>
      <c r="BM29" s="1333"/>
      <c r="BN29" s="1335"/>
      <c r="BO29" s="1333"/>
      <c r="BP29" s="1335"/>
      <c r="BQ29" s="1333"/>
      <c r="BR29" s="1335"/>
      <c r="BS29" s="1333"/>
      <c r="BT29" s="1336"/>
      <c r="BU29" s="1333"/>
      <c r="BV29" s="1336"/>
      <c r="BW29" s="1333"/>
      <c r="BX29" s="1336"/>
      <c r="BY29" s="1333"/>
      <c r="BZ29" s="1336"/>
      <c r="CA29" s="1333"/>
      <c r="CB29" s="1336"/>
      <c r="CC29" s="1333"/>
      <c r="CD29" s="1336"/>
      <c r="CE29" s="1333"/>
      <c r="CF29" s="1336"/>
      <c r="CG29" s="1337"/>
      <c r="CH29" s="1336"/>
    </row>
    <row r="30" spans="2:86" ht="12.75" thickBot="1" x14ac:dyDescent="0.25">
      <c r="B30" s="1316">
        <v>1</v>
      </c>
      <c r="C30" s="1317" t="s">
        <v>235</v>
      </c>
      <c r="D30" s="1318">
        <f t="shared" si="0"/>
        <v>851.67872</v>
      </c>
      <c r="E30" s="1333"/>
      <c r="F30" s="1334"/>
      <c r="G30" s="1333"/>
      <c r="H30" s="1334"/>
      <c r="I30" s="1333">
        <v>1000</v>
      </c>
      <c r="J30" s="1334">
        <v>0.33600000000000002</v>
      </c>
      <c r="K30" s="1333"/>
      <c r="L30" s="1334"/>
      <c r="M30" s="1333"/>
      <c r="N30" s="1334"/>
      <c r="O30" s="1333"/>
      <c r="P30" s="1334"/>
      <c r="Q30" s="1333">
        <v>10</v>
      </c>
      <c r="R30" s="1334">
        <v>0.28799999999999998</v>
      </c>
      <c r="S30" s="1333"/>
      <c r="T30" s="1334"/>
      <c r="U30" s="1333">
        <v>80</v>
      </c>
      <c r="V30" s="1334">
        <v>3.08</v>
      </c>
      <c r="W30" s="1333"/>
      <c r="X30" s="1334"/>
      <c r="Y30" s="1333"/>
      <c r="Z30" s="1334"/>
      <c r="AA30" s="1333"/>
      <c r="AB30" s="1334"/>
      <c r="AC30" s="1333">
        <v>10</v>
      </c>
      <c r="AD30" s="1334">
        <v>5.6</v>
      </c>
      <c r="AE30" s="1333"/>
      <c r="AF30" s="1334"/>
      <c r="AG30" s="1333"/>
      <c r="AH30" s="1334"/>
      <c r="AI30" s="1333"/>
      <c r="AJ30" s="1334"/>
      <c r="AK30" s="1333"/>
      <c r="AL30" s="1335"/>
      <c r="AM30" s="1333"/>
      <c r="AN30" s="1335"/>
      <c r="AO30" s="1333">
        <v>100</v>
      </c>
      <c r="AP30" s="1335">
        <v>0.89600000000000002</v>
      </c>
      <c r="AQ30" s="1333"/>
      <c r="AR30" s="1335"/>
      <c r="AS30" s="1333"/>
      <c r="AT30" s="1335"/>
      <c r="AU30" s="1333">
        <v>1680</v>
      </c>
      <c r="AV30" s="1335">
        <v>7.1903999999999996E-2</v>
      </c>
      <c r="AW30" s="1333"/>
      <c r="AX30" s="1335"/>
      <c r="AY30" s="1333"/>
      <c r="AZ30" s="1335"/>
      <c r="BA30" s="1333"/>
      <c r="BB30" s="1335"/>
      <c r="BC30" s="1333"/>
      <c r="BD30" s="1335"/>
      <c r="BE30" s="1333"/>
      <c r="BF30" s="1335"/>
      <c r="BG30" s="1333"/>
      <c r="BH30" s="1335"/>
      <c r="BI30" s="1333"/>
      <c r="BJ30" s="1335"/>
      <c r="BK30" s="1333"/>
      <c r="BL30" s="1335"/>
      <c r="BM30" s="1333"/>
      <c r="BN30" s="1335"/>
      <c r="BO30" s="1333"/>
      <c r="BP30" s="1335"/>
      <c r="BQ30" s="1333"/>
      <c r="BR30" s="1335"/>
      <c r="BS30" s="1333"/>
      <c r="BT30" s="1336"/>
      <c r="BU30" s="1333"/>
      <c r="BV30" s="1336"/>
      <c r="BW30" s="1333"/>
      <c r="BX30" s="1336"/>
      <c r="BY30" s="1333"/>
      <c r="BZ30" s="1336"/>
      <c r="CA30" s="1333"/>
      <c r="CB30" s="1336"/>
      <c r="CC30" s="1333"/>
      <c r="CD30" s="1336"/>
      <c r="CE30" s="1333"/>
      <c r="CF30" s="1336"/>
      <c r="CG30" s="1337"/>
      <c r="CH30" s="1336"/>
    </row>
    <row r="31" spans="2:86" ht="12.75" thickBot="1" x14ac:dyDescent="0.25">
      <c r="B31" s="1316">
        <v>1</v>
      </c>
      <c r="C31" s="1317" t="s">
        <v>236</v>
      </c>
      <c r="D31" s="1318">
        <f t="shared" si="0"/>
        <v>0</v>
      </c>
      <c r="E31" s="1333"/>
      <c r="F31" s="1334"/>
      <c r="G31" s="1333"/>
      <c r="H31" s="1334"/>
      <c r="I31" s="1333"/>
      <c r="J31" s="1334"/>
      <c r="K31" s="1333"/>
      <c r="L31" s="1334"/>
      <c r="M31" s="1333"/>
      <c r="N31" s="1334"/>
      <c r="O31" s="1333"/>
      <c r="P31" s="1334"/>
      <c r="Q31" s="1333"/>
      <c r="R31" s="1334"/>
      <c r="S31" s="1333"/>
      <c r="T31" s="1334"/>
      <c r="U31" s="1333"/>
      <c r="V31" s="1334"/>
      <c r="W31" s="1333"/>
      <c r="X31" s="1334"/>
      <c r="Y31" s="1333"/>
      <c r="Z31" s="1334"/>
      <c r="AA31" s="1333"/>
      <c r="AB31" s="1334"/>
      <c r="AC31" s="1333"/>
      <c r="AD31" s="1334"/>
      <c r="AE31" s="1333"/>
      <c r="AF31" s="1334"/>
      <c r="AG31" s="1333"/>
      <c r="AH31" s="1334"/>
      <c r="AI31" s="1333"/>
      <c r="AJ31" s="1334"/>
      <c r="AK31" s="1333"/>
      <c r="AL31" s="1335"/>
      <c r="AM31" s="1333"/>
      <c r="AN31" s="1335"/>
      <c r="AO31" s="1333"/>
      <c r="AP31" s="1335"/>
      <c r="AQ31" s="1333"/>
      <c r="AR31" s="1335"/>
      <c r="AS31" s="1333"/>
      <c r="AT31" s="1335"/>
      <c r="AU31" s="1333"/>
      <c r="AV31" s="1335"/>
      <c r="AW31" s="1333"/>
      <c r="AX31" s="1335"/>
      <c r="AY31" s="1333"/>
      <c r="AZ31" s="1335"/>
      <c r="BA31" s="1333"/>
      <c r="BB31" s="1335"/>
      <c r="BC31" s="1333"/>
      <c r="BD31" s="1335"/>
      <c r="BE31" s="1333"/>
      <c r="BF31" s="1335"/>
      <c r="BG31" s="1333"/>
      <c r="BH31" s="1335"/>
      <c r="BI31" s="1333"/>
      <c r="BJ31" s="1335"/>
      <c r="BK31" s="1333"/>
      <c r="BL31" s="1335"/>
      <c r="BM31" s="1333"/>
      <c r="BN31" s="1335"/>
      <c r="BO31" s="1333"/>
      <c r="BP31" s="1335"/>
      <c r="BQ31" s="1333"/>
      <c r="BR31" s="1335"/>
      <c r="BS31" s="1333"/>
      <c r="BT31" s="1336"/>
      <c r="BU31" s="1333"/>
      <c r="BV31" s="1336"/>
      <c r="BW31" s="1333"/>
      <c r="BX31" s="1336"/>
      <c r="BY31" s="1333"/>
      <c r="BZ31" s="1336"/>
      <c r="CA31" s="1333"/>
      <c r="CB31" s="1336"/>
      <c r="CC31" s="1333"/>
      <c r="CD31" s="1336"/>
      <c r="CE31" s="1333"/>
      <c r="CF31" s="1336"/>
      <c r="CG31" s="1337"/>
      <c r="CH31" s="1336"/>
    </row>
    <row r="32" spans="2:86" ht="12.75" thickBot="1" x14ac:dyDescent="0.25">
      <c r="B32" s="1316">
        <v>1</v>
      </c>
      <c r="C32" s="1317" t="s">
        <v>237</v>
      </c>
      <c r="D32" s="1318">
        <f t="shared" si="0"/>
        <v>619.73553146417453</v>
      </c>
      <c r="E32" s="1326"/>
      <c r="F32" s="1327"/>
      <c r="G32" s="1326"/>
      <c r="H32" s="1327"/>
      <c r="I32" s="1326"/>
      <c r="J32" s="1327"/>
      <c r="K32" s="1326"/>
      <c r="L32" s="1327"/>
      <c r="M32" s="1326"/>
      <c r="N32" s="1327"/>
      <c r="O32" s="1326">
        <v>9050</v>
      </c>
      <c r="P32" s="1327">
        <v>4.4527152647975077E-2</v>
      </c>
      <c r="Q32" s="1326">
        <v>400</v>
      </c>
      <c r="R32" s="1327">
        <v>0.54191200000000006</v>
      </c>
      <c r="S32" s="1326"/>
      <c r="T32" s="1327"/>
      <c r="U32" s="1326"/>
      <c r="V32" s="1327"/>
      <c r="W32" s="1326"/>
      <c r="X32" s="1327"/>
      <c r="Y32" s="1326"/>
      <c r="Z32" s="1327"/>
      <c r="AA32" s="1326"/>
      <c r="AB32" s="1327"/>
      <c r="AC32" s="1326"/>
      <c r="AD32" s="1327"/>
      <c r="AE32" s="1326"/>
      <c r="AF32" s="1327"/>
      <c r="AG32" s="1326"/>
      <c r="AH32" s="1327"/>
      <c r="AI32" s="1326"/>
      <c r="AJ32" s="1327"/>
      <c r="AK32" s="1326"/>
      <c r="AL32" s="1328"/>
      <c r="AM32" s="1326"/>
      <c r="AN32" s="1328"/>
      <c r="AO32" s="1326"/>
      <c r="AP32" s="1328"/>
      <c r="AQ32" s="1326"/>
      <c r="AR32" s="1328"/>
      <c r="AS32" s="1326"/>
      <c r="AT32" s="1328"/>
      <c r="AU32" s="1326"/>
      <c r="AV32" s="1328"/>
      <c r="AW32" s="1326"/>
      <c r="AX32" s="1328"/>
      <c r="AY32" s="1326"/>
      <c r="AZ32" s="1328"/>
      <c r="BA32" s="1326"/>
      <c r="BB32" s="1328"/>
      <c r="BC32" s="1326"/>
      <c r="BD32" s="1328"/>
      <c r="BE32" s="1326"/>
      <c r="BF32" s="1328"/>
      <c r="BG32" s="1326"/>
      <c r="BH32" s="1328"/>
      <c r="BI32" s="1326"/>
      <c r="BJ32" s="1328"/>
      <c r="BK32" s="1326"/>
      <c r="BL32" s="1328"/>
      <c r="BM32" s="1326"/>
      <c r="BN32" s="1328"/>
      <c r="BO32" s="1326"/>
      <c r="BP32" s="1328"/>
      <c r="BQ32" s="1326"/>
      <c r="BR32" s="1328"/>
      <c r="BS32" s="1326"/>
      <c r="BT32" s="1329"/>
      <c r="BU32" s="1326"/>
      <c r="BV32" s="1329"/>
      <c r="BW32" s="1326"/>
      <c r="BX32" s="1329"/>
      <c r="BY32" s="1326"/>
      <c r="BZ32" s="1329"/>
      <c r="CA32" s="1326"/>
      <c r="CB32" s="1329"/>
      <c r="CC32" s="1326"/>
      <c r="CD32" s="1329"/>
      <c r="CE32" s="1326"/>
      <c r="CF32" s="1329"/>
      <c r="CG32" s="1330"/>
      <c r="CH32" s="1329"/>
    </row>
    <row r="33" spans="2:86" ht="12.75" thickBot="1" x14ac:dyDescent="0.25">
      <c r="B33" s="1348" t="s">
        <v>238</v>
      </c>
      <c r="C33" s="1332" t="s">
        <v>239</v>
      </c>
      <c r="D33" s="1318">
        <f t="shared" si="0"/>
        <v>293.59000000000003</v>
      </c>
      <c r="E33" s="1333"/>
      <c r="F33" s="1334"/>
      <c r="G33" s="1333"/>
      <c r="H33" s="1334"/>
      <c r="I33" s="1333"/>
      <c r="J33" s="1334"/>
      <c r="K33" s="1333"/>
      <c r="L33" s="1334"/>
      <c r="M33" s="1333"/>
      <c r="N33" s="1334"/>
      <c r="O33" s="1333">
        <v>2600</v>
      </c>
      <c r="P33" s="1334">
        <v>0.04</v>
      </c>
      <c r="Q33" s="1333">
        <v>100</v>
      </c>
      <c r="R33" s="1334">
        <v>0.49</v>
      </c>
      <c r="S33" s="1333"/>
      <c r="T33" s="1334"/>
      <c r="U33" s="1333"/>
      <c r="V33" s="1334"/>
      <c r="W33" s="1333"/>
      <c r="X33" s="1334"/>
      <c r="Y33" s="1333"/>
      <c r="Z33" s="1334"/>
      <c r="AA33" s="1333"/>
      <c r="AB33" s="1334"/>
      <c r="AC33" s="1333">
        <v>16</v>
      </c>
      <c r="AD33" s="1334">
        <v>8.7868750000000002</v>
      </c>
      <c r="AE33" s="1333"/>
      <c r="AF33" s="1334"/>
      <c r="AG33" s="1333"/>
      <c r="AH33" s="1334"/>
      <c r="AI33" s="1333"/>
      <c r="AJ33" s="1334"/>
      <c r="AK33" s="1333"/>
      <c r="AL33" s="1335"/>
      <c r="AM33" s="1333"/>
      <c r="AN33" s="1335"/>
      <c r="AO33" s="1333"/>
      <c r="AP33" s="1335"/>
      <c r="AQ33" s="1333"/>
      <c r="AR33" s="1335"/>
      <c r="AS33" s="1333"/>
      <c r="AT33" s="1335"/>
      <c r="AU33" s="1333"/>
      <c r="AV33" s="1335"/>
      <c r="AW33" s="1333"/>
      <c r="AX33" s="1335"/>
      <c r="AY33" s="1333"/>
      <c r="AZ33" s="1335"/>
      <c r="BA33" s="1333"/>
      <c r="BB33" s="1335"/>
      <c r="BC33" s="1333"/>
      <c r="BD33" s="1335"/>
      <c r="BE33" s="1333"/>
      <c r="BF33" s="1335"/>
      <c r="BG33" s="1333"/>
      <c r="BH33" s="1335"/>
      <c r="BI33" s="1333"/>
      <c r="BJ33" s="1335"/>
      <c r="BK33" s="1333"/>
      <c r="BL33" s="1335"/>
      <c r="BM33" s="1333"/>
      <c r="BN33" s="1335"/>
      <c r="BO33" s="1333"/>
      <c r="BP33" s="1335"/>
      <c r="BQ33" s="1333"/>
      <c r="BR33" s="1335"/>
      <c r="BS33" s="1333"/>
      <c r="BT33" s="1336"/>
      <c r="BU33" s="1333"/>
      <c r="BV33" s="1336"/>
      <c r="BW33" s="1333"/>
      <c r="BX33" s="1336"/>
      <c r="BY33" s="1333"/>
      <c r="BZ33" s="1336"/>
      <c r="CA33" s="1333"/>
      <c r="CB33" s="1336"/>
      <c r="CC33" s="1333"/>
      <c r="CD33" s="1336"/>
      <c r="CE33" s="1333"/>
      <c r="CF33" s="1336"/>
      <c r="CG33" s="1337"/>
      <c r="CH33" s="1336"/>
    </row>
    <row r="34" spans="2:86" ht="12.75" thickBot="1" x14ac:dyDescent="0.25">
      <c r="B34" s="1349" t="s">
        <v>238</v>
      </c>
      <c r="C34" s="1317" t="s">
        <v>240</v>
      </c>
      <c r="D34" s="1318">
        <f t="shared" si="0"/>
        <v>5.53</v>
      </c>
      <c r="E34" s="1319"/>
      <c r="F34" s="1320"/>
      <c r="G34" s="1319"/>
      <c r="H34" s="1320"/>
      <c r="I34" s="1319"/>
      <c r="J34" s="1320"/>
      <c r="K34" s="1319"/>
      <c r="L34" s="1320"/>
      <c r="M34" s="1319"/>
      <c r="N34" s="1320"/>
      <c r="O34" s="1319"/>
      <c r="P34" s="1320"/>
      <c r="Q34" s="1319"/>
      <c r="R34" s="1320"/>
      <c r="S34" s="1319"/>
      <c r="T34" s="1320"/>
      <c r="U34" s="1319"/>
      <c r="V34" s="1320"/>
      <c r="W34" s="1319">
        <v>100</v>
      </c>
      <c r="X34" s="1320">
        <v>5.5300000000000002E-2</v>
      </c>
      <c r="Y34" s="1319"/>
      <c r="Z34" s="1320"/>
      <c r="AA34" s="1319"/>
      <c r="AB34" s="1320"/>
      <c r="AC34" s="1319"/>
      <c r="AD34" s="1320"/>
      <c r="AE34" s="1319"/>
      <c r="AF34" s="1320"/>
      <c r="AG34" s="1319"/>
      <c r="AH34" s="1320"/>
      <c r="AI34" s="1319"/>
      <c r="AJ34" s="1320"/>
      <c r="AK34" s="1319"/>
      <c r="AL34" s="1321"/>
      <c r="AM34" s="1319"/>
      <c r="AN34" s="1321"/>
      <c r="AO34" s="1319"/>
      <c r="AP34" s="1321"/>
      <c r="AQ34" s="1319"/>
      <c r="AR34" s="1321"/>
      <c r="AS34" s="1319"/>
      <c r="AT34" s="1321"/>
      <c r="AU34" s="1319"/>
      <c r="AV34" s="1321"/>
      <c r="AW34" s="1319"/>
      <c r="AX34" s="1321"/>
      <c r="AY34" s="1319"/>
      <c r="AZ34" s="1321"/>
      <c r="BA34" s="1319"/>
      <c r="BB34" s="1321"/>
      <c r="BC34" s="1319"/>
      <c r="BD34" s="1321"/>
      <c r="BE34" s="1319"/>
      <c r="BF34" s="1321"/>
      <c r="BG34" s="1319"/>
      <c r="BH34" s="1321"/>
      <c r="BI34" s="1319"/>
      <c r="BJ34" s="1321"/>
      <c r="BK34" s="1319"/>
      <c r="BL34" s="1321"/>
      <c r="BM34" s="1319"/>
      <c r="BN34" s="1321"/>
      <c r="BO34" s="1319"/>
      <c r="BP34" s="1321"/>
      <c r="BQ34" s="1319"/>
      <c r="BR34" s="1321"/>
      <c r="BS34" s="1319"/>
      <c r="BT34" s="1322"/>
      <c r="BU34" s="1319"/>
      <c r="BV34" s="1322"/>
      <c r="BW34" s="1319"/>
      <c r="BX34" s="1322"/>
      <c r="BY34" s="1319"/>
      <c r="BZ34" s="1322"/>
      <c r="CA34" s="1319"/>
      <c r="CB34" s="1322"/>
      <c r="CC34" s="1319"/>
      <c r="CD34" s="1322"/>
      <c r="CE34" s="1319"/>
      <c r="CF34" s="1322"/>
      <c r="CG34" s="1323"/>
      <c r="CH34" s="1322"/>
    </row>
    <row r="35" spans="2:86" ht="12.75" thickBot="1" x14ac:dyDescent="0.25">
      <c r="B35" s="1350" t="s">
        <v>238</v>
      </c>
      <c r="C35" s="1325" t="s">
        <v>241</v>
      </c>
      <c r="D35" s="1318">
        <f t="shared" si="0"/>
        <v>601.35178991291627</v>
      </c>
      <c r="E35" s="1343">
        <v>145</v>
      </c>
      <c r="F35" s="1344">
        <v>0.1792</v>
      </c>
      <c r="G35" s="1343"/>
      <c r="H35" s="1344"/>
      <c r="I35" s="1343">
        <v>6400</v>
      </c>
      <c r="J35" s="1344">
        <v>7.1040000000000006E-2</v>
      </c>
      <c r="K35" s="1343"/>
      <c r="L35" s="1344"/>
      <c r="M35" s="1343"/>
      <c r="N35" s="1344"/>
      <c r="O35" s="1343">
        <v>1164</v>
      </c>
      <c r="P35" s="1344">
        <v>2.4732428410372039E-2</v>
      </c>
      <c r="Q35" s="1343"/>
      <c r="R35" s="1344"/>
      <c r="S35" s="1343"/>
      <c r="T35" s="1344"/>
      <c r="U35" s="1343">
        <v>12</v>
      </c>
      <c r="V35" s="1344">
        <v>0.9262702702702702</v>
      </c>
      <c r="W35" s="1343">
        <v>1300</v>
      </c>
      <c r="X35" s="1344">
        <v>3.7968000000000002E-2</v>
      </c>
      <c r="Y35" s="1343"/>
      <c r="Z35" s="1344"/>
      <c r="AA35" s="1343"/>
      <c r="AB35" s="1344"/>
      <c r="AC35" s="1343"/>
      <c r="AD35" s="1344"/>
      <c r="AE35" s="1343"/>
      <c r="AF35" s="1344"/>
      <c r="AG35" s="1343">
        <v>4.5</v>
      </c>
      <c r="AH35" s="1344">
        <v>6.9888000000000003</v>
      </c>
      <c r="AI35" s="1343"/>
      <c r="AJ35" s="1344"/>
      <c r="AK35" s="1343"/>
      <c r="AL35" s="1346"/>
      <c r="AM35" s="1343"/>
      <c r="AN35" s="1346"/>
      <c r="AO35" s="1343"/>
      <c r="AP35" s="1346"/>
      <c r="AQ35" s="1343"/>
      <c r="AR35" s="1346"/>
      <c r="AS35" s="1343"/>
      <c r="AT35" s="1346"/>
      <c r="AU35" s="1343"/>
      <c r="AV35" s="1346"/>
      <c r="AW35" s="1343"/>
      <c r="AX35" s="1346"/>
      <c r="AY35" s="1343"/>
      <c r="AZ35" s="1346"/>
      <c r="BA35" s="1343"/>
      <c r="BB35" s="1346"/>
      <c r="BC35" s="1343"/>
      <c r="BD35" s="1346"/>
      <c r="BE35" s="1343"/>
      <c r="BF35" s="1346"/>
      <c r="BG35" s="1343"/>
      <c r="BH35" s="1346"/>
      <c r="BI35" s="1343"/>
      <c r="BJ35" s="1346"/>
      <c r="BK35" s="1343"/>
      <c r="BL35" s="1346"/>
      <c r="BM35" s="1343"/>
      <c r="BN35" s="1346"/>
      <c r="BO35" s="1343"/>
      <c r="BP35" s="1346"/>
      <c r="BQ35" s="1343"/>
      <c r="BR35" s="1346"/>
      <c r="BS35" s="1343"/>
      <c r="BT35" s="1347"/>
      <c r="BU35" s="1343"/>
      <c r="BV35" s="1347"/>
      <c r="BW35" s="1343"/>
      <c r="BX35" s="1347"/>
      <c r="BY35" s="1343"/>
      <c r="BZ35" s="1347"/>
      <c r="CA35" s="1343"/>
      <c r="CB35" s="1347"/>
      <c r="CC35" s="1343"/>
      <c r="CD35" s="1347"/>
      <c r="CE35" s="1343"/>
      <c r="CF35" s="1347"/>
      <c r="CG35" s="1345"/>
      <c r="CH35" s="1347"/>
    </row>
    <row r="36" spans="2:86" ht="12.75" thickBot="1" x14ac:dyDescent="0.25">
      <c r="B36" s="1331" t="s">
        <v>242</v>
      </c>
      <c r="C36" s="1332" t="s">
        <v>243</v>
      </c>
      <c r="D36" s="1318">
        <f t="shared" si="0"/>
        <v>3859.373799621359</v>
      </c>
      <c r="E36" s="1338"/>
      <c r="F36" s="1339"/>
      <c r="G36" s="1338"/>
      <c r="H36" s="1339"/>
      <c r="I36" s="1338"/>
      <c r="J36" s="1339"/>
      <c r="K36" s="1338"/>
      <c r="L36" s="1339"/>
      <c r="M36" s="1338"/>
      <c r="N36" s="1339"/>
      <c r="O36" s="1338">
        <v>660</v>
      </c>
      <c r="P36" s="1339">
        <v>4.0427526699029125E-2</v>
      </c>
      <c r="Q36" s="1338"/>
      <c r="R36" s="1339"/>
      <c r="S36" s="1338"/>
      <c r="T36" s="1339"/>
      <c r="U36" s="1338">
        <v>15</v>
      </c>
      <c r="V36" s="1339">
        <v>0.96799999999999997</v>
      </c>
      <c r="W36" s="1338">
        <v>1140</v>
      </c>
      <c r="X36" s="1339">
        <v>4.5612687719298245E-2</v>
      </c>
      <c r="Y36" s="1338">
        <v>15</v>
      </c>
      <c r="Z36" s="1339">
        <v>1.098E-2</v>
      </c>
      <c r="AA36" s="1338"/>
      <c r="AB36" s="1339"/>
      <c r="AC36" s="1338"/>
      <c r="AD36" s="1339"/>
      <c r="AE36" s="1338"/>
      <c r="AF36" s="1339"/>
      <c r="AG36" s="1338"/>
      <c r="AH36" s="1339"/>
      <c r="AI36" s="1338"/>
      <c r="AJ36" s="1339"/>
      <c r="AK36" s="1338"/>
      <c r="AL36" s="1340"/>
      <c r="AM36" s="1338"/>
      <c r="AN36" s="1340"/>
      <c r="AO36" s="1338"/>
      <c r="AP36" s="1340"/>
      <c r="AQ36" s="1338">
        <v>4</v>
      </c>
      <c r="AR36" s="1340">
        <v>5.6749169999999998</v>
      </c>
      <c r="AS36" s="1338">
        <v>6963</v>
      </c>
      <c r="AT36" s="1340">
        <v>0.53759999999999997</v>
      </c>
      <c r="AU36" s="1338"/>
      <c r="AV36" s="1340"/>
      <c r="AW36" s="1338"/>
      <c r="AX36" s="1340"/>
      <c r="AY36" s="1338"/>
      <c r="AZ36" s="1340"/>
      <c r="BA36" s="1338"/>
      <c r="BB36" s="1340"/>
      <c r="BC36" s="1338"/>
      <c r="BD36" s="1340"/>
      <c r="BE36" s="1338"/>
      <c r="BF36" s="1340"/>
      <c r="BG36" s="1338"/>
      <c r="BH36" s="1340"/>
      <c r="BI36" s="1338"/>
      <c r="BJ36" s="1340"/>
      <c r="BK36" s="1338"/>
      <c r="BL36" s="1340"/>
      <c r="BM36" s="1338"/>
      <c r="BN36" s="1340"/>
      <c r="BO36" s="1338"/>
      <c r="BP36" s="1340"/>
      <c r="BQ36" s="1338"/>
      <c r="BR36" s="1340"/>
      <c r="BS36" s="1338"/>
      <c r="BT36" s="1341"/>
      <c r="BU36" s="1338"/>
      <c r="BV36" s="1341"/>
      <c r="BW36" s="1338"/>
      <c r="BX36" s="1341"/>
      <c r="BY36" s="1338"/>
      <c r="BZ36" s="1341"/>
      <c r="CA36" s="1338"/>
      <c r="CB36" s="1341"/>
      <c r="CC36" s="1338"/>
      <c r="CD36" s="1341"/>
      <c r="CE36" s="1338"/>
      <c r="CF36" s="1341"/>
      <c r="CG36" s="1342"/>
      <c r="CH36" s="1341"/>
    </row>
    <row r="37" spans="2:86" ht="12.75" thickBot="1" x14ac:dyDescent="0.25">
      <c r="B37" s="1316" t="s">
        <v>242</v>
      </c>
      <c r="C37" s="1317" t="s">
        <v>244</v>
      </c>
      <c r="D37" s="1318">
        <f t="shared" si="0"/>
        <v>225.39999999999998</v>
      </c>
      <c r="E37" s="1319"/>
      <c r="F37" s="1320"/>
      <c r="G37" s="1319"/>
      <c r="H37" s="1320"/>
      <c r="I37" s="1319"/>
      <c r="J37" s="1320"/>
      <c r="K37" s="1319"/>
      <c r="L37" s="1320"/>
      <c r="M37" s="1319"/>
      <c r="N37" s="1320"/>
      <c r="O37" s="1319"/>
      <c r="P37" s="1320"/>
      <c r="Q37" s="1319"/>
      <c r="R37" s="1320"/>
      <c r="S37" s="1319"/>
      <c r="T37" s="1320"/>
      <c r="U37" s="1319"/>
      <c r="V37" s="1320"/>
      <c r="W37" s="1319"/>
      <c r="X37" s="1320"/>
      <c r="Y37" s="1319"/>
      <c r="Z37" s="1320"/>
      <c r="AA37" s="1319"/>
      <c r="AB37" s="1320"/>
      <c r="AC37" s="1319"/>
      <c r="AD37" s="1320"/>
      <c r="AE37" s="1319"/>
      <c r="AF37" s="1320"/>
      <c r="AG37" s="1319">
        <v>20</v>
      </c>
      <c r="AH37" s="1320">
        <v>6.11</v>
      </c>
      <c r="AI37" s="1319">
        <v>6</v>
      </c>
      <c r="AJ37" s="1320">
        <v>17.2</v>
      </c>
      <c r="AK37" s="1319"/>
      <c r="AL37" s="1321"/>
      <c r="AM37" s="1319"/>
      <c r="AN37" s="1321"/>
      <c r="AO37" s="1319"/>
      <c r="AP37" s="1321"/>
      <c r="AQ37" s="1319"/>
      <c r="AR37" s="1321"/>
      <c r="AS37" s="1319"/>
      <c r="AT37" s="1321"/>
      <c r="AU37" s="1319"/>
      <c r="AV37" s="1321"/>
      <c r="AW37" s="1319"/>
      <c r="AX37" s="1321"/>
      <c r="AY37" s="1319"/>
      <c r="AZ37" s="1321"/>
      <c r="BA37" s="1319"/>
      <c r="BB37" s="1321"/>
      <c r="BC37" s="1319"/>
      <c r="BD37" s="1321"/>
      <c r="BE37" s="1319"/>
      <c r="BF37" s="1321"/>
      <c r="BG37" s="1319"/>
      <c r="BH37" s="1321"/>
      <c r="BI37" s="1319"/>
      <c r="BJ37" s="1321"/>
      <c r="BK37" s="1319"/>
      <c r="BL37" s="1321"/>
      <c r="BM37" s="1319"/>
      <c r="BN37" s="1321"/>
      <c r="BO37" s="1319"/>
      <c r="BP37" s="1321"/>
      <c r="BQ37" s="1319"/>
      <c r="BR37" s="1321"/>
      <c r="BS37" s="1319"/>
      <c r="BT37" s="1322"/>
      <c r="BU37" s="1319"/>
      <c r="BV37" s="1322"/>
      <c r="BW37" s="1319"/>
      <c r="BX37" s="1322"/>
      <c r="BY37" s="1319"/>
      <c r="BZ37" s="1322"/>
      <c r="CA37" s="1319"/>
      <c r="CB37" s="1322"/>
      <c r="CC37" s="1319"/>
      <c r="CD37" s="1322"/>
      <c r="CE37" s="1319"/>
      <c r="CF37" s="1322"/>
      <c r="CG37" s="1323"/>
      <c r="CH37" s="1322"/>
    </row>
    <row r="38" spans="2:86" ht="12.75" thickBot="1" x14ac:dyDescent="0.25">
      <c r="B38" s="1316" t="s">
        <v>242</v>
      </c>
      <c r="C38" s="1317" t="s">
        <v>245</v>
      </c>
      <c r="D38" s="1318">
        <f t="shared" si="0"/>
        <v>1111.0743217011272</v>
      </c>
      <c r="E38" s="1319">
        <v>660</v>
      </c>
      <c r="F38" s="1320">
        <v>0.48159999999999997</v>
      </c>
      <c r="G38" s="1319"/>
      <c r="H38" s="1320"/>
      <c r="I38" s="1319"/>
      <c r="J38" s="1320"/>
      <c r="K38" s="1319"/>
      <c r="L38" s="1320"/>
      <c r="M38" s="1319"/>
      <c r="N38" s="1320"/>
      <c r="O38" s="1319">
        <v>21950</v>
      </c>
      <c r="P38" s="1320">
        <v>2.9626504792332267E-2</v>
      </c>
      <c r="Q38" s="1319"/>
      <c r="R38" s="1320"/>
      <c r="S38" s="1319"/>
      <c r="T38" s="1320"/>
      <c r="U38" s="1319">
        <v>11</v>
      </c>
      <c r="V38" s="1320">
        <v>1.347990909090909</v>
      </c>
      <c r="W38" s="1319"/>
      <c r="X38" s="1320"/>
      <c r="Y38" s="1319"/>
      <c r="Z38" s="1320"/>
      <c r="AA38" s="1319">
        <v>10</v>
      </c>
      <c r="AB38" s="1320">
        <v>2.3599999999999999E-2</v>
      </c>
      <c r="AC38" s="1319">
        <v>4</v>
      </c>
      <c r="AD38" s="1320">
        <v>18</v>
      </c>
      <c r="AE38" s="1319"/>
      <c r="AF38" s="1320"/>
      <c r="AG38" s="1319">
        <v>5</v>
      </c>
      <c r="AH38" s="1320">
        <v>4.2560000000000002</v>
      </c>
      <c r="AI38" s="1319"/>
      <c r="AJ38" s="1320"/>
      <c r="AK38" s="1319"/>
      <c r="AL38" s="1321"/>
      <c r="AM38" s="1319"/>
      <c r="AN38" s="1321"/>
      <c r="AO38" s="1319"/>
      <c r="AP38" s="1321"/>
      <c r="AQ38" s="1319"/>
      <c r="AR38" s="1321"/>
      <c r="AS38" s="1319"/>
      <c r="AT38" s="1321"/>
      <c r="AU38" s="1319"/>
      <c r="AV38" s="1321"/>
      <c r="AW38" s="1319"/>
      <c r="AX38" s="1321"/>
      <c r="AY38" s="1319"/>
      <c r="AZ38" s="1321"/>
      <c r="BA38" s="1319"/>
      <c r="BB38" s="1321"/>
      <c r="BC38" s="1319"/>
      <c r="BD38" s="1321"/>
      <c r="BE38" s="1319"/>
      <c r="BF38" s="1321"/>
      <c r="BG38" s="1319"/>
      <c r="BH38" s="1321"/>
      <c r="BI38" s="1319"/>
      <c r="BJ38" s="1321"/>
      <c r="BK38" s="1319"/>
      <c r="BL38" s="1321"/>
      <c r="BM38" s="1319"/>
      <c r="BN38" s="1321"/>
      <c r="BO38" s="1319"/>
      <c r="BP38" s="1321"/>
      <c r="BQ38" s="1319">
        <v>10</v>
      </c>
      <c r="BR38" s="1321">
        <v>2.7E-2</v>
      </c>
      <c r="BS38" s="1319">
        <v>5</v>
      </c>
      <c r="BT38" s="1322">
        <v>1.57</v>
      </c>
      <c r="BU38" s="1319">
        <v>10.5</v>
      </c>
      <c r="BV38" s="1322">
        <v>2.519299191374663</v>
      </c>
      <c r="BW38" s="1319"/>
      <c r="BX38" s="1322"/>
      <c r="BY38" s="1319"/>
      <c r="BZ38" s="1322"/>
      <c r="CA38" s="1319"/>
      <c r="CB38" s="1322"/>
      <c r="CC38" s="1319"/>
      <c r="CD38" s="1322"/>
      <c r="CE38" s="1319"/>
      <c r="CF38" s="1322"/>
      <c r="CG38" s="1323"/>
      <c r="CH38" s="1322"/>
    </row>
    <row r="39" spans="2:86" ht="12.75" thickBot="1" x14ac:dyDescent="0.25">
      <c r="B39" s="1316" t="s">
        <v>242</v>
      </c>
      <c r="C39" s="1317" t="s">
        <v>246</v>
      </c>
      <c r="D39" s="1318">
        <f t="shared" si="0"/>
        <v>22.721000000000004</v>
      </c>
      <c r="E39" s="1319"/>
      <c r="F39" s="1320"/>
      <c r="G39" s="1319"/>
      <c r="H39" s="1320"/>
      <c r="I39" s="1319"/>
      <c r="J39" s="1320"/>
      <c r="K39" s="1319"/>
      <c r="L39" s="1320"/>
      <c r="M39" s="1319"/>
      <c r="N39" s="1320"/>
      <c r="O39" s="1319"/>
      <c r="P39" s="1320"/>
      <c r="Q39" s="1319"/>
      <c r="R39" s="1320"/>
      <c r="S39" s="1319"/>
      <c r="T39" s="1320"/>
      <c r="U39" s="1319"/>
      <c r="V39" s="1320"/>
      <c r="W39" s="1319">
        <v>100</v>
      </c>
      <c r="X39" s="1320">
        <v>4.3499999999999997E-2</v>
      </c>
      <c r="Y39" s="1319"/>
      <c r="Z39" s="1320"/>
      <c r="AA39" s="1319"/>
      <c r="AB39" s="1320"/>
      <c r="AC39" s="1319"/>
      <c r="AD39" s="1320"/>
      <c r="AE39" s="1319"/>
      <c r="AF39" s="1320"/>
      <c r="AG39" s="1319">
        <v>2</v>
      </c>
      <c r="AH39" s="1320">
        <v>6.3225000000000007</v>
      </c>
      <c r="AI39" s="1319">
        <v>0.70000000000000018</v>
      </c>
      <c r="AJ39" s="1320">
        <v>8.18</v>
      </c>
      <c r="AK39" s="1319"/>
      <c r="AL39" s="1321"/>
      <c r="AM39" s="1319"/>
      <c r="AN39" s="1321"/>
      <c r="AO39" s="1319"/>
      <c r="AP39" s="1321"/>
      <c r="AQ39" s="1319"/>
      <c r="AR39" s="1321"/>
      <c r="AS39" s="1319"/>
      <c r="AT39" s="1321"/>
      <c r="AU39" s="1319"/>
      <c r="AV39" s="1321"/>
      <c r="AW39" s="1319"/>
      <c r="AX39" s="1321"/>
      <c r="AY39" s="1319"/>
      <c r="AZ39" s="1321"/>
      <c r="BA39" s="1319"/>
      <c r="BB39" s="1321"/>
      <c r="BC39" s="1319"/>
      <c r="BD39" s="1321"/>
      <c r="BE39" s="1319"/>
      <c r="BF39" s="1321"/>
      <c r="BG39" s="1319"/>
      <c r="BH39" s="1321"/>
      <c r="BI39" s="1319"/>
      <c r="BJ39" s="1321"/>
      <c r="BK39" s="1319"/>
      <c r="BL39" s="1321"/>
      <c r="BM39" s="1319"/>
      <c r="BN39" s="1321"/>
      <c r="BO39" s="1319"/>
      <c r="BP39" s="1321"/>
      <c r="BQ39" s="1319"/>
      <c r="BR39" s="1321"/>
      <c r="BS39" s="1319"/>
      <c r="BT39" s="1322"/>
      <c r="BU39" s="1319"/>
      <c r="BV39" s="1322"/>
      <c r="BW39" s="1319"/>
      <c r="BX39" s="1322"/>
      <c r="BY39" s="1319"/>
      <c r="BZ39" s="1322"/>
      <c r="CA39" s="1319"/>
      <c r="CB39" s="1322"/>
      <c r="CC39" s="1319"/>
      <c r="CD39" s="1322"/>
      <c r="CE39" s="1319"/>
      <c r="CF39" s="1322"/>
      <c r="CG39" s="1323"/>
      <c r="CH39" s="1322"/>
    </row>
    <row r="40" spans="2:86" ht="12.75" thickBot="1" x14ac:dyDescent="0.25">
      <c r="B40" s="1316" t="s">
        <v>242</v>
      </c>
      <c r="C40" s="1317" t="s">
        <v>247</v>
      </c>
      <c r="D40" s="1318">
        <f t="shared" si="0"/>
        <v>0</v>
      </c>
      <c r="E40" s="1319"/>
      <c r="F40" s="1320"/>
      <c r="G40" s="1319"/>
      <c r="H40" s="1320"/>
      <c r="I40" s="1319"/>
      <c r="J40" s="1320"/>
      <c r="K40" s="1319"/>
      <c r="L40" s="1320"/>
      <c r="M40" s="1319"/>
      <c r="N40" s="1320"/>
      <c r="O40" s="1319"/>
      <c r="P40" s="1320"/>
      <c r="Q40" s="1319"/>
      <c r="R40" s="1320"/>
      <c r="S40" s="1319"/>
      <c r="T40" s="1320"/>
      <c r="U40" s="1319"/>
      <c r="V40" s="1320"/>
      <c r="W40" s="1319"/>
      <c r="X40" s="1320"/>
      <c r="Y40" s="1319"/>
      <c r="Z40" s="1320"/>
      <c r="AA40" s="1319"/>
      <c r="AB40" s="1320"/>
      <c r="AC40" s="1319"/>
      <c r="AD40" s="1320"/>
      <c r="AE40" s="1319"/>
      <c r="AF40" s="1320"/>
      <c r="AG40" s="1319"/>
      <c r="AH40" s="1320"/>
      <c r="AI40" s="1319"/>
      <c r="AJ40" s="1320"/>
      <c r="AK40" s="1319"/>
      <c r="AL40" s="1321"/>
      <c r="AM40" s="1319"/>
      <c r="AN40" s="1321"/>
      <c r="AO40" s="1319"/>
      <c r="AP40" s="1321"/>
      <c r="AQ40" s="1319"/>
      <c r="AR40" s="1321"/>
      <c r="AS40" s="1319"/>
      <c r="AT40" s="1321"/>
      <c r="AU40" s="1319"/>
      <c r="AV40" s="1321"/>
      <c r="AW40" s="1319"/>
      <c r="AX40" s="1321"/>
      <c r="AY40" s="1319"/>
      <c r="AZ40" s="1321"/>
      <c r="BA40" s="1319"/>
      <c r="BB40" s="1321"/>
      <c r="BC40" s="1319"/>
      <c r="BD40" s="1321"/>
      <c r="BE40" s="1319"/>
      <c r="BF40" s="1321"/>
      <c r="BG40" s="1319"/>
      <c r="BH40" s="1321"/>
      <c r="BI40" s="1319"/>
      <c r="BJ40" s="1321"/>
      <c r="BK40" s="1319"/>
      <c r="BL40" s="1321"/>
      <c r="BM40" s="1319"/>
      <c r="BN40" s="1321"/>
      <c r="BO40" s="1319"/>
      <c r="BP40" s="1321"/>
      <c r="BQ40" s="1319"/>
      <c r="BR40" s="1321"/>
      <c r="BS40" s="1319"/>
      <c r="BT40" s="1322"/>
      <c r="BU40" s="1319"/>
      <c r="BV40" s="1322"/>
      <c r="BW40" s="1319"/>
      <c r="BX40" s="1322"/>
      <c r="BY40" s="1319"/>
      <c r="BZ40" s="1322"/>
      <c r="CA40" s="1319"/>
      <c r="CB40" s="1322"/>
      <c r="CC40" s="1319"/>
      <c r="CD40" s="1322"/>
      <c r="CE40" s="1319"/>
      <c r="CF40" s="1322"/>
      <c r="CG40" s="1323"/>
      <c r="CH40" s="1322"/>
    </row>
    <row r="41" spans="2:86" ht="12.75" thickBot="1" x14ac:dyDescent="0.25">
      <c r="B41" s="1316" t="s">
        <v>242</v>
      </c>
      <c r="C41" s="1317" t="s">
        <v>248</v>
      </c>
      <c r="D41" s="1318">
        <f t="shared" si="0"/>
        <v>956.45999999999992</v>
      </c>
      <c r="E41" s="1319"/>
      <c r="F41" s="1320"/>
      <c r="G41" s="1319"/>
      <c r="H41" s="1320"/>
      <c r="I41" s="1319"/>
      <c r="J41" s="1320"/>
      <c r="K41" s="1319"/>
      <c r="L41" s="1320"/>
      <c r="M41" s="1319"/>
      <c r="N41" s="1320"/>
      <c r="O41" s="1319">
        <v>4930</v>
      </c>
      <c r="P41" s="1320">
        <v>0.04</v>
      </c>
      <c r="Q41" s="1319"/>
      <c r="R41" s="1320"/>
      <c r="S41" s="1319"/>
      <c r="T41" s="1320"/>
      <c r="U41" s="1319"/>
      <c r="V41" s="1320"/>
      <c r="W41" s="1319">
        <v>1350</v>
      </c>
      <c r="X41" s="1320">
        <v>0.09</v>
      </c>
      <c r="Y41" s="1319"/>
      <c r="Z41" s="1320"/>
      <c r="AA41" s="1319">
        <v>30</v>
      </c>
      <c r="AB41" s="1320">
        <v>0.04</v>
      </c>
      <c r="AC41" s="1319"/>
      <c r="AD41" s="1320"/>
      <c r="AE41" s="1319"/>
      <c r="AF41" s="1320"/>
      <c r="AG41" s="1319">
        <v>57</v>
      </c>
      <c r="AH41" s="1320">
        <v>4.1399999999999997</v>
      </c>
      <c r="AI41" s="1319">
        <v>65.5</v>
      </c>
      <c r="AJ41" s="1320">
        <v>4.84</v>
      </c>
      <c r="AK41" s="1319"/>
      <c r="AL41" s="1321"/>
      <c r="AM41" s="1319"/>
      <c r="AN41" s="1321"/>
      <c r="AO41" s="1319"/>
      <c r="AP41" s="1321"/>
      <c r="AQ41" s="1319"/>
      <c r="AR41" s="1321"/>
      <c r="AS41" s="1319"/>
      <c r="AT41" s="1321"/>
      <c r="AU41" s="1319"/>
      <c r="AV41" s="1321"/>
      <c r="AW41" s="1319"/>
      <c r="AX41" s="1321"/>
      <c r="AY41" s="1319"/>
      <c r="AZ41" s="1321"/>
      <c r="BA41" s="1319"/>
      <c r="BB41" s="1321"/>
      <c r="BC41" s="1319"/>
      <c r="BD41" s="1321"/>
      <c r="BE41" s="1319"/>
      <c r="BF41" s="1321"/>
      <c r="BG41" s="1319">
        <v>4</v>
      </c>
      <c r="BH41" s="1321">
        <v>3.39</v>
      </c>
      <c r="BI41" s="1319">
        <v>25</v>
      </c>
      <c r="BJ41" s="1321">
        <v>2.8</v>
      </c>
      <c r="BK41" s="1319"/>
      <c r="BL41" s="1321"/>
      <c r="BM41" s="1319"/>
      <c r="BN41" s="1321"/>
      <c r="BO41" s="1319"/>
      <c r="BP41" s="1321"/>
      <c r="BQ41" s="1319"/>
      <c r="BR41" s="1321"/>
      <c r="BS41" s="1319"/>
      <c r="BT41" s="1322"/>
      <c r="BU41" s="1319"/>
      <c r="BV41" s="1322"/>
      <c r="BW41" s="1319"/>
      <c r="BX41" s="1322"/>
      <c r="BY41" s="1319"/>
      <c r="BZ41" s="1322"/>
      <c r="CA41" s="1319"/>
      <c r="CB41" s="1322"/>
      <c r="CC41" s="1319"/>
      <c r="CD41" s="1322"/>
      <c r="CE41" s="1319"/>
      <c r="CF41" s="1322"/>
      <c r="CG41" s="1323"/>
      <c r="CH41" s="1322"/>
    </row>
    <row r="42" spans="2:86" ht="12.75" thickBot="1" x14ac:dyDescent="0.25">
      <c r="B42" s="1316" t="s">
        <v>242</v>
      </c>
      <c r="C42" s="1317" t="s">
        <v>249</v>
      </c>
      <c r="D42" s="1318">
        <f t="shared" si="0"/>
        <v>0</v>
      </c>
      <c r="E42" s="1319"/>
      <c r="F42" s="1320"/>
      <c r="G42" s="1319"/>
      <c r="H42" s="1320"/>
      <c r="I42" s="1319"/>
      <c r="J42" s="1320"/>
      <c r="K42" s="1319"/>
      <c r="L42" s="1320"/>
      <c r="M42" s="1319"/>
      <c r="N42" s="1320"/>
      <c r="O42" s="1319"/>
      <c r="P42" s="1320"/>
      <c r="Q42" s="1319"/>
      <c r="R42" s="1320"/>
      <c r="S42" s="1319"/>
      <c r="T42" s="1320"/>
      <c r="U42" s="1319"/>
      <c r="V42" s="1320"/>
      <c r="W42" s="1319"/>
      <c r="X42" s="1320"/>
      <c r="Y42" s="1319"/>
      <c r="Z42" s="1320"/>
      <c r="AA42" s="1319"/>
      <c r="AB42" s="1320"/>
      <c r="AC42" s="1319"/>
      <c r="AD42" s="1320"/>
      <c r="AE42" s="1319"/>
      <c r="AF42" s="1320"/>
      <c r="AG42" s="1319"/>
      <c r="AH42" s="1320"/>
      <c r="AI42" s="1319"/>
      <c r="AJ42" s="1320"/>
      <c r="AK42" s="1319"/>
      <c r="AL42" s="1321"/>
      <c r="AM42" s="1319"/>
      <c r="AN42" s="1321"/>
      <c r="AO42" s="1319"/>
      <c r="AP42" s="1321"/>
      <c r="AQ42" s="1319"/>
      <c r="AR42" s="1321"/>
      <c r="AS42" s="1319"/>
      <c r="AT42" s="1321"/>
      <c r="AU42" s="1319"/>
      <c r="AV42" s="1321"/>
      <c r="AW42" s="1319"/>
      <c r="AX42" s="1321"/>
      <c r="AY42" s="1319"/>
      <c r="AZ42" s="1321"/>
      <c r="BA42" s="1319"/>
      <c r="BB42" s="1321"/>
      <c r="BC42" s="1319"/>
      <c r="BD42" s="1321"/>
      <c r="BE42" s="1319"/>
      <c r="BF42" s="1321"/>
      <c r="BG42" s="1319"/>
      <c r="BH42" s="1321"/>
      <c r="BI42" s="1319"/>
      <c r="BJ42" s="1321"/>
      <c r="BK42" s="1319"/>
      <c r="BL42" s="1321"/>
      <c r="BM42" s="1319"/>
      <c r="BN42" s="1321"/>
      <c r="BO42" s="1319"/>
      <c r="BP42" s="1321"/>
      <c r="BQ42" s="1319"/>
      <c r="BR42" s="1321"/>
      <c r="BS42" s="1319"/>
      <c r="BT42" s="1322"/>
      <c r="BU42" s="1319"/>
      <c r="BV42" s="1322"/>
      <c r="BW42" s="1319"/>
      <c r="BX42" s="1322"/>
      <c r="BY42" s="1319"/>
      <c r="BZ42" s="1322"/>
      <c r="CA42" s="1319"/>
      <c r="CB42" s="1322"/>
      <c r="CC42" s="1319"/>
      <c r="CD42" s="1322"/>
      <c r="CE42" s="1319"/>
      <c r="CF42" s="1322"/>
      <c r="CG42" s="1323"/>
      <c r="CH42" s="1322"/>
    </row>
    <row r="43" spans="2:86" ht="12.75" thickBot="1" x14ac:dyDescent="0.25">
      <c r="B43" s="1316" t="s">
        <v>242</v>
      </c>
      <c r="C43" s="1317" t="s">
        <v>250</v>
      </c>
      <c r="D43" s="1318">
        <f t="shared" si="0"/>
        <v>588.92226531038079</v>
      </c>
      <c r="E43" s="1319"/>
      <c r="F43" s="1320"/>
      <c r="G43" s="1319"/>
      <c r="H43" s="1320"/>
      <c r="I43" s="1319"/>
      <c r="J43" s="1320"/>
      <c r="K43" s="1319"/>
      <c r="L43" s="1320"/>
      <c r="M43" s="1319"/>
      <c r="N43" s="1320"/>
      <c r="O43" s="1319"/>
      <c r="P43" s="1320"/>
      <c r="Q43" s="1319"/>
      <c r="R43" s="1320"/>
      <c r="S43" s="1319"/>
      <c r="T43" s="1320"/>
      <c r="U43" s="1319">
        <v>80</v>
      </c>
      <c r="V43" s="1320">
        <v>3.9144000000000001</v>
      </c>
      <c r="W43" s="1319">
        <v>100</v>
      </c>
      <c r="X43" s="1320">
        <v>4.4666666666666667E-2</v>
      </c>
      <c r="Y43" s="1319"/>
      <c r="Z43" s="1320"/>
      <c r="AA43" s="1319"/>
      <c r="AB43" s="1320"/>
      <c r="AC43" s="1319"/>
      <c r="AD43" s="1320"/>
      <c r="AE43" s="1319"/>
      <c r="AF43" s="1320"/>
      <c r="AG43" s="1319">
        <v>13</v>
      </c>
      <c r="AH43" s="1320">
        <v>5.0047407407407398</v>
      </c>
      <c r="AI43" s="1319">
        <v>11.799999999999999</v>
      </c>
      <c r="AJ43" s="1320">
        <v>6.545929577464789</v>
      </c>
      <c r="AK43" s="1319"/>
      <c r="AL43" s="1321"/>
      <c r="AM43" s="1319"/>
      <c r="AN43" s="1321"/>
      <c r="AO43" s="1319"/>
      <c r="AP43" s="1321"/>
      <c r="AQ43" s="1319"/>
      <c r="AR43" s="1321"/>
      <c r="AS43" s="1319"/>
      <c r="AT43" s="1321"/>
      <c r="AU43" s="1319"/>
      <c r="AV43" s="1321"/>
      <c r="AW43" s="1319"/>
      <c r="AX43" s="1321"/>
      <c r="AY43" s="1319"/>
      <c r="AZ43" s="1321"/>
      <c r="BA43" s="1319"/>
      <c r="BB43" s="1321"/>
      <c r="BC43" s="1319">
        <v>1500</v>
      </c>
      <c r="BD43" s="1321">
        <v>8.5999999999999979E-2</v>
      </c>
      <c r="BE43" s="1319"/>
      <c r="BF43" s="1321"/>
      <c r="BG43" s="1319"/>
      <c r="BH43" s="1321"/>
      <c r="BI43" s="1319"/>
      <c r="BJ43" s="1321"/>
      <c r="BK43" s="1319"/>
      <c r="BL43" s="1321"/>
      <c r="BM43" s="1319"/>
      <c r="BN43" s="1321"/>
      <c r="BO43" s="1319"/>
      <c r="BP43" s="1321"/>
      <c r="BQ43" s="1319"/>
      <c r="BR43" s="1321"/>
      <c r="BS43" s="1319"/>
      <c r="BT43" s="1322"/>
      <c r="BU43" s="1319"/>
      <c r="BV43" s="1322"/>
      <c r="BW43" s="1319"/>
      <c r="BX43" s="1322"/>
      <c r="BY43" s="1319"/>
      <c r="BZ43" s="1322"/>
      <c r="CA43" s="1319"/>
      <c r="CB43" s="1322"/>
      <c r="CC43" s="1319"/>
      <c r="CD43" s="1322"/>
      <c r="CE43" s="1319"/>
      <c r="CF43" s="1322"/>
      <c r="CG43" s="1323"/>
      <c r="CH43" s="1322"/>
    </row>
    <row r="44" spans="2:86" ht="12.75" thickBot="1" x14ac:dyDescent="0.25">
      <c r="B44" s="1324" t="s">
        <v>242</v>
      </c>
      <c r="C44" s="1325" t="s">
        <v>251</v>
      </c>
      <c r="D44" s="1318">
        <f t="shared" si="0"/>
        <v>448.28394285714285</v>
      </c>
      <c r="E44" s="1326"/>
      <c r="F44" s="1327"/>
      <c r="G44" s="1326"/>
      <c r="H44" s="1327"/>
      <c r="I44" s="1326">
        <v>100</v>
      </c>
      <c r="J44" s="1327">
        <v>0.58240000000000003</v>
      </c>
      <c r="K44" s="1326"/>
      <c r="L44" s="1327"/>
      <c r="M44" s="1326"/>
      <c r="N44" s="1327"/>
      <c r="O44" s="1326">
        <v>4700</v>
      </c>
      <c r="P44" s="1327">
        <v>4.3938285714285714E-2</v>
      </c>
      <c r="Q44" s="1326"/>
      <c r="R44" s="1327"/>
      <c r="S44" s="1326">
        <v>7</v>
      </c>
      <c r="T44" s="1327">
        <v>6.6550000000000002</v>
      </c>
      <c r="U44" s="1326">
        <v>40</v>
      </c>
      <c r="V44" s="1327">
        <v>2.2694000000000001</v>
      </c>
      <c r="W44" s="1326"/>
      <c r="X44" s="1327"/>
      <c r="Y44" s="1326"/>
      <c r="Z44" s="1327"/>
      <c r="AA44" s="1326"/>
      <c r="AB44" s="1327"/>
      <c r="AC44" s="1326">
        <v>6</v>
      </c>
      <c r="AD44" s="1327">
        <v>7.6955</v>
      </c>
      <c r="AE44" s="1326"/>
      <c r="AF44" s="1327"/>
      <c r="AG44" s="1326"/>
      <c r="AH44" s="1327"/>
      <c r="AI44" s="1326"/>
      <c r="AJ44" s="1327"/>
      <c r="AK44" s="1326"/>
      <c r="AL44" s="1328"/>
      <c r="AM44" s="1326"/>
      <c r="AN44" s="1328"/>
      <c r="AO44" s="1326"/>
      <c r="AP44" s="1328"/>
      <c r="AQ44" s="1326"/>
      <c r="AR44" s="1328"/>
      <c r="AS44" s="1326"/>
      <c r="AT44" s="1328"/>
      <c r="AU44" s="1326"/>
      <c r="AV44" s="1328"/>
      <c r="AW44" s="1326"/>
      <c r="AX44" s="1328"/>
      <c r="AY44" s="1326"/>
      <c r="AZ44" s="1328"/>
      <c r="BA44" s="1326"/>
      <c r="BB44" s="1328"/>
      <c r="BC44" s="1326"/>
      <c r="BD44" s="1328"/>
      <c r="BE44" s="1326"/>
      <c r="BF44" s="1328"/>
      <c r="BG44" s="1326"/>
      <c r="BH44" s="1328"/>
      <c r="BI44" s="1326"/>
      <c r="BJ44" s="1328"/>
      <c r="BK44" s="1326"/>
      <c r="BL44" s="1328"/>
      <c r="BM44" s="1326"/>
      <c r="BN44" s="1328"/>
      <c r="BO44" s="1326"/>
      <c r="BP44" s="1328"/>
      <c r="BQ44" s="1326"/>
      <c r="BR44" s="1328"/>
      <c r="BS44" s="1326"/>
      <c r="BT44" s="1329"/>
      <c r="BU44" s="1326"/>
      <c r="BV44" s="1329"/>
      <c r="BW44" s="1326"/>
      <c r="BX44" s="1329"/>
      <c r="BY44" s="1326"/>
      <c r="BZ44" s="1329"/>
      <c r="CA44" s="1326"/>
      <c r="CB44" s="1329"/>
      <c r="CC44" s="1326"/>
      <c r="CD44" s="1329"/>
      <c r="CE44" s="1326"/>
      <c r="CF44" s="1329"/>
      <c r="CG44" s="1330"/>
      <c r="CH44" s="1329"/>
    </row>
    <row r="45" spans="2:86" ht="12.75" thickBot="1" x14ac:dyDescent="0.25">
      <c r="B45" s="1331" t="s">
        <v>252</v>
      </c>
      <c r="C45" s="1332" t="s">
        <v>253</v>
      </c>
      <c r="D45" s="1318">
        <f t="shared" si="0"/>
        <v>1670.4099999999999</v>
      </c>
      <c r="E45" s="1333"/>
      <c r="F45" s="1334"/>
      <c r="G45" s="1333">
        <v>50</v>
      </c>
      <c r="H45" s="1334">
        <v>0.85</v>
      </c>
      <c r="I45" s="1333"/>
      <c r="J45" s="1334"/>
      <c r="K45" s="1333"/>
      <c r="L45" s="1334"/>
      <c r="M45" s="1333"/>
      <c r="N45" s="1334"/>
      <c r="O45" s="1333">
        <v>30500</v>
      </c>
      <c r="P45" s="1334">
        <v>0.04</v>
      </c>
      <c r="Q45" s="1333"/>
      <c r="R45" s="1334"/>
      <c r="S45" s="1333">
        <v>40</v>
      </c>
      <c r="T45" s="1334">
        <v>3.2099999999999995</v>
      </c>
      <c r="U45" s="1333">
        <v>60</v>
      </c>
      <c r="V45" s="1334">
        <v>2.06</v>
      </c>
      <c r="W45" s="1333">
        <v>200</v>
      </c>
      <c r="X45" s="1334">
        <v>0.1</v>
      </c>
      <c r="Y45" s="1333"/>
      <c r="Z45" s="1334"/>
      <c r="AA45" s="1333"/>
      <c r="AB45" s="1334"/>
      <c r="AC45" s="1333"/>
      <c r="AD45" s="1334"/>
      <c r="AE45" s="1333">
        <v>5</v>
      </c>
      <c r="AF45" s="1334">
        <v>4.0599999999999996</v>
      </c>
      <c r="AG45" s="1333"/>
      <c r="AH45" s="1334"/>
      <c r="AI45" s="1333">
        <v>11</v>
      </c>
      <c r="AJ45" s="1334">
        <v>10.51</v>
      </c>
      <c r="AK45" s="1333"/>
      <c r="AL45" s="1335"/>
      <c r="AM45" s="1333"/>
      <c r="AN45" s="1335"/>
      <c r="AO45" s="1333"/>
      <c r="AP45" s="1335"/>
      <c r="AQ45" s="1333"/>
      <c r="AR45" s="1335"/>
      <c r="AS45" s="1333"/>
      <c r="AT45" s="1335"/>
      <c r="AU45" s="1333"/>
      <c r="AV45" s="1335"/>
      <c r="AW45" s="1333"/>
      <c r="AX45" s="1335"/>
      <c r="AY45" s="1333"/>
      <c r="AZ45" s="1335"/>
      <c r="BA45" s="1333"/>
      <c r="BB45" s="1335"/>
      <c r="BC45" s="1333"/>
      <c r="BD45" s="1335"/>
      <c r="BE45" s="1333"/>
      <c r="BF45" s="1335"/>
      <c r="BG45" s="1333"/>
      <c r="BH45" s="1335"/>
      <c r="BI45" s="1333"/>
      <c r="BJ45" s="1335"/>
      <c r="BK45" s="1333"/>
      <c r="BL45" s="1335"/>
      <c r="BM45" s="1333"/>
      <c r="BN45" s="1335"/>
      <c r="BO45" s="1333"/>
      <c r="BP45" s="1335"/>
      <c r="BQ45" s="1333"/>
      <c r="BR45" s="1335"/>
      <c r="BS45" s="1333"/>
      <c r="BT45" s="1336"/>
      <c r="BU45" s="1333"/>
      <c r="BV45" s="1336"/>
      <c r="BW45" s="1333"/>
      <c r="BX45" s="1336"/>
      <c r="BY45" s="1333"/>
      <c r="BZ45" s="1336"/>
      <c r="CA45" s="1333"/>
      <c r="CB45" s="1336"/>
      <c r="CC45" s="1333"/>
      <c r="CD45" s="1336"/>
      <c r="CE45" s="1333"/>
      <c r="CF45" s="1336"/>
      <c r="CG45" s="1337"/>
      <c r="CH45" s="1336"/>
    </row>
    <row r="46" spans="2:86" ht="12.75" thickBot="1" x14ac:dyDescent="0.25">
      <c r="B46" s="1324" t="s">
        <v>252</v>
      </c>
      <c r="C46" s="1351" t="s">
        <v>254</v>
      </c>
      <c r="D46" s="1318">
        <f t="shared" si="0"/>
        <v>291.76729230769229</v>
      </c>
      <c r="E46" s="1343"/>
      <c r="F46" s="1344"/>
      <c r="G46" s="1343"/>
      <c r="H46" s="1344"/>
      <c r="I46" s="1343"/>
      <c r="J46" s="1344"/>
      <c r="K46" s="1343"/>
      <c r="L46" s="1344"/>
      <c r="M46" s="1343"/>
      <c r="N46" s="1344"/>
      <c r="O46" s="1343"/>
      <c r="P46" s="1344"/>
      <c r="Q46" s="1343"/>
      <c r="R46" s="1344"/>
      <c r="S46" s="1343"/>
      <c r="T46" s="1344"/>
      <c r="U46" s="1343">
        <v>72</v>
      </c>
      <c r="V46" s="1344">
        <v>2.968</v>
      </c>
      <c r="W46" s="1343">
        <v>50</v>
      </c>
      <c r="X46" s="1344">
        <v>0.11132</v>
      </c>
      <c r="Y46" s="1343"/>
      <c r="Z46" s="1344"/>
      <c r="AA46" s="1343"/>
      <c r="AB46" s="1344"/>
      <c r="AC46" s="1343"/>
      <c r="AD46" s="1344"/>
      <c r="AE46" s="1343"/>
      <c r="AF46" s="1344"/>
      <c r="AG46" s="1343">
        <v>12</v>
      </c>
      <c r="AH46" s="1344">
        <v>6.0421076923076926</v>
      </c>
      <c r="AI46" s="1343"/>
      <c r="AJ46" s="1344"/>
      <c r="AK46" s="1343"/>
      <c r="AL46" s="1346"/>
      <c r="AM46" s="1343"/>
      <c r="AN46" s="1346"/>
      <c r="AO46" s="1343"/>
      <c r="AP46" s="1346"/>
      <c r="AQ46" s="1343"/>
      <c r="AR46" s="1346"/>
      <c r="AS46" s="1343"/>
      <c r="AT46" s="1346"/>
      <c r="AU46" s="1343"/>
      <c r="AV46" s="1346"/>
      <c r="AW46" s="1343"/>
      <c r="AX46" s="1346"/>
      <c r="AY46" s="1343"/>
      <c r="AZ46" s="1346"/>
      <c r="BA46" s="1343"/>
      <c r="BB46" s="1346"/>
      <c r="BC46" s="1343"/>
      <c r="BD46" s="1346"/>
      <c r="BE46" s="1343"/>
      <c r="BF46" s="1346"/>
      <c r="BG46" s="1343"/>
      <c r="BH46" s="1346"/>
      <c r="BI46" s="1343"/>
      <c r="BJ46" s="1346"/>
      <c r="BK46" s="1343"/>
      <c r="BL46" s="1346"/>
      <c r="BM46" s="1343"/>
      <c r="BN46" s="1346"/>
      <c r="BO46" s="1343"/>
      <c r="BP46" s="1346"/>
      <c r="BQ46" s="1343"/>
      <c r="BR46" s="1346"/>
      <c r="BS46" s="1343"/>
      <c r="BT46" s="1347"/>
      <c r="BU46" s="1343"/>
      <c r="BV46" s="1347"/>
      <c r="BW46" s="1343"/>
      <c r="BX46" s="1347"/>
      <c r="BY46" s="1343"/>
      <c r="BZ46" s="1347"/>
      <c r="CA46" s="1343"/>
      <c r="CB46" s="1347"/>
      <c r="CC46" s="1343"/>
      <c r="CD46" s="1347"/>
      <c r="CE46" s="1343"/>
      <c r="CF46" s="1347"/>
      <c r="CG46" s="1345"/>
      <c r="CH46" s="1347"/>
    </row>
    <row r="47" spans="2:86" ht="12.75" thickBot="1" x14ac:dyDescent="0.25">
      <c r="B47" s="1352"/>
      <c r="C47" s="1353" t="s">
        <v>102</v>
      </c>
      <c r="D47" s="1354">
        <f>SUM(D7:D46)</f>
        <v>117934.69283128495</v>
      </c>
      <c r="E47" s="1355">
        <f>SUM(E7:E46)</f>
        <v>3623</v>
      </c>
      <c r="F47" s="1356">
        <f>AVERAGE(F7:F46)</f>
        <v>0.41610501930501925</v>
      </c>
      <c r="G47" s="1355">
        <f t="shared" ref="G47" si="1">SUM(G7:G46)</f>
        <v>10432</v>
      </c>
      <c r="H47" s="1356">
        <f t="shared" ref="H47" si="2">AVERAGE(H7:H46)</f>
        <v>0.32453975717712935</v>
      </c>
      <c r="I47" s="1355">
        <f t="shared" ref="I47" si="3">SUM(I7:I46)</f>
        <v>69207</v>
      </c>
      <c r="J47" s="1356">
        <f t="shared" ref="J47" si="4">AVERAGE(J7:J46)</f>
        <v>0.27994580749415582</v>
      </c>
      <c r="K47" s="1355">
        <f t="shared" ref="K47" si="5">SUM(K7:K46)</f>
        <v>1427</v>
      </c>
      <c r="L47" s="1356">
        <f t="shared" ref="L47" si="6">AVERAGE(L7:L46)</f>
        <v>5.8175225299401205</v>
      </c>
      <c r="M47" s="1355">
        <f t="shared" ref="M47" si="7">SUM(M7:M46)</f>
        <v>3035</v>
      </c>
      <c r="N47" s="1356">
        <f t="shared" ref="N47" si="8">AVERAGE(N7:N46)</f>
        <v>6.9914602173913041</v>
      </c>
      <c r="O47" s="1355">
        <f t="shared" ref="O47" si="9">SUM(O7:O46)</f>
        <v>632388.34999999986</v>
      </c>
      <c r="P47" s="1356">
        <f t="shared" ref="P47" si="10">AVERAGE(P7:P46)</f>
        <v>4.3429853316420214E-2</v>
      </c>
      <c r="Q47" s="1355">
        <f t="shared" ref="Q47" si="11">SUM(Q7:Q46)</f>
        <v>5053</v>
      </c>
      <c r="R47" s="1356">
        <f t="shared" ref="R47" si="12">AVERAGE(R7:R46)</f>
        <v>0.4267546985793495</v>
      </c>
      <c r="S47" s="1355">
        <f t="shared" ref="S47" si="13">SUM(S7:S46)</f>
        <v>353</v>
      </c>
      <c r="T47" s="1356">
        <f t="shared" ref="T47" si="14">AVERAGE(T7:T46)</f>
        <v>7.0936450056116724</v>
      </c>
      <c r="U47" s="1355">
        <f t="shared" ref="U47" si="15">SUM(U7:U46)</f>
        <v>11527</v>
      </c>
      <c r="V47" s="1356">
        <f t="shared" ref="V47" si="16">AVERAGE(V7:V46)</f>
        <v>1.9865062352607556</v>
      </c>
      <c r="W47" s="1355">
        <f t="shared" ref="W47" si="17">SUM(W7:W46)</f>
        <v>17754</v>
      </c>
      <c r="X47" s="1356">
        <f t="shared" ref="X47" si="18">AVERAGE(X7:X46)</f>
        <v>0.13784338003150148</v>
      </c>
      <c r="Y47" s="1355">
        <f t="shared" ref="Y47" si="19">SUM(Y7:Y46)</f>
        <v>1364</v>
      </c>
      <c r="Z47" s="1356">
        <f t="shared" ref="Z47" si="20">AVERAGE(Z7:Z46)</f>
        <v>0.16079839999999998</v>
      </c>
      <c r="AA47" s="1355">
        <f t="shared" ref="AA47" si="21">SUM(AA7:AA46)</f>
        <v>8951</v>
      </c>
      <c r="AB47" s="1356">
        <f t="shared" ref="AB47" si="22">AVERAGE(AB7:AB46)</f>
        <v>4.2574502079135525E-2</v>
      </c>
      <c r="AC47" s="1355">
        <f t="shared" ref="AC47" si="23">SUM(AC7:AC46)</f>
        <v>219</v>
      </c>
      <c r="AD47" s="1356">
        <f t="shared" ref="AD47" si="24">AVERAGE(AD7:AD46)</f>
        <v>6.9942317341549298</v>
      </c>
      <c r="AE47" s="1355">
        <f t="shared" ref="AE47" si="25">SUM(AE7:AE46)</f>
        <v>89</v>
      </c>
      <c r="AF47" s="1356">
        <f t="shared" ref="AF47" si="26">AVERAGE(AF7:AF46)</f>
        <v>2.3502210144927536</v>
      </c>
      <c r="AG47" s="1355">
        <f t="shared" ref="AG47" si="27">SUM(AG7:AG46)</f>
        <v>2034.6600000000003</v>
      </c>
      <c r="AH47" s="1356">
        <f t="shared" ref="AH47" si="28">AVERAGE(AH7:AH46)</f>
        <v>5.5055847975316379</v>
      </c>
      <c r="AI47" s="1355">
        <f t="shared" ref="AI47" si="29">SUM(AI7:AI46)</f>
        <v>8445.2249999999985</v>
      </c>
      <c r="AJ47" s="1356">
        <f t="shared" ref="AJ47" si="30">AVERAGE(AJ7:AJ46)</f>
        <v>6.5447397147862576</v>
      </c>
      <c r="AK47" s="1355">
        <f t="shared" ref="AK47:CG47" si="31">SUM(AK7:AK46)</f>
        <v>1010372</v>
      </c>
      <c r="AL47" s="1357">
        <f>AVERAGE(AL7:AL46)</f>
        <v>0.10522560014410716</v>
      </c>
      <c r="AM47" s="1355">
        <f t="shared" si="31"/>
        <v>92</v>
      </c>
      <c r="AN47" s="1357">
        <f t="shared" ref="AN47" si="32">AVERAGE(AN7:AN46)</f>
        <v>0.39</v>
      </c>
      <c r="AO47" s="1355">
        <f t="shared" si="31"/>
        <v>136</v>
      </c>
      <c r="AP47" s="1357">
        <f t="shared" ref="AP47" si="33">AVERAGE(AP7:AP46)</f>
        <v>0.64400000000000002</v>
      </c>
      <c r="AQ47" s="1355">
        <f t="shared" si="31"/>
        <v>4</v>
      </c>
      <c r="AR47" s="1357">
        <f t="shared" ref="AR47" si="34">AVERAGE(AR7:AR46)</f>
        <v>5.6749169999999998</v>
      </c>
      <c r="AS47" s="1355">
        <f t="shared" si="31"/>
        <v>6963</v>
      </c>
      <c r="AT47" s="1357">
        <f t="shared" ref="AT47" si="35">AVERAGE(AT7:AT46)</f>
        <v>0.53759999999999997</v>
      </c>
      <c r="AU47" s="1355">
        <f t="shared" si="31"/>
        <v>1680</v>
      </c>
      <c r="AV47" s="1357">
        <f t="shared" ref="AV47" si="36">AVERAGE(AV7:AV46)</f>
        <v>7.1903999999999996E-2</v>
      </c>
      <c r="AW47" s="1355">
        <f t="shared" si="31"/>
        <v>680</v>
      </c>
      <c r="AX47" s="1357">
        <f t="shared" ref="AX47" si="37">AVERAGE(AX7:AX46)</f>
        <v>1.9760530973451325</v>
      </c>
      <c r="AY47" s="1355">
        <f t="shared" si="31"/>
        <v>479</v>
      </c>
      <c r="AZ47" s="1357">
        <f t="shared" ref="AZ47" si="38">AVERAGE(AZ7:AZ46)</f>
        <v>0.74420000000000008</v>
      </c>
      <c r="BA47" s="1355">
        <f t="shared" si="31"/>
        <v>1430</v>
      </c>
      <c r="BB47" s="1357">
        <f t="shared" ref="BB47" si="39">AVERAGE(BB7:BB46)</f>
        <v>2.5208333333333333E-2</v>
      </c>
      <c r="BC47" s="1355">
        <f t="shared" si="31"/>
        <v>1680</v>
      </c>
      <c r="BD47" s="1357">
        <f t="shared" ref="BD47" si="40">AVERAGE(BD7:BD46)</f>
        <v>8.614999999999999E-2</v>
      </c>
      <c r="BE47" s="1355">
        <f t="shared" si="31"/>
        <v>1.5</v>
      </c>
      <c r="BF47" s="1357">
        <f t="shared" ref="BF47" si="41">AVERAGE(BF7:BF46)</f>
        <v>20.07</v>
      </c>
      <c r="BG47" s="1355">
        <f t="shared" si="31"/>
        <v>4</v>
      </c>
      <c r="BH47" s="1357">
        <f t="shared" ref="BH47" si="42">AVERAGE(BH7:BH46)</f>
        <v>3.39</v>
      </c>
      <c r="BI47" s="1355">
        <f t="shared" si="31"/>
        <v>25</v>
      </c>
      <c r="BJ47" s="1357">
        <f t="shared" ref="BJ47" si="43">AVERAGE(BJ7:BJ46)</f>
        <v>2.8</v>
      </c>
      <c r="BK47" s="1355">
        <f t="shared" si="31"/>
        <v>1025</v>
      </c>
      <c r="BL47" s="1357">
        <f t="shared" ref="BL47" si="44">AVERAGE(BL7:BL46)</f>
        <v>3.6299999999999999E-2</v>
      </c>
      <c r="BM47" s="1355">
        <f t="shared" si="31"/>
        <v>30</v>
      </c>
      <c r="BN47" s="1357">
        <f t="shared" ref="BN47" si="45">AVERAGE(BN7:BN46)</f>
        <v>0.43119999999999992</v>
      </c>
      <c r="BO47" s="1355">
        <f t="shared" si="31"/>
        <v>130</v>
      </c>
      <c r="BP47" s="1357">
        <f t="shared" ref="BP47" si="46">AVERAGE(BP7:BP46)</f>
        <v>1.764</v>
      </c>
      <c r="BQ47" s="1355">
        <f t="shared" si="31"/>
        <v>410</v>
      </c>
      <c r="BR47" s="1357">
        <f t="shared" ref="BR47" si="47">AVERAGE(BR7:BR46)</f>
        <v>8.9911162790697677E-2</v>
      </c>
      <c r="BS47" s="1355">
        <f t="shared" si="31"/>
        <v>5</v>
      </c>
      <c r="BT47" s="1358">
        <f t="shared" ref="BT47" si="48">AVERAGE(BT7:BT46)</f>
        <v>1.57</v>
      </c>
      <c r="BU47" s="1355">
        <f t="shared" si="31"/>
        <v>10.5</v>
      </c>
      <c r="BV47" s="1358">
        <f t="shared" ref="BV47" si="49">AVERAGE(BV7:BV46)</f>
        <v>2.519299191374663</v>
      </c>
      <c r="BW47" s="1355">
        <f t="shared" si="31"/>
        <v>161</v>
      </c>
      <c r="BX47" s="1358">
        <f t="shared" ref="BX47" si="50">AVERAGE(BX7:BX46)</f>
        <v>1.8942294775122988</v>
      </c>
      <c r="BY47" s="1355">
        <f t="shared" si="31"/>
        <v>212.75</v>
      </c>
      <c r="BZ47" s="1358">
        <f t="shared" ref="BZ47" si="51">AVERAGE(BZ7:BZ46)</f>
        <v>3.3120613712374589</v>
      </c>
      <c r="CA47" s="1355">
        <f t="shared" si="31"/>
        <v>1021</v>
      </c>
      <c r="CB47" s="1358">
        <f t="shared" ref="CB47" si="52">AVERAGE(CB7:CB46)</f>
        <v>1.8201371985098451</v>
      </c>
      <c r="CC47" s="1355">
        <f t="shared" si="31"/>
        <v>2560</v>
      </c>
      <c r="CD47" s="1358">
        <f t="shared" ref="CD47" si="53">AVERAGE(CD7:CD46)</f>
        <v>2.2827734375000002E-2</v>
      </c>
      <c r="CE47" s="1355">
        <f t="shared" si="31"/>
        <v>2046</v>
      </c>
      <c r="CF47" s="1358">
        <f t="shared" ref="CF47" si="54">AVERAGE(CF7:CF46)</f>
        <v>0.14045964912280706</v>
      </c>
      <c r="CG47" s="1359">
        <f t="shared" si="31"/>
        <v>90</v>
      </c>
      <c r="CH47" s="1358">
        <f t="shared" ref="CH47" si="55">AVERAGE(CH7:CH46)</f>
        <v>0.57865999999999995</v>
      </c>
    </row>
    <row r="49" spans="1:4" x14ac:dyDescent="0.2">
      <c r="B49" s="1159" t="s">
        <v>583</v>
      </c>
      <c r="C49" s="1159"/>
      <c r="D49" s="1159"/>
    </row>
    <row r="50" spans="1:4" ht="12.75" thickBot="1" x14ac:dyDescent="0.25">
      <c r="A50" s="1256" t="s">
        <v>600</v>
      </c>
      <c r="B50" s="1360" t="s">
        <v>303</v>
      </c>
      <c r="C50" s="1360" t="s">
        <v>374</v>
      </c>
      <c r="D50" s="1360" t="s">
        <v>746</v>
      </c>
    </row>
    <row r="51" spans="1:4" ht="12.75" thickTop="1" x14ac:dyDescent="0.2">
      <c r="B51" s="1107" t="s">
        <v>620</v>
      </c>
      <c r="C51" s="1107" t="s">
        <v>621</v>
      </c>
      <c r="D51" s="1361">
        <v>26380.54</v>
      </c>
    </row>
    <row r="52" spans="1:4" x14ac:dyDescent="0.2">
      <c r="B52" s="1081"/>
      <c r="C52" s="1081"/>
      <c r="D52" s="1081"/>
    </row>
    <row r="53" spans="1:4" x14ac:dyDescent="0.2">
      <c r="B53" s="1081"/>
      <c r="C53" s="1081" t="s">
        <v>124</v>
      </c>
      <c r="D53" s="1362">
        <f>SUM(D51:D52)</f>
        <v>26380.54</v>
      </c>
    </row>
    <row r="55" spans="1:4" x14ac:dyDescent="0.2">
      <c r="B55" s="1253" t="s">
        <v>416</v>
      </c>
      <c r="C55" s="1254">
        <f>D47+D53</f>
        <v>144315.23283128496</v>
      </c>
    </row>
  </sheetData>
  <mergeCells count="47">
    <mergeCell ref="BY4:BZ4"/>
    <mergeCell ref="CA4:CB4"/>
    <mergeCell ref="CC4:CD4"/>
    <mergeCell ref="CE4:CF4"/>
    <mergeCell ref="CG4:CH4"/>
    <mergeCell ref="B49:D49"/>
    <mergeCell ref="BM4:BN4"/>
    <mergeCell ref="BO4:BP4"/>
    <mergeCell ref="BQ4:BR4"/>
    <mergeCell ref="BS4:BT4"/>
    <mergeCell ref="AO4:AP4"/>
    <mergeCell ref="AQ4:AR4"/>
    <mergeCell ref="AS4:AT4"/>
    <mergeCell ref="AU4:AV4"/>
    <mergeCell ref="AW4:AX4"/>
    <mergeCell ref="AY4:AZ4"/>
    <mergeCell ref="AC4:AD4"/>
    <mergeCell ref="AE4:AF4"/>
    <mergeCell ref="AG4:AH4"/>
    <mergeCell ref="AI4:AJ4"/>
    <mergeCell ref="AK4:AL4"/>
    <mergeCell ref="Y4:Z4"/>
    <mergeCell ref="AA4:AB4"/>
    <mergeCell ref="BU4:BV4"/>
    <mergeCell ref="BW4:BX4"/>
    <mergeCell ref="BA4:BB4"/>
    <mergeCell ref="BC4:BD4"/>
    <mergeCell ref="BE4:BF4"/>
    <mergeCell ref="BG4:BH4"/>
    <mergeCell ref="BI4:BJ4"/>
    <mergeCell ref="BK4:BL4"/>
    <mergeCell ref="F1:J1"/>
    <mergeCell ref="AK3:AS3"/>
    <mergeCell ref="B4:B5"/>
    <mergeCell ref="C4:C5"/>
    <mergeCell ref="D4:D5"/>
    <mergeCell ref="E4:F4"/>
    <mergeCell ref="G4:H4"/>
    <mergeCell ref="I4:J4"/>
    <mergeCell ref="K4:L4"/>
    <mergeCell ref="M4:N4"/>
    <mergeCell ref="O4:P4"/>
    <mergeCell ref="AM4:AN4"/>
    <mergeCell ref="Q4:R4"/>
    <mergeCell ref="S4:T4"/>
    <mergeCell ref="U4:V4"/>
    <mergeCell ref="W4:X4"/>
  </mergeCells>
  <pageMargins left="3.937007874015748E-2" right="3.937007874015748E-2" top="3.937007874015748E-2" bottom="3.937007874015748E-2" header="3.937007874015748E-2" footer="3.937007874015748E-2"/>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FMrik_Nr90</vt:lpstr>
      <vt:lpstr>FMrik_Nr115</vt:lpstr>
      <vt:lpstr>FMrik_Nr122</vt:lpstr>
      <vt:lpstr>FMrik_Nr567</vt:lpstr>
      <vt:lpstr>FMrik_Nr567_1</vt:lpstr>
      <vt:lpstr>FMrik_Nr170</vt:lpstr>
      <vt:lpstr>FMrik_Nr235</vt:lpstr>
      <vt:lpstr>FMrik_Nr268</vt:lpstr>
      <vt:lpstr>FMrik_Nr292</vt:lpstr>
      <vt:lpstr>FMrik_Nr364</vt:lpstr>
      <vt:lpstr>FMrik_Nr433</vt:lpstr>
      <vt:lpstr>FMrik_Nr492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rīkojuma „Par finanšu līdzekļu piešķiršanu no valsts budžeta programmas „Līdzekļi neparedzētiem gadījumiem”” projekts</dc:title>
  <dc:subject>Ministru kabineta rīkojuma projekta anotācijas pielikums</dc:subject>
  <dc:creator>I.Lazdiņa</dc:creator>
  <cp:lastModifiedBy>Ivita Lazdiņa</cp:lastModifiedBy>
  <cp:lastPrinted>2021-04-19T09:11:23Z</cp:lastPrinted>
  <dcterms:created xsi:type="dcterms:W3CDTF">2020-02-25T07:25:02Z</dcterms:created>
  <dcterms:modified xsi:type="dcterms:W3CDTF">2021-04-19T09:14:02Z</dcterms:modified>
</cp:coreProperties>
</file>