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km1.km.gov.lv\RoamDocu$\EdvinsP\Documents\Cirks\Siltināšanas projekts un ar to saistītās lietas\"/>
    </mc:Choice>
  </mc:AlternateContent>
  <xr:revisionPtr revIDLastSave="0" documentId="13_ncr:1_{3201E9D2-2434-43F4-B700-0AB674FE2AFB}" xr6:coauthVersionLast="45" xr6:coauthVersionMax="45" xr10:uidLastSave="{00000000-0000-0000-0000-000000000000}"/>
  <bookViews>
    <workbookView xWindow="-110" yWindow="-110" windowWidth="19420" windowHeight="10420" xr2:uid="{AC91946E-2350-4115-95E0-6D51A5DCD564}"/>
  </bookViews>
  <sheets>
    <sheet name="Att D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O26" i="1" s="1"/>
  <c r="K26" i="1"/>
  <c r="J26" i="1"/>
  <c r="G26" i="1"/>
  <c r="M25" i="1"/>
  <c r="K25" i="1"/>
  <c r="I25" i="1"/>
  <c r="N25" i="1" s="1"/>
  <c r="G25" i="1"/>
  <c r="L25" i="1" s="1"/>
  <c r="O25" i="1" s="1"/>
  <c r="N24" i="1"/>
  <c r="M24" i="1"/>
  <c r="K24" i="1"/>
  <c r="G24" i="1"/>
  <c r="L24" i="1" s="1"/>
  <c r="O24" i="1" s="1"/>
  <c r="M23" i="1"/>
  <c r="K23" i="1"/>
  <c r="G23" i="1"/>
  <c r="L23" i="1" s="1"/>
  <c r="M22" i="1"/>
  <c r="K22" i="1"/>
  <c r="G22" i="1"/>
  <c r="L22" i="1" s="1"/>
  <c r="N21" i="1"/>
  <c r="M21" i="1"/>
  <c r="L21" i="1"/>
  <c r="O21" i="1" s="1"/>
  <c r="K21" i="1"/>
  <c r="J21" i="1"/>
  <c r="G21" i="1"/>
  <c r="N20" i="1"/>
  <c r="M20" i="1"/>
  <c r="K20" i="1"/>
  <c r="G20" i="1"/>
  <c r="L20" i="1" s="1"/>
  <c r="O20" i="1" s="1"/>
  <c r="M19" i="1"/>
  <c r="K19" i="1"/>
  <c r="G19" i="1"/>
  <c r="L19" i="1" s="1"/>
  <c r="M18" i="1"/>
  <c r="K18" i="1"/>
  <c r="G18" i="1"/>
  <c r="M17" i="1"/>
  <c r="K17" i="1"/>
  <c r="G17" i="1"/>
  <c r="M16" i="1"/>
  <c r="K16" i="1"/>
  <c r="G16" i="1"/>
  <c r="M15" i="1"/>
  <c r="K15" i="1"/>
  <c r="G15" i="1"/>
  <c r="M14" i="1"/>
  <c r="K14" i="1"/>
  <c r="G14" i="1"/>
  <c r="M13" i="1"/>
  <c r="K13" i="1"/>
  <c r="G13" i="1"/>
  <c r="L13" i="1" s="1"/>
  <c r="M12" i="1"/>
  <c r="K12" i="1"/>
  <c r="G12" i="1"/>
  <c r="M11" i="1"/>
  <c r="K11" i="1"/>
  <c r="G11" i="1"/>
  <c r="L11" i="1" s="1"/>
  <c r="M10" i="1"/>
  <c r="M28" i="1" s="1"/>
  <c r="K10" i="1"/>
  <c r="K28" i="1" s="1"/>
  <c r="G10" i="1"/>
  <c r="L10" i="1" l="1"/>
  <c r="L12" i="1"/>
  <c r="L14" i="1"/>
  <c r="L15" i="1"/>
  <c r="L16" i="1"/>
  <c r="L17" i="1"/>
  <c r="L18" i="1"/>
  <c r="I10" i="1"/>
  <c r="N10" i="1" s="1"/>
  <c r="I11" i="1"/>
  <c r="N11" i="1" s="1"/>
  <c r="O11" i="1" s="1"/>
  <c r="I12" i="1"/>
  <c r="N12" i="1" s="1"/>
  <c r="I13" i="1"/>
  <c r="N13" i="1" s="1"/>
  <c r="O13" i="1" s="1"/>
  <c r="I14" i="1"/>
  <c r="N14" i="1" s="1"/>
  <c r="I15" i="1"/>
  <c r="N15" i="1" s="1"/>
  <c r="I16" i="1"/>
  <c r="N16" i="1" s="1"/>
  <c r="I17" i="1"/>
  <c r="N17" i="1" s="1"/>
  <c r="I18" i="1"/>
  <c r="N18" i="1" s="1"/>
  <c r="I19" i="1"/>
  <c r="N19" i="1" s="1"/>
  <c r="O19" i="1" s="1"/>
  <c r="J20" i="1"/>
  <c r="I22" i="1"/>
  <c r="N22" i="1" s="1"/>
  <c r="O22" i="1" s="1"/>
  <c r="I23" i="1"/>
  <c r="N23" i="1" s="1"/>
  <c r="O23" i="1" s="1"/>
  <c r="J24" i="1"/>
  <c r="J25" i="1"/>
  <c r="J23" i="1"/>
  <c r="N28" i="1" l="1"/>
  <c r="J19" i="1"/>
  <c r="O17" i="1"/>
  <c r="O15" i="1"/>
  <c r="J13" i="1"/>
  <c r="J11" i="1"/>
  <c r="J17" i="1"/>
  <c r="J16" i="1"/>
  <c r="J12" i="1"/>
  <c r="J22" i="1"/>
  <c r="O18" i="1"/>
  <c r="O16" i="1"/>
  <c r="O14" i="1"/>
  <c r="O12" i="1"/>
  <c r="L28" i="1"/>
  <c r="O10" i="1"/>
  <c r="J15" i="1"/>
  <c r="J14" i="1"/>
  <c r="J18" i="1"/>
  <c r="J10" i="1"/>
  <c r="O28" i="1" l="1"/>
  <c r="O5" i="1" s="1"/>
  <c r="O30" i="1"/>
  <c r="O33" i="1" l="1"/>
  <c r="O31" i="1"/>
  <c r="O32" i="1" s="1"/>
  <c r="O34" i="1" l="1"/>
  <c r="O35" i="1" s="1"/>
  <c r="O37" i="1" l="1"/>
  <c r="O39" i="1" s="1"/>
</calcChain>
</file>

<file path=xl/sharedStrings.xml><?xml version="1.0" encoding="utf-8"?>
<sst xmlns="http://schemas.openxmlformats.org/spreadsheetml/2006/main" count="69" uniqueCount="53">
  <si>
    <t>Būves nosaukums:</t>
  </si>
  <si>
    <t>Objekta nosaukums:</t>
  </si>
  <si>
    <t>Objekta adrese:</t>
  </si>
  <si>
    <t>Pasūtījuma Nr.</t>
  </si>
  <si>
    <t xml:space="preserve">Tāme sastādīta 2020.gada tirgus cenās, pamatojoties uz AR daļas rasējumiem. </t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</si>
  <si>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</si>
  <si>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</si>
  <si>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</si>
  <si>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</si>
  <si>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</si>
  <si>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</si>
  <si>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</si>
  <si>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</si>
  <si>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</si>
  <si>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</si>
  <si>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Būvizstrādājumi  (euro)</t>
  </si>
  <si>
    <t>Mehānismi (euro)</t>
  </si>
  <si>
    <t>Kopā (euro)</t>
  </si>
  <si>
    <t>Darbietilpība (c/h)</t>
  </si>
  <si>
    <t>Summa (euro)</t>
  </si>
  <si>
    <t>Galvenās fasādes parapetu demontāža</t>
  </si>
  <si>
    <t>m3</t>
  </si>
  <si>
    <t>Mūra sienu demontāža namiņam pagalmā</t>
  </si>
  <si>
    <t>Starpsienu demontāža</t>
  </si>
  <si>
    <t>Metāla restu demontāža</t>
  </si>
  <si>
    <t>m2</t>
  </si>
  <si>
    <t>Jumta demontāža virs bēniņiem</t>
  </si>
  <si>
    <t>Kupola jumta skārda demontāža</t>
  </si>
  <si>
    <t>Jumta pie kupola slīpās daļas demontāža</t>
  </si>
  <si>
    <t>Pirmā stāva grīdas uz grunts demontāža</t>
  </si>
  <si>
    <t>Grīdas daļas demontāža līdz nesošai kārtai</t>
  </si>
  <si>
    <t>Ķieģeļu velvju demontāža</t>
  </si>
  <si>
    <t>Otrā stāva pārseguma virs balkona demontāža</t>
  </si>
  <si>
    <t>Saudzīga tribīņu koka konstrukciju demontāža, un saglabāšana otreizējai iebūvei</t>
  </si>
  <si>
    <r>
      <t>m3</t>
    </r>
    <r>
      <rPr>
        <sz val="11"/>
        <color theme="1"/>
        <rFont val="Calibri"/>
        <family val="2"/>
        <charset val="186"/>
        <scheme val="minor"/>
      </rPr>
      <t/>
    </r>
  </si>
  <si>
    <t>Saudzīga tribīņu sedzošo dēļu demontāža, un saglabāšana jaunās arēnas sienu apdarei</t>
  </si>
  <si>
    <t>Saudzīga kupola dēļu demontāža, un saglabāšana jaunās arēnas sienu apdarei</t>
  </si>
  <si>
    <t>Fasādes elementa- zirgu- saudzīga demontāža</t>
  </si>
  <si>
    <t>kpl.</t>
  </si>
  <si>
    <t xml:space="preserve">Demontēto elementu un būvgružu savākšana   (k=1,3) </t>
  </si>
  <si>
    <t>Būvgružu konteineru 22m3 īre un izvešana līdz 10km</t>
  </si>
  <si>
    <t>gb.</t>
  </si>
  <si>
    <t xml:space="preserve">Tiešās izmaksas kopā, t. sk. darba devēja sociālais nodoklis </t>
  </si>
  <si>
    <t>Kopā</t>
  </si>
  <si>
    <t>Virsizdevumi 4 %</t>
  </si>
  <si>
    <t>t.sk. darba aizsardzībai</t>
  </si>
  <si>
    <t>Peļņa 3 %</t>
  </si>
  <si>
    <t>PAVISAM KOPĀ</t>
  </si>
  <si>
    <t>PAVISAM KOPĀ ar PVN 21%</t>
  </si>
  <si>
    <t>Ieturējuma nauda 8%</t>
  </si>
  <si>
    <t>Apmaksai</t>
  </si>
  <si>
    <t>Rīgas cirks</t>
  </si>
  <si>
    <t>Merķeļa iela 4, Rīga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</si>
</sst>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</cellStyleXfs>
  <cellXfs count="81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2" fontId="3" fillId="0" borderId="0" xfId="0" applyNumberFormat="1" applyFont="1" applyAlignment="1">
      <alignment horizontal="right" vertical="top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2" fontId="4" fillId="0" borderId="9" xfId="0" applyNumberFormat="1" applyFont="1" applyBorder="1" applyAlignment="1">
      <alignment vertical="top"/>
    </xf>
    <xf numFmtId="0" fontId="4" fillId="0" borderId="8" xfId="0" applyFont="1" applyBorder="1"/>
    <xf numFmtId="0" fontId="4" fillId="0" borderId="7" xfId="0" applyFont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right" vertical="center"/>
    </xf>
    <xf numFmtId="2" fontId="9" fillId="0" borderId="10" xfId="2" applyNumberFormat="1" applyFont="1" applyFill="1" applyBorder="1" applyAlignment="1">
      <alignment horizontal="right" vertical="center"/>
    </xf>
    <xf numFmtId="2" fontId="9" fillId="0" borderId="10" xfId="2" applyNumberFormat="1" applyFont="1" applyFill="1" applyBorder="1" applyAlignment="1">
      <alignment vertical="center"/>
    </xf>
    <xf numFmtId="0" fontId="4" fillId="0" borderId="0" xfId="4" applyFont="1"/>
    <xf numFmtId="0" fontId="9" fillId="0" borderId="10" xfId="2" applyFont="1" applyFill="1" applyBorder="1" applyAlignment="1">
      <alignment horizontal="left" vertical="top" wrapText="1"/>
    </xf>
    <xf numFmtId="0" fontId="9" fillId="0" borderId="10" xfId="2" applyFont="1" applyFill="1" applyBorder="1" applyAlignment="1">
      <alignment horizontal="right" vertical="center"/>
    </xf>
    <xf numFmtId="0" fontId="9" fillId="0" borderId="10" xfId="3" applyFont="1" applyFill="1" applyBorder="1" applyAlignment="1">
      <alignment horizontal="left" vertical="top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/>
    </xf>
    <xf numFmtId="2" fontId="9" fillId="0" borderId="10" xfId="3" applyNumberFormat="1" applyFont="1" applyFill="1" applyBorder="1" applyAlignment="1">
      <alignment vertical="center"/>
    </xf>
    <xf numFmtId="0" fontId="6" fillId="0" borderId="0" xfId="0" applyFont="1"/>
    <xf numFmtId="0" fontId="9" fillId="0" borderId="11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left" vertical="center" wrapText="1"/>
    </xf>
    <xf numFmtId="1" fontId="9" fillId="0" borderId="10" xfId="2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6" fillId="0" borderId="13" xfId="0" applyNumberFormat="1" applyFont="1" applyBorder="1" applyAlignment="1">
      <alignment vertical="top"/>
    </xf>
    <xf numFmtId="2" fontId="6" fillId="0" borderId="12" xfId="0" applyNumberFormat="1" applyFont="1" applyBorder="1"/>
    <xf numFmtId="2" fontId="4" fillId="0" borderId="0" xfId="0" applyNumberFormat="1" applyFont="1" applyAlignment="1">
      <alignment horizontal="right" vertical="top"/>
    </xf>
    <xf numFmtId="2" fontId="6" fillId="0" borderId="6" xfId="0" applyNumberFormat="1" applyFont="1" applyBorder="1" applyAlignment="1">
      <alignment vertical="top"/>
    </xf>
    <xf numFmtId="2" fontId="6" fillId="0" borderId="6" xfId="0" applyNumberFormat="1" applyFont="1" applyBorder="1"/>
    <xf numFmtId="2" fontId="6" fillId="0" borderId="0" xfId="0" applyNumberFormat="1" applyFont="1" applyAlignment="1">
      <alignment vertical="top"/>
    </xf>
    <xf numFmtId="2" fontId="6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" fontId="11" fillId="0" borderId="6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vertical="top" wrapText="1"/>
    </xf>
    <xf numFmtId="4" fontId="11" fillId="0" borderId="6" xfId="0" applyNumberFormat="1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43" fontId="6" fillId="0" borderId="6" xfId="1" applyFont="1" applyFill="1" applyBorder="1" applyAlignment="1">
      <alignment vertical="top" wrapText="1"/>
    </xf>
    <xf numFmtId="43" fontId="6" fillId="0" borderId="15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</cellXfs>
  <cellStyles count="5">
    <cellStyle name="20% no 3. izcēluma" xfId="2" builtinId="38"/>
    <cellStyle name="20% no 6. izcēluma" xfId="3" builtinId="50"/>
    <cellStyle name="Komats" xfId="1" builtinId="3"/>
    <cellStyle name="Parasts" xfId="0" builtinId="0"/>
    <cellStyle name="Parasts 2" xfId="4" xr:uid="{339AC2F0-56F7-4BBC-993C-203DECDBE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7D1D-5D48-4133-960F-AFA531FDDA76}">
  <dimension ref="A1:R39"/>
  <sheetViews>
    <sheetView tabSelected="1" workbookViewId="0">
      <selection activeCell="F5" sqref="F5"/>
    </sheetView>
  </sheetViews>
  <sheetFormatPr defaultColWidth="9.1640625" defaultRowHeight="12.5" x14ac:dyDescent="0.25"/>
  <cols>
    <col min="1" max="1" width="5.6640625" style="4" customWidth="1"/>
    <col min="2" max="2" width="41" style="2" customWidth="1"/>
    <col min="3" max="3" width="6" style="10" customWidth="1"/>
    <col min="4" max="4" width="8.5" style="4" customWidth="1"/>
    <col min="5" max="5" width="7.33203125" style="4" customWidth="1"/>
    <col min="6" max="6" width="6.5" style="5" customWidth="1"/>
    <col min="7" max="7" width="8.83203125" style="6" customWidth="1"/>
    <col min="8" max="8" width="8" style="6" customWidth="1"/>
    <col min="9" max="9" width="7.5" style="6" customWidth="1"/>
    <col min="10" max="10" width="9.1640625" style="6"/>
    <col min="11" max="11" width="8.5" style="6" customWidth="1"/>
    <col min="12" max="12" width="9.5" style="6" customWidth="1"/>
    <col min="13" max="14" width="8.5" style="6" customWidth="1"/>
    <col min="15" max="15" width="11.1640625" style="7" bestFit="1" customWidth="1"/>
    <col min="16" max="16384" width="9.1640625" style="7"/>
  </cols>
  <sheetData>
    <row r="1" spans="1:16" ht="14" x14ac:dyDescent="0.25">
      <c r="A1" s="1" t="s">
        <v>0</v>
      </c>
      <c r="C1" s="3" t="s">
        <v>51</v>
      </c>
    </row>
    <row r="2" spans="1:16" ht="14" x14ac:dyDescent="0.25">
      <c r="A2" s="1" t="s">
        <v>1</v>
      </c>
      <c r="C2" s="65" t="s">
        <v>51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4" x14ac:dyDescent="0.25">
      <c r="A3" s="1" t="s">
        <v>2</v>
      </c>
      <c r="C3" s="8" t="s">
        <v>52</v>
      </c>
    </row>
    <row r="4" spans="1:16" ht="14" x14ac:dyDescent="0.25">
      <c r="A4" s="1" t="s">
        <v>3</v>
      </c>
      <c r="C4" s="9"/>
    </row>
    <row r="5" spans="1:16" ht="14.5" x14ac:dyDescent="0.25">
      <c r="A5" s="1" t="s">
        <v>4</v>
      </c>
      <c r="N5" s="11" t="s">
        <v>5</v>
      </c>
      <c r="O5" s="12">
        <f>O28</f>
        <v>251863.62</v>
      </c>
    </row>
    <row r="6" spans="1:16" ht="14" x14ac:dyDescent="0.25">
      <c r="A6" s="1"/>
    </row>
    <row r="7" spans="1:16" ht="14" x14ac:dyDescent="0.25">
      <c r="A7" s="66" t="s">
        <v>6</v>
      </c>
      <c r="B7" s="68" t="s">
        <v>7</v>
      </c>
      <c r="C7" s="70" t="s">
        <v>8</v>
      </c>
      <c r="D7" s="66" t="s">
        <v>9</v>
      </c>
      <c r="E7" s="72" t="s">
        <v>10</v>
      </c>
      <c r="F7" s="72"/>
      <c r="G7" s="72"/>
      <c r="H7" s="72"/>
      <c r="I7" s="72"/>
      <c r="J7" s="73"/>
      <c r="K7" s="74" t="s">
        <v>11</v>
      </c>
      <c r="L7" s="72"/>
      <c r="M7" s="72"/>
      <c r="N7" s="72"/>
      <c r="O7" s="73"/>
      <c r="P7" s="13"/>
    </row>
    <row r="8" spans="1:16" ht="79.5" x14ac:dyDescent="0.25">
      <c r="A8" s="67"/>
      <c r="B8" s="69"/>
      <c r="C8" s="71"/>
      <c r="D8" s="67"/>
      <c r="E8" s="14" t="s">
        <v>12</v>
      </c>
      <c r="F8" s="14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14</v>
      </c>
      <c r="M8" s="15" t="s">
        <v>15</v>
      </c>
      <c r="N8" s="15" t="s">
        <v>16</v>
      </c>
      <c r="O8" s="15" t="s">
        <v>19</v>
      </c>
    </row>
    <row r="9" spans="1:16" x14ac:dyDescent="0.25">
      <c r="A9" s="16"/>
      <c r="B9" s="17"/>
      <c r="C9" s="18"/>
      <c r="D9" s="19"/>
      <c r="E9" s="20"/>
      <c r="F9" s="21"/>
      <c r="G9" s="22"/>
      <c r="H9" s="22"/>
      <c r="I9" s="23"/>
      <c r="J9" s="22"/>
      <c r="K9" s="23"/>
      <c r="L9" s="22"/>
      <c r="M9" s="23"/>
      <c r="N9" s="22"/>
      <c r="O9" s="24"/>
    </row>
    <row r="10" spans="1:16" s="13" customFormat="1" x14ac:dyDescent="0.35">
      <c r="A10" s="25">
        <v>1</v>
      </c>
      <c r="B10" s="26" t="s">
        <v>20</v>
      </c>
      <c r="C10" s="27" t="s">
        <v>21</v>
      </c>
      <c r="D10" s="28">
        <v>4.62</v>
      </c>
      <c r="E10" s="29">
        <v>11</v>
      </c>
      <c r="F10" s="30">
        <v>17</v>
      </c>
      <c r="G10" s="30">
        <f t="shared" ref="G10:G26" si="0">ROUND(E10*F10,2)</f>
        <v>187</v>
      </c>
      <c r="H10" s="30">
        <v>0</v>
      </c>
      <c r="I10" s="30">
        <f t="shared" ref="I10:I23" si="1">ROUND(G10*0.05,2)</f>
        <v>9.35</v>
      </c>
      <c r="J10" s="30">
        <f t="shared" ref="J10:J26" si="2">SUM(G10:I10)</f>
        <v>196.35</v>
      </c>
      <c r="K10" s="30">
        <f t="shared" ref="K10:K26" si="3">ROUND(D10*E10,2)</f>
        <v>50.82</v>
      </c>
      <c r="L10" s="30">
        <f t="shared" ref="L10:L26" si="4">ROUND(D10*G10,2)</f>
        <v>863.94</v>
      </c>
      <c r="M10" s="30">
        <f t="shared" ref="M10:M26" si="5">ROUND(D10*H10,2)</f>
        <v>0</v>
      </c>
      <c r="N10" s="30">
        <f t="shared" ref="N10:N26" si="6">ROUND(I10*D10,2)</f>
        <v>43.2</v>
      </c>
      <c r="O10" s="30">
        <f t="shared" ref="O10:O26" si="7">SUM(L10:N10)</f>
        <v>907.1400000000001</v>
      </c>
    </row>
    <row r="11" spans="1:16" s="13" customFormat="1" x14ac:dyDescent="0.25">
      <c r="A11" s="25">
        <v>2</v>
      </c>
      <c r="B11" s="26" t="s">
        <v>22</v>
      </c>
      <c r="C11" s="27" t="s">
        <v>21</v>
      </c>
      <c r="D11" s="28">
        <v>20.16</v>
      </c>
      <c r="E11" s="29">
        <v>11</v>
      </c>
      <c r="F11" s="30">
        <v>17</v>
      </c>
      <c r="G11" s="30">
        <f t="shared" si="0"/>
        <v>187</v>
      </c>
      <c r="H11" s="30">
        <v>0</v>
      </c>
      <c r="I11" s="30">
        <f t="shared" si="1"/>
        <v>9.35</v>
      </c>
      <c r="J11" s="30">
        <f t="shared" si="2"/>
        <v>196.35</v>
      </c>
      <c r="K11" s="30">
        <f t="shared" si="3"/>
        <v>221.76</v>
      </c>
      <c r="L11" s="30">
        <f t="shared" si="4"/>
        <v>3769.92</v>
      </c>
      <c r="M11" s="30">
        <f t="shared" si="5"/>
        <v>0</v>
      </c>
      <c r="N11" s="30">
        <f t="shared" si="6"/>
        <v>188.5</v>
      </c>
      <c r="O11" s="30">
        <f t="shared" si="7"/>
        <v>3958.42</v>
      </c>
      <c r="P11" s="31"/>
    </row>
    <row r="12" spans="1:16" s="13" customFormat="1" x14ac:dyDescent="0.35">
      <c r="A12" s="25">
        <v>3</v>
      </c>
      <c r="B12" s="26" t="s">
        <v>23</v>
      </c>
      <c r="C12" s="27" t="s">
        <v>21</v>
      </c>
      <c r="D12" s="28">
        <v>129.5</v>
      </c>
      <c r="E12" s="29">
        <v>9.25</v>
      </c>
      <c r="F12" s="30">
        <v>17</v>
      </c>
      <c r="G12" s="30">
        <f t="shared" si="0"/>
        <v>157.25</v>
      </c>
      <c r="H12" s="30">
        <v>0</v>
      </c>
      <c r="I12" s="30">
        <f t="shared" si="1"/>
        <v>7.86</v>
      </c>
      <c r="J12" s="30">
        <f t="shared" si="2"/>
        <v>165.11</v>
      </c>
      <c r="K12" s="30">
        <f t="shared" si="3"/>
        <v>1197.8800000000001</v>
      </c>
      <c r="L12" s="30">
        <f t="shared" si="4"/>
        <v>20363.88</v>
      </c>
      <c r="M12" s="30">
        <f t="shared" si="5"/>
        <v>0</v>
      </c>
      <c r="N12" s="30">
        <f t="shared" si="6"/>
        <v>1017.87</v>
      </c>
      <c r="O12" s="30">
        <f t="shared" si="7"/>
        <v>21381.75</v>
      </c>
    </row>
    <row r="13" spans="1:16" x14ac:dyDescent="0.25">
      <c r="A13" s="25">
        <v>5</v>
      </c>
      <c r="B13" s="32" t="s">
        <v>24</v>
      </c>
      <c r="C13" s="27" t="s">
        <v>25</v>
      </c>
      <c r="D13" s="33">
        <v>6.86</v>
      </c>
      <c r="E13" s="29">
        <v>2</v>
      </c>
      <c r="F13" s="30">
        <v>17</v>
      </c>
      <c r="G13" s="30">
        <f t="shared" si="0"/>
        <v>34</v>
      </c>
      <c r="H13" s="30">
        <v>0</v>
      </c>
      <c r="I13" s="30">
        <f t="shared" si="1"/>
        <v>1.7</v>
      </c>
      <c r="J13" s="30">
        <f t="shared" si="2"/>
        <v>35.700000000000003</v>
      </c>
      <c r="K13" s="30">
        <f t="shared" si="3"/>
        <v>13.72</v>
      </c>
      <c r="L13" s="30">
        <f t="shared" si="4"/>
        <v>233.24</v>
      </c>
      <c r="M13" s="30">
        <f t="shared" si="5"/>
        <v>0</v>
      </c>
      <c r="N13" s="30">
        <f t="shared" si="6"/>
        <v>11.66</v>
      </c>
      <c r="O13" s="30">
        <f t="shared" si="7"/>
        <v>244.9</v>
      </c>
      <c r="P13" s="13"/>
    </row>
    <row r="14" spans="1:16" x14ac:dyDescent="0.25">
      <c r="A14" s="25">
        <v>6</v>
      </c>
      <c r="B14" s="32" t="s">
        <v>26</v>
      </c>
      <c r="C14" s="27" t="s">
        <v>25</v>
      </c>
      <c r="D14" s="33">
        <v>496.2</v>
      </c>
      <c r="E14" s="29">
        <v>0.9</v>
      </c>
      <c r="F14" s="30">
        <v>17</v>
      </c>
      <c r="G14" s="30">
        <f t="shared" si="0"/>
        <v>15.3</v>
      </c>
      <c r="H14" s="30">
        <v>0</v>
      </c>
      <c r="I14" s="30">
        <f t="shared" si="1"/>
        <v>0.77</v>
      </c>
      <c r="J14" s="30">
        <f t="shared" si="2"/>
        <v>16.07</v>
      </c>
      <c r="K14" s="30">
        <f t="shared" si="3"/>
        <v>446.58</v>
      </c>
      <c r="L14" s="30">
        <f t="shared" si="4"/>
        <v>7591.86</v>
      </c>
      <c r="M14" s="30">
        <f t="shared" si="5"/>
        <v>0</v>
      </c>
      <c r="N14" s="30">
        <f t="shared" si="6"/>
        <v>382.07</v>
      </c>
      <c r="O14" s="30">
        <f t="shared" si="7"/>
        <v>7973.9299999999994</v>
      </c>
      <c r="P14" s="13"/>
    </row>
    <row r="15" spans="1:16" x14ac:dyDescent="0.25">
      <c r="A15" s="25">
        <v>7</v>
      </c>
      <c r="B15" s="32" t="s">
        <v>27</v>
      </c>
      <c r="C15" s="27" t="s">
        <v>25</v>
      </c>
      <c r="D15" s="33">
        <v>447</v>
      </c>
      <c r="E15" s="29">
        <v>0.8</v>
      </c>
      <c r="F15" s="30">
        <v>17</v>
      </c>
      <c r="G15" s="30">
        <f t="shared" si="0"/>
        <v>13.6</v>
      </c>
      <c r="H15" s="30">
        <v>0</v>
      </c>
      <c r="I15" s="30">
        <f t="shared" si="1"/>
        <v>0.68</v>
      </c>
      <c r="J15" s="30">
        <f t="shared" si="2"/>
        <v>14.28</v>
      </c>
      <c r="K15" s="30">
        <f t="shared" si="3"/>
        <v>357.6</v>
      </c>
      <c r="L15" s="30">
        <f t="shared" si="4"/>
        <v>6079.2</v>
      </c>
      <c r="M15" s="30">
        <f t="shared" si="5"/>
        <v>0</v>
      </c>
      <c r="N15" s="30">
        <f t="shared" si="6"/>
        <v>303.95999999999998</v>
      </c>
      <c r="O15" s="30">
        <f t="shared" si="7"/>
        <v>6383.16</v>
      </c>
      <c r="P15" s="13"/>
    </row>
    <row r="16" spans="1:16" x14ac:dyDescent="0.25">
      <c r="A16" s="25">
        <v>8</v>
      </c>
      <c r="B16" s="32" t="s">
        <v>28</v>
      </c>
      <c r="C16" s="27" t="s">
        <v>25</v>
      </c>
      <c r="D16" s="33">
        <v>499</v>
      </c>
      <c r="E16" s="29">
        <v>1</v>
      </c>
      <c r="F16" s="30">
        <v>17</v>
      </c>
      <c r="G16" s="30">
        <f t="shared" si="0"/>
        <v>17</v>
      </c>
      <c r="H16" s="30">
        <v>0</v>
      </c>
      <c r="I16" s="30">
        <f t="shared" si="1"/>
        <v>0.85</v>
      </c>
      <c r="J16" s="30">
        <f t="shared" si="2"/>
        <v>17.850000000000001</v>
      </c>
      <c r="K16" s="30">
        <f t="shared" si="3"/>
        <v>499</v>
      </c>
      <c r="L16" s="30">
        <f t="shared" si="4"/>
        <v>8483</v>
      </c>
      <c r="M16" s="30">
        <f t="shared" si="5"/>
        <v>0</v>
      </c>
      <c r="N16" s="30">
        <f t="shared" si="6"/>
        <v>424.15</v>
      </c>
      <c r="O16" s="30">
        <f t="shared" si="7"/>
        <v>8907.15</v>
      </c>
      <c r="P16" s="13"/>
    </row>
    <row r="17" spans="1:18" x14ac:dyDescent="0.25">
      <c r="A17" s="25">
        <v>9</v>
      </c>
      <c r="B17" s="34" t="s">
        <v>29</v>
      </c>
      <c r="C17" s="35" t="s">
        <v>21</v>
      </c>
      <c r="D17" s="36">
        <v>509.99</v>
      </c>
      <c r="E17" s="29">
        <v>4.95</v>
      </c>
      <c r="F17" s="30">
        <v>17</v>
      </c>
      <c r="G17" s="37">
        <f t="shared" si="0"/>
        <v>84.15</v>
      </c>
      <c r="H17" s="37">
        <v>0</v>
      </c>
      <c r="I17" s="37">
        <f t="shared" si="1"/>
        <v>4.21</v>
      </c>
      <c r="J17" s="37">
        <f t="shared" si="2"/>
        <v>88.36</v>
      </c>
      <c r="K17" s="37">
        <f t="shared" si="3"/>
        <v>2524.4499999999998</v>
      </c>
      <c r="L17" s="37">
        <f t="shared" si="4"/>
        <v>42915.66</v>
      </c>
      <c r="M17" s="37">
        <f t="shared" si="5"/>
        <v>0</v>
      </c>
      <c r="N17" s="37">
        <f t="shared" si="6"/>
        <v>2147.06</v>
      </c>
      <c r="O17" s="37">
        <f t="shared" si="7"/>
        <v>45062.720000000001</v>
      </c>
    </row>
    <row r="18" spans="1:18" x14ac:dyDescent="0.25">
      <c r="A18" s="25">
        <v>10</v>
      </c>
      <c r="B18" s="34" t="s">
        <v>30</v>
      </c>
      <c r="C18" s="35" t="s">
        <v>25</v>
      </c>
      <c r="D18" s="36">
        <v>142.30000000000001</v>
      </c>
      <c r="E18" s="29">
        <v>1</v>
      </c>
      <c r="F18" s="30">
        <v>17</v>
      </c>
      <c r="G18" s="37">
        <f t="shared" si="0"/>
        <v>17</v>
      </c>
      <c r="H18" s="37">
        <v>0</v>
      </c>
      <c r="I18" s="37">
        <f t="shared" si="1"/>
        <v>0.85</v>
      </c>
      <c r="J18" s="37">
        <f t="shared" si="2"/>
        <v>17.850000000000001</v>
      </c>
      <c r="K18" s="37">
        <f t="shared" si="3"/>
        <v>142.30000000000001</v>
      </c>
      <c r="L18" s="37">
        <f t="shared" si="4"/>
        <v>2419.1</v>
      </c>
      <c r="M18" s="37">
        <f t="shared" si="5"/>
        <v>0</v>
      </c>
      <c r="N18" s="37">
        <f t="shared" si="6"/>
        <v>120.96</v>
      </c>
      <c r="O18" s="37">
        <f t="shared" si="7"/>
        <v>2540.06</v>
      </c>
    </row>
    <row r="19" spans="1:18" x14ac:dyDescent="0.25">
      <c r="A19" s="25">
        <v>11</v>
      </c>
      <c r="B19" s="32" t="s">
        <v>31</v>
      </c>
      <c r="C19" s="27" t="s">
        <v>21</v>
      </c>
      <c r="D19" s="33">
        <v>180.3</v>
      </c>
      <c r="E19" s="29">
        <v>8.9</v>
      </c>
      <c r="F19" s="30">
        <v>17</v>
      </c>
      <c r="G19" s="30">
        <f t="shared" si="0"/>
        <v>151.30000000000001</v>
      </c>
      <c r="H19" s="30">
        <v>0</v>
      </c>
      <c r="I19" s="30">
        <f t="shared" si="1"/>
        <v>7.57</v>
      </c>
      <c r="J19" s="30">
        <f t="shared" si="2"/>
        <v>158.87</v>
      </c>
      <c r="K19" s="30">
        <f t="shared" si="3"/>
        <v>1604.67</v>
      </c>
      <c r="L19" s="30">
        <f t="shared" si="4"/>
        <v>27279.39</v>
      </c>
      <c r="M19" s="30">
        <f t="shared" si="5"/>
        <v>0</v>
      </c>
      <c r="N19" s="30">
        <f t="shared" si="6"/>
        <v>1364.87</v>
      </c>
      <c r="O19" s="30">
        <f t="shared" si="7"/>
        <v>28644.26</v>
      </c>
      <c r="P19" s="13"/>
    </row>
    <row r="20" spans="1:18" x14ac:dyDescent="0.25">
      <c r="A20" s="25">
        <v>12</v>
      </c>
      <c r="B20" s="32" t="s">
        <v>32</v>
      </c>
      <c r="C20" s="27" t="s">
        <v>21</v>
      </c>
      <c r="D20" s="33">
        <v>140.245</v>
      </c>
      <c r="E20" s="29">
        <v>6</v>
      </c>
      <c r="F20" s="30">
        <v>17</v>
      </c>
      <c r="G20" s="30">
        <f t="shared" si="0"/>
        <v>102</v>
      </c>
      <c r="H20" s="30">
        <v>0</v>
      </c>
      <c r="I20" s="30">
        <v>25</v>
      </c>
      <c r="J20" s="30">
        <f t="shared" si="2"/>
        <v>127</v>
      </c>
      <c r="K20" s="30">
        <f t="shared" si="3"/>
        <v>841.47</v>
      </c>
      <c r="L20" s="30">
        <f t="shared" si="4"/>
        <v>14304.99</v>
      </c>
      <c r="M20" s="30">
        <f t="shared" si="5"/>
        <v>0</v>
      </c>
      <c r="N20" s="30">
        <f t="shared" si="6"/>
        <v>3506.13</v>
      </c>
      <c r="O20" s="30">
        <f t="shared" si="7"/>
        <v>17811.12</v>
      </c>
      <c r="P20" s="13"/>
    </row>
    <row r="21" spans="1:18" ht="25" x14ac:dyDescent="0.25">
      <c r="A21" s="25">
        <v>13</v>
      </c>
      <c r="B21" s="32" t="s">
        <v>33</v>
      </c>
      <c r="C21" s="27" t="s">
        <v>34</v>
      </c>
      <c r="D21" s="33">
        <v>3.35</v>
      </c>
      <c r="E21" s="29">
        <v>13</v>
      </c>
      <c r="F21" s="30">
        <v>17</v>
      </c>
      <c r="G21" s="30">
        <f t="shared" si="0"/>
        <v>221</v>
      </c>
      <c r="H21" s="30">
        <v>0</v>
      </c>
      <c r="I21" s="30">
        <v>7</v>
      </c>
      <c r="J21" s="30">
        <f t="shared" si="2"/>
        <v>228</v>
      </c>
      <c r="K21" s="30">
        <f t="shared" si="3"/>
        <v>43.55</v>
      </c>
      <c r="L21" s="30">
        <f t="shared" si="4"/>
        <v>740.35</v>
      </c>
      <c r="M21" s="30">
        <f t="shared" si="5"/>
        <v>0</v>
      </c>
      <c r="N21" s="30">
        <f t="shared" si="6"/>
        <v>23.45</v>
      </c>
      <c r="O21" s="30">
        <f t="shared" si="7"/>
        <v>763.80000000000007</v>
      </c>
      <c r="P21" s="13"/>
    </row>
    <row r="22" spans="1:18" s="38" customFormat="1" ht="25" x14ac:dyDescent="0.3">
      <c r="A22" s="25">
        <v>14</v>
      </c>
      <c r="B22" s="32" t="s">
        <v>35</v>
      </c>
      <c r="C22" s="27" t="s">
        <v>34</v>
      </c>
      <c r="D22" s="33">
        <v>68.099999999999994</v>
      </c>
      <c r="E22" s="29">
        <v>13</v>
      </c>
      <c r="F22" s="30">
        <v>17</v>
      </c>
      <c r="G22" s="30">
        <f t="shared" si="0"/>
        <v>221</v>
      </c>
      <c r="H22" s="30">
        <v>0</v>
      </c>
      <c r="I22" s="30">
        <f t="shared" si="1"/>
        <v>11.05</v>
      </c>
      <c r="J22" s="30">
        <f t="shared" si="2"/>
        <v>232.05</v>
      </c>
      <c r="K22" s="30">
        <f t="shared" si="3"/>
        <v>885.3</v>
      </c>
      <c r="L22" s="30">
        <f t="shared" si="4"/>
        <v>15050.1</v>
      </c>
      <c r="M22" s="30">
        <f t="shared" si="5"/>
        <v>0</v>
      </c>
      <c r="N22" s="30">
        <f t="shared" si="6"/>
        <v>752.51</v>
      </c>
      <c r="O22" s="30">
        <f t="shared" si="7"/>
        <v>15802.61</v>
      </c>
      <c r="P22" s="13"/>
    </row>
    <row r="23" spans="1:18" ht="25" x14ac:dyDescent="0.25">
      <c r="A23" s="25">
        <v>15</v>
      </c>
      <c r="B23" s="32" t="s">
        <v>36</v>
      </c>
      <c r="C23" s="27" t="s">
        <v>25</v>
      </c>
      <c r="D23" s="33">
        <v>24</v>
      </c>
      <c r="E23" s="29">
        <v>1</v>
      </c>
      <c r="F23" s="30">
        <v>17</v>
      </c>
      <c r="G23" s="30">
        <f t="shared" si="0"/>
        <v>17</v>
      </c>
      <c r="H23" s="30">
        <v>0</v>
      </c>
      <c r="I23" s="30">
        <f t="shared" si="1"/>
        <v>0.85</v>
      </c>
      <c r="J23" s="30">
        <f t="shared" si="2"/>
        <v>17.850000000000001</v>
      </c>
      <c r="K23" s="30">
        <f t="shared" si="3"/>
        <v>24</v>
      </c>
      <c r="L23" s="30">
        <f t="shared" si="4"/>
        <v>408</v>
      </c>
      <c r="M23" s="30">
        <f t="shared" si="5"/>
        <v>0</v>
      </c>
      <c r="N23" s="30">
        <f t="shared" si="6"/>
        <v>20.399999999999999</v>
      </c>
      <c r="O23" s="30">
        <f t="shared" si="7"/>
        <v>428.4</v>
      </c>
      <c r="P23" s="13"/>
    </row>
    <row r="24" spans="1:18" x14ac:dyDescent="0.25">
      <c r="A24" s="25">
        <v>16</v>
      </c>
      <c r="B24" s="32" t="s">
        <v>37</v>
      </c>
      <c r="C24" s="39" t="s">
        <v>38</v>
      </c>
      <c r="D24" s="33">
        <v>1</v>
      </c>
      <c r="E24" s="29">
        <v>4</v>
      </c>
      <c r="F24" s="30">
        <v>17</v>
      </c>
      <c r="G24" s="30">
        <f t="shared" si="0"/>
        <v>68</v>
      </c>
      <c r="H24" s="30">
        <v>0</v>
      </c>
      <c r="I24" s="30">
        <v>60</v>
      </c>
      <c r="J24" s="30">
        <f t="shared" si="2"/>
        <v>128</v>
      </c>
      <c r="K24" s="30">
        <f t="shared" si="3"/>
        <v>4</v>
      </c>
      <c r="L24" s="30">
        <f t="shared" si="4"/>
        <v>68</v>
      </c>
      <c r="M24" s="30">
        <f t="shared" si="5"/>
        <v>0</v>
      </c>
      <c r="N24" s="30">
        <f t="shared" si="6"/>
        <v>60</v>
      </c>
      <c r="O24" s="30">
        <f t="shared" si="7"/>
        <v>128</v>
      </c>
      <c r="P24" s="13"/>
    </row>
    <row r="25" spans="1:18" s="13" customFormat="1" x14ac:dyDescent="0.35">
      <c r="A25" s="25">
        <v>17</v>
      </c>
      <c r="B25" s="40" t="s">
        <v>39</v>
      </c>
      <c r="C25" s="27" t="s">
        <v>21</v>
      </c>
      <c r="D25" s="41">
        <v>2068</v>
      </c>
      <c r="E25" s="29">
        <v>1.9</v>
      </c>
      <c r="F25" s="30">
        <v>17</v>
      </c>
      <c r="G25" s="30">
        <f t="shared" si="0"/>
        <v>32.299999999999997</v>
      </c>
      <c r="H25" s="30">
        <v>0</v>
      </c>
      <c r="I25" s="30">
        <f>ROUND(G25*0.15,2)</f>
        <v>4.8499999999999996</v>
      </c>
      <c r="J25" s="30">
        <f t="shared" si="2"/>
        <v>37.15</v>
      </c>
      <c r="K25" s="30">
        <f t="shared" si="3"/>
        <v>3929.2</v>
      </c>
      <c r="L25" s="30">
        <f t="shared" si="4"/>
        <v>66796.399999999994</v>
      </c>
      <c r="M25" s="30">
        <f t="shared" si="5"/>
        <v>0</v>
      </c>
      <c r="N25" s="30">
        <f t="shared" si="6"/>
        <v>10029.799999999999</v>
      </c>
      <c r="O25" s="30">
        <f t="shared" si="7"/>
        <v>76826.2</v>
      </c>
      <c r="P25" s="42"/>
      <c r="R25" s="43"/>
    </row>
    <row r="26" spans="1:18" s="13" customFormat="1" x14ac:dyDescent="0.35">
      <c r="A26" s="25">
        <v>18</v>
      </c>
      <c r="B26" s="40" t="s">
        <v>40</v>
      </c>
      <c r="C26" s="27" t="s">
        <v>41</v>
      </c>
      <c r="D26" s="33">
        <v>94</v>
      </c>
      <c r="E26" s="29">
        <v>0</v>
      </c>
      <c r="F26" s="30">
        <v>17</v>
      </c>
      <c r="G26" s="30">
        <f t="shared" si="0"/>
        <v>0</v>
      </c>
      <c r="H26" s="30">
        <v>0</v>
      </c>
      <c r="I26" s="30">
        <v>150</v>
      </c>
      <c r="J26" s="30">
        <f t="shared" si="2"/>
        <v>150</v>
      </c>
      <c r="K26" s="30">
        <f t="shared" si="3"/>
        <v>0</v>
      </c>
      <c r="L26" s="30">
        <f t="shared" si="4"/>
        <v>0</v>
      </c>
      <c r="M26" s="30">
        <f t="shared" si="5"/>
        <v>0</v>
      </c>
      <c r="N26" s="30">
        <f t="shared" si="6"/>
        <v>14100</v>
      </c>
      <c r="O26" s="30">
        <f t="shared" si="7"/>
        <v>14100</v>
      </c>
    </row>
    <row r="27" spans="1:18" s="38" customFormat="1" ht="13" x14ac:dyDescent="0.3">
      <c r="A27" s="44"/>
      <c r="B27" s="45"/>
      <c r="C27" s="46"/>
      <c r="D27" s="44"/>
      <c r="E27" s="47"/>
      <c r="F27" s="48"/>
      <c r="G27" s="49"/>
      <c r="H27" s="49"/>
      <c r="I27" s="50"/>
      <c r="J27" s="49"/>
      <c r="K27" s="50"/>
      <c r="L27" s="49"/>
      <c r="M27" s="50"/>
      <c r="N27" s="49"/>
      <c r="O27" s="51"/>
    </row>
    <row r="28" spans="1:18" ht="13" x14ac:dyDescent="0.3">
      <c r="J28" s="52" t="s">
        <v>42</v>
      </c>
      <c r="K28" s="53">
        <f>SUM(K10:K27)</f>
        <v>12786.3</v>
      </c>
      <c r="L28" s="53">
        <f>SUM(L10:L27)</f>
        <v>217367.03000000003</v>
      </c>
      <c r="M28" s="53">
        <f>SUM(M10:M27)</f>
        <v>0</v>
      </c>
      <c r="N28" s="53">
        <f>SUM(N10:N27)</f>
        <v>34496.589999999997</v>
      </c>
      <c r="O28" s="54">
        <f>SUM(O10:O27)</f>
        <v>251863.62</v>
      </c>
    </row>
    <row r="29" spans="1:18" ht="13" x14ac:dyDescent="0.3">
      <c r="J29" s="52"/>
      <c r="K29" s="55"/>
      <c r="L29" s="55"/>
      <c r="M29" s="55"/>
      <c r="N29" s="55"/>
      <c r="O29" s="56"/>
    </row>
    <row r="30" spans="1:18" ht="16" customHeight="1" x14ac:dyDescent="0.25">
      <c r="B30" s="57"/>
      <c r="E30" s="58"/>
      <c r="J30" s="77" t="s">
        <v>43</v>
      </c>
      <c r="K30" s="77"/>
      <c r="L30" s="77"/>
      <c r="M30" s="77"/>
      <c r="N30" s="78"/>
      <c r="O30" s="59">
        <f>SUM(O10:O26)</f>
        <v>251863.62</v>
      </c>
    </row>
    <row r="31" spans="1:18" ht="16" customHeight="1" x14ac:dyDescent="0.25">
      <c r="E31" s="58"/>
      <c r="J31" s="75" t="s">
        <v>44</v>
      </c>
      <c r="K31" s="75"/>
      <c r="L31" s="75"/>
      <c r="M31" s="75"/>
      <c r="N31" s="76"/>
      <c r="O31" s="60">
        <f>ROUND(O30*4%,2)</f>
        <v>10074.540000000001</v>
      </c>
    </row>
    <row r="32" spans="1:18" ht="16" customHeight="1" x14ac:dyDescent="0.25">
      <c r="B32" s="57"/>
      <c r="E32" s="58"/>
      <c r="J32" s="79" t="s">
        <v>45</v>
      </c>
      <c r="K32" s="79"/>
      <c r="L32" s="79"/>
      <c r="M32" s="79"/>
      <c r="N32" s="80"/>
      <c r="O32" s="60">
        <f>ROUND(O31*1%,2)</f>
        <v>100.75</v>
      </c>
    </row>
    <row r="33" spans="5:15" ht="16" customHeight="1" x14ac:dyDescent="0.25">
      <c r="E33" s="58"/>
      <c r="J33" s="75" t="s">
        <v>46</v>
      </c>
      <c r="K33" s="75"/>
      <c r="L33" s="75"/>
      <c r="M33" s="75"/>
      <c r="N33" s="76"/>
      <c r="O33" s="60">
        <f>ROUND(O30*3%,2)</f>
        <v>7555.91</v>
      </c>
    </row>
    <row r="34" spans="5:15" ht="16" customHeight="1" x14ac:dyDescent="0.25">
      <c r="J34" s="75" t="s">
        <v>47</v>
      </c>
      <c r="K34" s="75"/>
      <c r="L34" s="75"/>
      <c r="M34" s="75"/>
      <c r="N34" s="76"/>
      <c r="O34" s="61">
        <f>O30+O31+O33</f>
        <v>269494.07</v>
      </c>
    </row>
    <row r="35" spans="5:15" ht="16" customHeight="1" x14ac:dyDescent="0.25">
      <c r="J35" s="75" t="s">
        <v>48</v>
      </c>
      <c r="K35" s="75"/>
      <c r="L35" s="75"/>
      <c r="M35" s="75"/>
      <c r="N35" s="76"/>
      <c r="O35" s="61">
        <f>ROUND(O34*21%,2)+O34</f>
        <v>326087.82</v>
      </c>
    </row>
    <row r="36" spans="5:15" x14ac:dyDescent="0.25">
      <c r="J36" s="52"/>
      <c r="K36" s="52"/>
      <c r="L36" s="52"/>
      <c r="M36" s="52"/>
      <c r="N36" s="62"/>
      <c r="O36" s="10"/>
    </row>
    <row r="37" spans="5:15" ht="16" customHeight="1" x14ac:dyDescent="0.25">
      <c r="J37" s="75" t="s">
        <v>49</v>
      </c>
      <c r="K37" s="75"/>
      <c r="L37" s="75"/>
      <c r="M37" s="75"/>
      <c r="N37" s="76"/>
      <c r="O37" s="63">
        <f>-ROUND(O35*8%,2)</f>
        <v>-26087.03</v>
      </c>
    </row>
    <row r="38" spans="5:15" ht="13" thickBot="1" x14ac:dyDescent="0.3">
      <c r="J38" s="52"/>
      <c r="K38" s="52"/>
      <c r="L38" s="52"/>
      <c r="M38" s="52"/>
      <c r="N38" s="62"/>
      <c r="O38" s="10"/>
    </row>
    <row r="39" spans="5:15" ht="17" customHeight="1" thickBot="1" x14ac:dyDescent="0.3">
      <c r="J39" s="75" t="s">
        <v>50</v>
      </c>
      <c r="K39" s="75"/>
      <c r="L39" s="75"/>
      <c r="M39" s="75"/>
      <c r="N39" s="75"/>
      <c r="O39" s="64">
        <f>O35+O37</f>
        <v>300000.79000000004</v>
      </c>
    </row>
  </sheetData>
  <mergeCells count="15">
    <mergeCell ref="J37:N37"/>
    <mergeCell ref="J39:N39"/>
    <mergeCell ref="J30:N30"/>
    <mergeCell ref="J31:N31"/>
    <mergeCell ref="J32:N32"/>
    <mergeCell ref="J33:N33"/>
    <mergeCell ref="J34:N34"/>
    <mergeCell ref="J35:N35"/>
    <mergeCell ref="C2:O2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Att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Edvīns Pārups</dc:creator>
  <cp:lastModifiedBy>Edvīns Pārups</cp:lastModifiedBy>
  <dcterms:created xsi:type="dcterms:W3CDTF">2021-05-24T13:14:08Z</dcterms:created>
  <dcterms:modified xsi:type="dcterms:W3CDTF">2021-05-27T11:04:29Z</dcterms:modified>
</cp:coreProperties>
</file>