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risa.tumanana\Desktop\Dažādi\VALSTS POLICIJA_noderīgi\VP autoparka pārvaldība\Nosūtīts FM\Precizēts atbilstoši FM\"/>
    </mc:Choice>
  </mc:AlternateContent>
  <bookViews>
    <workbookView xWindow="0" yWindow="0" windowWidth="17928" windowHeight="7032"/>
  </bookViews>
  <sheets>
    <sheet name="VP_nom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V21" i="2" l="1"/>
  <c r="Y22" i="2" l="1"/>
  <c r="Y21" i="2" l="1"/>
  <c r="C33" i="2" l="1"/>
  <c r="D33" i="2" s="1"/>
  <c r="F33" i="2" s="1"/>
  <c r="Y26" i="2" s="1"/>
  <c r="Y27" i="2"/>
  <c r="W19" i="2"/>
  <c r="V19" i="2"/>
  <c r="S19" i="2"/>
  <c r="P19" i="2"/>
  <c r="M19" i="2"/>
  <c r="D18" i="2"/>
  <c r="W17" i="2"/>
  <c r="U17" i="2"/>
  <c r="X17" i="2" s="1"/>
  <c r="T17" i="2"/>
  <c r="Q17" i="2"/>
  <c r="S17" i="2" s="1"/>
  <c r="N17" i="2"/>
  <c r="P17" i="2" s="1"/>
  <c r="K17" i="2"/>
  <c r="M17" i="2" s="1"/>
  <c r="H17" i="2"/>
  <c r="J17" i="2" s="1"/>
  <c r="G17" i="2"/>
  <c r="X16" i="2"/>
  <c r="W16" i="2"/>
  <c r="U16" i="2"/>
  <c r="T16" i="2"/>
  <c r="Q16" i="2"/>
  <c r="S16" i="2" s="1"/>
  <c r="N16" i="2"/>
  <c r="P16" i="2" s="1"/>
  <c r="K16" i="2"/>
  <c r="M16" i="2" s="1"/>
  <c r="H16" i="2"/>
  <c r="J16" i="2" s="1"/>
  <c r="G16" i="2"/>
  <c r="W15" i="2"/>
  <c r="U15" i="2"/>
  <c r="X15" i="2" s="1"/>
  <c r="T15" i="2"/>
  <c r="Q15" i="2"/>
  <c r="S15" i="2" s="1"/>
  <c r="N15" i="2"/>
  <c r="P15" i="2" s="1"/>
  <c r="K15" i="2"/>
  <c r="M15" i="2" s="1"/>
  <c r="H15" i="2"/>
  <c r="J15" i="2" s="1"/>
  <c r="G15" i="2"/>
  <c r="W14" i="2"/>
  <c r="U14" i="2"/>
  <c r="X14" i="2" s="1"/>
  <c r="T14" i="2"/>
  <c r="Q14" i="2"/>
  <c r="S14" i="2" s="1"/>
  <c r="N14" i="2"/>
  <c r="P14" i="2" s="1"/>
  <c r="K14" i="2"/>
  <c r="M14" i="2" s="1"/>
  <c r="H14" i="2"/>
  <c r="J14" i="2" s="1"/>
  <c r="G14" i="2"/>
  <c r="W13" i="2"/>
  <c r="U13" i="2"/>
  <c r="X13" i="2" s="1"/>
  <c r="T13" i="2"/>
  <c r="Q13" i="2"/>
  <c r="S13" i="2" s="1"/>
  <c r="N13" i="2"/>
  <c r="P13" i="2" s="1"/>
  <c r="K13" i="2"/>
  <c r="M13" i="2" s="1"/>
  <c r="H13" i="2"/>
  <c r="J13" i="2" s="1"/>
  <c r="G13" i="2"/>
  <c r="W12" i="2"/>
  <c r="U12" i="2"/>
  <c r="X12" i="2" s="1"/>
  <c r="T12" i="2"/>
  <c r="Q12" i="2"/>
  <c r="S12" i="2" s="1"/>
  <c r="N12" i="2"/>
  <c r="P12" i="2" s="1"/>
  <c r="K12" i="2"/>
  <c r="M12" i="2" s="1"/>
  <c r="J12" i="2"/>
  <c r="H12" i="2"/>
  <c r="G12" i="2"/>
  <c r="W11" i="2"/>
  <c r="U11" i="2"/>
  <c r="X11" i="2" s="1"/>
  <c r="T11" i="2"/>
  <c r="Q11" i="2"/>
  <c r="S11" i="2" s="1"/>
  <c r="N11" i="2"/>
  <c r="P11" i="2" s="1"/>
  <c r="K11" i="2"/>
  <c r="M11" i="2" s="1"/>
  <c r="H11" i="2"/>
  <c r="J11" i="2" s="1"/>
  <c r="G11" i="2"/>
  <c r="W10" i="2"/>
  <c r="U10" i="2"/>
  <c r="X10" i="2" s="1"/>
  <c r="T10" i="2"/>
  <c r="Q10" i="2"/>
  <c r="S10" i="2" s="1"/>
  <c r="N10" i="2"/>
  <c r="P10" i="2" s="1"/>
  <c r="K10" i="2"/>
  <c r="M10" i="2" s="1"/>
  <c r="H10" i="2"/>
  <c r="J10" i="2" s="1"/>
  <c r="G10" i="2"/>
  <c r="W9" i="2"/>
  <c r="U9" i="2"/>
  <c r="X9" i="2" s="1"/>
  <c r="T9" i="2"/>
  <c r="Q9" i="2"/>
  <c r="S9" i="2" s="1"/>
  <c r="N9" i="2"/>
  <c r="P9" i="2" s="1"/>
  <c r="K9" i="2"/>
  <c r="M9" i="2" s="1"/>
  <c r="H9" i="2"/>
  <c r="J9" i="2" s="1"/>
  <c r="G9" i="2"/>
  <c r="W8" i="2"/>
  <c r="U8" i="2"/>
  <c r="X8" i="2" s="1"/>
  <c r="T8" i="2"/>
  <c r="Q8" i="2"/>
  <c r="S8" i="2" s="1"/>
  <c r="N8" i="2"/>
  <c r="P8" i="2" s="1"/>
  <c r="K8" i="2"/>
  <c r="M8" i="2" s="1"/>
  <c r="H8" i="2"/>
  <c r="J8" i="2" s="1"/>
  <c r="G8" i="2"/>
  <c r="W7" i="2"/>
  <c r="U7" i="2"/>
  <c r="X7" i="2" s="1"/>
  <c r="T7" i="2"/>
  <c r="Q7" i="2"/>
  <c r="S7" i="2" s="1"/>
  <c r="N7" i="2"/>
  <c r="P7" i="2" s="1"/>
  <c r="K7" i="2"/>
  <c r="M7" i="2" s="1"/>
  <c r="H7" i="2"/>
  <c r="J7" i="2" s="1"/>
  <c r="G7" i="2"/>
  <c r="W6" i="2"/>
  <c r="U6" i="2"/>
  <c r="X6" i="2" s="1"/>
  <c r="T6" i="2"/>
  <c r="Q6" i="2"/>
  <c r="S6" i="2" s="1"/>
  <c r="N6" i="2"/>
  <c r="P6" i="2" s="1"/>
  <c r="M6" i="2"/>
  <c r="K6" i="2"/>
  <c r="H6" i="2"/>
  <c r="J6" i="2" s="1"/>
  <c r="G6" i="2"/>
  <c r="W5" i="2"/>
  <c r="U5" i="2"/>
  <c r="X5" i="2" s="1"/>
  <c r="T5" i="2"/>
  <c r="Q5" i="2"/>
  <c r="S5" i="2" s="1"/>
  <c r="N5" i="2"/>
  <c r="P5" i="2" s="1"/>
  <c r="K5" i="2"/>
  <c r="M5" i="2" s="1"/>
  <c r="H5" i="2"/>
  <c r="J5" i="2" s="1"/>
  <c r="G5" i="2"/>
  <c r="V12" i="2" l="1"/>
  <c r="V17" i="2"/>
  <c r="V6" i="2"/>
  <c r="Y6" i="2" s="1"/>
  <c r="V14" i="2"/>
  <c r="Y14" i="2" s="1"/>
  <c r="V7" i="2"/>
  <c r="V8" i="2"/>
  <c r="Y8" i="2" s="1"/>
  <c r="V15" i="2"/>
  <c r="Y15" i="2" s="1"/>
  <c r="V11" i="2"/>
  <c r="Y11" i="2" s="1"/>
  <c r="S18" i="2"/>
  <c r="S20" i="2" s="1"/>
  <c r="S23" i="2" s="1"/>
  <c r="S28" i="2" s="1"/>
  <c r="V10" i="2"/>
  <c r="Y19" i="2"/>
  <c r="V5" i="2"/>
  <c r="J18" i="2"/>
  <c r="J20" i="2" s="1"/>
  <c r="Y7" i="2"/>
  <c r="V13" i="2"/>
  <c r="Y13" i="2" s="1"/>
  <c r="M18" i="2"/>
  <c r="M20" i="2" s="1"/>
  <c r="M23" i="2" s="1"/>
  <c r="M28" i="2" s="1"/>
  <c r="P18" i="2"/>
  <c r="P20" i="2" s="1"/>
  <c r="P23" i="2" s="1"/>
  <c r="P28" i="2" s="1"/>
  <c r="V9" i="2"/>
  <c r="Y9" i="2" s="1"/>
  <c r="Y10" i="2"/>
  <c r="V16" i="2"/>
  <c r="Y16" i="2" s="1"/>
  <c r="Y17" i="2"/>
  <c r="Y12" i="2"/>
  <c r="G18" i="2"/>
  <c r="D20" i="2"/>
  <c r="D23" i="2" s="1"/>
  <c r="J23" i="2" l="1"/>
  <c r="J28" i="2" s="1"/>
  <c r="G20" i="2"/>
  <c r="G28" i="2" s="1"/>
  <c r="V18" i="2"/>
  <c r="Y5" i="2"/>
  <c r="Y18" i="2" s="1"/>
  <c r="Y20" i="2" s="1"/>
  <c r="Y23" i="2" s="1"/>
  <c r="Y28" i="2" s="1"/>
  <c r="V20" i="2" l="1"/>
  <c r="V23" i="2" s="1"/>
  <c r="V28" i="2" s="1"/>
</calcChain>
</file>

<file path=xl/sharedStrings.xml><?xml version="1.0" encoding="utf-8"?>
<sst xmlns="http://schemas.openxmlformats.org/spreadsheetml/2006/main" count="189" uniqueCount="54">
  <si>
    <t>Nr. p.k.</t>
  </si>
  <si>
    <t xml:space="preserve">Transportlīdzekļu </t>
  </si>
  <si>
    <t>2022. gads</t>
  </si>
  <si>
    <t>2023. gads</t>
  </si>
  <si>
    <t>2024. gads</t>
  </si>
  <si>
    <t>2025. gads</t>
  </si>
  <si>
    <t>2026. gads</t>
  </si>
  <si>
    <t>2027. gads</t>
  </si>
  <si>
    <t>KOPĀ</t>
  </si>
  <si>
    <t>pielietošanas funkcijas</t>
  </si>
  <si>
    <t xml:space="preserve"> veids</t>
  </si>
  <si>
    <t>skaits</t>
  </si>
  <si>
    <r>
      <t xml:space="preserve">Prognozējamais mēneša maksājums, </t>
    </r>
    <r>
      <rPr>
        <i/>
        <sz val="9"/>
        <rFont val="Times New Roman"/>
        <family val="1"/>
        <charset val="186"/>
      </rPr>
      <t>euro</t>
    </r>
    <r>
      <rPr>
        <sz val="9"/>
        <rFont val="Times New Roman"/>
        <family val="1"/>
        <charset val="186"/>
      </rPr>
      <t xml:space="preserve"> ar PVN</t>
    </r>
  </si>
  <si>
    <t>Mēnešu skaits</t>
  </si>
  <si>
    <r>
      <t xml:space="preserve">Summa, </t>
    </r>
    <r>
      <rPr>
        <i/>
        <sz val="9"/>
        <rFont val="Times New Roman"/>
        <family val="1"/>
        <charset val="186"/>
      </rPr>
      <t>euro</t>
    </r>
    <r>
      <rPr>
        <sz val="9"/>
        <rFont val="Times New Roman"/>
        <family val="1"/>
        <charset val="186"/>
      </rPr>
      <t xml:space="preserve"> ar PVN</t>
    </r>
  </si>
  <si>
    <t>Konvojs</t>
  </si>
  <si>
    <t>N1/kFL</t>
  </si>
  <si>
    <t>Mobilais iecirknis</t>
  </si>
  <si>
    <t>N1/Fm</t>
  </si>
  <si>
    <t>Darbs prevencijas jomā</t>
  </si>
  <si>
    <t>Kinoloģija</t>
  </si>
  <si>
    <t>Notikumu vietu apskate</t>
  </si>
  <si>
    <t>Speciālo uzdevumu vienība</t>
  </si>
  <si>
    <t>M/Me, N1/Fl</t>
  </si>
  <si>
    <t>M/Me,N1/Fl</t>
  </si>
  <si>
    <t>Satiksmes drošības uzraudzība un koordinācija</t>
  </si>
  <si>
    <t>M1/D *</t>
  </si>
  <si>
    <t xml:space="preserve">Izmeklēšanas pasākumu īstenošana </t>
  </si>
  <si>
    <t>M1/C/D</t>
  </si>
  <si>
    <t>M1/Jb</t>
  </si>
  <si>
    <t>Koplietošana</t>
  </si>
  <si>
    <t xml:space="preserve">M1/C/D/Jb </t>
  </si>
  <si>
    <t>Koplietošana/lietisko pierādījumu pārvadājumi</t>
  </si>
  <si>
    <t xml:space="preserve">M/Me, N1/Fl </t>
  </si>
  <si>
    <t xml:space="preserve">Kopā </t>
  </si>
  <si>
    <t>×</t>
  </si>
  <si>
    <t>Operatīvais darbs (informācija klasificēta)</t>
  </si>
  <si>
    <t>Plānotais finansējums transportlīdzekļu nomai MK rīk.Nr.719</t>
  </si>
  <si>
    <t>*realizējams, kā zaļais iepirkums</t>
  </si>
  <si>
    <t>Plānotais ieņēmumu palielinājums 2022.gadā un turpmāk katru gadu, kuru varētu novirzīt transportlīdzekļu nomas izdevumu daļējai segšanai</t>
  </si>
  <si>
    <t>EKK</t>
  </si>
  <si>
    <t>soda veids</t>
  </si>
  <si>
    <t xml:space="preserve">plāns 2022.gadā </t>
  </si>
  <si>
    <t>10153</t>
  </si>
  <si>
    <t>Pārējie naudas sodi, ko uzliek Valsts policija par pārkāpumiem ceļu satiksmē</t>
  </si>
  <si>
    <t>plānotā izpilde 2022.gadā ņemot vērā riskus</t>
  </si>
  <si>
    <t>transportlīdzekļu nomas finansēšanas avots;  
summa euro, ņemot vērā riskus</t>
  </si>
  <si>
    <t>Transportlīdzekļu nomai ir jāpiemēro Publisko iepirkumu procedūra, kuras rezultātā iespējamas plānoto cenu izmaiņas. Atbilstoši piešķirtajam finansējumam un Valsts policijas vajadzībām var tikt precizēti iegādāto transportlīdzekļu veidi un skaits.</t>
  </si>
  <si>
    <t>izdevumu apmērs, kurus var segt no ieņēmumumu palielinājuma no naudas sodiem, ko uzliek Valsts policija par pārkāpumiem ceļu satiksmē (plānotais ieņēmumu palielinājums)</t>
  </si>
  <si>
    <t>PAVISAM kopā (11.+12.)</t>
  </si>
  <si>
    <r>
      <t>KOPĀ papildu nepieciešamais finansējums</t>
    </r>
    <r>
      <rPr>
        <sz val="9"/>
        <rFont val="Times New Roman"/>
        <family val="1"/>
        <charset val="186"/>
      </rPr>
      <t xml:space="preserve"> 
(13.-14.)</t>
    </r>
  </si>
  <si>
    <r>
      <t>no valsts budžeta nepieciešamais papildu finansējums (dotācija)</t>
    </r>
    <r>
      <rPr>
        <sz val="9"/>
        <rFont val="Times New Roman"/>
        <family val="1"/>
        <charset val="186"/>
      </rPr>
      <t xml:space="preserve"> (15.-16.)</t>
    </r>
  </si>
  <si>
    <t>Pielikums informatīvajam ziņojumam “Par Valsts policijas funkciju nodrošināšanai nepieciešamo transportlīdzekļu nomu 2022.gadam un turpmākajiem gadiem”</t>
  </si>
  <si>
    <t>Valsts policijai transportlīdzekļu nomai no 2022. gada nepieciešamā finansējuma aprēķins (nomas līgumam 2022.-2027.gadam)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</si>
</sst>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6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left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right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right" vertical="center" wrapText="1"/>
    </xf>
    <xf numFmtId="3" fontId="2" fillId="0" borderId="21" xfId="0" applyNumberFormat="1" applyFont="1" applyFill="1" applyBorder="1" applyAlignment="1">
      <alignment horizontal="right" vertical="center" wrapText="1"/>
    </xf>
    <xf numFmtId="3" fontId="2" fillId="0" borderId="22" xfId="0" applyNumberFormat="1" applyFont="1" applyFill="1" applyBorder="1" applyAlignment="1">
      <alignment horizontal="right"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right" vertical="center" wrapText="1"/>
    </xf>
    <xf numFmtId="3" fontId="2" fillId="0" borderId="26" xfId="0" applyNumberFormat="1" applyFont="1" applyFill="1" applyBorder="1" applyAlignment="1">
      <alignment horizontal="center" vertical="center" wrapText="1"/>
    </xf>
    <xf numFmtId="3" fontId="2" fillId="0" borderId="27" xfId="0" applyNumberFormat="1" applyFont="1" applyFill="1" applyBorder="1" applyAlignment="1">
      <alignment horizontal="right" vertical="center" wrapText="1"/>
    </xf>
    <xf numFmtId="3" fontId="2" fillId="0" borderId="28" xfId="0" applyNumberFormat="1" applyFont="1" applyFill="1" applyBorder="1" applyAlignment="1">
      <alignment horizontal="right" vertical="center" wrapText="1"/>
    </xf>
    <xf numFmtId="3" fontId="2" fillId="0" borderId="29" xfId="0" applyNumberFormat="1" applyFont="1" applyFill="1" applyBorder="1" applyAlignment="1">
      <alignment horizontal="right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3" fontId="2" fillId="0" borderId="3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right" vertical="center" wrapText="1"/>
    </xf>
    <xf numFmtId="3" fontId="2" fillId="0" borderId="33" xfId="0" applyNumberFormat="1" applyFont="1" applyFill="1" applyBorder="1" applyAlignment="1">
      <alignment horizontal="center" vertical="center" wrapText="1"/>
    </xf>
    <xf numFmtId="3" fontId="2" fillId="0" borderId="34" xfId="0" applyNumberFormat="1" applyFont="1" applyFill="1" applyBorder="1" applyAlignment="1">
      <alignment horizontal="right" vertical="center" wrapText="1"/>
    </xf>
    <xf numFmtId="3" fontId="2" fillId="0" borderId="35" xfId="0" applyNumberFormat="1" applyFont="1" applyFill="1" applyBorder="1" applyAlignment="1">
      <alignment horizontal="right" vertical="center" wrapText="1"/>
    </xf>
    <xf numFmtId="3" fontId="2" fillId="0" borderId="36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37" xfId="0" applyNumberFormat="1" applyFont="1" applyFill="1" applyBorder="1" applyAlignment="1">
      <alignment horizontal="right" vertical="center" wrapText="1"/>
    </xf>
    <xf numFmtId="3" fontId="2" fillId="0" borderId="32" xfId="0" applyNumberFormat="1" applyFont="1" applyFill="1" applyBorder="1" applyAlignment="1">
      <alignment horizontal="center" vertical="center" wrapText="1"/>
    </xf>
    <xf numFmtId="3" fontId="2" fillId="0" borderId="40" xfId="0" applyNumberFormat="1" applyFont="1" applyFill="1" applyBorder="1" applyAlignment="1">
      <alignment horizontal="center" vertical="center" wrapText="1"/>
    </xf>
    <xf numFmtId="3" fontId="2" fillId="0" borderId="38" xfId="0" applyNumberFormat="1" applyFont="1" applyFill="1" applyBorder="1" applyAlignment="1">
      <alignment horizontal="center" vertical="center" wrapText="1"/>
    </xf>
    <xf numFmtId="3" fontId="2" fillId="0" borderId="41" xfId="0" applyNumberFormat="1" applyFont="1" applyFill="1" applyBorder="1" applyAlignment="1">
      <alignment horizontal="right" vertical="center" wrapText="1"/>
    </xf>
    <xf numFmtId="3" fontId="2" fillId="0" borderId="42" xfId="0" applyNumberFormat="1" applyFont="1" applyFill="1" applyBorder="1" applyAlignment="1">
      <alignment horizontal="center" vertical="center" wrapText="1"/>
    </xf>
    <xf numFmtId="3" fontId="2" fillId="0" borderId="43" xfId="0" applyNumberFormat="1" applyFont="1" applyFill="1" applyBorder="1" applyAlignment="1">
      <alignment horizontal="right" vertical="center" wrapText="1"/>
    </xf>
    <xf numFmtId="3" fontId="2" fillId="0" borderId="44" xfId="0" applyNumberFormat="1" applyFont="1" applyFill="1" applyBorder="1" applyAlignment="1">
      <alignment horizontal="right" vertical="center" wrapText="1"/>
    </xf>
    <xf numFmtId="3" fontId="2" fillId="0" borderId="45" xfId="0" applyNumberFormat="1" applyFont="1" applyFill="1" applyBorder="1" applyAlignment="1">
      <alignment horizontal="right" vertical="center" wrapText="1"/>
    </xf>
    <xf numFmtId="3" fontId="2" fillId="0" borderId="46" xfId="0" applyNumberFormat="1" applyFont="1" applyFill="1" applyBorder="1" applyAlignment="1">
      <alignment horizontal="center" vertical="center" wrapText="1"/>
    </xf>
    <xf numFmtId="3" fontId="2" fillId="0" borderId="41" xfId="0" applyNumberFormat="1" applyFont="1" applyFill="1" applyBorder="1" applyAlignment="1">
      <alignment horizontal="center" vertical="center" wrapText="1"/>
    </xf>
    <xf numFmtId="3" fontId="2" fillId="0" borderId="49" xfId="0" applyNumberFormat="1" applyFont="1" applyFill="1" applyBorder="1" applyAlignment="1">
      <alignment horizontal="center" vertical="center" wrapText="1"/>
    </xf>
    <xf numFmtId="3" fontId="2" fillId="0" borderId="47" xfId="0" applyNumberFormat="1" applyFont="1" applyFill="1" applyBorder="1" applyAlignment="1">
      <alignment horizontal="center" vertical="center" wrapText="1"/>
    </xf>
    <xf numFmtId="3" fontId="2" fillId="0" borderId="50" xfId="0" applyNumberFormat="1" applyFont="1" applyFill="1" applyBorder="1" applyAlignment="1">
      <alignment horizontal="right" vertical="center" wrapText="1"/>
    </xf>
    <xf numFmtId="3" fontId="2" fillId="0" borderId="51" xfId="0" applyNumberFormat="1" applyFont="1" applyFill="1" applyBorder="1" applyAlignment="1">
      <alignment horizontal="center" vertical="center" wrapText="1"/>
    </xf>
    <xf numFmtId="3" fontId="2" fillId="0" borderId="52" xfId="0" applyNumberFormat="1" applyFont="1" applyFill="1" applyBorder="1" applyAlignment="1">
      <alignment horizontal="right" vertical="center" wrapText="1"/>
    </xf>
    <xf numFmtId="3" fontId="2" fillId="0" borderId="53" xfId="0" applyNumberFormat="1" applyFont="1" applyFill="1" applyBorder="1" applyAlignment="1">
      <alignment horizontal="right" vertical="center" wrapText="1"/>
    </xf>
    <xf numFmtId="3" fontId="2" fillId="0" borderId="54" xfId="0" applyNumberFormat="1" applyFont="1" applyFill="1" applyBorder="1" applyAlignment="1">
      <alignment horizontal="right" vertical="center" wrapText="1"/>
    </xf>
    <xf numFmtId="3" fontId="2" fillId="0" borderId="50" xfId="0" applyNumberFormat="1" applyFont="1" applyFill="1" applyBorder="1" applyAlignment="1">
      <alignment horizontal="center" vertical="center" wrapText="1"/>
    </xf>
    <xf numFmtId="3" fontId="2" fillId="0" borderId="55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 vertical="center" wrapText="1"/>
    </xf>
    <xf numFmtId="3" fontId="2" fillId="0" borderId="15" xfId="0" applyNumberFormat="1" applyFont="1" applyFill="1" applyBorder="1" applyAlignment="1">
      <alignment horizontal="right" vertical="center" wrapText="1"/>
    </xf>
    <xf numFmtId="3" fontId="2" fillId="0" borderId="56" xfId="0" applyNumberFormat="1" applyFont="1" applyFill="1" applyBorder="1" applyAlignment="1">
      <alignment horizontal="right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57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left" vertical="center"/>
    </xf>
    <xf numFmtId="3" fontId="2" fillId="4" borderId="25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3" fontId="2" fillId="4" borderId="28" xfId="0" applyNumberFormat="1" applyFont="1" applyFill="1" applyBorder="1" applyAlignment="1">
      <alignment horizontal="center" vertical="center" wrapText="1"/>
    </xf>
    <xf numFmtId="3" fontId="2" fillId="4" borderId="26" xfId="0" applyNumberFormat="1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center"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3" fontId="2" fillId="4" borderId="49" xfId="0" applyNumberFormat="1" applyFont="1" applyFill="1" applyBorder="1" applyAlignment="1">
      <alignment horizontal="center" vertical="center" wrapText="1"/>
    </xf>
    <xf numFmtId="3" fontId="2" fillId="4" borderId="49" xfId="0" applyNumberFormat="1" applyFont="1" applyFill="1" applyBorder="1" applyAlignment="1">
      <alignment horizontal="right" vertical="center" wrapText="1"/>
    </xf>
    <xf numFmtId="3" fontId="2" fillId="4" borderId="59" xfId="0" applyNumberFormat="1" applyFont="1" applyFill="1" applyBorder="1" applyAlignment="1">
      <alignment horizontal="right" vertical="center" wrapText="1"/>
    </xf>
    <xf numFmtId="3" fontId="2" fillId="4" borderId="47" xfId="0" applyNumberFormat="1" applyFont="1" applyFill="1" applyBorder="1" applyAlignment="1">
      <alignment horizontal="center" vertical="center" wrapText="1"/>
    </xf>
    <xf numFmtId="3" fontId="2" fillId="4" borderId="53" xfId="0" applyNumberFormat="1" applyFont="1" applyFill="1" applyBorder="1" applyAlignment="1">
      <alignment horizontal="center" vertical="center" wrapText="1"/>
    </xf>
    <xf numFmtId="3" fontId="2" fillId="4" borderId="51" xfId="0" applyNumberFormat="1" applyFont="1" applyFill="1" applyBorder="1" applyAlignment="1">
      <alignment horizontal="center" vertical="center" wrapText="1"/>
    </xf>
    <xf numFmtId="3" fontId="2" fillId="4" borderId="54" xfId="0" applyNumberFormat="1" applyFont="1" applyFill="1" applyBorder="1" applyAlignment="1">
      <alignment horizontal="center" vertical="center" wrapText="1"/>
    </xf>
    <xf numFmtId="3" fontId="2" fillId="4" borderId="50" xfId="0" applyNumberFormat="1" applyFont="1" applyFill="1" applyBorder="1" applyAlignment="1">
      <alignment horizontal="center" vertical="center" wrapText="1"/>
    </xf>
    <xf numFmtId="3" fontId="2" fillId="4" borderId="52" xfId="0" applyNumberFormat="1" applyFont="1" applyFill="1" applyBorder="1" applyAlignment="1">
      <alignment horizontal="center" vertical="center" wrapText="1"/>
    </xf>
    <xf numFmtId="3" fontId="2" fillId="4" borderId="21" xfId="0" applyNumberFormat="1" applyFont="1" applyFill="1" applyBorder="1" applyAlignment="1">
      <alignment horizontal="center" vertical="center" wrapText="1"/>
    </xf>
    <xf numFmtId="3" fontId="2" fillId="4" borderId="19" xfId="0" applyNumberFormat="1" applyFont="1" applyFill="1" applyBorder="1" applyAlignment="1">
      <alignment horizontal="center" vertical="center" wrapText="1"/>
    </xf>
    <xf numFmtId="3" fontId="2" fillId="4" borderId="22" xfId="0" applyNumberFormat="1" applyFont="1" applyFill="1" applyBorder="1" applyAlignment="1">
      <alignment horizontal="center" vertical="center" wrapText="1"/>
    </xf>
    <xf numFmtId="3" fontId="2" fillId="4" borderId="20" xfId="0" applyNumberFormat="1" applyFont="1" applyFill="1" applyBorder="1" applyAlignment="1">
      <alignment horizontal="center" vertical="center" wrapText="1"/>
    </xf>
    <xf numFmtId="3" fontId="3" fillId="5" borderId="6" xfId="0" applyNumberFormat="1" applyFont="1" applyFill="1" applyBorder="1" applyAlignment="1">
      <alignment horizontal="center" vertical="center" wrapText="1"/>
    </xf>
    <xf numFmtId="3" fontId="3" fillId="5" borderId="12" xfId="0" applyNumberFormat="1" applyFont="1" applyFill="1" applyBorder="1" applyAlignment="1">
      <alignment horizontal="center" vertical="center" wrapText="1"/>
    </xf>
    <xf numFmtId="3" fontId="3" fillId="5" borderId="9" xfId="0" applyNumberFormat="1" applyFont="1" applyFill="1" applyBorder="1" applyAlignment="1">
      <alignment horizontal="center" vertical="center" wrapText="1"/>
    </xf>
    <xf numFmtId="3" fontId="3" fillId="5" borderId="7" xfId="0" applyNumberFormat="1" applyFont="1" applyFill="1" applyBorder="1" applyAlignment="1">
      <alignment horizontal="center" vertical="center" wrapText="1"/>
    </xf>
    <xf numFmtId="3" fontId="3" fillId="5" borderId="10" xfId="0" applyNumberFormat="1" applyFont="1" applyFill="1" applyBorder="1" applyAlignment="1">
      <alignment horizontal="center" vertical="center" wrapText="1"/>
    </xf>
    <xf numFmtId="3" fontId="3" fillId="5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Alignment="1">
      <alignment vertical="center" wrapText="1"/>
    </xf>
    <xf numFmtId="1" fontId="7" fillId="0" borderId="12" xfId="1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vertical="center" wrapText="1"/>
    </xf>
    <xf numFmtId="3" fontId="7" fillId="0" borderId="12" xfId="0" applyNumberFormat="1" applyFont="1" applyFill="1" applyBorder="1" applyAlignment="1">
      <alignment horizontal="center" vertical="center"/>
    </xf>
    <xf numFmtId="3" fontId="3" fillId="3" borderId="60" xfId="0" applyNumberFormat="1" applyFont="1" applyFill="1" applyBorder="1" applyAlignment="1">
      <alignment vertical="center" wrapText="1"/>
    </xf>
    <xf numFmtId="3" fontId="3" fillId="5" borderId="3" xfId="0" applyNumberFormat="1" applyFont="1" applyFill="1" applyBorder="1" applyAlignment="1">
      <alignment horizontal="right" vertical="center" wrapText="1"/>
    </xf>
    <xf numFmtId="3" fontId="3" fillId="5" borderId="5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0" xfId="0" applyNumberFormat="1" applyFont="1" applyFill="1" applyAlignment="1">
      <alignment horizontal="left" vertical="center" wrapText="1"/>
    </xf>
    <xf numFmtId="3" fontId="2" fillId="4" borderId="24" xfId="0" applyNumberFormat="1" applyFont="1" applyFill="1" applyBorder="1" applyAlignment="1">
      <alignment horizontal="right" vertical="center" wrapText="1"/>
    </xf>
    <xf numFmtId="3" fontId="2" fillId="4" borderId="58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left" vertical="center" wrapText="1"/>
    </xf>
    <xf numFmtId="3" fontId="2" fillId="0" borderId="30" xfId="0" applyNumberFormat="1" applyFont="1" applyFill="1" applyBorder="1" applyAlignment="1">
      <alignment horizontal="left" vertical="center" wrapText="1"/>
    </xf>
    <xf numFmtId="3" fontId="2" fillId="0" borderId="38" xfId="0" applyNumberFormat="1" applyFont="1" applyFill="1" applyBorder="1" applyAlignment="1">
      <alignment horizontal="center" vertical="center" wrapText="1"/>
    </xf>
    <xf numFmtId="3" fontId="2" fillId="0" borderId="47" xfId="0" applyNumberFormat="1" applyFont="1" applyFill="1" applyBorder="1" applyAlignment="1">
      <alignment horizontal="center" vertical="center" wrapText="1"/>
    </xf>
    <xf numFmtId="3" fontId="2" fillId="0" borderId="39" xfId="0" applyNumberFormat="1" applyFont="1" applyFill="1" applyBorder="1" applyAlignment="1">
      <alignment horizontal="left" vertical="center" wrapText="1"/>
    </xf>
    <xf numFmtId="3" fontId="2" fillId="0" borderId="48" xfId="0" applyNumberFormat="1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3" borderId="5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abSelected="1" zoomScaleNormal="100" workbookViewId="0">
      <selection activeCell="D21" sqref="D21"/>
    </sheetView>
  </sheetViews>
  <sheetFormatPr defaultColWidth="9.21875" defaultRowHeight="12" x14ac:dyDescent="0.3"/>
  <cols>
    <col min="1" max="1" width="5.44140625" style="1" customWidth="1"/>
    <col min="2" max="2" width="21.44140625" style="1" customWidth="1"/>
    <col min="3" max="3" width="13.44140625" style="1" customWidth="1"/>
    <col min="4" max="4" width="4.77734375" style="1" customWidth="1"/>
    <col min="5" max="5" width="11.77734375" style="1" customWidth="1"/>
    <col min="6" max="6" width="6.5546875" style="1" customWidth="1"/>
    <col min="7" max="7" width="11.21875" style="1" customWidth="1"/>
    <col min="8" max="8" width="12" style="1" customWidth="1"/>
    <col min="9" max="9" width="6.5546875" style="1" customWidth="1"/>
    <col min="10" max="10" width="11.21875" style="1" customWidth="1"/>
    <col min="11" max="11" width="12.21875" style="1" customWidth="1"/>
    <col min="12" max="12" width="6.5546875" style="1" customWidth="1"/>
    <col min="13" max="13" width="11.21875" style="1" customWidth="1"/>
    <col min="14" max="14" width="12.44140625" style="1" customWidth="1"/>
    <col min="15" max="15" width="6.5546875" style="1" customWidth="1"/>
    <col min="16" max="16" width="11.21875" style="1" customWidth="1"/>
    <col min="17" max="17" width="11.77734375" style="1" customWidth="1"/>
    <col min="18" max="18" width="6.44140625" style="1" customWidth="1"/>
    <col min="19" max="19" width="11.21875" style="1" customWidth="1"/>
    <col min="20" max="20" width="11.5546875" style="1" customWidth="1"/>
    <col min="21" max="21" width="9.21875" style="1"/>
    <col min="22" max="22" width="11.44140625" style="1" customWidth="1"/>
    <col min="23" max="23" width="11.5546875" style="1" customWidth="1"/>
    <col min="24" max="24" width="9.21875" style="1"/>
    <col min="25" max="25" width="11.44140625" style="1" customWidth="1"/>
    <col min="26" max="26" width="10" style="1" bestFit="1" customWidth="1"/>
    <col min="27" max="16384" width="9.21875" style="1"/>
  </cols>
  <sheetData>
    <row r="1" spans="1:25" ht="30.6" customHeight="1" x14ac:dyDescent="0.3">
      <c r="R1" s="148" t="s">
        <v>52</v>
      </c>
      <c r="S1" s="148"/>
      <c r="T1" s="148"/>
      <c r="U1" s="148"/>
      <c r="V1" s="148"/>
      <c r="W1" s="148"/>
      <c r="X1" s="148"/>
      <c r="Y1" s="148"/>
    </row>
    <row r="2" spans="1:25" ht="34.5" customHeight="1" x14ac:dyDescent="0.3">
      <c r="A2" s="149" t="s">
        <v>53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</row>
    <row r="3" spans="1:25" ht="15" customHeight="1" x14ac:dyDescent="0.3">
      <c r="A3" s="150" t="s">
        <v>0</v>
      </c>
      <c r="B3" s="152" t="s">
        <v>1</v>
      </c>
      <c r="C3" s="153"/>
      <c r="D3" s="154"/>
      <c r="E3" s="155" t="s">
        <v>2</v>
      </c>
      <c r="F3" s="156"/>
      <c r="G3" s="157"/>
      <c r="H3" s="158" t="s">
        <v>3</v>
      </c>
      <c r="I3" s="156"/>
      <c r="J3" s="159"/>
      <c r="K3" s="155" t="s">
        <v>4</v>
      </c>
      <c r="L3" s="156"/>
      <c r="M3" s="157"/>
      <c r="N3" s="158" t="s">
        <v>5</v>
      </c>
      <c r="O3" s="156"/>
      <c r="P3" s="159"/>
      <c r="Q3" s="155" t="s">
        <v>6</v>
      </c>
      <c r="R3" s="156"/>
      <c r="S3" s="157"/>
      <c r="T3" s="158" t="s">
        <v>7</v>
      </c>
      <c r="U3" s="156"/>
      <c r="V3" s="159"/>
      <c r="W3" s="160" t="s">
        <v>8</v>
      </c>
      <c r="X3" s="161"/>
      <c r="Y3" s="162"/>
    </row>
    <row r="4" spans="1:25" ht="48" x14ac:dyDescent="0.3">
      <c r="A4" s="151"/>
      <c r="B4" s="2" t="s">
        <v>9</v>
      </c>
      <c r="C4" s="2" t="s">
        <v>10</v>
      </c>
      <c r="D4" s="3" t="s">
        <v>11</v>
      </c>
      <c r="E4" s="4" t="s">
        <v>12</v>
      </c>
      <c r="F4" s="5" t="s">
        <v>13</v>
      </c>
      <c r="G4" s="6" t="s">
        <v>14</v>
      </c>
      <c r="H4" s="4" t="s">
        <v>12</v>
      </c>
      <c r="I4" s="5" t="s">
        <v>13</v>
      </c>
      <c r="J4" s="6" t="s">
        <v>14</v>
      </c>
      <c r="K4" s="4" t="s">
        <v>12</v>
      </c>
      <c r="L4" s="5" t="s">
        <v>13</v>
      </c>
      <c r="M4" s="6" t="s">
        <v>14</v>
      </c>
      <c r="N4" s="4" t="s">
        <v>12</v>
      </c>
      <c r="O4" s="5" t="s">
        <v>13</v>
      </c>
      <c r="P4" s="6" t="s">
        <v>14</v>
      </c>
      <c r="Q4" s="4" t="s">
        <v>12</v>
      </c>
      <c r="R4" s="5" t="s">
        <v>13</v>
      </c>
      <c r="S4" s="6" t="s">
        <v>14</v>
      </c>
      <c r="T4" s="4" t="s">
        <v>12</v>
      </c>
      <c r="U4" s="5" t="s">
        <v>13</v>
      </c>
      <c r="V4" s="6" t="s">
        <v>14</v>
      </c>
      <c r="W4" s="4" t="s">
        <v>12</v>
      </c>
      <c r="X4" s="5" t="s">
        <v>13</v>
      </c>
      <c r="Y4" s="6" t="s">
        <v>14</v>
      </c>
    </row>
    <row r="5" spans="1:25" x14ac:dyDescent="0.3">
      <c r="A5" s="7">
        <v>1</v>
      </c>
      <c r="B5" s="8" t="s">
        <v>15</v>
      </c>
      <c r="C5" s="9" t="s">
        <v>16</v>
      </c>
      <c r="D5" s="7">
        <v>5</v>
      </c>
      <c r="E5" s="10">
        <v>1240</v>
      </c>
      <c r="F5" s="11">
        <v>6</v>
      </c>
      <c r="G5" s="12">
        <f>ROUNDUP(E5*F5*$D$5,0)</f>
        <v>37200</v>
      </c>
      <c r="H5" s="13">
        <f>E5</f>
        <v>1240</v>
      </c>
      <c r="I5" s="11">
        <v>12</v>
      </c>
      <c r="J5" s="14">
        <f>ROUNDUP(H5*I5*$D$5,0)</f>
        <v>74400</v>
      </c>
      <c r="K5" s="10">
        <f>E5</f>
        <v>1240</v>
      </c>
      <c r="L5" s="11">
        <v>12</v>
      </c>
      <c r="M5" s="12">
        <f>ROUNDUP(K5*L5*$D$5,0)</f>
        <v>74400</v>
      </c>
      <c r="N5" s="13">
        <f>E5</f>
        <v>1240</v>
      </c>
      <c r="O5" s="11">
        <v>12</v>
      </c>
      <c r="P5" s="14">
        <f>ROUNDUP(N5*O5*$D$5,0)</f>
        <v>74400</v>
      </c>
      <c r="Q5" s="10">
        <f>E5</f>
        <v>1240</v>
      </c>
      <c r="R5" s="11">
        <v>12</v>
      </c>
      <c r="S5" s="12">
        <f>ROUNDUP(Q5*R5*$D$5,0)</f>
        <v>74400</v>
      </c>
      <c r="T5" s="13">
        <f>E5</f>
        <v>1240</v>
      </c>
      <c r="U5" s="11">
        <f>12-F5</f>
        <v>6</v>
      </c>
      <c r="V5" s="14">
        <f>J5-G5</f>
        <v>37200</v>
      </c>
      <c r="W5" s="15">
        <f>E5</f>
        <v>1240</v>
      </c>
      <c r="X5" s="11">
        <f t="shared" ref="X5:Y17" si="0">F5+I5+L5+O5+R5+U5</f>
        <v>60</v>
      </c>
      <c r="Y5" s="12">
        <f>G5+J5+M5+P5+S5+V5</f>
        <v>372000</v>
      </c>
    </row>
    <row r="6" spans="1:25" x14ac:dyDescent="0.3">
      <c r="A6" s="16">
        <v>2</v>
      </c>
      <c r="B6" s="17" t="s">
        <v>17</v>
      </c>
      <c r="C6" s="18" t="s">
        <v>18</v>
      </c>
      <c r="D6" s="16">
        <v>185</v>
      </c>
      <c r="E6" s="10">
        <v>930</v>
      </c>
      <c r="F6" s="11">
        <v>6</v>
      </c>
      <c r="G6" s="12">
        <f>ROUNDUP(E6*F6*$D$6,0)</f>
        <v>1032300</v>
      </c>
      <c r="H6" s="13">
        <f t="shared" ref="H6:H17" si="1">E6</f>
        <v>930</v>
      </c>
      <c r="I6" s="11">
        <v>12</v>
      </c>
      <c r="J6" s="14">
        <f>ROUNDUP(H6*I6*$D$6,0)</f>
        <v>2064600</v>
      </c>
      <c r="K6" s="10">
        <f t="shared" ref="K6:K17" si="2">E6</f>
        <v>930</v>
      </c>
      <c r="L6" s="11">
        <v>12</v>
      </c>
      <c r="M6" s="12">
        <f>ROUNDUP(K6*L6*$D$6,0)</f>
        <v>2064600</v>
      </c>
      <c r="N6" s="13">
        <f t="shared" ref="N6:N17" si="3">E6</f>
        <v>930</v>
      </c>
      <c r="O6" s="11">
        <v>12</v>
      </c>
      <c r="P6" s="14">
        <f>ROUNDUP(N6*O6*$D$6,0)</f>
        <v>2064600</v>
      </c>
      <c r="Q6" s="10">
        <f t="shared" ref="Q6:Q17" si="4">E6</f>
        <v>930</v>
      </c>
      <c r="R6" s="11">
        <v>12</v>
      </c>
      <c r="S6" s="12">
        <f>ROUNDUP(Q6*R6*$D$6,0)</f>
        <v>2064600</v>
      </c>
      <c r="T6" s="13">
        <f t="shared" ref="T6:T17" si="5">E6</f>
        <v>930</v>
      </c>
      <c r="U6" s="11">
        <f t="shared" ref="U6:U17" si="6">12-F6</f>
        <v>6</v>
      </c>
      <c r="V6" s="14">
        <f t="shared" ref="V6:V17" si="7">J6-G6</f>
        <v>1032300</v>
      </c>
      <c r="W6" s="15">
        <f t="shared" ref="W6:W17" si="8">E6</f>
        <v>930</v>
      </c>
      <c r="X6" s="11">
        <f t="shared" si="0"/>
        <v>60</v>
      </c>
      <c r="Y6" s="12">
        <f t="shared" si="0"/>
        <v>10323000</v>
      </c>
    </row>
    <row r="7" spans="1:25" x14ac:dyDescent="0.3">
      <c r="A7" s="7">
        <v>3</v>
      </c>
      <c r="B7" s="8" t="s">
        <v>19</v>
      </c>
      <c r="C7" s="9" t="s">
        <v>18</v>
      </c>
      <c r="D7" s="7">
        <v>42</v>
      </c>
      <c r="E7" s="19">
        <v>740</v>
      </c>
      <c r="F7" s="20">
        <v>8</v>
      </c>
      <c r="G7" s="21">
        <f>ROUNDUP(E7*F7*$D$7,0)</f>
        <v>248640</v>
      </c>
      <c r="H7" s="22">
        <f t="shared" si="1"/>
        <v>740</v>
      </c>
      <c r="I7" s="20">
        <v>12</v>
      </c>
      <c r="J7" s="23">
        <f>ROUNDUP(H7*I7*$D$7,0)</f>
        <v>372960</v>
      </c>
      <c r="K7" s="19">
        <f t="shared" si="2"/>
        <v>740</v>
      </c>
      <c r="L7" s="20">
        <v>12</v>
      </c>
      <c r="M7" s="21">
        <f>ROUNDUP(K7*L7*$D$7,0)</f>
        <v>372960</v>
      </c>
      <c r="N7" s="22">
        <f t="shared" si="3"/>
        <v>740</v>
      </c>
      <c r="O7" s="20">
        <v>12</v>
      </c>
      <c r="P7" s="23">
        <f>ROUNDUP(N7*O7*$D$7,0)</f>
        <v>372960</v>
      </c>
      <c r="Q7" s="19">
        <f t="shared" si="4"/>
        <v>740</v>
      </c>
      <c r="R7" s="20">
        <v>12</v>
      </c>
      <c r="S7" s="21">
        <f>ROUNDUP(Q7*R7*$D$7,0)</f>
        <v>372960</v>
      </c>
      <c r="T7" s="22">
        <f t="shared" si="5"/>
        <v>740</v>
      </c>
      <c r="U7" s="11">
        <f t="shared" si="6"/>
        <v>4</v>
      </c>
      <c r="V7" s="14">
        <f t="shared" si="7"/>
        <v>124320</v>
      </c>
      <c r="W7" s="24">
        <f t="shared" si="8"/>
        <v>740</v>
      </c>
      <c r="X7" s="20">
        <f t="shared" si="0"/>
        <v>60</v>
      </c>
      <c r="Y7" s="21">
        <f t="shared" si="0"/>
        <v>1864800</v>
      </c>
    </row>
    <row r="8" spans="1:25" x14ac:dyDescent="0.3">
      <c r="A8" s="16">
        <v>4</v>
      </c>
      <c r="B8" s="17" t="s">
        <v>20</v>
      </c>
      <c r="C8" s="18" t="s">
        <v>18</v>
      </c>
      <c r="D8" s="16">
        <v>15</v>
      </c>
      <c r="E8" s="10">
        <v>640</v>
      </c>
      <c r="F8" s="11">
        <v>8</v>
      </c>
      <c r="G8" s="12">
        <f>ROUNDUP(E8*F8*$D$8,0)</f>
        <v>76800</v>
      </c>
      <c r="H8" s="13">
        <f t="shared" si="1"/>
        <v>640</v>
      </c>
      <c r="I8" s="11">
        <v>12</v>
      </c>
      <c r="J8" s="14">
        <f>ROUNDUP(H8*I8*$D$8,0)</f>
        <v>115200</v>
      </c>
      <c r="K8" s="10">
        <f t="shared" si="2"/>
        <v>640</v>
      </c>
      <c r="L8" s="11">
        <v>12</v>
      </c>
      <c r="M8" s="12">
        <f>ROUNDUP(K8*L8*$D$8,0)</f>
        <v>115200</v>
      </c>
      <c r="N8" s="13">
        <f t="shared" si="3"/>
        <v>640</v>
      </c>
      <c r="O8" s="11">
        <v>12</v>
      </c>
      <c r="P8" s="14">
        <f>ROUNDUP(N8*O8*$D$8,0)</f>
        <v>115200</v>
      </c>
      <c r="Q8" s="10">
        <f t="shared" si="4"/>
        <v>640</v>
      </c>
      <c r="R8" s="11">
        <v>12</v>
      </c>
      <c r="S8" s="12">
        <f>ROUNDUP(Q8*R8*$D$8,0)</f>
        <v>115200</v>
      </c>
      <c r="T8" s="13">
        <f t="shared" si="5"/>
        <v>640</v>
      </c>
      <c r="U8" s="11">
        <f t="shared" si="6"/>
        <v>4</v>
      </c>
      <c r="V8" s="14">
        <f t="shared" si="7"/>
        <v>38400</v>
      </c>
      <c r="W8" s="15">
        <f t="shared" si="8"/>
        <v>640</v>
      </c>
      <c r="X8" s="11">
        <f t="shared" si="0"/>
        <v>60</v>
      </c>
      <c r="Y8" s="12">
        <f t="shared" si="0"/>
        <v>576000</v>
      </c>
    </row>
    <row r="9" spans="1:25" x14ac:dyDescent="0.3">
      <c r="A9" s="7">
        <v>5</v>
      </c>
      <c r="B9" s="8" t="s">
        <v>21</v>
      </c>
      <c r="C9" s="9" t="s">
        <v>18</v>
      </c>
      <c r="D9" s="7">
        <v>7</v>
      </c>
      <c r="E9" s="19">
        <v>640</v>
      </c>
      <c r="F9" s="20">
        <v>8</v>
      </c>
      <c r="G9" s="21">
        <f>ROUNDUP(E9*F9*$D$9,0)</f>
        <v>35840</v>
      </c>
      <c r="H9" s="22">
        <f t="shared" si="1"/>
        <v>640</v>
      </c>
      <c r="I9" s="20">
        <v>12</v>
      </c>
      <c r="J9" s="23">
        <f>ROUNDUP(H9*I9*$D$9,0)</f>
        <v>53760</v>
      </c>
      <c r="K9" s="19">
        <f t="shared" si="2"/>
        <v>640</v>
      </c>
      <c r="L9" s="20">
        <v>12</v>
      </c>
      <c r="M9" s="21">
        <f>ROUNDUP(K9*L9*$D$9,0)</f>
        <v>53760</v>
      </c>
      <c r="N9" s="22">
        <f t="shared" si="3"/>
        <v>640</v>
      </c>
      <c r="O9" s="20">
        <v>12</v>
      </c>
      <c r="P9" s="23">
        <f>ROUNDUP(N9*O9*$D$9,0)</f>
        <v>53760</v>
      </c>
      <c r="Q9" s="19">
        <f t="shared" si="4"/>
        <v>640</v>
      </c>
      <c r="R9" s="20">
        <v>12</v>
      </c>
      <c r="S9" s="21">
        <f>ROUNDUP(Q9*R9*$D$9,0)</f>
        <v>53760</v>
      </c>
      <c r="T9" s="22">
        <f t="shared" si="5"/>
        <v>640</v>
      </c>
      <c r="U9" s="11">
        <f t="shared" si="6"/>
        <v>4</v>
      </c>
      <c r="V9" s="14">
        <f t="shared" si="7"/>
        <v>17920</v>
      </c>
      <c r="W9" s="24">
        <f t="shared" si="8"/>
        <v>640</v>
      </c>
      <c r="X9" s="20">
        <f t="shared" si="0"/>
        <v>60</v>
      </c>
      <c r="Y9" s="21">
        <f>G9+J9+M9+P9+S9+V9</f>
        <v>268800</v>
      </c>
    </row>
    <row r="10" spans="1:25" ht="12" customHeight="1" x14ac:dyDescent="0.3">
      <c r="A10" s="132">
        <v>6</v>
      </c>
      <c r="B10" s="134" t="s">
        <v>22</v>
      </c>
      <c r="C10" s="25" t="s">
        <v>23</v>
      </c>
      <c r="D10" s="26">
        <v>10</v>
      </c>
      <c r="E10" s="27">
        <v>980</v>
      </c>
      <c r="F10" s="28">
        <v>8</v>
      </c>
      <c r="G10" s="29">
        <f>ROUNDUP(E10*F10*$D$10,0)</f>
        <v>78400</v>
      </c>
      <c r="H10" s="30">
        <f t="shared" si="1"/>
        <v>980</v>
      </c>
      <c r="I10" s="28">
        <v>12</v>
      </c>
      <c r="J10" s="31">
        <f>ROUNDUP(H10*I10*$D$10,0)</f>
        <v>117600</v>
      </c>
      <c r="K10" s="27">
        <f t="shared" si="2"/>
        <v>980</v>
      </c>
      <c r="L10" s="28">
        <v>12</v>
      </c>
      <c r="M10" s="29">
        <f>ROUNDUP(K10*L10*$D$10,0)</f>
        <v>117600</v>
      </c>
      <c r="N10" s="30">
        <f t="shared" si="3"/>
        <v>980</v>
      </c>
      <c r="O10" s="28">
        <v>12</v>
      </c>
      <c r="P10" s="31">
        <f>ROUNDUP(N10*O10*$D$10,0)</f>
        <v>117600</v>
      </c>
      <c r="Q10" s="27">
        <f t="shared" si="4"/>
        <v>980</v>
      </c>
      <c r="R10" s="28">
        <v>12</v>
      </c>
      <c r="S10" s="29">
        <f>ROUNDUP(Q10*R10*$D$10,0)</f>
        <v>117600</v>
      </c>
      <c r="T10" s="30">
        <f t="shared" si="5"/>
        <v>980</v>
      </c>
      <c r="U10" s="28">
        <f t="shared" si="6"/>
        <v>4</v>
      </c>
      <c r="V10" s="29">
        <f t="shared" si="7"/>
        <v>39200</v>
      </c>
      <c r="W10" s="32">
        <f t="shared" si="8"/>
        <v>980</v>
      </c>
      <c r="X10" s="28">
        <f t="shared" si="0"/>
        <v>60</v>
      </c>
      <c r="Y10" s="29">
        <f t="shared" si="0"/>
        <v>588000</v>
      </c>
    </row>
    <row r="11" spans="1:25" x14ac:dyDescent="0.3">
      <c r="A11" s="133"/>
      <c r="B11" s="135"/>
      <c r="C11" s="33" t="s">
        <v>24</v>
      </c>
      <c r="D11" s="34">
        <v>2</v>
      </c>
      <c r="E11" s="35">
        <v>980</v>
      </c>
      <c r="F11" s="36">
        <v>8</v>
      </c>
      <c r="G11" s="37">
        <f>ROUNDUP(E11*F11*$D$11,0)</f>
        <v>15680</v>
      </c>
      <c r="H11" s="38">
        <f t="shared" si="1"/>
        <v>980</v>
      </c>
      <c r="I11" s="36">
        <v>12</v>
      </c>
      <c r="J11" s="39">
        <f>ROUNDUP(H11*I11*$D$11,0)</f>
        <v>23520</v>
      </c>
      <c r="K11" s="35">
        <f t="shared" si="2"/>
        <v>980</v>
      </c>
      <c r="L11" s="36">
        <v>12</v>
      </c>
      <c r="M11" s="37">
        <f>ROUNDUP(K11*L11*$D$11,0)</f>
        <v>23520</v>
      </c>
      <c r="N11" s="38">
        <f t="shared" si="3"/>
        <v>980</v>
      </c>
      <c r="O11" s="36">
        <v>12</v>
      </c>
      <c r="P11" s="39">
        <f>ROUNDUP(N11*O11*$D$11,0)</f>
        <v>23520</v>
      </c>
      <c r="Q11" s="35">
        <f t="shared" si="4"/>
        <v>980</v>
      </c>
      <c r="R11" s="36">
        <v>12</v>
      </c>
      <c r="S11" s="37">
        <f>ROUNDUP(Q11*R11*$D$11,0)</f>
        <v>23520</v>
      </c>
      <c r="T11" s="38">
        <f t="shared" si="5"/>
        <v>980</v>
      </c>
      <c r="U11" s="40">
        <f t="shared" si="6"/>
        <v>4</v>
      </c>
      <c r="V11" s="41">
        <f t="shared" si="7"/>
        <v>7840</v>
      </c>
      <c r="W11" s="42">
        <f t="shared" si="8"/>
        <v>980</v>
      </c>
      <c r="X11" s="36">
        <f t="shared" si="0"/>
        <v>60</v>
      </c>
      <c r="Y11" s="37">
        <f t="shared" si="0"/>
        <v>117600</v>
      </c>
    </row>
    <row r="12" spans="1:25" ht="12" customHeight="1" x14ac:dyDescent="0.3">
      <c r="A12" s="136">
        <v>7</v>
      </c>
      <c r="B12" s="138" t="s">
        <v>25</v>
      </c>
      <c r="C12" s="43" t="s">
        <v>26</v>
      </c>
      <c r="D12" s="44">
        <v>40</v>
      </c>
      <c r="E12" s="45">
        <v>950</v>
      </c>
      <c r="F12" s="46">
        <v>10</v>
      </c>
      <c r="G12" s="47">
        <f>ROUNDUP(E12*F12*$D$12,0)</f>
        <v>380000</v>
      </c>
      <c r="H12" s="48">
        <f t="shared" si="1"/>
        <v>950</v>
      </c>
      <c r="I12" s="46">
        <v>12</v>
      </c>
      <c r="J12" s="49">
        <f>ROUNDUP(H12*I12*$D$12,0)</f>
        <v>456000</v>
      </c>
      <c r="K12" s="45">
        <f t="shared" si="2"/>
        <v>950</v>
      </c>
      <c r="L12" s="46">
        <v>12</v>
      </c>
      <c r="M12" s="47">
        <f>ROUNDUP(K12*L12*$D$12,0)</f>
        <v>456000</v>
      </c>
      <c r="N12" s="48">
        <f t="shared" si="3"/>
        <v>950</v>
      </c>
      <c r="O12" s="46">
        <v>12</v>
      </c>
      <c r="P12" s="49">
        <f>ROUNDUP(N12*O12*$D$12,0)</f>
        <v>456000</v>
      </c>
      <c r="Q12" s="45">
        <f t="shared" si="4"/>
        <v>950</v>
      </c>
      <c r="R12" s="46">
        <v>12</v>
      </c>
      <c r="S12" s="47">
        <f>ROUNDUP(Q12*R12*$D$12,0)</f>
        <v>456000</v>
      </c>
      <c r="T12" s="48">
        <f t="shared" si="5"/>
        <v>950</v>
      </c>
      <c r="U12" s="50">
        <f t="shared" si="6"/>
        <v>2</v>
      </c>
      <c r="V12" s="29">
        <f t="shared" si="7"/>
        <v>76000</v>
      </c>
      <c r="W12" s="51">
        <f t="shared" si="8"/>
        <v>950</v>
      </c>
      <c r="X12" s="46">
        <f t="shared" si="0"/>
        <v>60</v>
      </c>
      <c r="Y12" s="47">
        <f t="shared" si="0"/>
        <v>2280000</v>
      </c>
    </row>
    <row r="13" spans="1:25" x14ac:dyDescent="0.3">
      <c r="A13" s="137"/>
      <c r="B13" s="139"/>
      <c r="C13" s="52" t="s">
        <v>26</v>
      </c>
      <c r="D13" s="53">
        <v>18</v>
      </c>
      <c r="E13" s="54">
        <v>850</v>
      </c>
      <c r="F13" s="55">
        <v>10</v>
      </c>
      <c r="G13" s="56">
        <f>ROUNDUP(E13*F13*$D$13,0)</f>
        <v>153000</v>
      </c>
      <c r="H13" s="57">
        <f t="shared" si="1"/>
        <v>850</v>
      </c>
      <c r="I13" s="55">
        <v>12</v>
      </c>
      <c r="J13" s="58">
        <f>ROUNDUP(H13*I13*$D$13,0)</f>
        <v>183600</v>
      </c>
      <c r="K13" s="54">
        <f t="shared" si="2"/>
        <v>850</v>
      </c>
      <c r="L13" s="55">
        <v>12</v>
      </c>
      <c r="M13" s="56">
        <f>ROUNDUP(K13*L13*$D$13,0)</f>
        <v>183600</v>
      </c>
      <c r="N13" s="57">
        <f t="shared" si="3"/>
        <v>850</v>
      </c>
      <c r="O13" s="55">
        <v>12</v>
      </c>
      <c r="P13" s="58">
        <f>ROUNDUP(N13*O13*$D$13,0)</f>
        <v>183600</v>
      </c>
      <c r="Q13" s="54">
        <f t="shared" si="4"/>
        <v>850</v>
      </c>
      <c r="R13" s="55">
        <v>12</v>
      </c>
      <c r="S13" s="56">
        <f>ROUNDUP(Q13*R13*$D$13,0)</f>
        <v>183600</v>
      </c>
      <c r="T13" s="57">
        <f t="shared" si="5"/>
        <v>850</v>
      </c>
      <c r="U13" s="36">
        <f t="shared" si="6"/>
        <v>2</v>
      </c>
      <c r="V13" s="41">
        <f t="shared" si="7"/>
        <v>30600</v>
      </c>
      <c r="W13" s="59">
        <f t="shared" si="8"/>
        <v>850</v>
      </c>
      <c r="X13" s="55">
        <f t="shared" si="0"/>
        <v>60</v>
      </c>
      <c r="Y13" s="56">
        <f t="shared" si="0"/>
        <v>918000</v>
      </c>
    </row>
    <row r="14" spans="1:25" ht="12" customHeight="1" x14ac:dyDescent="0.3">
      <c r="A14" s="132">
        <v>8</v>
      </c>
      <c r="B14" s="134" t="s">
        <v>27</v>
      </c>
      <c r="C14" s="25" t="s">
        <v>28</v>
      </c>
      <c r="D14" s="26">
        <v>71</v>
      </c>
      <c r="E14" s="27">
        <v>540</v>
      </c>
      <c r="F14" s="28">
        <v>10</v>
      </c>
      <c r="G14" s="29">
        <f>ROUNDUP(E14*F14*$D$14,0)</f>
        <v>383400</v>
      </c>
      <c r="H14" s="30">
        <f t="shared" si="1"/>
        <v>540</v>
      </c>
      <c r="I14" s="28">
        <v>12</v>
      </c>
      <c r="J14" s="31">
        <f>ROUNDUP(H14*I14*$D$14,0)</f>
        <v>460080</v>
      </c>
      <c r="K14" s="27">
        <f t="shared" si="2"/>
        <v>540</v>
      </c>
      <c r="L14" s="28">
        <v>12</v>
      </c>
      <c r="M14" s="29">
        <f>ROUNDUP(K14*L14*$D$14,0)</f>
        <v>460080</v>
      </c>
      <c r="N14" s="30">
        <f t="shared" si="3"/>
        <v>540</v>
      </c>
      <c r="O14" s="28">
        <v>12</v>
      </c>
      <c r="P14" s="31">
        <f>ROUNDUP(N14*O14*$D$14,0)</f>
        <v>460080</v>
      </c>
      <c r="Q14" s="27">
        <f t="shared" si="4"/>
        <v>540</v>
      </c>
      <c r="R14" s="28">
        <v>12</v>
      </c>
      <c r="S14" s="29">
        <f>ROUNDUP(Q14*R14*$D$14,0)</f>
        <v>460080</v>
      </c>
      <c r="T14" s="30">
        <f t="shared" si="5"/>
        <v>540</v>
      </c>
      <c r="U14" s="50">
        <f t="shared" si="6"/>
        <v>2</v>
      </c>
      <c r="V14" s="29">
        <f t="shared" si="7"/>
        <v>76680</v>
      </c>
      <c r="W14" s="32">
        <f t="shared" si="8"/>
        <v>540</v>
      </c>
      <c r="X14" s="28">
        <f t="shared" si="0"/>
        <v>60</v>
      </c>
      <c r="Y14" s="29">
        <f t="shared" si="0"/>
        <v>2300400</v>
      </c>
    </row>
    <row r="15" spans="1:25" x14ac:dyDescent="0.3">
      <c r="A15" s="133"/>
      <c r="B15" s="135"/>
      <c r="C15" s="33" t="s">
        <v>29</v>
      </c>
      <c r="D15" s="60">
        <v>40</v>
      </c>
      <c r="E15" s="61">
        <v>540</v>
      </c>
      <c r="F15" s="40">
        <v>10</v>
      </c>
      <c r="G15" s="62">
        <f>ROUNDUP(E15*F15*$D$15,0)</f>
        <v>216000</v>
      </c>
      <c r="H15" s="63">
        <f t="shared" si="1"/>
        <v>540</v>
      </c>
      <c r="I15" s="40">
        <v>12</v>
      </c>
      <c r="J15" s="41">
        <f>ROUNDUP(H15*I15*$D$15,0)</f>
        <v>259200</v>
      </c>
      <c r="K15" s="61">
        <f t="shared" si="2"/>
        <v>540</v>
      </c>
      <c r="L15" s="40">
        <v>12</v>
      </c>
      <c r="M15" s="62">
        <f>ROUNDUP(K15*L15*$D$15,0)</f>
        <v>259200</v>
      </c>
      <c r="N15" s="63">
        <f t="shared" si="3"/>
        <v>540</v>
      </c>
      <c r="O15" s="40">
        <v>12</v>
      </c>
      <c r="P15" s="41">
        <f>ROUNDUP(N15*O15*$D$15,0)</f>
        <v>259200</v>
      </c>
      <c r="Q15" s="61">
        <f t="shared" si="4"/>
        <v>540</v>
      </c>
      <c r="R15" s="40">
        <v>12</v>
      </c>
      <c r="S15" s="62">
        <f>ROUNDUP(Q15*R15*$D$15,0)</f>
        <v>259200</v>
      </c>
      <c r="T15" s="63">
        <f t="shared" si="5"/>
        <v>540</v>
      </c>
      <c r="U15" s="36">
        <f t="shared" si="6"/>
        <v>2</v>
      </c>
      <c r="V15" s="41">
        <f t="shared" si="7"/>
        <v>43200</v>
      </c>
      <c r="W15" s="64">
        <f t="shared" si="8"/>
        <v>540</v>
      </c>
      <c r="X15" s="40">
        <f t="shared" si="0"/>
        <v>60</v>
      </c>
      <c r="Y15" s="62">
        <f t="shared" si="0"/>
        <v>1296000</v>
      </c>
    </row>
    <row r="16" spans="1:25" x14ac:dyDescent="0.3">
      <c r="A16" s="16">
        <v>9</v>
      </c>
      <c r="B16" s="17" t="s">
        <v>30</v>
      </c>
      <c r="C16" s="18" t="s">
        <v>31</v>
      </c>
      <c r="D16" s="16">
        <v>8</v>
      </c>
      <c r="E16" s="10">
        <v>540</v>
      </c>
      <c r="F16" s="11">
        <v>8</v>
      </c>
      <c r="G16" s="12">
        <f>ROUNDUP(E16*F16*$D$16,0)</f>
        <v>34560</v>
      </c>
      <c r="H16" s="13">
        <f t="shared" si="1"/>
        <v>540</v>
      </c>
      <c r="I16" s="11">
        <v>12</v>
      </c>
      <c r="J16" s="14">
        <f>ROUNDUP(H16*I16*$D$16,0)</f>
        <v>51840</v>
      </c>
      <c r="K16" s="10">
        <f t="shared" si="2"/>
        <v>540</v>
      </c>
      <c r="L16" s="11">
        <v>12</v>
      </c>
      <c r="M16" s="12">
        <f>ROUNDUP(K16*L16*$D$16,0)</f>
        <v>51840</v>
      </c>
      <c r="N16" s="13">
        <f t="shared" si="3"/>
        <v>540</v>
      </c>
      <c r="O16" s="11">
        <v>12</v>
      </c>
      <c r="P16" s="14">
        <f>ROUNDUP(N16*O16*$D$16,0)</f>
        <v>51840</v>
      </c>
      <c r="Q16" s="10">
        <f t="shared" si="4"/>
        <v>540</v>
      </c>
      <c r="R16" s="11">
        <v>12</v>
      </c>
      <c r="S16" s="12">
        <f>ROUNDUP(Q16*R16*$D$16,0)</f>
        <v>51840</v>
      </c>
      <c r="T16" s="13">
        <f t="shared" si="5"/>
        <v>540</v>
      </c>
      <c r="U16" s="11">
        <f t="shared" si="6"/>
        <v>4</v>
      </c>
      <c r="V16" s="14">
        <f t="shared" si="7"/>
        <v>17280</v>
      </c>
      <c r="W16" s="15">
        <f t="shared" si="8"/>
        <v>540</v>
      </c>
      <c r="X16" s="11">
        <f t="shared" si="0"/>
        <v>60</v>
      </c>
      <c r="Y16" s="12">
        <f t="shared" si="0"/>
        <v>259200</v>
      </c>
    </row>
    <row r="17" spans="1:25" ht="24" x14ac:dyDescent="0.3">
      <c r="A17" s="7">
        <v>10</v>
      </c>
      <c r="B17" s="8" t="s">
        <v>32</v>
      </c>
      <c r="C17" s="65" t="s">
        <v>33</v>
      </c>
      <c r="D17" s="7">
        <v>60</v>
      </c>
      <c r="E17" s="19">
        <v>820</v>
      </c>
      <c r="F17" s="20">
        <v>8</v>
      </c>
      <c r="G17" s="21">
        <f>ROUNDUP(E17*F17*$D$17,0)</f>
        <v>393600</v>
      </c>
      <c r="H17" s="22">
        <f t="shared" si="1"/>
        <v>820</v>
      </c>
      <c r="I17" s="20">
        <v>12</v>
      </c>
      <c r="J17" s="23">
        <f>ROUNDUP(H17*I17*$D$17,0)</f>
        <v>590400</v>
      </c>
      <c r="K17" s="19">
        <f t="shared" si="2"/>
        <v>820</v>
      </c>
      <c r="L17" s="20">
        <v>12</v>
      </c>
      <c r="M17" s="21">
        <f>ROUNDUP(K17*L17*$D$17,0)</f>
        <v>590400</v>
      </c>
      <c r="N17" s="22">
        <f t="shared" si="3"/>
        <v>820</v>
      </c>
      <c r="O17" s="20">
        <v>12</v>
      </c>
      <c r="P17" s="23">
        <f>ROUNDUP(N17*O17*$D$17,0)</f>
        <v>590400</v>
      </c>
      <c r="Q17" s="19">
        <f t="shared" si="4"/>
        <v>820</v>
      </c>
      <c r="R17" s="20">
        <v>12</v>
      </c>
      <c r="S17" s="21">
        <f>ROUNDUP(Q17*R17*$D$17,0)</f>
        <v>590400</v>
      </c>
      <c r="T17" s="22">
        <f t="shared" si="5"/>
        <v>820</v>
      </c>
      <c r="U17" s="11">
        <f t="shared" si="6"/>
        <v>4</v>
      </c>
      <c r="V17" s="14">
        <f t="shared" si="7"/>
        <v>196800</v>
      </c>
      <c r="W17" s="24">
        <f t="shared" si="8"/>
        <v>820</v>
      </c>
      <c r="X17" s="20">
        <f t="shared" si="0"/>
        <v>60</v>
      </c>
      <c r="Y17" s="21">
        <f t="shared" si="0"/>
        <v>2952000</v>
      </c>
    </row>
    <row r="18" spans="1:25" ht="12" customHeight="1" x14ac:dyDescent="0.3">
      <c r="A18" s="66">
        <v>11</v>
      </c>
      <c r="B18" s="140" t="s">
        <v>34</v>
      </c>
      <c r="C18" s="141"/>
      <c r="D18" s="67">
        <f>SUM(D5:D17)</f>
        <v>503</v>
      </c>
      <c r="E18" s="68" t="s">
        <v>35</v>
      </c>
      <c r="F18" s="69" t="s">
        <v>35</v>
      </c>
      <c r="G18" s="70">
        <f>ROUND(SUM(G5:G17),2)</f>
        <v>3085420</v>
      </c>
      <c r="H18" s="71" t="s">
        <v>35</v>
      </c>
      <c r="I18" s="69" t="s">
        <v>35</v>
      </c>
      <c r="J18" s="70">
        <f>ROUND(SUM(J5:J17),2)</f>
        <v>4823160</v>
      </c>
      <c r="K18" s="71" t="s">
        <v>35</v>
      </c>
      <c r="L18" s="69" t="s">
        <v>35</v>
      </c>
      <c r="M18" s="72">
        <f>ROUND(SUM(M5:M17),2)</f>
        <v>4823160</v>
      </c>
      <c r="N18" s="71" t="s">
        <v>35</v>
      </c>
      <c r="O18" s="69" t="s">
        <v>35</v>
      </c>
      <c r="P18" s="70">
        <f>ROUND(SUM(P5:P17),2)</f>
        <v>4823160</v>
      </c>
      <c r="Q18" s="71" t="s">
        <v>35</v>
      </c>
      <c r="R18" s="69" t="s">
        <v>35</v>
      </c>
      <c r="S18" s="70">
        <f>ROUND(SUM(S5:S17),2)</f>
        <v>4823160</v>
      </c>
      <c r="T18" s="71" t="s">
        <v>35</v>
      </c>
      <c r="U18" s="69" t="s">
        <v>35</v>
      </c>
      <c r="V18" s="70">
        <f>ROUND(SUM(V5:V17),2)</f>
        <v>1737740</v>
      </c>
      <c r="W18" s="71" t="s">
        <v>35</v>
      </c>
      <c r="X18" s="69" t="s">
        <v>35</v>
      </c>
      <c r="Y18" s="72">
        <f>ROUND(SUM(Y5:Y17),2)</f>
        <v>24115800</v>
      </c>
    </row>
    <row r="19" spans="1:25" ht="21" customHeight="1" x14ac:dyDescent="0.3">
      <c r="A19" s="16">
        <v>12</v>
      </c>
      <c r="B19" s="142" t="s">
        <v>36</v>
      </c>
      <c r="C19" s="143"/>
      <c r="D19" s="73" t="s">
        <v>35</v>
      </c>
      <c r="E19" s="15" t="s">
        <v>35</v>
      </c>
      <c r="F19" s="11" t="s">
        <v>35</v>
      </c>
      <c r="G19" s="12">
        <v>95880</v>
      </c>
      <c r="H19" s="15" t="s">
        <v>35</v>
      </c>
      <c r="I19" s="11" t="s">
        <v>35</v>
      </c>
      <c r="J19" s="14">
        <v>172080</v>
      </c>
      <c r="K19" s="15" t="s">
        <v>35</v>
      </c>
      <c r="L19" s="11" t="s">
        <v>35</v>
      </c>
      <c r="M19" s="12">
        <f>J19</f>
        <v>172080</v>
      </c>
      <c r="N19" s="15" t="s">
        <v>35</v>
      </c>
      <c r="O19" s="11" t="s">
        <v>35</v>
      </c>
      <c r="P19" s="14">
        <f>J19</f>
        <v>172080</v>
      </c>
      <c r="Q19" s="15" t="s">
        <v>35</v>
      </c>
      <c r="R19" s="11" t="s">
        <v>35</v>
      </c>
      <c r="S19" s="12">
        <f>J19</f>
        <v>172080</v>
      </c>
      <c r="T19" s="15" t="s">
        <v>35</v>
      </c>
      <c r="U19" s="11" t="s">
        <v>35</v>
      </c>
      <c r="V19" s="14">
        <f>J19-G19</f>
        <v>76200</v>
      </c>
      <c r="W19" s="15" t="str">
        <f>E19</f>
        <v>×</v>
      </c>
      <c r="X19" s="11" t="s">
        <v>35</v>
      </c>
      <c r="Y19" s="12">
        <f>G19+J19+M19+P19+S19+V19</f>
        <v>860400</v>
      </c>
    </row>
    <row r="20" spans="1:25" ht="12" customHeight="1" x14ac:dyDescent="0.3">
      <c r="A20" s="66">
        <v>13</v>
      </c>
      <c r="B20" s="140" t="s">
        <v>49</v>
      </c>
      <c r="C20" s="141"/>
      <c r="D20" s="67">
        <f>D18</f>
        <v>503</v>
      </c>
      <c r="E20" s="68" t="s">
        <v>35</v>
      </c>
      <c r="F20" s="69" t="s">
        <v>35</v>
      </c>
      <c r="G20" s="74">
        <f>G18+G19</f>
        <v>3181300</v>
      </c>
      <c r="H20" s="71" t="s">
        <v>35</v>
      </c>
      <c r="I20" s="69" t="s">
        <v>35</v>
      </c>
      <c r="J20" s="74">
        <f>J18+J19</f>
        <v>4995240</v>
      </c>
      <c r="K20" s="71" t="s">
        <v>35</v>
      </c>
      <c r="L20" s="69" t="s">
        <v>35</v>
      </c>
      <c r="M20" s="75">
        <f>M18+M19</f>
        <v>4995240</v>
      </c>
      <c r="N20" s="68" t="s">
        <v>35</v>
      </c>
      <c r="O20" s="69" t="s">
        <v>35</v>
      </c>
      <c r="P20" s="74">
        <f>P18+P19</f>
        <v>4995240</v>
      </c>
      <c r="Q20" s="71" t="s">
        <v>35</v>
      </c>
      <c r="R20" s="69" t="s">
        <v>35</v>
      </c>
      <c r="S20" s="75">
        <f>S18+S19</f>
        <v>4995240</v>
      </c>
      <c r="T20" s="68" t="s">
        <v>35</v>
      </c>
      <c r="U20" s="69" t="s">
        <v>35</v>
      </c>
      <c r="V20" s="74">
        <f>V18+V19</f>
        <v>1813940</v>
      </c>
      <c r="W20" s="71" t="s">
        <v>35</v>
      </c>
      <c r="X20" s="69" t="s">
        <v>35</v>
      </c>
      <c r="Y20" s="75">
        <f>Y18+Y19</f>
        <v>24976200</v>
      </c>
    </row>
    <row r="21" spans="1:25" ht="24" customHeight="1" x14ac:dyDescent="0.3">
      <c r="A21" s="66">
        <v>14</v>
      </c>
      <c r="B21" s="144" t="s">
        <v>37</v>
      </c>
      <c r="C21" s="145"/>
      <c r="D21" s="66">
        <v>50</v>
      </c>
      <c r="E21" s="68" t="s">
        <v>35</v>
      </c>
      <c r="F21" s="69" t="s">
        <v>35</v>
      </c>
      <c r="G21" s="76">
        <v>481533</v>
      </c>
      <c r="H21" s="71" t="s">
        <v>35</v>
      </c>
      <c r="I21" s="69" t="s">
        <v>35</v>
      </c>
      <c r="J21" s="76">
        <v>666000</v>
      </c>
      <c r="K21" s="68" t="s">
        <v>35</v>
      </c>
      <c r="L21" s="69" t="s">
        <v>35</v>
      </c>
      <c r="M21" s="76">
        <v>666000</v>
      </c>
      <c r="N21" s="71" t="s">
        <v>35</v>
      </c>
      <c r="O21" s="69" t="s">
        <v>35</v>
      </c>
      <c r="P21" s="77">
        <v>666000</v>
      </c>
      <c r="Q21" s="68" t="s">
        <v>35</v>
      </c>
      <c r="R21" s="69" t="s">
        <v>35</v>
      </c>
      <c r="S21" s="76">
        <v>666000</v>
      </c>
      <c r="T21" s="71" t="s">
        <v>35</v>
      </c>
      <c r="U21" s="69" t="s">
        <v>35</v>
      </c>
      <c r="V21" s="76">
        <f>S21-G21</f>
        <v>184467</v>
      </c>
      <c r="W21" s="71" t="s">
        <v>35</v>
      </c>
      <c r="X21" s="69" t="s">
        <v>35</v>
      </c>
      <c r="Y21" s="76">
        <f>G21+J21+M21+P21+S21+V21</f>
        <v>3330000</v>
      </c>
    </row>
    <row r="22" spans="1:25" ht="24" hidden="1" customHeight="1" x14ac:dyDescent="0.3">
      <c r="A22" s="66"/>
      <c r="B22" s="144"/>
      <c r="C22" s="145"/>
      <c r="D22" s="119"/>
      <c r="E22" s="68" t="s">
        <v>35</v>
      </c>
      <c r="F22" s="69" t="s">
        <v>35</v>
      </c>
      <c r="G22" s="76">
        <v>0</v>
      </c>
      <c r="H22" s="71" t="s">
        <v>35</v>
      </c>
      <c r="I22" s="69" t="s">
        <v>35</v>
      </c>
      <c r="J22" s="76">
        <v>0</v>
      </c>
      <c r="K22" s="68" t="s">
        <v>35</v>
      </c>
      <c r="L22" s="69" t="s">
        <v>35</v>
      </c>
      <c r="M22" s="76">
        <v>0</v>
      </c>
      <c r="N22" s="71" t="s">
        <v>35</v>
      </c>
      <c r="O22" s="69" t="s">
        <v>35</v>
      </c>
      <c r="P22" s="77">
        <v>0</v>
      </c>
      <c r="Q22" s="68" t="s">
        <v>35</v>
      </c>
      <c r="R22" s="69" t="s">
        <v>35</v>
      </c>
      <c r="S22" s="76">
        <v>0</v>
      </c>
      <c r="T22" s="71" t="s">
        <v>35</v>
      </c>
      <c r="U22" s="69" t="s">
        <v>35</v>
      </c>
      <c r="V22" s="76">
        <v>0</v>
      </c>
      <c r="W22" s="71" t="s">
        <v>35</v>
      </c>
      <c r="X22" s="69" t="s">
        <v>35</v>
      </c>
      <c r="Y22" s="76">
        <f>G22+J22+M22+P22+S22+V22</f>
        <v>0</v>
      </c>
    </row>
    <row r="23" spans="1:25" ht="23.25" customHeight="1" x14ac:dyDescent="0.3">
      <c r="A23" s="78">
        <v>15</v>
      </c>
      <c r="B23" s="146" t="s">
        <v>50</v>
      </c>
      <c r="C23" s="147"/>
      <c r="D23" s="79">
        <f>D20-D21</f>
        <v>453</v>
      </c>
      <c r="E23" s="80" t="s">
        <v>35</v>
      </c>
      <c r="F23" s="81" t="s">
        <v>35</v>
      </c>
      <c r="G23" s="82">
        <f>G20-G21-G22</f>
        <v>2699767</v>
      </c>
      <c r="H23" s="83" t="s">
        <v>35</v>
      </c>
      <c r="I23" s="81" t="s">
        <v>35</v>
      </c>
      <c r="J23" s="82">
        <f>J20-J21</f>
        <v>4329240</v>
      </c>
      <c r="K23" s="80" t="s">
        <v>35</v>
      </c>
      <c r="L23" s="81" t="s">
        <v>35</v>
      </c>
      <c r="M23" s="82">
        <f>M20-M21</f>
        <v>4329240</v>
      </c>
      <c r="N23" s="83" t="s">
        <v>35</v>
      </c>
      <c r="O23" s="81" t="s">
        <v>35</v>
      </c>
      <c r="P23" s="82">
        <f>P20-P21</f>
        <v>4329240</v>
      </c>
      <c r="Q23" s="80" t="s">
        <v>35</v>
      </c>
      <c r="R23" s="81" t="s">
        <v>35</v>
      </c>
      <c r="S23" s="82">
        <f>S20-S21</f>
        <v>4329240</v>
      </c>
      <c r="T23" s="83" t="s">
        <v>35</v>
      </c>
      <c r="U23" s="81" t="s">
        <v>35</v>
      </c>
      <c r="V23" s="82">
        <f>V20-V21</f>
        <v>1629473</v>
      </c>
      <c r="W23" s="83" t="s">
        <v>35</v>
      </c>
      <c r="X23" s="81" t="s">
        <v>35</v>
      </c>
      <c r="Y23" s="82">
        <f>Y20-Y21-Y22</f>
        <v>21646200</v>
      </c>
    </row>
    <row r="24" spans="1:25" x14ac:dyDescent="0.3">
      <c r="A24" s="84"/>
      <c r="B24" s="84"/>
      <c r="C24" s="85" t="s">
        <v>38</v>
      </c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</row>
    <row r="25" spans="1:25" x14ac:dyDescent="0.3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</row>
    <row r="26" spans="1:25" ht="54.6" customHeight="1" x14ac:dyDescent="0.3">
      <c r="A26" s="86">
        <v>16</v>
      </c>
      <c r="B26" s="130" t="s">
        <v>48</v>
      </c>
      <c r="C26" s="131"/>
      <c r="D26" s="87" t="s">
        <v>35</v>
      </c>
      <c r="E26" s="88" t="s">
        <v>35</v>
      </c>
      <c r="F26" s="89" t="s">
        <v>35</v>
      </c>
      <c r="G26" s="90">
        <v>1550000</v>
      </c>
      <c r="H26" s="86" t="s">
        <v>35</v>
      </c>
      <c r="I26" s="89" t="s">
        <v>35</v>
      </c>
      <c r="J26" s="90">
        <v>1550000</v>
      </c>
      <c r="K26" s="91" t="s">
        <v>35</v>
      </c>
      <c r="L26" s="92" t="s">
        <v>35</v>
      </c>
      <c r="M26" s="93">
        <v>1550000</v>
      </c>
      <c r="N26" s="86" t="s">
        <v>35</v>
      </c>
      <c r="O26" s="89" t="s">
        <v>35</v>
      </c>
      <c r="P26" s="90">
        <v>1550000</v>
      </c>
      <c r="Q26" s="91" t="s">
        <v>35</v>
      </c>
      <c r="R26" s="92" t="s">
        <v>35</v>
      </c>
      <c r="S26" s="93">
        <v>1550000</v>
      </c>
      <c r="T26" s="86" t="s">
        <v>35</v>
      </c>
      <c r="U26" s="89" t="s">
        <v>35</v>
      </c>
      <c r="V26" s="93">
        <v>1550000</v>
      </c>
      <c r="W26" s="91" t="s">
        <v>35</v>
      </c>
      <c r="X26" s="92" t="s">
        <v>35</v>
      </c>
      <c r="Y26" s="93">
        <f>G26+J26+M26+P26+S26+V26</f>
        <v>9300000</v>
      </c>
    </row>
    <row r="27" spans="1:25" ht="36.75" hidden="1" customHeight="1" x14ac:dyDescent="0.3">
      <c r="A27" s="94"/>
      <c r="B27" s="95"/>
      <c r="C27" s="96"/>
      <c r="D27" s="97"/>
      <c r="E27" s="98"/>
      <c r="F27" s="99"/>
      <c r="G27" s="100"/>
      <c r="H27" s="101"/>
      <c r="I27" s="99"/>
      <c r="J27" s="102"/>
      <c r="K27" s="103"/>
      <c r="L27" s="104"/>
      <c r="M27" s="105"/>
      <c r="N27" s="101"/>
      <c r="O27" s="99"/>
      <c r="P27" s="102"/>
      <c r="Q27" s="103"/>
      <c r="R27" s="104"/>
      <c r="S27" s="105"/>
      <c r="T27" s="101"/>
      <c r="U27" s="99"/>
      <c r="V27" s="102"/>
      <c r="W27" s="103"/>
      <c r="X27" s="104"/>
      <c r="Y27" s="106">
        <f>G27+J27+M27+P27+S27+V27</f>
        <v>0</v>
      </c>
    </row>
    <row r="28" spans="1:25" s="113" customFormat="1" ht="29.25" customHeight="1" x14ac:dyDescent="0.3">
      <c r="A28" s="107">
        <v>17</v>
      </c>
      <c r="B28" s="120" t="s">
        <v>51</v>
      </c>
      <c r="C28" s="121"/>
      <c r="D28" s="108" t="s">
        <v>35</v>
      </c>
      <c r="E28" s="109" t="s">
        <v>35</v>
      </c>
      <c r="F28" s="110" t="s">
        <v>35</v>
      </c>
      <c r="G28" s="111">
        <f>G23-G26-G27</f>
        <v>1149767</v>
      </c>
      <c r="H28" s="107" t="s">
        <v>35</v>
      </c>
      <c r="I28" s="110" t="s">
        <v>35</v>
      </c>
      <c r="J28" s="112">
        <f>J23-J26-J27</f>
        <v>2779240</v>
      </c>
      <c r="K28" s="109" t="s">
        <v>35</v>
      </c>
      <c r="L28" s="110" t="s">
        <v>35</v>
      </c>
      <c r="M28" s="111">
        <f>M23-M26-M27</f>
        <v>2779240</v>
      </c>
      <c r="N28" s="107" t="s">
        <v>35</v>
      </c>
      <c r="O28" s="110" t="s">
        <v>35</v>
      </c>
      <c r="P28" s="112">
        <f>P23-P26-P27</f>
        <v>2779240</v>
      </c>
      <c r="Q28" s="109" t="s">
        <v>35</v>
      </c>
      <c r="R28" s="110" t="s">
        <v>35</v>
      </c>
      <c r="S28" s="111">
        <f>S23-S26-S27</f>
        <v>2779240</v>
      </c>
      <c r="T28" s="107" t="s">
        <v>35</v>
      </c>
      <c r="U28" s="110" t="s">
        <v>35</v>
      </c>
      <c r="V28" s="112">
        <f>V23-V26-V27</f>
        <v>79473</v>
      </c>
      <c r="W28" s="109" t="s">
        <v>35</v>
      </c>
      <c r="X28" s="110" t="s">
        <v>35</v>
      </c>
      <c r="Y28" s="112">
        <f>Y23-Y26-Y27</f>
        <v>12346200</v>
      </c>
    </row>
    <row r="29" spans="1:25" x14ac:dyDescent="0.3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</row>
    <row r="30" spans="1:25" ht="35.1" customHeight="1" x14ac:dyDescent="0.3">
      <c r="A30" s="129" t="s">
        <v>47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84"/>
      <c r="S30" s="84"/>
      <c r="T30" s="84"/>
      <c r="U30" s="84"/>
      <c r="V30" s="84"/>
      <c r="W30" s="84"/>
      <c r="X30" s="84"/>
      <c r="Y30" s="84"/>
    </row>
    <row r="31" spans="1:25" ht="38.25" customHeight="1" x14ac:dyDescent="0.3">
      <c r="A31" s="122" t="s">
        <v>39</v>
      </c>
      <c r="B31" s="122"/>
      <c r="C31" s="122"/>
      <c r="D31" s="122"/>
      <c r="E31" s="122"/>
      <c r="F31" s="122"/>
      <c r="G31" s="122"/>
      <c r="H31" s="122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</row>
    <row r="32" spans="1:25" ht="45.75" customHeight="1" x14ac:dyDescent="0.3">
      <c r="A32" s="114" t="s">
        <v>40</v>
      </c>
      <c r="B32" s="114" t="s">
        <v>41</v>
      </c>
      <c r="C32" s="114" t="s">
        <v>42</v>
      </c>
      <c r="D32" s="123" t="s">
        <v>45</v>
      </c>
      <c r="E32" s="124"/>
      <c r="F32" s="125" t="s">
        <v>46</v>
      </c>
      <c r="G32" s="125"/>
      <c r="H32" s="125"/>
      <c r="I32" s="115"/>
      <c r="J32" s="115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</row>
    <row r="33" spans="1:25" ht="55.2" x14ac:dyDescent="0.3">
      <c r="A33" s="116" t="s">
        <v>43</v>
      </c>
      <c r="B33" s="117" t="s">
        <v>44</v>
      </c>
      <c r="C33" s="118">
        <f>7654624+(548352+940032)-1300000+300000</f>
        <v>8143008</v>
      </c>
      <c r="D33" s="126">
        <f>C33+G26</f>
        <v>9693008</v>
      </c>
      <c r="E33" s="127"/>
      <c r="F33" s="128">
        <f>D33-C33</f>
        <v>1550000</v>
      </c>
      <c r="G33" s="128"/>
      <c r="H33" s="128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</row>
  </sheetData>
  <protectedRanges>
    <protectedRange sqref="A33:B33" name="Diapazons3_1"/>
  </protectedRanges>
  <mergeCells count="31">
    <mergeCell ref="R1:Y1"/>
    <mergeCell ref="A2:Y2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B26:C26"/>
    <mergeCell ref="A10:A11"/>
    <mergeCell ref="B10:B11"/>
    <mergeCell ref="A12:A13"/>
    <mergeCell ref="B12:B13"/>
    <mergeCell ref="A14:A15"/>
    <mergeCell ref="B14:B15"/>
    <mergeCell ref="B18:C18"/>
    <mergeCell ref="B19:C19"/>
    <mergeCell ref="B20:C20"/>
    <mergeCell ref="B21:C21"/>
    <mergeCell ref="B23:C23"/>
    <mergeCell ref="B22:C22"/>
    <mergeCell ref="B28:C28"/>
    <mergeCell ref="A31:H31"/>
    <mergeCell ref="D32:E32"/>
    <mergeCell ref="F32:H32"/>
    <mergeCell ref="D33:E33"/>
    <mergeCell ref="F33:H33"/>
    <mergeCell ref="A30:Q30"/>
  </mergeCells>
  <pageMargins left="0.25" right="0.25" top="0.75" bottom="0.75" header="0.3" footer="0.3"/>
  <pageSetup paperSize="9" scale="55" orientation="landscape" r:id="rId1"/>
  <headerFooter>
    <oddFooter>&amp;L&amp;"Times New Roman,Regular"&amp;F&amp;C&amp;"Times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VP_noma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Dzene</dc:creator>
  <cp:lastModifiedBy>Larisa Tumaņana</cp:lastModifiedBy>
  <cp:lastPrinted>2021-05-28T10:49:34Z</cp:lastPrinted>
  <dcterms:created xsi:type="dcterms:W3CDTF">2021-05-14T12:23:39Z</dcterms:created>
  <dcterms:modified xsi:type="dcterms:W3CDTF">2021-06-04T10:34:20Z</dcterms:modified>
</cp:coreProperties>
</file>