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.laipniece\Documents\Daudzbērnu ģimenes\MKN-3\"/>
    </mc:Choice>
  </mc:AlternateContent>
  <bookViews>
    <workbookView xWindow="0" yWindow="0" windowWidth="20145" windowHeight="6705" activeTab="1"/>
  </bookViews>
  <sheets>
    <sheet name="Stipendijas" sheetId="2" r:id="rId1"/>
    <sheet name="Adm izmaksas" sheetId="4" r:id="rId2"/>
    <sheet name="VIIS funkcionalitāte" sheetId="6" r:id="rId3"/>
    <sheet name="KOPĀ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D7" i="3"/>
  <c r="G6" i="3"/>
  <c r="H6" i="3"/>
  <c r="F6" i="3"/>
  <c r="E6" i="3"/>
  <c r="D6" i="3"/>
  <c r="C8" i="3"/>
  <c r="C7" i="3"/>
  <c r="C6" i="3"/>
  <c r="B11" i="4" l="1"/>
  <c r="C11" i="4" s="1"/>
  <c r="C18" i="4" s="1"/>
  <c r="B18" i="4" s="1"/>
  <c r="B9" i="4"/>
  <c r="C9" i="4" s="1"/>
  <c r="B8" i="4"/>
  <c r="C8" i="4" s="1"/>
  <c r="B7" i="4"/>
  <c r="C7" i="4" s="1"/>
  <c r="C6" i="4"/>
  <c r="B10" i="4" l="1"/>
  <c r="C10" i="4" s="1"/>
  <c r="C17" i="4" s="1"/>
  <c r="B12" i="4"/>
  <c r="C12" i="4"/>
  <c r="C19" i="4" l="1"/>
  <c r="B17" i="4"/>
  <c r="B19" i="4" s="1"/>
  <c r="C9" i="3" l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F4" i="6"/>
  <c r="F13" i="6" l="1"/>
  <c r="G4" i="6"/>
  <c r="G14" i="6"/>
  <c r="G15" i="6" l="1"/>
  <c r="G16" i="6" s="1"/>
  <c r="H14" i="6"/>
  <c r="E9" i="3" l="1"/>
  <c r="F9" i="3"/>
  <c r="G9" i="3"/>
  <c r="H9" i="3"/>
  <c r="D4" i="2" l="1"/>
  <c r="F5" i="2" l="1"/>
  <c r="E5" i="2"/>
  <c r="F8" i="2" s="1"/>
  <c r="D7" i="2"/>
  <c r="D6" i="2"/>
  <c r="H6" i="2" l="1"/>
  <c r="G7" i="2"/>
  <c r="G6" i="2" l="1"/>
  <c r="I9" i="2"/>
  <c r="I7" i="2"/>
  <c r="H7" i="2"/>
  <c r="G8" i="2"/>
  <c r="E22" i="2"/>
  <c r="K15" i="2" l="1"/>
  <c r="J12" i="2"/>
  <c r="H9" i="2"/>
  <c r="J15" i="2" s="1"/>
  <c r="I12" i="2"/>
  <c r="K18" i="2" s="1"/>
  <c r="I10" i="2"/>
  <c r="J13" i="2"/>
  <c r="J17" i="2"/>
  <c r="I14" i="2"/>
  <c r="H11" i="2"/>
  <c r="K20" i="2" s="1"/>
  <c r="G11" i="2"/>
  <c r="J20" i="2" s="1"/>
  <c r="K13" i="2"/>
  <c r="I17" i="2"/>
  <c r="J10" i="2"/>
  <c r="H14" i="2"/>
  <c r="K21" i="2" s="1"/>
  <c r="G22" i="2" l="1"/>
  <c r="K16" i="2"/>
  <c r="F22" i="2"/>
  <c r="I13" i="2"/>
  <c r="K19" i="2" s="1"/>
  <c r="H10" i="2"/>
  <c r="H22" i="2" s="1"/>
  <c r="K22" i="2" l="1"/>
  <c r="I22" i="2"/>
  <c r="J16" i="2"/>
  <c r="J22" i="2" s="1"/>
</calcChain>
</file>

<file path=xl/sharedStrings.xml><?xml version="1.0" encoding="utf-8"?>
<sst xmlns="http://schemas.openxmlformats.org/spreadsheetml/2006/main" count="79" uniqueCount="66">
  <si>
    <t>Aplēses par programmas izmaksām</t>
  </si>
  <si>
    <t>studējošo skaits katru gadu klāt/ īpatsvars kas atbilst kritērijiem par sekmēm</t>
  </si>
  <si>
    <t>2021.g.rudens 4 mēneši</t>
  </si>
  <si>
    <t>2022.gads</t>
  </si>
  <si>
    <t xml:space="preserve">2023.gads </t>
  </si>
  <si>
    <t>2024.gads</t>
  </si>
  <si>
    <t>2025.gads</t>
  </si>
  <si>
    <t>2026.gads</t>
  </si>
  <si>
    <t>2027.gads</t>
  </si>
  <si>
    <t>Komentāri</t>
  </si>
  <si>
    <t>Finansējums programmas 1. iesaukumam</t>
  </si>
  <si>
    <t xml:space="preserve">stipendijas apmērs mēnesī, euro </t>
  </si>
  <si>
    <t>2021.g. rudens 4 mēneši, 2022.gads 10 mēneši</t>
  </si>
  <si>
    <t>2. gads un tālāk koledžas līmenī</t>
  </si>
  <si>
    <t>18% studē koledžas līmenī; 60% no koledžas programmām studiju ilgums ir 2 gadi, pārējiem 40%  līdz 3 gadiem</t>
  </si>
  <si>
    <t>2. gads un tālāk bakalaura līmenī</t>
  </si>
  <si>
    <t>82% studē bakalaura līmenī; bakalaurā līmenī pamatā studiju ilgums 4 gadi</t>
  </si>
  <si>
    <t>Finansējums programmas 2. iesaukumam</t>
  </si>
  <si>
    <t>Finansējums programmas 3. iesaukumam</t>
  </si>
  <si>
    <t>Finansējums programmas 4. iesaukumam</t>
  </si>
  <si>
    <t xml:space="preserve">kopā </t>
  </si>
  <si>
    <t>gadā:</t>
  </si>
  <si>
    <t>Programma sasniedz maksimālo apjomu 4. mācību gadā/ kalendārajā 2025.gadā</t>
  </si>
  <si>
    <t>Saskaņā ar MK 15.12.2009 instrukcijas Nr.19 "Tiesību akta projekta sākotnējās ietekmes izvērtēšanas kārtība" 52.punktu</t>
  </si>
  <si>
    <t>https://likumi.lv/ta/id/203061-tiesibu-akta-projekta-sakotnejas-ietekmes-izvertesanas-kartiba 52.punkts</t>
  </si>
  <si>
    <t>Izdevumi</t>
  </si>
  <si>
    <t>1 mēnesim</t>
  </si>
  <si>
    <t>Nepieciešamais atalgojums 1 amatu vietai (10.mēnešalgas grupa)</t>
  </si>
  <si>
    <t>vispārējām piemaksām (10%)</t>
  </si>
  <si>
    <t>prēmijām un naudas balvām (10%)</t>
  </si>
  <si>
    <t>sociālām garantijām (apdrošināšana, obligātās veselības pārbaude un brilles) (5%)</t>
  </si>
  <si>
    <t>Soc.nodoklim (23,59%)</t>
  </si>
  <si>
    <t xml:space="preserve">Uzturēšanas izdevumiem (papīrs, kancelejas preces un telefona sakari 38 euro mēnesī)   </t>
  </si>
  <si>
    <t>KOPĀ</t>
  </si>
  <si>
    <t>Administratīvās izmaksas, euro</t>
  </si>
  <si>
    <t>EKK kodi</t>
  </si>
  <si>
    <t>2021.gadam (4 mēnešiem)</t>
  </si>
  <si>
    <t>EKK 1000 -Atlīdzība</t>
  </si>
  <si>
    <t>EKK 2000 - Preces un pakalpojumi</t>
  </si>
  <si>
    <t>Novērtējumi, dienas</t>
  </si>
  <si>
    <t>Analīze</t>
  </si>
  <si>
    <t>Izstrāde</t>
  </si>
  <si>
    <t>Ieviešana</t>
  </si>
  <si>
    <t>Rezerve (20%)</t>
  </si>
  <si>
    <t>Kopā</t>
  </si>
  <si>
    <t>1. EPAK – divas formas, pieteikums un pieteikuma vēsture, pieejamības kontrole</t>
  </si>
  <si>
    <r>
      <t xml:space="preserve">cena par stundu saskaņā ar līgumu </t>
    </r>
    <r>
      <rPr>
        <sz val="11"/>
        <color theme="1"/>
        <rFont val="Calibri"/>
        <family val="2"/>
        <scheme val="minor"/>
      </rPr>
      <t xml:space="preserve">Nr. 2-6.1e/2018/45 </t>
    </r>
    <r>
      <rPr>
        <i/>
        <sz val="11"/>
        <color theme="1"/>
        <rFont val="Calibri"/>
        <family val="2"/>
        <scheme val="minor"/>
      </rPr>
      <t>Par Valsts izglītības informācijas sistēmas produkcijas atbalsta pakalpojumu sniegšanu</t>
    </r>
    <r>
      <rPr>
        <sz val="11"/>
        <color theme="1"/>
        <rFont val="Calibri"/>
        <family val="2"/>
        <scheme val="minor"/>
      </rPr>
      <t xml:space="preserve"> , noslēgts 2018. gada 24. maijā ar sabiedrību ar ierobežotu atbildību “iSoft Solutions”, reģ. Nr.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40003822312. </t>
    </r>
  </si>
  <si>
    <t>2. Validāciju bloks – asinhrons process (14 kritēriji)</t>
  </si>
  <si>
    <t>3. Saskarne ar SIF – VIIS ekrānformās</t>
  </si>
  <si>
    <t>4. Augstskolas saskarne – VIIS ekrānformas</t>
  </si>
  <si>
    <t>5. IZM atskaite – studentu saraksti, summas</t>
  </si>
  <si>
    <t>6. Webserviss, kas atgriež stipendiātus</t>
  </si>
  <si>
    <t>7. Process, kas pārbauda kritērijus – pārbauda, vai stipendiāts ir tiesīgs saņemt stipendiju</t>
  </si>
  <si>
    <t>8. Centralizēto eksāmenu pazīmes automātiskā sasaiste ar pieteikumu un atbilstības pārbaude</t>
  </si>
  <si>
    <t>Kopā, rezerve:</t>
  </si>
  <si>
    <t>Kopā, dienas:</t>
  </si>
  <si>
    <t>Kopā, stundas:</t>
  </si>
  <si>
    <t>Kopā, EUR:</t>
  </si>
  <si>
    <t>Indikatīvās aplēses par kopējām programmas izmaksām</t>
  </si>
  <si>
    <t>Stipendijas</t>
  </si>
  <si>
    <t>Izmaksas atlīdzībai un ar amata izveidi saistītām precēm un pakalpojumiem</t>
  </si>
  <si>
    <t>Datu apmaiņas risinājumi</t>
  </si>
  <si>
    <t>KOPĀ:</t>
  </si>
  <si>
    <t>2022. gadam 
(12 mēnešiem)</t>
  </si>
  <si>
    <t>2022. gadam
(12 mēnešiem)</t>
  </si>
  <si>
    <r>
      <t xml:space="preserve">Aprēķins 1 amatu vietai, </t>
    </r>
    <r>
      <rPr>
        <b/>
        <i/>
        <sz val="14"/>
        <color theme="1"/>
        <rFont val="Calibri"/>
        <family val="2"/>
        <scheme val="minor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</si>
</sst>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1" xfId="0" applyBorder="1"/>
    <xf numFmtId="3" fontId="2" fillId="0" borderId="1" xfId="0" applyNumberFormat="1" applyFont="1" applyFill="1" applyBorder="1"/>
    <xf numFmtId="9" fontId="2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Border="1" applyAlignment="1"/>
    <xf numFmtId="3" fontId="1" fillId="0" borderId="1" xfId="0" applyNumberFormat="1" applyFont="1" applyBorder="1" applyAlignment="1"/>
    <xf numFmtId="3" fontId="0" fillId="0" borderId="1" xfId="0" applyNumberFormat="1" applyFont="1" applyBorder="1" applyAlignment="1"/>
    <xf numFmtId="3" fontId="2" fillId="0" borderId="1" xfId="0" applyNumberFormat="1" applyFont="1" applyBorder="1" applyAlignment="1"/>
    <xf numFmtId="49" fontId="2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1" xfId="0" applyNumberFormat="1" applyFill="1" applyBorder="1" applyAlignment="1"/>
    <xf numFmtId="3" fontId="0" fillId="0" borderId="1" xfId="0" applyNumberFormat="1" applyFont="1" applyFill="1" applyBorder="1" applyAlignment="1"/>
    <xf numFmtId="3" fontId="0" fillId="0" borderId="0" xfId="0" applyNumberFormat="1" applyFont="1"/>
    <xf numFmtId="49" fontId="0" fillId="0" borderId="1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9" fontId="0" fillId="0" borderId="1" xfId="0" applyNumberFormat="1" applyFont="1" applyFill="1" applyBorder="1"/>
    <xf numFmtId="3" fontId="0" fillId="0" borderId="1" xfId="0" applyNumberFormat="1" applyFont="1" applyFill="1" applyBorder="1"/>
    <xf numFmtId="3" fontId="2" fillId="0" borderId="1" xfId="0" applyNumberFormat="1" applyFont="1" applyFill="1" applyBorder="1" applyAlignment="1"/>
    <xf numFmtId="9" fontId="0" fillId="0" borderId="1" xfId="0" applyNumberFormat="1" applyFill="1" applyBorder="1"/>
    <xf numFmtId="0" fontId="3" fillId="0" borderId="0" xfId="1" applyFill="1"/>
    <xf numFmtId="0" fontId="3" fillId="0" borderId="0" xfId="1"/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top" wrapText="1"/>
    </xf>
    <xf numFmtId="3" fontId="0" fillId="0" borderId="1" xfId="0" applyNumberFormat="1" applyBorder="1"/>
    <xf numFmtId="3" fontId="0" fillId="0" borderId="1" xfId="0" applyNumberFormat="1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11" fillId="0" borderId="0" xfId="2"/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top" wrapText="1"/>
    </xf>
    <xf numFmtId="4" fontId="8" fillId="0" borderId="1" xfId="1" applyNumberFormat="1" applyFont="1" applyFill="1" applyBorder="1"/>
    <xf numFmtId="4" fontId="4" fillId="0" borderId="1" xfId="1" applyNumberFormat="1" applyFont="1" applyFill="1" applyBorder="1"/>
    <xf numFmtId="0" fontId="3" fillId="0" borderId="0" xfId="1" applyBorder="1"/>
    <xf numFmtId="4" fontId="3" fillId="0" borderId="0" xfId="1" applyNumberFormat="1" applyBorder="1"/>
    <xf numFmtId="4" fontId="3" fillId="0" borderId="0" xfId="1" applyNumberFormat="1"/>
    <xf numFmtId="4" fontId="8" fillId="0" borderId="1" xfId="1" applyNumberFormat="1" applyFont="1" applyFill="1" applyBorder="1" applyAlignment="1">
      <alignment horizontal="right" vertical="top" wrapText="1"/>
    </xf>
    <xf numFmtId="4" fontId="3" fillId="0" borderId="1" xfId="1" applyNumberFormat="1" applyFill="1" applyBorder="1"/>
    <xf numFmtId="4" fontId="3" fillId="0" borderId="0" xfId="1" applyNumberFormat="1" applyFill="1"/>
    <xf numFmtId="0" fontId="0" fillId="0" borderId="1" xfId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1" applyFont="1" applyAlignment="1">
      <alignment horizontal="left" wrapText="1"/>
    </xf>
    <xf numFmtId="0" fontId="9" fillId="0" borderId="0" xfId="1" applyFont="1" applyAlignment="1">
      <alignment horizontal="center"/>
    </xf>
    <xf numFmtId="0" fontId="3" fillId="0" borderId="3" xfId="1" applyFont="1" applyBorder="1" applyAlignment="1">
      <alignment horizontal="left" wrapText="1"/>
    </xf>
    <xf numFmtId="0" fontId="2" fillId="0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ikumi.lv/ta/id/203061-tiesibu-akta-projekta-sakotnejas-ietekmes-izvertesanas-kartiba%2052.punkt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opLeftCell="A9" workbookViewId="0">
      <selection activeCell="E22" sqref="E22:J22"/>
    </sheetView>
  </sheetViews>
  <sheetFormatPr defaultRowHeight="15" x14ac:dyDescent="0.25"/>
  <cols>
    <col min="2" max="2" width="17.85546875" customWidth="1"/>
    <col min="3" max="3" width="10.5703125" bestFit="1" customWidth="1"/>
    <col min="4" max="4" width="11.7109375" customWidth="1"/>
    <col min="5" max="5" width="14.5703125" customWidth="1"/>
    <col min="6" max="6" width="15.140625" customWidth="1"/>
    <col min="7" max="7" width="15.7109375" customWidth="1"/>
    <col min="8" max="8" width="15.5703125" customWidth="1"/>
    <col min="9" max="9" width="13.42578125" customWidth="1"/>
    <col min="10" max="10" width="14.28515625" customWidth="1"/>
    <col min="11" max="11" width="13.140625" customWidth="1"/>
    <col min="12" max="12" width="25.7109375" customWidth="1"/>
  </cols>
  <sheetData>
    <row r="2" spans="2:12" x14ac:dyDescent="0.2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2:12" ht="87" customHeight="1" x14ac:dyDescent="0.25">
      <c r="B4" s="16" t="s">
        <v>1</v>
      </c>
      <c r="C4" s="22">
        <v>0.75</v>
      </c>
      <c r="D4" s="3">
        <f>2156*75%</f>
        <v>1617</v>
      </c>
      <c r="E4" s="1" t="s">
        <v>2</v>
      </c>
      <c r="F4" s="1" t="s">
        <v>3</v>
      </c>
      <c r="G4" s="1" t="s">
        <v>4</v>
      </c>
      <c r="H4" s="1" t="s">
        <v>5</v>
      </c>
      <c r="I4" s="15" t="s">
        <v>6</v>
      </c>
      <c r="J4" s="2" t="s">
        <v>7</v>
      </c>
      <c r="K4" s="2" t="s">
        <v>8</v>
      </c>
      <c r="L4" s="1" t="s">
        <v>9</v>
      </c>
    </row>
    <row r="5" spans="2:12" ht="60" x14ac:dyDescent="0.25">
      <c r="B5" s="17" t="s">
        <v>10</v>
      </c>
      <c r="C5" s="16" t="s">
        <v>11</v>
      </c>
      <c r="D5" s="18">
        <v>160</v>
      </c>
      <c r="E5" s="6">
        <f>($D$4*$D$5)*4</f>
        <v>1034880</v>
      </c>
      <c r="F5" s="6">
        <f>($D$4*$D$5)*10</f>
        <v>2587200</v>
      </c>
      <c r="G5" s="7"/>
      <c r="H5" s="7"/>
      <c r="I5" s="6"/>
      <c r="J5" s="6"/>
      <c r="K5" s="6"/>
      <c r="L5" s="1" t="s">
        <v>12</v>
      </c>
    </row>
    <row r="6" spans="2:12" ht="75" x14ac:dyDescent="0.25">
      <c r="B6" s="1" t="s">
        <v>13</v>
      </c>
      <c r="C6" s="19">
        <v>0.18</v>
      </c>
      <c r="D6" s="20">
        <f>D4*C6</f>
        <v>291.06</v>
      </c>
      <c r="E6" s="6"/>
      <c r="F6" s="6"/>
      <c r="G6" s="13">
        <f>((D6*60%)*D5)*6+((D6*40%)*D5)*10</f>
        <v>353928.95999999996</v>
      </c>
      <c r="H6" s="13">
        <f>((D6*60%)*D5)*6</f>
        <v>167650.56</v>
      </c>
      <c r="I6" s="6"/>
      <c r="J6" s="6"/>
      <c r="K6" s="6"/>
      <c r="L6" s="1" t="s">
        <v>14</v>
      </c>
    </row>
    <row r="7" spans="2:12" ht="60" x14ac:dyDescent="0.25">
      <c r="B7" s="1" t="s">
        <v>15</v>
      </c>
      <c r="C7" s="19">
        <v>0.82</v>
      </c>
      <c r="D7" s="20">
        <f>D4*C7</f>
        <v>1325.9399999999998</v>
      </c>
      <c r="E7" s="6"/>
      <c r="F7" s="6"/>
      <c r="G7" s="8">
        <f>(D7*D5)*10</f>
        <v>2121503.9999999995</v>
      </c>
      <c r="H7" s="8">
        <f>(D7*D5)*10</f>
        <v>2121503.9999999995</v>
      </c>
      <c r="I7" s="6">
        <f>(D7*D5)*6</f>
        <v>1272902.3999999999</v>
      </c>
      <c r="J7" s="6"/>
      <c r="K7" s="6"/>
      <c r="L7" s="1" t="s">
        <v>16</v>
      </c>
    </row>
    <row r="8" spans="2:12" ht="45" x14ac:dyDescent="0.25">
      <c r="B8" s="10" t="s">
        <v>17</v>
      </c>
      <c r="C8" s="4"/>
      <c r="D8" s="3"/>
      <c r="E8" s="6"/>
      <c r="F8" s="12">
        <f>E5</f>
        <v>1034880</v>
      </c>
      <c r="G8" s="8">
        <f>F5</f>
        <v>2587200</v>
      </c>
      <c r="H8" s="8"/>
      <c r="I8" s="6"/>
      <c r="J8" s="6"/>
      <c r="K8" s="6"/>
      <c r="L8" s="1"/>
    </row>
    <row r="9" spans="2:12" ht="30" x14ac:dyDescent="0.25">
      <c r="B9" s="1" t="s">
        <v>13</v>
      </c>
      <c r="C9" s="5"/>
      <c r="D9" s="3"/>
      <c r="E9" s="6"/>
      <c r="F9" s="6"/>
      <c r="G9" s="6"/>
      <c r="H9" s="6">
        <f>G6</f>
        <v>353928.95999999996</v>
      </c>
      <c r="I9" s="6">
        <f>H6</f>
        <v>167650.56</v>
      </c>
      <c r="J9" s="6"/>
      <c r="K9" s="6"/>
      <c r="L9" s="2"/>
    </row>
    <row r="10" spans="2:12" ht="30" x14ac:dyDescent="0.25">
      <c r="B10" s="1" t="s">
        <v>15</v>
      </c>
      <c r="C10" s="5"/>
      <c r="D10" s="3"/>
      <c r="E10" s="6"/>
      <c r="F10" s="6"/>
      <c r="G10" s="6"/>
      <c r="H10" s="6">
        <f>G7</f>
        <v>2121503.9999999995</v>
      </c>
      <c r="I10" s="6">
        <f>H7</f>
        <v>2121503.9999999995</v>
      </c>
      <c r="J10" s="6">
        <f>I7</f>
        <v>1272902.3999999999</v>
      </c>
      <c r="K10" s="6"/>
      <c r="L10" s="1"/>
    </row>
    <row r="11" spans="2:12" ht="45" x14ac:dyDescent="0.25">
      <c r="B11" s="10" t="s">
        <v>18</v>
      </c>
      <c r="C11" s="5"/>
      <c r="D11" s="3"/>
      <c r="E11" s="6"/>
      <c r="F11" s="6"/>
      <c r="G11" s="6">
        <f>E5</f>
        <v>1034880</v>
      </c>
      <c r="H11" s="6">
        <f>F5</f>
        <v>2587200</v>
      </c>
      <c r="I11" s="6"/>
      <c r="J11" s="6"/>
      <c r="K11" s="6"/>
      <c r="L11" s="1"/>
    </row>
    <row r="12" spans="2:12" ht="30" x14ac:dyDescent="0.25">
      <c r="B12" s="1" t="s">
        <v>13</v>
      </c>
      <c r="C12" s="5"/>
      <c r="D12" s="3"/>
      <c r="E12" s="6"/>
      <c r="F12" s="6"/>
      <c r="G12" s="6"/>
      <c r="H12" s="6"/>
      <c r="I12" s="6">
        <f>G6</f>
        <v>353928.95999999996</v>
      </c>
      <c r="J12" s="6">
        <f>H6</f>
        <v>167650.56</v>
      </c>
      <c r="K12" s="6"/>
      <c r="L12" s="1"/>
    </row>
    <row r="13" spans="2:12" ht="30" x14ac:dyDescent="0.25">
      <c r="B13" s="1" t="s">
        <v>15</v>
      </c>
      <c r="C13" s="5"/>
      <c r="D13" s="3"/>
      <c r="E13" s="6"/>
      <c r="F13" s="6"/>
      <c r="G13" s="6"/>
      <c r="H13" s="6"/>
      <c r="I13" s="6">
        <f>G7</f>
        <v>2121503.9999999995</v>
      </c>
      <c r="J13" s="6">
        <f>H7</f>
        <v>2121503.9999999995</v>
      </c>
      <c r="K13" s="6">
        <f>I7</f>
        <v>1272902.3999999999</v>
      </c>
      <c r="L13" s="1"/>
    </row>
    <row r="14" spans="2:12" ht="45" x14ac:dyDescent="0.25">
      <c r="B14" s="10" t="s">
        <v>19</v>
      </c>
      <c r="C14" s="5"/>
      <c r="D14" s="3"/>
      <c r="E14" s="6"/>
      <c r="F14" s="6"/>
      <c r="G14" s="6"/>
      <c r="H14" s="6">
        <f>E5</f>
        <v>1034880</v>
      </c>
      <c r="I14" s="6">
        <f>G8</f>
        <v>2587200</v>
      </c>
      <c r="J14" s="6"/>
      <c r="K14" s="6"/>
      <c r="L14" s="1"/>
    </row>
    <row r="15" spans="2:12" ht="30" x14ac:dyDescent="0.25">
      <c r="B15" s="1" t="s">
        <v>13</v>
      </c>
      <c r="C15" s="5"/>
      <c r="D15" s="3"/>
      <c r="E15" s="6"/>
      <c r="F15" s="6"/>
      <c r="G15" s="6"/>
      <c r="H15" s="6"/>
      <c r="I15" s="6"/>
      <c r="J15" s="6">
        <f>H9</f>
        <v>353928.95999999996</v>
      </c>
      <c r="K15" s="6">
        <f>I9</f>
        <v>167650.56</v>
      </c>
      <c r="L15" s="1"/>
    </row>
    <row r="16" spans="2:12" ht="30" x14ac:dyDescent="0.25">
      <c r="B16" s="1" t="s">
        <v>15</v>
      </c>
      <c r="C16" s="5"/>
      <c r="D16" s="3"/>
      <c r="E16" s="6"/>
      <c r="F16" s="6"/>
      <c r="G16" s="6"/>
      <c r="H16" s="6"/>
      <c r="J16" s="6">
        <f>H10</f>
        <v>2121503.9999999995</v>
      </c>
      <c r="K16" s="6">
        <f>I10</f>
        <v>2121503.9999999995</v>
      </c>
      <c r="L16" s="6"/>
    </row>
    <row r="17" spans="2:12" x14ac:dyDescent="0.25">
      <c r="B17" s="1"/>
      <c r="C17" s="5"/>
      <c r="D17" s="3"/>
      <c r="E17" s="6"/>
      <c r="F17" s="6"/>
      <c r="G17" s="6"/>
      <c r="H17" s="6"/>
      <c r="I17" s="12">
        <f>E5</f>
        <v>1034880</v>
      </c>
      <c r="J17" s="12">
        <f>G8</f>
        <v>2587200</v>
      </c>
      <c r="K17" s="12"/>
      <c r="L17" s="1"/>
    </row>
    <row r="18" spans="2:12" x14ac:dyDescent="0.25">
      <c r="B18" s="2"/>
      <c r="C18" s="5"/>
      <c r="D18" s="3"/>
      <c r="E18" s="6"/>
      <c r="F18" s="6"/>
      <c r="G18" s="6"/>
      <c r="H18" s="6"/>
      <c r="I18" s="12"/>
      <c r="J18" s="12"/>
      <c r="K18" s="12">
        <f>I12</f>
        <v>353928.95999999996</v>
      </c>
      <c r="L18" s="1"/>
    </row>
    <row r="19" spans="2:12" x14ac:dyDescent="0.25">
      <c r="B19" s="2"/>
      <c r="C19" s="5"/>
      <c r="D19" s="3"/>
      <c r="E19" s="6"/>
      <c r="F19" s="6"/>
      <c r="G19" s="6"/>
      <c r="H19" s="6"/>
      <c r="I19" s="12"/>
      <c r="J19" s="12"/>
      <c r="K19" s="12">
        <f>I13</f>
        <v>2121503.9999999995</v>
      </c>
      <c r="L19" s="1"/>
    </row>
    <row r="20" spans="2:12" x14ac:dyDescent="0.25">
      <c r="B20" s="2"/>
      <c r="C20" s="5"/>
      <c r="D20" s="3"/>
      <c r="E20" s="6"/>
      <c r="F20" s="6"/>
      <c r="G20" s="6"/>
      <c r="H20" s="6"/>
      <c r="I20" s="6"/>
      <c r="J20" s="6">
        <f>G11</f>
        <v>1034880</v>
      </c>
      <c r="K20" s="6">
        <f>H11</f>
        <v>2587200</v>
      </c>
      <c r="L20" s="1"/>
    </row>
    <row r="21" spans="2:12" x14ac:dyDescent="0.25">
      <c r="B21" s="2"/>
      <c r="C21" s="5"/>
      <c r="D21" s="3"/>
      <c r="E21" s="6"/>
      <c r="F21" s="6"/>
      <c r="G21" s="6"/>
      <c r="H21" s="6"/>
      <c r="I21" s="6"/>
      <c r="J21" s="6"/>
      <c r="K21" s="6">
        <f>H14</f>
        <v>1034880</v>
      </c>
      <c r="L21" s="1"/>
    </row>
    <row r="22" spans="2:12" ht="60" x14ac:dyDescent="0.25">
      <c r="B22" s="2" t="s">
        <v>20</v>
      </c>
      <c r="C22" s="5" t="s">
        <v>21</v>
      </c>
      <c r="D22" s="3"/>
      <c r="E22" s="9">
        <f>SUM(E5:E18)</f>
        <v>1034880</v>
      </c>
      <c r="F22" s="9">
        <f>SUM(F5:F18)</f>
        <v>3622080</v>
      </c>
      <c r="G22" s="9">
        <f>SUM(G5:G18)</f>
        <v>6097512.959999999</v>
      </c>
      <c r="H22" s="9">
        <f>SUM(H5:H18)</f>
        <v>8386667.5199999996</v>
      </c>
      <c r="I22" s="21">
        <f t="shared" ref="I22" si="0">SUM(I5:I18)</f>
        <v>9659569.9199999981</v>
      </c>
      <c r="J22" s="21">
        <f>SUM(J5:J21)</f>
        <v>9659569.9199999981</v>
      </c>
      <c r="K22" s="21">
        <f>SUM(K5:K21)</f>
        <v>9659569.9199999981</v>
      </c>
      <c r="L22" s="1" t="s">
        <v>22</v>
      </c>
    </row>
    <row r="23" spans="2:12" x14ac:dyDescent="0.25">
      <c r="E23" s="11"/>
      <c r="F23" s="11"/>
      <c r="G23" s="14"/>
      <c r="H23" s="14"/>
      <c r="I23" s="14"/>
      <c r="J23" s="14"/>
      <c r="K23" s="1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2" workbookViewId="0">
      <selection activeCell="A4" sqref="A4"/>
    </sheetView>
  </sheetViews>
  <sheetFormatPr defaultColWidth="9.140625" defaultRowHeight="15" x14ac:dyDescent="0.25"/>
  <cols>
    <col min="1" max="1" width="46.7109375" style="24" customWidth="1"/>
    <col min="2" max="2" width="13.140625" style="24" customWidth="1"/>
    <col min="3" max="3" width="15.28515625" style="24" customWidth="1"/>
    <col min="4" max="4" width="14.140625" style="24" customWidth="1"/>
    <col min="5" max="16384" width="9.140625" style="24"/>
  </cols>
  <sheetData>
    <row r="1" spans="1:4" ht="41.25" customHeight="1" x14ac:dyDescent="0.25">
      <c r="A1" s="50" t="s">
        <v>23</v>
      </c>
      <c r="B1" s="50"/>
      <c r="C1" s="50"/>
    </row>
    <row r="3" spans="1:4" ht="18.75" x14ac:dyDescent="0.3">
      <c r="A3" s="51" t="s">
        <v>65</v>
      </c>
      <c r="B3" s="51"/>
      <c r="C3" s="51"/>
    </row>
    <row r="4" spans="1:4" x14ac:dyDescent="0.25">
      <c r="A4" s="37" t="s">
        <v>24</v>
      </c>
    </row>
    <row r="5" spans="1:4" ht="30" x14ac:dyDescent="0.25">
      <c r="A5" s="38" t="s">
        <v>25</v>
      </c>
      <c r="B5" s="38" t="s">
        <v>26</v>
      </c>
      <c r="C5" s="38" t="s">
        <v>63</v>
      </c>
    </row>
    <row r="6" spans="1:4" ht="30" x14ac:dyDescent="0.25">
      <c r="A6" s="39" t="s">
        <v>27</v>
      </c>
      <c r="B6" s="40">
        <v>1287</v>
      </c>
      <c r="C6" s="40">
        <f t="shared" ref="C6:C11" si="0">B6*12</f>
        <v>15444</v>
      </c>
    </row>
    <row r="7" spans="1:4" x14ac:dyDescent="0.25">
      <c r="A7" s="39" t="s">
        <v>28</v>
      </c>
      <c r="B7" s="40">
        <f>B6*0.1</f>
        <v>128.70000000000002</v>
      </c>
      <c r="C7" s="40">
        <f t="shared" si="0"/>
        <v>1544.4</v>
      </c>
    </row>
    <row r="8" spans="1:4" x14ac:dyDescent="0.25">
      <c r="A8" s="39" t="s">
        <v>29</v>
      </c>
      <c r="B8" s="40">
        <f>B6*0.1</f>
        <v>128.70000000000002</v>
      </c>
      <c r="C8" s="40">
        <f t="shared" si="0"/>
        <v>1544.4</v>
      </c>
    </row>
    <row r="9" spans="1:4" ht="30" x14ac:dyDescent="0.25">
      <c r="A9" s="48" t="s">
        <v>30</v>
      </c>
      <c r="B9" s="40">
        <f>B6*0.05</f>
        <v>64.350000000000009</v>
      </c>
      <c r="C9" s="40">
        <f t="shared" si="0"/>
        <v>772.2</v>
      </c>
    </row>
    <row r="10" spans="1:4" x14ac:dyDescent="0.25">
      <c r="A10" s="39" t="s">
        <v>31</v>
      </c>
      <c r="B10" s="40">
        <f>(B6+B7+B8+B9)*23.59/100</f>
        <v>379.50412499999999</v>
      </c>
      <c r="C10" s="40">
        <f t="shared" si="0"/>
        <v>4554.0495000000001</v>
      </c>
    </row>
    <row r="11" spans="1:4" ht="30" x14ac:dyDescent="0.25">
      <c r="A11" s="39" t="s">
        <v>32</v>
      </c>
      <c r="B11" s="40">
        <f>38</f>
        <v>38</v>
      </c>
      <c r="C11" s="40">
        <f t="shared" si="0"/>
        <v>456</v>
      </c>
    </row>
    <row r="12" spans="1:4" x14ac:dyDescent="0.25">
      <c r="A12" s="26" t="s">
        <v>33</v>
      </c>
      <c r="B12" s="41">
        <f>SUM(B6:B11)</f>
        <v>2026.2541249999999</v>
      </c>
      <c r="C12" s="41">
        <f>SUM(C6:C11)</f>
        <v>24315.049500000005</v>
      </c>
      <c r="D12" s="42"/>
    </row>
    <row r="13" spans="1:4" x14ac:dyDescent="0.25">
      <c r="A13" s="52"/>
      <c r="B13" s="52"/>
      <c r="C13" s="52"/>
      <c r="D13" s="43"/>
    </row>
    <row r="14" spans="1:4" x14ac:dyDescent="0.25">
      <c r="B14" s="44"/>
      <c r="C14" s="44"/>
      <c r="D14" s="42"/>
    </row>
    <row r="15" spans="1:4" x14ac:dyDescent="0.25">
      <c r="A15" s="53" t="s">
        <v>34</v>
      </c>
      <c r="B15" s="53"/>
      <c r="C15" s="53"/>
      <c r="D15" s="23"/>
    </row>
    <row r="16" spans="1:4" ht="45" x14ac:dyDescent="0.25">
      <c r="A16" s="25" t="s">
        <v>35</v>
      </c>
      <c r="B16" s="25" t="s">
        <v>36</v>
      </c>
      <c r="C16" s="25" t="s">
        <v>64</v>
      </c>
      <c r="D16" s="23"/>
    </row>
    <row r="17" spans="1:4" x14ac:dyDescent="0.25">
      <c r="A17" s="26" t="s">
        <v>37</v>
      </c>
      <c r="B17" s="45">
        <f>C17/12*4</f>
        <v>7953.0165000000015</v>
      </c>
      <c r="C17" s="46">
        <f>SUM(C6:C10)</f>
        <v>23859.049500000005</v>
      </c>
      <c r="D17" s="47"/>
    </row>
    <row r="18" spans="1:4" x14ac:dyDescent="0.25">
      <c r="A18" s="26" t="s">
        <v>38</v>
      </c>
      <c r="B18" s="45">
        <f>C18/12*4</f>
        <v>152</v>
      </c>
      <c r="C18" s="46">
        <f>C11</f>
        <v>456</v>
      </c>
      <c r="D18" s="23"/>
    </row>
    <row r="19" spans="1:4" x14ac:dyDescent="0.25">
      <c r="A19" s="26" t="s">
        <v>33</v>
      </c>
      <c r="B19" s="41">
        <f>B17+B18</f>
        <v>8105.0165000000015</v>
      </c>
      <c r="C19" s="41">
        <f>C17+C18</f>
        <v>24315.049500000005</v>
      </c>
      <c r="D19" s="47"/>
    </row>
  </sheetData>
  <mergeCells count="4">
    <mergeCell ref="A1:C1"/>
    <mergeCell ref="A3:C3"/>
    <mergeCell ref="A13:C13"/>
    <mergeCell ref="A15:C15"/>
  </mergeCells>
  <hyperlinks>
    <hyperlink ref="A4" r:id="rId1"/>
  </hyperlinks>
  <pageMargins left="0.31496062992125984" right="0.31496062992125984" top="0.74803149606299213" bottom="0.74803149606299213" header="0.31496062992125984" footer="0.31496062992125984"/>
  <pageSetup paperSize="9" scale="9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D19" sqref="D19"/>
    </sheetView>
  </sheetViews>
  <sheetFormatPr defaultRowHeight="15" x14ac:dyDescent="0.25"/>
  <cols>
    <col min="2" max="2" width="72" customWidth="1"/>
    <col min="3" max="3" width="12.28515625" customWidth="1"/>
    <col min="5" max="5" width="13.140625" customWidth="1"/>
    <col min="6" max="6" width="13.7109375" bestFit="1" customWidth="1"/>
    <col min="7" max="7" width="10.5703125" bestFit="1" customWidth="1"/>
    <col min="8" max="8" width="10.7109375" bestFit="1" customWidth="1"/>
  </cols>
  <sheetData>
    <row r="2" spans="2:13" x14ac:dyDescent="0.25">
      <c r="B2" s="29"/>
      <c r="C2" s="54" t="s">
        <v>39</v>
      </c>
      <c r="D2" s="54"/>
      <c r="E2" s="54"/>
      <c r="F2" s="54"/>
      <c r="G2" s="54"/>
    </row>
    <row r="3" spans="2:13" x14ac:dyDescent="0.25">
      <c r="B3" s="29"/>
      <c r="C3" t="s">
        <v>40</v>
      </c>
      <c r="D3" t="s">
        <v>41</v>
      </c>
      <c r="E3" t="s">
        <v>42</v>
      </c>
      <c r="F3" t="s">
        <v>43</v>
      </c>
      <c r="G3" t="s">
        <v>44</v>
      </c>
      <c r="I3" s="30">
        <v>30.45</v>
      </c>
    </row>
    <row r="4" spans="2:13" ht="30" customHeight="1" x14ac:dyDescent="0.25">
      <c r="B4" s="32" t="s">
        <v>45</v>
      </c>
      <c r="C4">
        <v>20</v>
      </c>
      <c r="D4">
        <v>60</v>
      </c>
      <c r="E4">
        <v>20</v>
      </c>
      <c r="F4">
        <f>ROUND(SUM(C4:E4)/5,0)</f>
        <v>20</v>
      </c>
      <c r="G4">
        <f>SUM(C4:F4)</f>
        <v>120</v>
      </c>
      <c r="I4" s="55" t="s">
        <v>46</v>
      </c>
      <c r="J4" s="55"/>
      <c r="K4" s="55"/>
      <c r="L4" s="55"/>
      <c r="M4" s="55"/>
    </row>
    <row r="5" spans="2:13" x14ac:dyDescent="0.25">
      <c r="B5" s="31" t="s">
        <v>47</v>
      </c>
      <c r="C5">
        <v>10</v>
      </c>
      <c r="D5">
        <v>30</v>
      </c>
      <c r="E5">
        <v>10</v>
      </c>
      <c r="F5">
        <f>ROUND(SUM(C5:E5)/5,0)</f>
        <v>10</v>
      </c>
      <c r="G5">
        <f>SUM(C5:F5)</f>
        <v>60</v>
      </c>
      <c r="I5" s="55"/>
      <c r="J5" s="55"/>
      <c r="K5" s="55"/>
      <c r="L5" s="55"/>
      <c r="M5" s="55"/>
    </row>
    <row r="6" spans="2:13" x14ac:dyDescent="0.25">
      <c r="B6" s="31" t="s">
        <v>48</v>
      </c>
      <c r="C6">
        <v>5</v>
      </c>
      <c r="D6">
        <v>15</v>
      </c>
      <c r="E6">
        <v>10</v>
      </c>
      <c r="F6">
        <f t="shared" ref="F6:F10" si="0">ROUND(SUM(C6:E6)/5,0)</f>
        <v>6</v>
      </c>
      <c r="G6">
        <f t="shared" ref="G6:G10" si="1">SUM(C6:F6)</f>
        <v>36</v>
      </c>
      <c r="I6" s="55"/>
      <c r="J6" s="55"/>
      <c r="K6" s="55"/>
      <c r="L6" s="55"/>
      <c r="M6" s="55"/>
    </row>
    <row r="7" spans="2:13" x14ac:dyDescent="0.25">
      <c r="B7" s="31" t="s">
        <v>49</v>
      </c>
      <c r="C7">
        <v>5</v>
      </c>
      <c r="D7">
        <v>15</v>
      </c>
      <c r="E7">
        <v>5</v>
      </c>
      <c r="F7">
        <f t="shared" si="0"/>
        <v>5</v>
      </c>
      <c r="G7">
        <f t="shared" si="1"/>
        <v>30</v>
      </c>
      <c r="I7" s="55"/>
      <c r="J7" s="55"/>
      <c r="K7" s="55"/>
      <c r="L7" s="55"/>
      <c r="M7" s="55"/>
    </row>
    <row r="8" spans="2:13" x14ac:dyDescent="0.25">
      <c r="B8" s="31" t="s">
        <v>50</v>
      </c>
      <c r="C8">
        <v>5</v>
      </c>
      <c r="D8">
        <v>10</v>
      </c>
      <c r="E8">
        <v>5</v>
      </c>
      <c r="F8">
        <f t="shared" si="0"/>
        <v>4</v>
      </c>
      <c r="G8">
        <f t="shared" si="1"/>
        <v>24</v>
      </c>
      <c r="I8" s="55"/>
      <c r="J8" s="55"/>
      <c r="K8" s="55"/>
      <c r="L8" s="55"/>
      <c r="M8" s="55"/>
    </row>
    <row r="9" spans="2:13" x14ac:dyDescent="0.25">
      <c r="B9" s="31" t="s">
        <v>51</v>
      </c>
      <c r="C9">
        <v>5</v>
      </c>
      <c r="D9">
        <v>5</v>
      </c>
      <c r="E9">
        <v>4</v>
      </c>
      <c r="F9">
        <f t="shared" si="0"/>
        <v>3</v>
      </c>
      <c r="G9">
        <f t="shared" si="1"/>
        <v>17</v>
      </c>
    </row>
    <row r="10" spans="2:13" ht="30" x14ac:dyDescent="0.25">
      <c r="B10" s="32" t="s">
        <v>52</v>
      </c>
      <c r="C10">
        <v>10</v>
      </c>
      <c r="D10">
        <v>30</v>
      </c>
      <c r="E10">
        <v>10</v>
      </c>
      <c r="F10">
        <f t="shared" si="0"/>
        <v>10</v>
      </c>
      <c r="G10">
        <f t="shared" si="1"/>
        <v>60</v>
      </c>
    </row>
    <row r="11" spans="2:13" ht="30" x14ac:dyDescent="0.25">
      <c r="B11" s="32" t="s">
        <v>53</v>
      </c>
      <c r="C11">
        <v>10</v>
      </c>
      <c r="D11">
        <v>15</v>
      </c>
      <c r="E11">
        <v>5</v>
      </c>
      <c r="F11">
        <f>ROUND(SUM(C11:E11)/5,0)</f>
        <v>6</v>
      </c>
      <c r="G11">
        <f>SUM(C11:F11)</f>
        <v>36</v>
      </c>
    </row>
    <row r="12" spans="2:13" x14ac:dyDescent="0.25">
      <c r="B12" s="31"/>
    </row>
    <row r="13" spans="2:13" x14ac:dyDescent="0.25">
      <c r="B13" s="29"/>
      <c r="E13" s="33" t="s">
        <v>54</v>
      </c>
      <c r="F13">
        <f>SUM(F4:F12)</f>
        <v>64</v>
      </c>
    </row>
    <row r="14" spans="2:13" x14ac:dyDescent="0.25">
      <c r="B14" s="29"/>
      <c r="F14" s="34" t="s">
        <v>55</v>
      </c>
      <c r="G14" s="35">
        <f>SUM(G4:G13)</f>
        <v>383</v>
      </c>
      <c r="H14" s="36">
        <f>30.45*8*G14</f>
        <v>93298.8</v>
      </c>
    </row>
    <row r="15" spans="2:13" x14ac:dyDescent="0.25">
      <c r="B15" s="29"/>
      <c r="F15" s="34" t="s">
        <v>56</v>
      </c>
      <c r="G15" s="35">
        <f>G14*8</f>
        <v>3064</v>
      </c>
      <c r="H15" s="35"/>
    </row>
    <row r="16" spans="2:13" x14ac:dyDescent="0.25">
      <c r="B16" s="29"/>
      <c r="F16" s="34" t="s">
        <v>57</v>
      </c>
      <c r="G16" s="36">
        <f>G15*I3</f>
        <v>93298.8</v>
      </c>
      <c r="H16" s="35"/>
    </row>
  </sheetData>
  <mergeCells count="2">
    <mergeCell ref="C2:G2"/>
    <mergeCell ref="I4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"/>
  <sheetViews>
    <sheetView topLeftCell="A2" zoomScale="90" zoomScaleNormal="90" workbookViewId="0">
      <selection activeCell="G22" sqref="G22"/>
    </sheetView>
  </sheetViews>
  <sheetFormatPr defaultRowHeight="15" x14ac:dyDescent="0.25"/>
  <cols>
    <col min="2" max="2" width="23.42578125" customWidth="1"/>
    <col min="3" max="3" width="14.7109375" customWidth="1"/>
    <col min="4" max="4" width="13.7109375" customWidth="1"/>
    <col min="5" max="5" width="12.5703125" customWidth="1"/>
    <col min="6" max="6" width="10.85546875" customWidth="1"/>
    <col min="7" max="7" width="11.5703125" customWidth="1"/>
    <col min="8" max="8" width="11.7109375" customWidth="1"/>
  </cols>
  <sheetData>
    <row r="4" spans="2:8" x14ac:dyDescent="0.25">
      <c r="B4" s="56" t="s">
        <v>58</v>
      </c>
      <c r="C4" s="56"/>
      <c r="D4" s="56"/>
      <c r="E4" s="56"/>
      <c r="F4" s="56"/>
      <c r="G4" s="56"/>
    </row>
    <row r="5" spans="2:8" ht="30" x14ac:dyDescent="0.25">
      <c r="B5" s="2"/>
      <c r="C5" s="1" t="s">
        <v>2</v>
      </c>
      <c r="D5" s="1" t="s">
        <v>3</v>
      </c>
      <c r="E5" s="1" t="s">
        <v>4</v>
      </c>
      <c r="F5" s="1" t="s">
        <v>5</v>
      </c>
      <c r="G5" s="15" t="s">
        <v>6</v>
      </c>
      <c r="H5" s="2" t="s">
        <v>7</v>
      </c>
    </row>
    <row r="6" spans="2:8" x14ac:dyDescent="0.25">
      <c r="B6" s="1" t="s">
        <v>59</v>
      </c>
      <c r="C6" s="6">
        <f>Stipendijas!E22</f>
        <v>1034880</v>
      </c>
      <c r="D6" s="6">
        <f>Stipendijas!F22</f>
        <v>3622080</v>
      </c>
      <c r="E6" s="6">
        <f>Stipendijas!G22</f>
        <v>6097512.959999999</v>
      </c>
      <c r="F6" s="6">
        <f>Stipendijas!H22</f>
        <v>8386667.5199999996</v>
      </c>
      <c r="G6" s="6">
        <f>Stipendijas!I22</f>
        <v>9659569.9199999981</v>
      </c>
      <c r="H6" s="6">
        <f>Stipendijas!J22</f>
        <v>9659569.9199999981</v>
      </c>
    </row>
    <row r="7" spans="2:8" ht="60" x14ac:dyDescent="0.25">
      <c r="B7" s="1" t="s">
        <v>60</v>
      </c>
      <c r="C7" s="27">
        <f>'Adm izmaksas'!B19</f>
        <v>8105.0165000000015</v>
      </c>
      <c r="D7" s="27">
        <f>'Adm izmaksas'!C19</f>
        <v>24315.049500000005</v>
      </c>
      <c r="E7" s="27"/>
      <c r="F7" s="27"/>
      <c r="G7" s="27"/>
      <c r="H7" s="27"/>
    </row>
    <row r="8" spans="2:8" ht="30" x14ac:dyDescent="0.25">
      <c r="B8" s="1" t="s">
        <v>61</v>
      </c>
      <c r="C8" s="28">
        <f>'VIIS funkcionalitāte'!G16</f>
        <v>93298.8</v>
      </c>
      <c r="D8" s="28">
        <v>35235</v>
      </c>
      <c r="E8" s="27"/>
      <c r="F8" s="27"/>
      <c r="G8" s="27"/>
      <c r="H8" s="27"/>
    </row>
    <row r="9" spans="2:8" x14ac:dyDescent="0.25">
      <c r="B9" s="16" t="s">
        <v>62</v>
      </c>
      <c r="C9" s="27">
        <f>SUM(C6:C8)</f>
        <v>1136283.8165</v>
      </c>
      <c r="D9" s="27">
        <f>SUM(D6:D8)</f>
        <v>3681630.0495000002</v>
      </c>
      <c r="E9" s="27">
        <f t="shared" ref="E9:H9" si="0">SUM(E6:E8)</f>
        <v>6097512.959999999</v>
      </c>
      <c r="F9" s="27">
        <f t="shared" si="0"/>
        <v>8386667.5199999996</v>
      </c>
      <c r="G9" s="27">
        <f t="shared" si="0"/>
        <v>9659569.9199999981</v>
      </c>
      <c r="H9" s="27">
        <f t="shared" si="0"/>
        <v>9659569.9199999981</v>
      </c>
    </row>
    <row r="13" spans="2:8" x14ac:dyDescent="0.25">
      <c r="D13" s="11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Stipendijas</vt:lpstr>
      <vt:lpstr>Adm izmaksas</vt:lpstr>
      <vt:lpstr>VIIS funkcionalitāte</vt:lpstr>
      <vt:lpstr>KOPĀ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Diāna Laipniece, MSc (LSE)</dc:creator>
  <cp:keywords/>
  <dc:description/>
  <cp:lastModifiedBy>Diāna Laipniece, MSc (LSE)</cp:lastModifiedBy>
  <cp:revision/>
  <dcterms:created xsi:type="dcterms:W3CDTF">2021-03-08T09:54:57Z</dcterms:created>
  <dcterms:modified xsi:type="dcterms:W3CDTF">2021-08-04T12:40:22Z</dcterms:modified>
  <cp:category/>
  <cp:contentStatus/>
</cp:coreProperties>
</file>