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18.12.2020\LNG\Covid_virsstundas_2021_janv-maijs_1.piepr\Uz_FM\"/>
    </mc:Choice>
  </mc:AlternateContent>
  <xr:revisionPtr revIDLastSave="0" documentId="13_ncr:1_{B0B539DD-82FB-481D-AC57-DF79AC6930A5}" xr6:coauthVersionLast="47" xr6:coauthVersionMax="47" xr10:uidLastSave="{00000000-0000-0000-0000-000000000000}"/>
  <bookViews>
    <workbookView xWindow="-120" yWindow="-120" windowWidth="29040" windowHeight="15840" tabRatio="662" firstSheet="1" activeTab="1" xr2:uid="{00000000-000D-0000-FFFF-FFFF00000000}"/>
  </bookViews>
  <sheets>
    <sheet name=" proj_dec" sheetId="2" state="hidden" r:id="rId1"/>
    <sheet name="KOPSAVILKUMS" sheetId="6" r:id="rId2"/>
    <sheet name="SPKC_marts" sheetId="13" r:id="rId3"/>
    <sheet name="SPKC_aprilis" sheetId="14" r:id="rId4"/>
    <sheet name="SPKC_maijs" sheetId="21" r:id="rId5"/>
    <sheet name="NVD_marts" sheetId="15" r:id="rId6"/>
    <sheet name="NVD_aprilis" sheetId="16" r:id="rId7"/>
    <sheet name="NVD_maijs" sheetId="17" r:id="rId8"/>
    <sheet name="NMPD_summ_darbs_marts-maijs" sheetId="18" r:id="rId9"/>
    <sheet name="NMPD_marts" sheetId="19" r:id="rId10"/>
    <sheet name="NMPD_aprīlis" sheetId="20" r:id="rId11"/>
    <sheet name="VM_maijs" sheetId="2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6" l="1"/>
  <c r="E8" i="6" s="1"/>
  <c r="D8" i="6"/>
  <c r="C8" i="6"/>
  <c r="D12" i="6"/>
  <c r="C12" i="6"/>
  <c r="I11" i="22"/>
  <c r="E12" i="22"/>
  <c r="E11" i="22" s="1"/>
  <c r="H12" i="22"/>
  <c r="H11" i="22" s="1"/>
  <c r="I12" i="22"/>
  <c r="B11" i="22"/>
  <c r="B12"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13" i="22"/>
  <c r="H14" i="22"/>
  <c r="H15" i="22"/>
  <c r="H16" i="22"/>
  <c r="H17" i="22"/>
  <c r="H18" i="22"/>
  <c r="H19" i="22"/>
  <c r="H13" i="22"/>
  <c r="H76" i="22"/>
  <c r="H75" i="22"/>
  <c r="H74" i="22"/>
  <c r="H73" i="22"/>
  <c r="H72" i="22"/>
  <c r="H71" i="22"/>
  <c r="H70" i="22"/>
  <c r="H69" i="22"/>
  <c r="H68" i="22"/>
  <c r="H67" i="22"/>
  <c r="H66" i="22"/>
  <c r="H65" i="22"/>
  <c r="H64" i="22"/>
  <c r="H63" i="22"/>
  <c r="H62" i="22"/>
  <c r="H61" i="22"/>
  <c r="H60" i="22"/>
  <c r="H59" i="22"/>
  <c r="H58" i="22"/>
  <c r="H57" i="22"/>
  <c r="H56" i="22"/>
  <c r="H55" i="22"/>
  <c r="H54" i="22"/>
  <c r="H53" i="22"/>
  <c r="H52" i="22"/>
  <c r="H51" i="22"/>
  <c r="H50" i="22"/>
  <c r="H49" i="22"/>
  <c r="H48" i="22"/>
  <c r="H47" i="22"/>
  <c r="H46" i="22"/>
  <c r="H45" i="22"/>
  <c r="H44" i="22"/>
  <c r="H43" i="22"/>
  <c r="H42" i="22"/>
  <c r="H41" i="22"/>
  <c r="H40" i="22"/>
  <c r="H39" i="22"/>
  <c r="H38" i="22"/>
  <c r="H37" i="22"/>
  <c r="H36" i="22"/>
  <c r="H35" i="22"/>
  <c r="H34" i="22"/>
  <c r="H33" i="22"/>
  <c r="H32" i="22"/>
  <c r="H31" i="22"/>
  <c r="H30" i="22"/>
  <c r="H29" i="22"/>
  <c r="H28" i="22"/>
  <c r="H27" i="22"/>
  <c r="H26" i="22"/>
  <c r="H25" i="22"/>
  <c r="H24" i="22"/>
  <c r="H23" i="22"/>
  <c r="H22" i="22"/>
  <c r="H21" i="22"/>
  <c r="G19" i="22"/>
  <c r="C19" i="22"/>
  <c r="G18" i="22"/>
  <c r="C18" i="22"/>
  <c r="G17" i="22"/>
  <c r="C17" i="22"/>
  <c r="G16" i="22"/>
  <c r="C16" i="22"/>
  <c r="G15" i="22"/>
  <c r="C15" i="22"/>
  <c r="G14" i="22"/>
  <c r="C14" i="22"/>
  <c r="G13" i="22"/>
  <c r="C13" i="22"/>
  <c r="E9" i="6"/>
  <c r="D9" i="6"/>
  <c r="C9" i="6"/>
  <c r="E11" i="21"/>
  <c r="B11" i="21"/>
  <c r="H14" i="21"/>
  <c r="I14" i="21" s="1"/>
  <c r="H15" i="21"/>
  <c r="I15" i="21" s="1"/>
  <c r="H22" i="21"/>
  <c r="I22" i="21" s="1"/>
  <c r="H12" i="21"/>
  <c r="I12" i="21" s="1"/>
  <c r="G13" i="21"/>
  <c r="H13" i="21" s="1"/>
  <c r="I13" i="21" s="1"/>
  <c r="G14" i="21"/>
  <c r="G15" i="21"/>
  <c r="G16" i="21"/>
  <c r="H16" i="21" s="1"/>
  <c r="I16" i="21" s="1"/>
  <c r="G17" i="21"/>
  <c r="H17" i="21" s="1"/>
  <c r="I17" i="21" s="1"/>
  <c r="G18" i="21"/>
  <c r="H18" i="21" s="1"/>
  <c r="I18" i="21" s="1"/>
  <c r="G19" i="21"/>
  <c r="H19" i="21" s="1"/>
  <c r="I19" i="21" s="1"/>
  <c r="G20" i="21"/>
  <c r="H20" i="21" s="1"/>
  <c r="I20" i="21" s="1"/>
  <c r="G21" i="21"/>
  <c r="H21" i="21" s="1"/>
  <c r="I21" i="21" s="1"/>
  <c r="G22" i="21"/>
  <c r="G12" i="21"/>
  <c r="C22" i="21"/>
  <c r="C21" i="21"/>
  <c r="C20" i="21"/>
  <c r="C19" i="21"/>
  <c r="C18" i="21"/>
  <c r="C17" i="21"/>
  <c r="C16" i="21"/>
  <c r="C15" i="21"/>
  <c r="C14" i="21"/>
  <c r="C13" i="21"/>
  <c r="C12" i="21"/>
  <c r="E11" i="6"/>
  <c r="D11" i="6"/>
  <c r="C11" i="6"/>
  <c r="G13" i="20"/>
  <c r="H13" i="20" s="1"/>
  <c r="C13" i="20"/>
  <c r="E12" i="20"/>
  <c r="E11" i="20" s="1"/>
  <c r="B12" i="20"/>
  <c r="B11" i="20" s="1"/>
  <c r="E11" i="19"/>
  <c r="H11" i="19"/>
  <c r="I11" i="19"/>
  <c r="B11" i="19"/>
  <c r="E12" i="19"/>
  <c r="H12" i="19"/>
  <c r="I12" i="19"/>
  <c r="B12" i="19"/>
  <c r="I13" i="19"/>
  <c r="H13" i="19"/>
  <c r="G13" i="19"/>
  <c r="C13" i="19"/>
  <c r="E11" i="18"/>
  <c r="H11" i="18"/>
  <c r="I11" i="18"/>
  <c r="B11" i="18"/>
  <c r="E41" i="18"/>
  <c r="H41" i="18"/>
  <c r="I41" i="18"/>
  <c r="B41" i="18"/>
  <c r="E23" i="18"/>
  <c r="H23" i="18"/>
  <c r="I23" i="18"/>
  <c r="B23" i="18"/>
  <c r="E12" i="18"/>
  <c r="H12" i="18"/>
  <c r="I12" i="18"/>
  <c r="B12" i="18"/>
  <c r="I11" i="21" l="1"/>
  <c r="H11" i="21"/>
  <c r="H12" i="20"/>
  <c r="H11" i="20" s="1"/>
  <c r="I13" i="20"/>
  <c r="I12" i="20" s="1"/>
  <c r="I11" i="20" s="1"/>
  <c r="G44" i="18"/>
  <c r="H44" i="18" s="1"/>
  <c r="I44" i="18" s="1"/>
  <c r="C44" i="18"/>
  <c r="G43" i="18"/>
  <c r="H43" i="18" s="1"/>
  <c r="I43" i="18" s="1"/>
  <c r="C43" i="18"/>
  <c r="G42" i="18"/>
  <c r="H42" i="18" s="1"/>
  <c r="I42" i="18" s="1"/>
  <c r="C42" i="18"/>
  <c r="G40" i="18"/>
  <c r="H40" i="18" s="1"/>
  <c r="I40" i="18" s="1"/>
  <c r="C40" i="18"/>
  <c r="G39" i="18"/>
  <c r="H39" i="18" s="1"/>
  <c r="I39" i="18" s="1"/>
  <c r="C39" i="18"/>
  <c r="G38" i="18"/>
  <c r="H38" i="18" s="1"/>
  <c r="I38" i="18" s="1"/>
  <c r="C38" i="18"/>
  <c r="G37" i="18"/>
  <c r="H37" i="18" s="1"/>
  <c r="I37" i="18" s="1"/>
  <c r="C37" i="18"/>
  <c r="G36" i="18"/>
  <c r="H36" i="18" s="1"/>
  <c r="I36" i="18" s="1"/>
  <c r="C36" i="18"/>
  <c r="G35" i="18"/>
  <c r="H35" i="18" s="1"/>
  <c r="I35" i="18" s="1"/>
  <c r="C35" i="18"/>
  <c r="G34" i="18"/>
  <c r="H34" i="18" s="1"/>
  <c r="I34" i="18" s="1"/>
  <c r="C34" i="18"/>
  <c r="G33" i="18"/>
  <c r="H33" i="18" s="1"/>
  <c r="I33" i="18" s="1"/>
  <c r="C33" i="18"/>
  <c r="F32" i="18"/>
  <c r="G32" i="18" s="1"/>
  <c r="H32" i="18" s="1"/>
  <c r="I32" i="18" s="1"/>
  <c r="C32" i="18"/>
  <c r="G31" i="18"/>
  <c r="H31" i="18" s="1"/>
  <c r="I31" i="18" s="1"/>
  <c r="C31" i="18"/>
  <c r="G30" i="18"/>
  <c r="H30" i="18" s="1"/>
  <c r="I30" i="18" s="1"/>
  <c r="C30" i="18"/>
  <c r="G29" i="18"/>
  <c r="H29" i="18" s="1"/>
  <c r="I29" i="18" s="1"/>
  <c r="C29" i="18"/>
  <c r="G28" i="18"/>
  <c r="H28" i="18" s="1"/>
  <c r="I28" i="18" s="1"/>
  <c r="C28" i="18"/>
  <c r="G27" i="18"/>
  <c r="H27" i="18" s="1"/>
  <c r="I27" i="18" s="1"/>
  <c r="C27" i="18"/>
  <c r="G26" i="18"/>
  <c r="H26" i="18" s="1"/>
  <c r="I26" i="18" s="1"/>
  <c r="C26" i="18"/>
  <c r="G25" i="18"/>
  <c r="H25" i="18" s="1"/>
  <c r="I25" i="18" s="1"/>
  <c r="C25" i="18"/>
  <c r="H24" i="18"/>
  <c r="I24" i="18" s="1"/>
  <c r="G24" i="18"/>
  <c r="C24" i="18"/>
  <c r="G22" i="18"/>
  <c r="H22" i="18" s="1"/>
  <c r="I22" i="18" s="1"/>
  <c r="D22" i="18"/>
  <c r="C22" i="18" s="1"/>
  <c r="G21" i="18"/>
  <c r="H21" i="18" s="1"/>
  <c r="I21" i="18" s="1"/>
  <c r="D21" i="18"/>
  <c r="C21" i="18" s="1"/>
  <c r="G20" i="18"/>
  <c r="H20" i="18" s="1"/>
  <c r="I20" i="18" s="1"/>
  <c r="D20" i="18"/>
  <c r="C20" i="18" s="1"/>
  <c r="G19" i="18"/>
  <c r="H19" i="18" s="1"/>
  <c r="I19" i="18" s="1"/>
  <c r="D19" i="18"/>
  <c r="C19" i="18" s="1"/>
  <c r="H18" i="18"/>
  <c r="I18" i="18" s="1"/>
  <c r="G18" i="18"/>
  <c r="D18" i="18"/>
  <c r="C18" i="18" s="1"/>
  <c r="G17" i="18"/>
  <c r="H17" i="18" s="1"/>
  <c r="I17" i="18" s="1"/>
  <c r="D17" i="18"/>
  <c r="C17" i="18" s="1"/>
  <c r="G16" i="18"/>
  <c r="H16" i="18" s="1"/>
  <c r="I16" i="18" s="1"/>
  <c r="D16" i="18"/>
  <c r="C16" i="18" s="1"/>
  <c r="G15" i="18"/>
  <c r="H15" i="18" s="1"/>
  <c r="I15" i="18" s="1"/>
  <c r="D15" i="18"/>
  <c r="C15" i="18" s="1"/>
  <c r="G14" i="18"/>
  <c r="H14" i="18" s="1"/>
  <c r="I14" i="18" s="1"/>
  <c r="D14" i="18"/>
  <c r="C14" i="18" s="1"/>
  <c r="G13" i="18"/>
  <c r="H13" i="18" s="1"/>
  <c r="I13" i="18" s="1"/>
  <c r="D13" i="18"/>
  <c r="C13" i="18" s="1"/>
  <c r="E10" i="6" l="1"/>
  <c r="D10" i="6"/>
  <c r="C10" i="6"/>
  <c r="B11" i="16"/>
  <c r="E11" i="16"/>
  <c r="H11" i="16"/>
  <c r="I11"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12" i="16"/>
  <c r="B11" i="17"/>
  <c r="E11" i="17"/>
  <c r="H11" i="17"/>
  <c r="I11" i="17"/>
  <c r="G13" i="17"/>
  <c r="H13" i="17" s="1"/>
  <c r="G14" i="17"/>
  <c r="G15" i="17"/>
  <c r="H15" i="17" s="1"/>
  <c r="I15" i="17" s="1"/>
  <c r="G16" i="17"/>
  <c r="H16" i="17" s="1"/>
  <c r="I16" i="17" s="1"/>
  <c r="G17" i="17"/>
  <c r="H17" i="17" s="1"/>
  <c r="I17" i="17" s="1"/>
  <c r="G18" i="17"/>
  <c r="H18" i="17" s="1"/>
  <c r="I18" i="17" s="1"/>
  <c r="G19" i="17"/>
  <c r="H19" i="17" s="1"/>
  <c r="I19" i="17" s="1"/>
  <c r="G20" i="17"/>
  <c r="H20" i="17" s="1"/>
  <c r="I20" i="17" s="1"/>
  <c r="G21" i="17"/>
  <c r="H21" i="17" s="1"/>
  <c r="I21" i="17" s="1"/>
  <c r="G22" i="17"/>
  <c r="H22" i="17" s="1"/>
  <c r="I22" i="17" s="1"/>
  <c r="G23" i="17"/>
  <c r="G24" i="17"/>
  <c r="H24" i="17" s="1"/>
  <c r="I24" i="17" s="1"/>
  <c r="G25" i="17"/>
  <c r="H25" i="17" s="1"/>
  <c r="I25" i="17" s="1"/>
  <c r="G26" i="17"/>
  <c r="H26" i="17" s="1"/>
  <c r="I26" i="17" s="1"/>
  <c r="G27" i="17"/>
  <c r="H27" i="17" s="1"/>
  <c r="I27" i="17" s="1"/>
  <c r="G28" i="17"/>
  <c r="H28" i="17" s="1"/>
  <c r="I28" i="17" s="1"/>
  <c r="G29" i="17"/>
  <c r="H29" i="17" s="1"/>
  <c r="I29" i="17" s="1"/>
  <c r="G30" i="17"/>
  <c r="H30" i="17" s="1"/>
  <c r="I30" i="17" s="1"/>
  <c r="G31" i="17"/>
  <c r="H31" i="17" s="1"/>
  <c r="I31" i="17" s="1"/>
  <c r="G32" i="17"/>
  <c r="H32" i="17" s="1"/>
  <c r="I32" i="17" s="1"/>
  <c r="G33" i="17"/>
  <c r="H33" i="17" s="1"/>
  <c r="I33" i="17" s="1"/>
  <c r="G34" i="17"/>
  <c r="H34" i="17" s="1"/>
  <c r="I34" i="17" s="1"/>
  <c r="G35" i="17"/>
  <c r="H35" i="17" s="1"/>
  <c r="I35" i="17" s="1"/>
  <c r="G36" i="17"/>
  <c r="H36" i="17" s="1"/>
  <c r="I36" i="17" s="1"/>
  <c r="G37" i="17"/>
  <c r="H37" i="17" s="1"/>
  <c r="I37" i="17" s="1"/>
  <c r="G38" i="17"/>
  <c r="G39" i="17"/>
  <c r="H39" i="17" s="1"/>
  <c r="I39" i="17" s="1"/>
  <c r="G40" i="17"/>
  <c r="H40" i="17" s="1"/>
  <c r="I40" i="17" s="1"/>
  <c r="G41" i="17"/>
  <c r="H41" i="17" s="1"/>
  <c r="I41" i="17" s="1"/>
  <c r="G42" i="17"/>
  <c r="H42" i="17" s="1"/>
  <c r="I42" i="17" s="1"/>
  <c r="G43" i="17"/>
  <c r="H43" i="17" s="1"/>
  <c r="I43" i="17" s="1"/>
  <c r="G44" i="17"/>
  <c r="H44" i="17" s="1"/>
  <c r="I44" i="17" s="1"/>
  <c r="G45" i="17"/>
  <c r="H45" i="17" s="1"/>
  <c r="I45" i="17" s="1"/>
  <c r="G46" i="17"/>
  <c r="G47" i="17"/>
  <c r="G48" i="17"/>
  <c r="H48" i="17" s="1"/>
  <c r="I48" i="17" s="1"/>
  <c r="G49" i="17"/>
  <c r="H49" i="17" s="1"/>
  <c r="I49" i="17" s="1"/>
  <c r="G50" i="17"/>
  <c r="H50" i="17" s="1"/>
  <c r="I50" i="17" s="1"/>
  <c r="G51" i="17"/>
  <c r="H51" i="17" s="1"/>
  <c r="I51" i="17" s="1"/>
  <c r="G52" i="17"/>
  <c r="H52" i="17" s="1"/>
  <c r="I52" i="17" s="1"/>
  <c r="G53" i="17"/>
  <c r="H53" i="17" s="1"/>
  <c r="I53" i="17" s="1"/>
  <c r="G54" i="17"/>
  <c r="G55" i="17"/>
  <c r="H55" i="17" s="1"/>
  <c r="I55" i="17" s="1"/>
  <c r="G56" i="17"/>
  <c r="H56" i="17" s="1"/>
  <c r="I56" i="17" s="1"/>
  <c r="G57" i="17"/>
  <c r="H57" i="17" s="1"/>
  <c r="I57" i="17" s="1"/>
  <c r="G58" i="17"/>
  <c r="H58" i="17" s="1"/>
  <c r="I58" i="17" s="1"/>
  <c r="G59" i="17"/>
  <c r="H59" i="17" s="1"/>
  <c r="I59" i="17" s="1"/>
  <c r="G12" i="17"/>
  <c r="H12" i="17" s="1"/>
  <c r="I12" i="17" s="1"/>
  <c r="H14" i="17"/>
  <c r="I14" i="17" s="1"/>
  <c r="H23" i="17"/>
  <c r="I23" i="17" s="1"/>
  <c r="H38" i="17"/>
  <c r="I38" i="17" s="1"/>
  <c r="H46" i="17"/>
  <c r="I46" i="17" s="1"/>
  <c r="H47" i="17"/>
  <c r="I47" i="17" s="1"/>
  <c r="H54" i="17"/>
  <c r="I54" i="17" s="1"/>
  <c r="C59" i="17"/>
  <c r="C58" i="17"/>
  <c r="C57" i="17"/>
  <c r="C56" i="17"/>
  <c r="C55" i="17"/>
  <c r="C54" i="17"/>
  <c r="C53" i="17"/>
  <c r="C52"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I13" i="17" l="1"/>
  <c r="H13" i="16" l="1"/>
  <c r="I13" i="16" s="1"/>
  <c r="I18" i="16"/>
  <c r="I34" i="16"/>
  <c r="I42" i="16"/>
  <c r="H14" i="16"/>
  <c r="I14" i="16" s="1"/>
  <c r="H15" i="16"/>
  <c r="I15" i="16" s="1"/>
  <c r="H16" i="16"/>
  <c r="I16" i="16" s="1"/>
  <c r="H17" i="16"/>
  <c r="I17" i="16" s="1"/>
  <c r="H18" i="16"/>
  <c r="H19" i="16"/>
  <c r="I19" i="16" s="1"/>
  <c r="H20" i="16"/>
  <c r="I20" i="16" s="1"/>
  <c r="H21" i="16"/>
  <c r="I21" i="16" s="1"/>
  <c r="H22" i="16"/>
  <c r="I22" i="16" s="1"/>
  <c r="H23" i="16"/>
  <c r="I23" i="16" s="1"/>
  <c r="H24" i="16"/>
  <c r="I24" i="16" s="1"/>
  <c r="H25" i="16"/>
  <c r="I25" i="16" s="1"/>
  <c r="H26" i="16"/>
  <c r="I26" i="16" s="1"/>
  <c r="H27" i="16"/>
  <c r="I27" i="16" s="1"/>
  <c r="H28" i="16"/>
  <c r="I28" i="16" s="1"/>
  <c r="H29" i="16"/>
  <c r="I29" i="16" s="1"/>
  <c r="H30" i="16"/>
  <c r="I30" i="16" s="1"/>
  <c r="H31" i="16"/>
  <c r="I31" i="16" s="1"/>
  <c r="H32" i="16"/>
  <c r="I32" i="16" s="1"/>
  <c r="H33" i="16"/>
  <c r="I33" i="16" s="1"/>
  <c r="H34" i="16"/>
  <c r="H35" i="16"/>
  <c r="I35" i="16" s="1"/>
  <c r="H36" i="16"/>
  <c r="I36" i="16" s="1"/>
  <c r="H37" i="16"/>
  <c r="I37" i="16" s="1"/>
  <c r="H38" i="16"/>
  <c r="I38" i="16" s="1"/>
  <c r="H39" i="16"/>
  <c r="I39" i="16" s="1"/>
  <c r="H40" i="16"/>
  <c r="I40" i="16" s="1"/>
  <c r="H41" i="16"/>
  <c r="I41" i="16" s="1"/>
  <c r="H42" i="16"/>
  <c r="H43" i="16"/>
  <c r="I43" i="16" s="1"/>
  <c r="H45" i="16"/>
  <c r="I45" i="16" s="1"/>
  <c r="H46" i="16"/>
  <c r="I46" i="16" s="1"/>
  <c r="H47" i="16"/>
  <c r="I47" i="16" s="1"/>
  <c r="H12" i="16"/>
  <c r="I12" i="16" s="1"/>
  <c r="H44" i="16"/>
  <c r="I44" i="16" s="1"/>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B11" i="15"/>
  <c r="E11" i="15"/>
  <c r="I11" i="15"/>
  <c r="H11"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12" i="15"/>
  <c r="H13" i="15"/>
  <c r="N13" i="15" s="1"/>
  <c r="H14" i="15"/>
  <c r="H15" i="15"/>
  <c r="N15" i="15" s="1"/>
  <c r="H16" i="15"/>
  <c r="H17" i="15"/>
  <c r="H18" i="15"/>
  <c r="H19" i="15"/>
  <c r="H20" i="15"/>
  <c r="H21" i="15"/>
  <c r="N21" i="15" s="1"/>
  <c r="H22" i="15"/>
  <c r="H23" i="15"/>
  <c r="N23" i="15" s="1"/>
  <c r="H24" i="15"/>
  <c r="H25" i="15"/>
  <c r="H26" i="15"/>
  <c r="H27" i="15"/>
  <c r="H28" i="15"/>
  <c r="H29" i="15"/>
  <c r="N29" i="15" s="1"/>
  <c r="H30" i="15"/>
  <c r="H31" i="15"/>
  <c r="N31" i="15" s="1"/>
  <c r="H32" i="15"/>
  <c r="H33" i="15"/>
  <c r="H34" i="15"/>
  <c r="H35" i="15"/>
  <c r="H36" i="15"/>
  <c r="H37" i="15"/>
  <c r="N37" i="15" s="1"/>
  <c r="H38" i="15"/>
  <c r="N38" i="15" s="1"/>
  <c r="H39" i="15"/>
  <c r="N39" i="15" s="1"/>
  <c r="H40" i="15"/>
  <c r="H41" i="15"/>
  <c r="H42" i="15"/>
  <c r="H43" i="15"/>
  <c r="H44" i="15"/>
  <c r="H45" i="15"/>
  <c r="N45" i="15" s="1"/>
  <c r="H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12" i="15"/>
  <c r="K45" i="15"/>
  <c r="L45" i="15" s="1"/>
  <c r="C45" i="15"/>
  <c r="N44" i="15"/>
  <c r="K44" i="15"/>
  <c r="L44" i="15" s="1"/>
  <c r="C44" i="15"/>
  <c r="N43" i="15"/>
  <c r="K43" i="15"/>
  <c r="L43" i="15" s="1"/>
  <c r="C43" i="15"/>
  <c r="N42" i="15"/>
  <c r="K42" i="15"/>
  <c r="L42" i="15" s="1"/>
  <c r="C42" i="15"/>
  <c r="N41" i="15"/>
  <c r="K41" i="15"/>
  <c r="L41" i="15" s="1"/>
  <c r="C41" i="15"/>
  <c r="N40" i="15"/>
  <c r="K40" i="15"/>
  <c r="L40" i="15" s="1"/>
  <c r="C40" i="15"/>
  <c r="K39" i="15"/>
  <c r="L39" i="15" s="1"/>
  <c r="C39" i="15"/>
  <c r="K38" i="15"/>
  <c r="L38" i="15" s="1"/>
  <c r="C38" i="15"/>
  <c r="K37" i="15"/>
  <c r="L37" i="15" s="1"/>
  <c r="C37" i="15"/>
  <c r="N36" i="15"/>
  <c r="K36" i="15"/>
  <c r="L36" i="15" s="1"/>
  <c r="C36" i="15"/>
  <c r="N35" i="15"/>
  <c r="K35" i="15"/>
  <c r="L35" i="15" s="1"/>
  <c r="C35" i="15"/>
  <c r="N34" i="15"/>
  <c r="K34" i="15"/>
  <c r="L34" i="15" s="1"/>
  <c r="C34" i="15"/>
  <c r="N33" i="15"/>
  <c r="K33" i="15"/>
  <c r="L33" i="15" s="1"/>
  <c r="C33" i="15"/>
  <c r="N32" i="15"/>
  <c r="K32" i="15"/>
  <c r="L32" i="15" s="1"/>
  <c r="C32" i="15"/>
  <c r="K31" i="15"/>
  <c r="L31" i="15" s="1"/>
  <c r="C31" i="15"/>
  <c r="N30" i="15"/>
  <c r="K30" i="15"/>
  <c r="L30" i="15" s="1"/>
  <c r="C30" i="15"/>
  <c r="K29" i="15"/>
  <c r="L29" i="15" s="1"/>
  <c r="C29" i="15"/>
  <c r="N28" i="15"/>
  <c r="K28" i="15"/>
  <c r="L28" i="15" s="1"/>
  <c r="C28" i="15"/>
  <c r="N27" i="15"/>
  <c r="K27" i="15"/>
  <c r="L27" i="15" s="1"/>
  <c r="C27" i="15"/>
  <c r="N26" i="15"/>
  <c r="K26" i="15"/>
  <c r="L26" i="15" s="1"/>
  <c r="C26" i="15"/>
  <c r="N25" i="15"/>
  <c r="K25" i="15"/>
  <c r="L25" i="15" s="1"/>
  <c r="C25" i="15"/>
  <c r="N24" i="15"/>
  <c r="K24" i="15"/>
  <c r="L24" i="15" s="1"/>
  <c r="C24" i="15"/>
  <c r="K23" i="15"/>
  <c r="L23" i="15" s="1"/>
  <c r="C23" i="15"/>
  <c r="N22" i="15"/>
  <c r="K22" i="15"/>
  <c r="L22" i="15" s="1"/>
  <c r="M22" i="15" s="1"/>
  <c r="C22" i="15"/>
  <c r="K21" i="15"/>
  <c r="L21" i="15" s="1"/>
  <c r="C21" i="15"/>
  <c r="N20" i="15"/>
  <c r="K20" i="15"/>
  <c r="L20" i="15" s="1"/>
  <c r="C20" i="15"/>
  <c r="N19" i="15"/>
  <c r="K19" i="15"/>
  <c r="L19" i="15" s="1"/>
  <c r="C19" i="15"/>
  <c r="N18" i="15"/>
  <c r="L18" i="15"/>
  <c r="M18" i="15" s="1"/>
  <c r="K18" i="15"/>
  <c r="C18" i="15"/>
  <c r="N17" i="15"/>
  <c r="K17" i="15"/>
  <c r="L17" i="15" s="1"/>
  <c r="C17" i="15"/>
  <c r="N16" i="15"/>
  <c r="K16" i="15"/>
  <c r="L16" i="15" s="1"/>
  <c r="C16" i="15"/>
  <c r="K15" i="15"/>
  <c r="L15" i="15" s="1"/>
  <c r="C15" i="15"/>
  <c r="N14" i="15"/>
  <c r="K14" i="15"/>
  <c r="L14" i="15" s="1"/>
  <c r="C14" i="15"/>
  <c r="K13" i="15"/>
  <c r="L13" i="15" s="1"/>
  <c r="C13" i="15"/>
  <c r="N12" i="15"/>
  <c r="K12" i="15"/>
  <c r="L12" i="15" s="1"/>
  <c r="C12" i="15"/>
  <c r="O30" i="15" l="1"/>
  <c r="O38" i="15"/>
  <c r="M14" i="15"/>
  <c r="O26" i="15"/>
  <c r="M26" i="15"/>
  <c r="O42" i="15"/>
  <c r="M42" i="15"/>
  <c r="M30" i="15"/>
  <c r="M38" i="15"/>
  <c r="O34" i="15"/>
  <c r="M34" i="15"/>
  <c r="O23" i="15"/>
  <c r="M23" i="15"/>
  <c r="O37" i="15"/>
  <c r="M37" i="15"/>
  <c r="O43" i="15"/>
  <c r="M43" i="15"/>
  <c r="O21" i="15"/>
  <c r="M21" i="15"/>
  <c r="O33" i="15"/>
  <c r="M33" i="15"/>
  <c r="O35" i="15"/>
  <c r="M35" i="15"/>
  <c r="M44" i="15"/>
  <c r="O44" i="15"/>
  <c r="O29" i="15"/>
  <c r="M29" i="15"/>
  <c r="O31" i="15"/>
  <c r="M31" i="15"/>
  <c r="M40" i="15"/>
  <c r="O40" i="15"/>
  <c r="M36" i="15"/>
  <c r="O36" i="15"/>
  <c r="M16" i="15"/>
  <c r="O16" i="15"/>
  <c r="O39" i="15"/>
  <c r="M39" i="15"/>
  <c r="M24" i="15"/>
  <c r="O24" i="15"/>
  <c r="M12" i="15"/>
  <c r="O12" i="15"/>
  <c r="O15" i="15"/>
  <c r="M15" i="15"/>
  <c r="M20" i="15"/>
  <c r="O20" i="15"/>
  <c r="O25" i="15"/>
  <c r="M25" i="15"/>
  <c r="O27" i="15"/>
  <c r="M27" i="15"/>
  <c r="O45" i="15"/>
  <c r="M45" i="15"/>
  <c r="M28" i="15"/>
  <c r="O28" i="15"/>
  <c r="O19" i="15"/>
  <c r="M19" i="15"/>
  <c r="O17" i="15"/>
  <c r="M17" i="15"/>
  <c r="O13" i="15"/>
  <c r="M13" i="15"/>
  <c r="M32" i="15"/>
  <c r="O32" i="15"/>
  <c r="O41" i="15"/>
  <c r="M41" i="15"/>
  <c r="O14" i="15"/>
  <c r="O18" i="15"/>
  <c r="O22" i="15"/>
  <c r="E11" i="14" l="1"/>
  <c r="B11" i="14"/>
  <c r="G13" i="14"/>
  <c r="H13" i="14" s="1"/>
  <c r="G14" i="14"/>
  <c r="H14" i="14" s="1"/>
  <c r="I14" i="14" s="1"/>
  <c r="G15" i="14"/>
  <c r="H15" i="14" s="1"/>
  <c r="G16" i="14"/>
  <c r="H16" i="14" s="1"/>
  <c r="G17" i="14"/>
  <c r="H17" i="14" s="1"/>
  <c r="G18" i="14"/>
  <c r="H18" i="14" s="1"/>
  <c r="G19" i="14"/>
  <c r="H19" i="14" s="1"/>
  <c r="G20" i="14"/>
  <c r="H20" i="14" s="1"/>
  <c r="G21" i="14"/>
  <c r="H21" i="14" s="1"/>
  <c r="G22" i="14"/>
  <c r="H22" i="14" s="1"/>
  <c r="G23" i="14"/>
  <c r="H23" i="14" s="1"/>
  <c r="G24" i="14"/>
  <c r="H24" i="14" s="1"/>
  <c r="G25" i="14"/>
  <c r="H25" i="14" s="1"/>
  <c r="G12" i="14"/>
  <c r="H12" i="14" s="1"/>
  <c r="C25" i="14"/>
  <c r="C24" i="14"/>
  <c r="C23" i="14"/>
  <c r="C22" i="14"/>
  <c r="C21" i="14"/>
  <c r="C20" i="14"/>
  <c r="C19" i="14"/>
  <c r="C18" i="14"/>
  <c r="C17" i="14"/>
  <c r="C16" i="14"/>
  <c r="C15" i="14"/>
  <c r="C14" i="14"/>
  <c r="C13" i="14"/>
  <c r="C12" i="14"/>
  <c r="I21" i="14" l="1"/>
  <c r="I13" i="14"/>
  <c r="H11" i="14"/>
  <c r="I24" i="14"/>
  <c r="I16" i="14"/>
  <c r="I15" i="14"/>
  <c r="I20" i="14"/>
  <c r="I12" i="14"/>
  <c r="I18" i="14"/>
  <c r="I23" i="14"/>
  <c r="I19" i="14"/>
  <c r="I25" i="14"/>
  <c r="I17" i="14"/>
  <c r="I22" i="14"/>
  <c r="I11" i="14" l="1"/>
  <c r="E11" i="13" l="1"/>
  <c r="H11" i="13"/>
  <c r="I11" i="13"/>
  <c r="B11" i="13"/>
  <c r="G13" i="13" l="1"/>
  <c r="H13" i="13" s="1"/>
  <c r="G14" i="13"/>
  <c r="H14" i="13" s="1"/>
  <c r="I14" i="13" s="1"/>
  <c r="G15" i="13"/>
  <c r="H15" i="13" s="1"/>
  <c r="I15" i="13" s="1"/>
  <c r="G16" i="13"/>
  <c r="H16" i="13" s="1"/>
  <c r="G17" i="13"/>
  <c r="H17" i="13" s="1"/>
  <c r="I17" i="13" s="1"/>
  <c r="G18" i="13"/>
  <c r="H18" i="13" s="1"/>
  <c r="I18" i="13" s="1"/>
  <c r="G19" i="13"/>
  <c r="H19" i="13" s="1"/>
  <c r="G20" i="13"/>
  <c r="H20" i="13" s="1"/>
  <c r="I20" i="13" s="1"/>
  <c r="G21" i="13"/>
  <c r="H21" i="13" s="1"/>
  <c r="G22" i="13"/>
  <c r="H22" i="13" s="1"/>
  <c r="I22" i="13" s="1"/>
  <c r="G23" i="13"/>
  <c r="H23" i="13" s="1"/>
  <c r="G24" i="13"/>
  <c r="H24" i="13" s="1"/>
  <c r="G25" i="13"/>
  <c r="H25" i="13" s="1"/>
  <c r="I25" i="13" s="1"/>
  <c r="G26" i="13"/>
  <c r="H26" i="13" s="1"/>
  <c r="I26" i="13" s="1"/>
  <c r="G27" i="13"/>
  <c r="H27" i="13" s="1"/>
  <c r="I27" i="13" s="1"/>
  <c r="G28" i="13"/>
  <c r="H28" i="13" s="1"/>
  <c r="I28" i="13" s="1"/>
  <c r="G29" i="13"/>
  <c r="H29" i="13" s="1"/>
  <c r="I29" i="13" s="1"/>
  <c r="G30" i="13"/>
  <c r="H30" i="13" s="1"/>
  <c r="I30" i="13" s="1"/>
  <c r="G12" i="13"/>
  <c r="H12" i="13" s="1"/>
  <c r="I12" i="13" s="1"/>
  <c r="C30" i="13"/>
  <c r="C29" i="13"/>
  <c r="C28" i="13"/>
  <c r="C27" i="13"/>
  <c r="C26" i="13"/>
  <c r="C25" i="13"/>
  <c r="C24" i="13"/>
  <c r="C23" i="13"/>
  <c r="C22" i="13"/>
  <c r="C21" i="13"/>
  <c r="C20" i="13"/>
  <c r="C19" i="13"/>
  <c r="C18" i="13"/>
  <c r="C17" i="13"/>
  <c r="C16" i="13"/>
  <c r="C15" i="13"/>
  <c r="C14" i="13"/>
  <c r="C13" i="13"/>
  <c r="C12" i="13"/>
  <c r="I24" i="13" l="1"/>
  <c r="I16" i="13"/>
  <c r="I23" i="13"/>
  <c r="I21" i="13"/>
  <c r="I13" i="13"/>
  <c r="I19" i="13"/>
  <c r="J94" i="2" l="1"/>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E21" i="2"/>
  <c r="F21" i="2"/>
  <c r="C21" i="2"/>
  <c r="I23" i="2"/>
  <c r="J23" i="2" s="1"/>
  <c r="I24" i="2"/>
  <c r="J24" i="2" s="1"/>
  <c r="I25" i="2"/>
  <c r="J25" i="2" s="1"/>
  <c r="I26" i="2"/>
  <c r="J26" i="2" s="1"/>
  <c r="K26" i="2" s="1"/>
  <c r="I27" i="2"/>
  <c r="J27" i="2" s="1"/>
  <c r="I29" i="2"/>
  <c r="J29" i="2" s="1"/>
  <c r="I30" i="2"/>
  <c r="I31" i="2"/>
  <c r="J31" i="2" s="1"/>
  <c r="I32" i="2"/>
  <c r="I33" i="2"/>
  <c r="J33" i="2" s="1"/>
  <c r="I34" i="2"/>
  <c r="J34" i="2" s="1"/>
  <c r="I35" i="2"/>
  <c r="J35" i="2" s="1"/>
  <c r="I36" i="2"/>
  <c r="J36" i="2" s="1"/>
  <c r="I37" i="2"/>
  <c r="J37" i="2" s="1"/>
  <c r="I38" i="2"/>
  <c r="J38" i="2" s="1"/>
  <c r="I39" i="2"/>
  <c r="I40" i="2"/>
  <c r="J40" i="2" s="1"/>
  <c r="I41" i="2"/>
  <c r="J41" i="2" s="1"/>
  <c r="I42" i="2"/>
  <c r="J42" i="2" s="1"/>
  <c r="I43" i="2"/>
  <c r="I44" i="2"/>
  <c r="J44" i="2" s="1"/>
  <c r="I45" i="2"/>
  <c r="J45" i="2" s="1"/>
  <c r="I46" i="2"/>
  <c r="J46" i="2" s="1"/>
  <c r="I47" i="2"/>
  <c r="I48" i="2"/>
  <c r="J48" i="2" s="1"/>
  <c r="I49" i="2"/>
  <c r="J49" i="2" s="1"/>
  <c r="I50" i="2"/>
  <c r="I51" i="2"/>
  <c r="J51" i="2" s="1"/>
  <c r="I52" i="2"/>
  <c r="J52" i="2" s="1"/>
  <c r="I53" i="2"/>
  <c r="J53" i="2" s="1"/>
  <c r="I54" i="2"/>
  <c r="J54" i="2" s="1"/>
  <c r="I55" i="2"/>
  <c r="J55" i="2" s="1"/>
  <c r="I56" i="2"/>
  <c r="J56" i="2" s="1"/>
  <c r="I57" i="2"/>
  <c r="J57" i="2" s="1"/>
  <c r="I58" i="2"/>
  <c r="J58" i="2" s="1"/>
  <c r="I59" i="2"/>
  <c r="J59" i="2" s="1"/>
  <c r="I60" i="2"/>
  <c r="J60" i="2" s="1"/>
  <c r="I61" i="2"/>
  <c r="I62" i="2"/>
  <c r="J62" i="2" s="1"/>
  <c r="I63" i="2"/>
  <c r="J63" i="2" s="1"/>
  <c r="I64" i="2"/>
  <c r="J64" i="2" s="1"/>
  <c r="I65" i="2"/>
  <c r="J65" i="2" s="1"/>
  <c r="I66" i="2"/>
  <c r="J66" i="2" s="1"/>
  <c r="I67" i="2"/>
  <c r="J67" i="2" s="1"/>
  <c r="I68" i="2"/>
  <c r="J68" i="2" s="1"/>
  <c r="I69" i="2"/>
  <c r="J69" i="2" s="1"/>
  <c r="I70" i="2"/>
  <c r="I71" i="2"/>
  <c r="I72" i="2"/>
  <c r="J72" i="2" s="1"/>
  <c r="I73" i="2"/>
  <c r="J73" i="2" s="1"/>
  <c r="I74" i="2"/>
  <c r="I75" i="2"/>
  <c r="I76" i="2"/>
  <c r="J76" i="2" s="1"/>
  <c r="I77" i="2"/>
  <c r="J77" i="2" s="1"/>
  <c r="I78" i="2"/>
  <c r="I79" i="2"/>
  <c r="I80" i="2"/>
  <c r="I81" i="2"/>
  <c r="J81" i="2" s="1"/>
  <c r="I82" i="2"/>
  <c r="J82" i="2" s="1"/>
  <c r="I83" i="2"/>
  <c r="I84" i="2"/>
  <c r="I85" i="2"/>
  <c r="I86" i="2"/>
  <c r="J86" i="2" s="1"/>
  <c r="I87" i="2"/>
  <c r="J87" i="2" s="1"/>
  <c r="I88" i="2"/>
  <c r="I89" i="2"/>
  <c r="J89" i="2" s="1"/>
  <c r="I90" i="2"/>
  <c r="J90" i="2" s="1"/>
  <c r="I91" i="2"/>
  <c r="J91" i="2" s="1"/>
  <c r="I92" i="2"/>
  <c r="J92" i="2" s="1"/>
  <c r="I93" i="2"/>
  <c r="I22" i="2"/>
  <c r="J22" i="2" s="1"/>
  <c r="K22" i="2" s="1"/>
  <c r="G76" i="2" l="1"/>
  <c r="K76" i="2"/>
  <c r="G64" i="2"/>
  <c r="K64" i="2"/>
  <c r="G52" i="2"/>
  <c r="K52" i="2"/>
  <c r="G44" i="2"/>
  <c r="K44" i="2"/>
  <c r="G36" i="2"/>
  <c r="K36" i="2"/>
  <c r="G23" i="2"/>
  <c r="K23" i="2"/>
  <c r="G91" i="2"/>
  <c r="K91" i="2"/>
  <c r="G87" i="2"/>
  <c r="K87" i="2"/>
  <c r="G67" i="2"/>
  <c r="K67" i="2"/>
  <c r="G63" i="2"/>
  <c r="K63" i="2"/>
  <c r="G59" i="2"/>
  <c r="K59" i="2"/>
  <c r="G55" i="2"/>
  <c r="K55" i="2"/>
  <c r="G51" i="2"/>
  <c r="K51" i="2"/>
  <c r="G35" i="2"/>
  <c r="K35" i="2"/>
  <c r="G31" i="2"/>
  <c r="K31" i="2"/>
  <c r="G72" i="2"/>
  <c r="K72" i="2"/>
  <c r="G60" i="2"/>
  <c r="K60" i="2"/>
  <c r="G48" i="2"/>
  <c r="K48" i="2"/>
  <c r="G27" i="2"/>
  <c r="K27" i="2"/>
  <c r="G90" i="2"/>
  <c r="K90" i="2"/>
  <c r="G86" i="2"/>
  <c r="K86" i="2"/>
  <c r="G82" i="2"/>
  <c r="K82" i="2"/>
  <c r="G66" i="2"/>
  <c r="K66" i="2"/>
  <c r="G62" i="2"/>
  <c r="K62" i="2"/>
  <c r="G58" i="2"/>
  <c r="K58" i="2"/>
  <c r="G54" i="2"/>
  <c r="K54" i="2"/>
  <c r="G46" i="2"/>
  <c r="K46" i="2"/>
  <c r="G42" i="2"/>
  <c r="K42" i="2"/>
  <c r="G38" i="2"/>
  <c r="K38" i="2"/>
  <c r="G34" i="2"/>
  <c r="K34" i="2"/>
  <c r="G25" i="2"/>
  <c r="K25" i="2"/>
  <c r="G92" i="2"/>
  <c r="K92" i="2"/>
  <c r="G68" i="2"/>
  <c r="K68" i="2"/>
  <c r="G56" i="2"/>
  <c r="K56" i="2"/>
  <c r="G40" i="2"/>
  <c r="K40" i="2"/>
  <c r="G89" i="2"/>
  <c r="K89" i="2"/>
  <c r="G81" i="2"/>
  <c r="K81" i="2"/>
  <c r="G77" i="2"/>
  <c r="K77" i="2"/>
  <c r="G73" i="2"/>
  <c r="K73" i="2"/>
  <c r="G69" i="2"/>
  <c r="K69" i="2"/>
  <c r="G65" i="2"/>
  <c r="K65" i="2"/>
  <c r="G57" i="2"/>
  <c r="K57" i="2"/>
  <c r="G53" i="2"/>
  <c r="K53" i="2"/>
  <c r="G49" i="2"/>
  <c r="K49" i="2"/>
  <c r="G45" i="2"/>
  <c r="K45" i="2"/>
  <c r="G41" i="2"/>
  <c r="K41" i="2"/>
  <c r="G37" i="2"/>
  <c r="K37" i="2"/>
  <c r="G33" i="2"/>
  <c r="K33" i="2"/>
  <c r="G29" i="2"/>
  <c r="K29" i="2"/>
  <c r="G24" i="2"/>
  <c r="K24" i="2"/>
  <c r="J93" i="2"/>
  <c r="J88" i="2"/>
  <c r="J85" i="2"/>
  <c r="J84" i="2"/>
  <c r="J83" i="2"/>
  <c r="J79" i="2"/>
  <c r="J78" i="2"/>
  <c r="J75" i="2"/>
  <c r="J74" i="2"/>
  <c r="J71" i="2"/>
  <c r="J80" i="2"/>
  <c r="J50" i="2"/>
  <c r="J47" i="2"/>
  <c r="J43" i="2"/>
  <c r="J61" i="2"/>
  <c r="J39" i="2"/>
  <c r="J70" i="2"/>
  <c r="J32" i="2"/>
  <c r="J30" i="2"/>
  <c r="G22" i="2"/>
  <c r="G26"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22" i="2"/>
  <c r="G93" i="2" l="1"/>
  <c r="K93" i="2"/>
  <c r="G88" i="2"/>
  <c r="K88" i="2"/>
  <c r="G85" i="2"/>
  <c r="K85" i="2"/>
  <c r="G84" i="2"/>
  <c r="K84" i="2"/>
  <c r="G83" i="2"/>
  <c r="K83" i="2"/>
  <c r="G79" i="2"/>
  <c r="K79" i="2"/>
  <c r="G78" i="2"/>
  <c r="K78" i="2"/>
  <c r="G75" i="2"/>
  <c r="K75" i="2"/>
  <c r="D21" i="2"/>
  <c r="G74" i="2"/>
  <c r="K74" i="2"/>
  <c r="G71" i="2"/>
  <c r="K71" i="2"/>
  <c r="G80" i="2"/>
  <c r="K80" i="2"/>
  <c r="G50" i="2"/>
  <c r="K50" i="2"/>
  <c r="G47" i="2"/>
  <c r="K47" i="2"/>
  <c r="G43" i="2"/>
  <c r="K43" i="2"/>
  <c r="G61" i="2"/>
  <c r="K61" i="2"/>
  <c r="G39" i="2"/>
  <c r="K39" i="2"/>
  <c r="G70" i="2"/>
  <c r="K70" i="2"/>
  <c r="G32" i="2"/>
  <c r="K32" i="2"/>
  <c r="G30" i="2"/>
  <c r="K30" i="2"/>
  <c r="H21" i="2"/>
  <c r="I28" i="2"/>
  <c r="J28" i="2" l="1"/>
  <c r="J21" i="2" s="1"/>
  <c r="K28" i="2" l="1"/>
  <c r="K21" i="2" s="1"/>
  <c r="G28" i="2"/>
  <c r="G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18" authorId="0" shapeId="0" xr:uid="{CF3E88F8-EAA8-40B7-8F66-10A412EF0137}">
      <text>
        <r>
          <rPr>
            <b/>
            <sz val="9"/>
            <color indexed="81"/>
            <rFont val="Tahoma"/>
            <family val="2"/>
          </rPr>
          <t>Liene Ābola:</t>
        </r>
        <r>
          <rPr>
            <sz val="9"/>
            <color indexed="81"/>
            <rFont val="Tahoma"/>
            <family val="2"/>
          </rPr>
          <t xml:space="preserve">
Samazināts VSAOI</t>
        </r>
      </text>
    </comment>
    <comment ref="I23" authorId="0" shapeId="0" xr:uid="{A9CDACDA-9CA2-4C45-B540-EC25EEF60930}">
      <text>
        <r>
          <rPr>
            <b/>
            <sz val="9"/>
            <color indexed="81"/>
            <rFont val="Tahoma"/>
            <family val="2"/>
          </rPr>
          <t>Liene Ābola:</t>
        </r>
        <r>
          <rPr>
            <sz val="9"/>
            <color indexed="81"/>
            <rFont val="Tahoma"/>
            <family val="2"/>
          </rPr>
          <t xml:space="preserve">
Samazināts VSAOI</t>
        </r>
      </text>
    </comment>
    <comment ref="I28" authorId="0" shapeId="0" xr:uid="{5C1AAE47-9DC4-49F6-889C-5AD6B71CED16}">
      <text>
        <r>
          <rPr>
            <b/>
            <sz val="9"/>
            <color indexed="81"/>
            <rFont val="Tahoma"/>
            <family val="2"/>
          </rPr>
          <t>Liene Ābola:</t>
        </r>
        <r>
          <rPr>
            <sz val="9"/>
            <color indexed="81"/>
            <rFont val="Tahoma"/>
            <family val="2"/>
          </rPr>
          <t xml:space="preserve">
Samazināts VSAOI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18" authorId="0" shapeId="0" xr:uid="{8837BF34-A35C-4818-A975-A7062368F7CC}">
      <text>
        <r>
          <rPr>
            <b/>
            <sz val="9"/>
            <color indexed="81"/>
            <rFont val="Tahoma"/>
            <family val="2"/>
          </rPr>
          <t>Liene Ābola:</t>
        </r>
        <r>
          <rPr>
            <sz val="9"/>
            <color indexed="81"/>
            <rFont val="Tahoma"/>
            <family val="2"/>
          </rPr>
          <t xml:space="preserve">
Samazināts VSOI</t>
        </r>
      </text>
    </comment>
    <comment ref="I23" authorId="0" shapeId="0" xr:uid="{8AE99633-C18C-4FB1-B85F-607911893259}">
      <text>
        <r>
          <rPr>
            <b/>
            <sz val="9"/>
            <color indexed="81"/>
            <rFont val="Tahoma"/>
            <family val="2"/>
          </rPr>
          <t>Liene Ābola:</t>
        </r>
        <r>
          <rPr>
            <sz val="9"/>
            <color indexed="81"/>
            <rFont val="Tahoma"/>
            <family val="2"/>
          </rPr>
          <t xml:space="preserve">
Samazināts VSAOI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G7" authorId="0" shapeId="0" xr:uid="{5BF0E8DD-BEEA-43E7-B720-AC612C4FDA6B}">
      <text>
        <r>
          <rPr>
            <b/>
            <sz val="9"/>
            <color indexed="81"/>
            <rFont val="Tahoma"/>
            <family val="2"/>
          </rPr>
          <t>Liene Ābola:</t>
        </r>
        <r>
          <rPr>
            <sz val="9"/>
            <color indexed="81"/>
            <rFont val="Tahoma"/>
            <family val="2"/>
          </rPr>
          <t xml:space="preserve">
167,42 vidējais darba stundu skaits mēnesī 2021.gadā</t>
        </r>
      </text>
    </comment>
  </commentList>
</comments>
</file>

<file path=xl/sharedStrings.xml><?xml version="1.0" encoding="utf-8"?>
<sst xmlns="http://schemas.openxmlformats.org/spreadsheetml/2006/main" count="604" uniqueCount="228">
  <si>
    <t>KOPĀ</t>
  </si>
  <si>
    <t>Kopā</t>
  </si>
  <si>
    <t>Piezīmes</t>
  </si>
  <si>
    <r>
      <t xml:space="preserve">  līdz normālam darba laikam </t>
    </r>
    <r>
      <rPr>
        <vertAlign val="superscript"/>
        <sz val="13"/>
        <color theme="1"/>
        <rFont val="Times New Roman"/>
        <family val="1"/>
        <charset val="186"/>
      </rPr>
      <t>1</t>
    </r>
  </si>
  <si>
    <t>Iestādes vadītājs ____________________ (paraksts)</t>
  </si>
  <si>
    <t>Faktiskā darba samaksa mēnesī, EUR</t>
  </si>
  <si>
    <r>
      <rPr>
        <vertAlign val="superscript"/>
        <sz val="12"/>
        <color theme="1"/>
        <rFont val="Times New Roman"/>
        <family val="1"/>
        <charset val="186"/>
      </rPr>
      <t>1</t>
    </r>
    <r>
      <rPr>
        <sz val="12"/>
        <color theme="1"/>
        <rFont val="Times New Roman"/>
        <family val="1"/>
        <charset val="186"/>
      </rPr>
      <t xml:space="preserve">  Normālais darba laiks (stundās) atbilstoši  darba dienu skaitam pārskata mēnesī ar dienas darba laiku, kas nepārsniedz 8 stundas. Izņemot ārstniecības personām, kuru darbs saistīts ar īpašu risku un  ja viņi šajā darbā ir nodarbināti ne mazāk kā 50 procentus no normālā dienas vai nedēļas darba laika, ir noteikta septiņu stundu darba  diena vai 35 stundu darba nedēļa (Darba Likuma 131.pants)</t>
    </r>
  </si>
  <si>
    <t>Izdevumi  par virsstundām kopā ar VSOAI, EUR</t>
  </si>
  <si>
    <t xml:space="preserve"> Darba stundas  normālā darba laika  ietvaros:</t>
  </si>
  <si>
    <t>tajā skaitā</t>
  </si>
  <si>
    <t>Mēnešalga no kuras rēķina stundas likmi</t>
  </si>
  <si>
    <t>…</t>
  </si>
  <si>
    <t>* Iesniedzot datus pārskatam katrai ārstniecības iestādei jānodrošina, ka ikmēneša darba laika uzskaites tabelē, kura tiek apsiprināta ar iestādes vadītāja parakstu, ir iespējams izsekot Jūsu iesniegtai informācijai - darbinieka saistībai ar Covid-19</t>
  </si>
  <si>
    <r>
      <t xml:space="preserve">Ārsti, zobārsti  un funkcionālie speciālisti, </t>
    </r>
    <r>
      <rPr>
        <sz val="13"/>
        <color rgb="FFFF0000"/>
        <rFont val="Times New Roman"/>
        <family val="1"/>
        <charset val="186"/>
      </rPr>
      <t>kopā, tai skaitā:</t>
    </r>
    <r>
      <rPr>
        <sz val="13"/>
        <color theme="1"/>
        <rFont val="Times New Roman"/>
        <family val="1"/>
        <charset val="186"/>
      </rPr>
      <t>**</t>
    </r>
  </si>
  <si>
    <r>
      <t xml:space="preserve">Ārstniecības un pacientu aprūpes personas un funkcionālo speciālistu asistenti, </t>
    </r>
    <r>
      <rPr>
        <sz val="13"/>
        <color rgb="FFFF0000"/>
        <rFont val="Times New Roman"/>
        <family val="1"/>
        <charset val="186"/>
      </rPr>
      <t>kopā, tai skaitā:</t>
    </r>
    <r>
      <rPr>
        <sz val="13"/>
        <color theme="1"/>
        <rFont val="Times New Roman"/>
        <family val="1"/>
        <charset val="186"/>
      </rPr>
      <t>**</t>
    </r>
  </si>
  <si>
    <r>
      <t xml:space="preserve">Ārstniecības un pacientu aprūpes atbalsta personas, māsu palīgi, zobārstu aistenti, </t>
    </r>
    <r>
      <rPr>
        <sz val="13"/>
        <color rgb="FFFF0000"/>
        <rFont val="Times New Roman"/>
        <family val="1"/>
        <charset val="186"/>
      </rPr>
      <t>kopā, tai skaitā:</t>
    </r>
    <r>
      <rPr>
        <sz val="13"/>
        <color theme="1"/>
        <rFont val="Times New Roman"/>
        <family val="1"/>
        <charset val="186"/>
      </rPr>
      <t>**</t>
    </r>
  </si>
  <si>
    <t>Pārējie darbinieki, kuri tieši iesaistīti darbā ar Covid-19, kopā, tai skaitā:**</t>
  </si>
  <si>
    <t>Nodarbināto skaits mēnesī</t>
  </si>
  <si>
    <t xml:space="preserve">** apakšpozīcijās sniedz atsevišķu informāciju par katru nodarbināto, kurš ir strādājis virsstundas sakarā ar Latvijā izsludināto ārkārtējo situāciju ar mērķi ierobežot Covid-19 izplatību </t>
  </si>
  <si>
    <t>Apmaksājamais laiks mēnesī, stundas (tai skaitā summētā darba laika ietvaros)</t>
  </si>
  <si>
    <t>Apmaksājamā 100% piemaksa par nostrādātām virsstundām virs normālā  darba laika  (tai skaitā summētā darba laika ietvaros)</t>
  </si>
  <si>
    <t>7=8+9</t>
  </si>
  <si>
    <t>14=13 + VSOAI</t>
  </si>
  <si>
    <r>
      <t>Pārskats par  darba veicējiem (ārstniecības personām) , virs normālā darba laika nostrādātām stundām, apmaksājamām stundām un izdevumiem, sakarā ar Latvijā izsludināto ārkārtējo situāciju ar mērķi ierobežot Covid-19 izplatību 2020.gada martā - maijā</t>
    </r>
    <r>
      <rPr>
        <b/>
        <sz val="13"/>
        <color rgb="FFFF0000"/>
        <rFont val="Times New Roman"/>
        <family val="1"/>
        <charset val="186"/>
      </rPr>
      <t>*</t>
    </r>
  </si>
  <si>
    <r>
      <t xml:space="preserve">Stundas likme </t>
    </r>
    <r>
      <rPr>
        <vertAlign val="superscript"/>
        <sz val="13"/>
        <color theme="1"/>
        <rFont val="Times New Roman"/>
        <family val="1"/>
        <charset val="186"/>
      </rPr>
      <t>2</t>
    </r>
  </si>
  <si>
    <r>
      <rPr>
        <vertAlign val="superscript"/>
        <sz val="14"/>
        <color theme="1"/>
        <rFont val="Times New Roman"/>
        <family val="1"/>
        <charset val="186"/>
      </rPr>
      <t>2</t>
    </r>
    <r>
      <rPr>
        <sz val="12"/>
        <color theme="1"/>
        <rFont val="Times New Roman"/>
        <family val="1"/>
        <charset val="186"/>
      </rPr>
      <t xml:space="preserve"> Ja stundas likmes aprēķināšanai netiek izmantota "Piemērā" norādītā formula, lūdzam sniegt skaidrojumu, kā tiek noteikta stundas likme</t>
    </r>
  </si>
  <si>
    <t>virsstundas - virs  normālā darba laika, kas saistītas ar darbu  ar Covid-19</t>
  </si>
  <si>
    <t>10=11+13</t>
  </si>
  <si>
    <t>RC vadītāja vietnieks</t>
  </si>
  <si>
    <t>Medicīnisko maksas pakalpojumu nodaļas vadītājs</t>
  </si>
  <si>
    <t>RC galvenais ārsta palīgs</t>
  </si>
  <si>
    <t>Ārkārtas situāciju gatavības nodrošināšanas nodaļas vadītājs</t>
  </si>
  <si>
    <t>Komunikācijas nodaļas vadītājs</t>
  </si>
  <si>
    <t>direktors</t>
  </si>
  <si>
    <t>Katastrofu medicīnas centra vadītājs</t>
  </si>
  <si>
    <t>galvenais sabiedrisko attiecību speciālists</t>
  </si>
  <si>
    <t>Operatīvās vadības centra vadītāja vietnieks</t>
  </si>
  <si>
    <t>Operatīvās vadības centra vadītājs</t>
  </si>
  <si>
    <t>direktora vietnieks neatliekamās medicīniskās palīdzības jautājumos</t>
  </si>
  <si>
    <t>Operatīvā darba organizēšanas nodaļas vadītājs</t>
  </si>
  <si>
    <t>galvenais speciālists cilvēkresursu attīstības jautājumos</t>
  </si>
  <si>
    <t>galvenais speciālists</t>
  </si>
  <si>
    <t>galvenais informācijas sistēmas administrators</t>
  </si>
  <si>
    <t>galvenais speciālists personālvadības jautājumos</t>
  </si>
  <si>
    <t>galvenais komunikācijas speciālists</t>
  </si>
  <si>
    <t>lietvedis</t>
  </si>
  <si>
    <t>BAC galvenais ārsta palīgs (ļoti liels BAC)</t>
  </si>
  <si>
    <t>personāla speciālists</t>
  </si>
  <si>
    <t>Personāla vadības un attīstības nodaļas vadītājs</t>
  </si>
  <si>
    <t>vecākais speciālists personāla vadības jautājumos</t>
  </si>
  <si>
    <t>speciālists</t>
  </si>
  <si>
    <t>Attīstības plānošanas departamenta vadītājs</t>
  </si>
  <si>
    <t>vecākais speciālists</t>
  </si>
  <si>
    <t>Attīstības plānošanas departamenta vadītāja vietnieks</t>
  </si>
  <si>
    <t>galvenais speciālists medicīniskā nodrošinājuma jautājumos</t>
  </si>
  <si>
    <t>OMT pārvaldības nodaļas vadītājs</t>
  </si>
  <si>
    <t>vecākais grāmatvedis</t>
  </si>
  <si>
    <t>vecākais grāmatvedis algu uzskaites jautājumos</t>
  </si>
  <si>
    <t>vecākais informācijas sistēmu administrators</t>
  </si>
  <si>
    <t>Vecākais speciālists NMP medicīniskā nodrošinājuma jautājumos</t>
  </si>
  <si>
    <t>lietvedis - arhivārs</t>
  </si>
  <si>
    <t>Darba vides nodrošinājuma nodaļas vadītājs</t>
  </si>
  <si>
    <t>KM gatavības plānošanas un koordinācijas nodaļas vadītāja vietnieks</t>
  </si>
  <si>
    <t>galvenais saimniecības pārzinis</t>
  </si>
  <si>
    <t>Pacientu drošības sistēmas vadītājs</t>
  </si>
  <si>
    <t>veļas pārzine</t>
  </si>
  <si>
    <t>Juridiskās nodaļas vadītājs</t>
  </si>
  <si>
    <t>BAC galvenais ārsta palīgs (liels BAC)</t>
  </si>
  <si>
    <t>datu aizsardzības speciālists</t>
  </si>
  <si>
    <t>IT un sakaru nodrošinājuma nodaļas vadītājs</t>
  </si>
  <si>
    <t>KM gatavības plānošanas un koordinācijas nodaļas vadītājs</t>
  </si>
  <si>
    <t>Vadības sistēmu nodaļas vadītājs</t>
  </si>
  <si>
    <t>speciālists kvalitātes audita un risku vadības jautājumos</t>
  </si>
  <si>
    <t>galvenais jurists</t>
  </si>
  <si>
    <t>vecākais jurists</t>
  </si>
  <si>
    <t>BAC vecākais ārsta palīgs (ļoti liela BAC)</t>
  </si>
  <si>
    <t>speciālists OMT nodrošinājuma jautājumos</t>
  </si>
  <si>
    <t>BAC vecākais ārsta palīgs (liela BAC)</t>
  </si>
  <si>
    <t>Slodzes</t>
  </si>
  <si>
    <t>Iestādes nosaukums:  Neatliekamās medicīniskās palīdzības dienests</t>
  </si>
  <si>
    <t>Izpildītājs: galvenais ekonomists Inga Jegorova</t>
  </si>
  <si>
    <t xml:space="preserve">Tālr. 67337091 </t>
  </si>
  <si>
    <t>BRIG ārsta speciālista brigādes vadītājs - NM ārsts, anesteziologs-reanimatologs</t>
  </si>
  <si>
    <t>BRIG intensīvās terapijas brigādes vadītājs - NM ārsts</t>
  </si>
  <si>
    <t>BRIG reanimācijas brigādes vadītājs - NM ārsts, anesteziologs-reanimatologs</t>
  </si>
  <si>
    <t>BRIG brigādes vadītājs - NM ārsta palīgs</t>
  </si>
  <si>
    <t>BRIG brigādes vadītājs - vecākais NM ārsta palīgs</t>
  </si>
  <si>
    <t>BRIG brigādes (2AP) vadītājs - ārsts, sagatavots NMP sniegšanai</t>
  </si>
  <si>
    <t>BRIG brigādes (2AP) vadītājs - NM ārsta palīgs</t>
  </si>
  <si>
    <t>BRIG brigādes (2AP) otrā ārstniecības persona -  ārsta palīgs</t>
  </si>
  <si>
    <t>BRIG brigādes otrā ārstniecības persona - NM ārsta palīgs</t>
  </si>
  <si>
    <t>BRIG brigādes otrā ārstniecības persona - ārsta palīgs</t>
  </si>
  <si>
    <t>BRIG vecākais OMT vadītājs</t>
  </si>
  <si>
    <t>BRIG OMT vadītājs</t>
  </si>
  <si>
    <t>DISP OVC ārsts konsultants</t>
  </si>
  <si>
    <t>DISP OVC galvenais dežurārsts</t>
  </si>
  <si>
    <t>DISP OVC galvenais dispečers</t>
  </si>
  <si>
    <t>DISP OVC vadības dispečers</t>
  </si>
  <si>
    <t>DISP OVC vecākais dežūrārsts</t>
  </si>
  <si>
    <t>DISP OVC vecākais dispečers</t>
  </si>
  <si>
    <t xml:space="preserve">BRIG brigādes vadītājs - ārsts, sagatavots NMP sniegšanai (anestezioloģijas, reanimatoloģijas vai neatliekamās medicīnas ārsta specialitātes 4./5.gada rezidents, ārsts kardiologs, ārsts internists vai ģimenes ārsts) </t>
  </si>
  <si>
    <t>DISP OVC izsaukumu pieņemšanas dispečers (NM ārsta palīgs)</t>
  </si>
  <si>
    <t>DISP OVC  dispečers</t>
  </si>
  <si>
    <t>BRIG ārsta speciālista brigādes otrā ārstniecības persona - NM ārsta palīgs</t>
  </si>
  <si>
    <t>decembris  -  158  stundas</t>
  </si>
  <si>
    <t>janvāris -  160 stundas</t>
  </si>
  <si>
    <t>februāris - 160 stundas</t>
  </si>
  <si>
    <t>Pārskata mēnesis       __Decembris</t>
  </si>
  <si>
    <t>Apkopējs</t>
  </si>
  <si>
    <t>Ārsti, zobārsti  un funkcionālie speciālisti, kopā, tai skaitā:**</t>
  </si>
  <si>
    <r>
      <t>Stundas likme (aprēķināta atbilstoši mēnešalgai vai darba līgumā noteiktā stundas likme)</t>
    </r>
    <r>
      <rPr>
        <vertAlign val="superscript"/>
        <sz val="11"/>
        <rFont val="Times New Roman"/>
        <family val="1"/>
        <charset val="186"/>
      </rPr>
      <t>2</t>
    </r>
  </si>
  <si>
    <t>Kopā**</t>
  </si>
  <si>
    <r>
      <t xml:space="preserve">  līdz normālam darba laikam </t>
    </r>
    <r>
      <rPr>
        <vertAlign val="superscript"/>
        <sz val="11"/>
        <rFont val="Times New Roman"/>
        <family val="1"/>
        <charset val="186"/>
      </rPr>
      <t>1</t>
    </r>
  </si>
  <si>
    <t>Ārstniecības un pacientu aprūpes personas un funkcionālo speciālistu asistenti, kopā, tai skaitā:**</t>
  </si>
  <si>
    <t>NMPD darbiniekiem, kuriem ir izlīdzinātais darba laiks, kopējias finansējums virsstundu apmaksai ir prasīts vienas darbinieku stundas likmes apmērā (ne dubultā), jo NMPD visas stundas apmaksājusi atbilstoši grafikam ik mēnesi, papildus finansējums prasīts pēc izlīdzināšanas perioda aprēķinātajām virsstundām neapmaksātajai daļai.</t>
  </si>
  <si>
    <t>Virsstundas - virs  normālā darba laika, kas saistītas ar darbu  ar Covid-19</t>
  </si>
  <si>
    <t>Apmaksājamā 100% piemaksa par nostrādātām virsstundām virs normālā  darba laika, EUR  (tai skaitā summētā darba laika ietvaros)</t>
  </si>
  <si>
    <t>Neatliekamās medicīniskās palīdzības dienests</t>
  </si>
  <si>
    <t>departamenta direktors</t>
  </si>
  <si>
    <t>nodaļas vadītājs</t>
  </si>
  <si>
    <t>vecākais sabiedrības veselības analītiķis, vecākais epidemiologs</t>
  </si>
  <si>
    <t>epidemiologs</t>
  </si>
  <si>
    <t>sabiedrības veselības organizators, pētnieks</t>
  </si>
  <si>
    <t>sabiedrības veselības organizators, direktora palīgs</t>
  </si>
  <si>
    <t>statistiķis</t>
  </si>
  <si>
    <t>direktora vietnieks</t>
  </si>
  <si>
    <r>
      <t>Stundas likme (aprēķināta atbilstoši mēnešalgai vai darba līgumā noteiktā stundas likme)</t>
    </r>
    <r>
      <rPr>
        <vertAlign val="superscript"/>
        <sz val="13"/>
        <rFont val="Times New Roman"/>
        <family val="1"/>
        <charset val="186"/>
      </rPr>
      <t>2</t>
    </r>
  </si>
  <si>
    <r>
      <t xml:space="preserve">  līdz normālam darba laikam </t>
    </r>
    <r>
      <rPr>
        <vertAlign val="superscript"/>
        <sz val="13"/>
        <rFont val="Times New Roman"/>
        <family val="1"/>
        <charset val="186"/>
      </rPr>
      <t>1</t>
    </r>
  </si>
  <si>
    <r>
      <t xml:space="preserve">  līdz normālam darba laikam </t>
    </r>
    <r>
      <rPr>
        <vertAlign val="superscript"/>
        <sz val="13"/>
        <rFont val="Times New Roman"/>
        <family val="1"/>
      </rPr>
      <t>1</t>
    </r>
  </si>
  <si>
    <t>Slimību profilakses un kontroles centrs</t>
  </si>
  <si>
    <t>sistēmanalītiķis, vecākais eksperts</t>
  </si>
  <si>
    <t>vecākais sabiedrības veselības analītiķis,epidemiologs, vecākais epidemiologs</t>
  </si>
  <si>
    <t>sabiedrības veselības analītiķis</t>
  </si>
  <si>
    <t>Pārskats par  darba veicējiem (ārstniecības personām) , virs normālā darba laika nostrādātām stundām, apmaksājamām stundām un izdevumiem, sakarā ar Latvijā izsludināto ārkārtējo situāciju ar mērķi ierobežot Covid-19 izplatību no 2020.gada 9.novembra *</t>
  </si>
  <si>
    <r>
      <t xml:space="preserve">  līdz normālam darba laikam </t>
    </r>
    <r>
      <rPr>
        <vertAlign val="superscript"/>
        <sz val="13"/>
        <color indexed="8"/>
        <rFont val="Times New Roman"/>
        <family val="1"/>
        <charset val="186"/>
      </rPr>
      <t>1</t>
    </r>
  </si>
  <si>
    <t>Vadošais eksperts veselības aprūpes jautājumos</t>
  </si>
  <si>
    <t>Sabiedrisko attiecību nodaļas vadītāja</t>
  </si>
  <si>
    <t>Sabiedrisko attiecību nodaļas vadītāja vietniece</t>
  </si>
  <si>
    <t>Informācijas tehnoloģiju projektu attīstības nodaļas vadītāja vietniece</t>
  </si>
  <si>
    <t>Informācijas tehnoloģiju projektu attīstības nodaļas projektu vadītāja</t>
  </si>
  <si>
    <t>Informācijas tehnoloģiju projektu attīstības nodaļas sistēmanalītiķis-testētājs</t>
  </si>
  <si>
    <t xml:space="preserve">Klientu apkalpošanas centra vadītāja </t>
  </si>
  <si>
    <t>Informācijas tehnoloģiju nodaļas informācijas sistēmu administrators</t>
  </si>
  <si>
    <t>Informācijas tehnoloģiju nodaļas informācijas tehnoloģiju administrators</t>
  </si>
  <si>
    <t>Ārstniecības pakalpojumu departamenta Stacionāro pakalpojumu nodaļas vecākā eksperte</t>
  </si>
  <si>
    <t>Ārstniecības pakalpojumu departamenta Ambulatoro pakalpojumu nodaļas vecākā eksperte</t>
  </si>
  <si>
    <t>Ārstniecības pakalpojumu departamenta Ambulatoro pakalpojumu nodaļas vadītājas vietniecei</t>
  </si>
  <si>
    <t>Ārstniecības pakalpojumu departamenta Pakalpojumu attīstības nodaļas vadītājs</t>
  </si>
  <si>
    <t>Ārstniecības pakalpojumu departamenta Pakalpojumu attīstības nodaļas vadītāja vietniece</t>
  </si>
  <si>
    <t>Ārstniecības pakalpojumu departamenta direktora p.i.</t>
  </si>
  <si>
    <t>Ārstniecības pakalpojumu departamenta direktora vietnieka p.i.</t>
  </si>
  <si>
    <t>Ārstniecības pakalpojumu departamenta Stacionāro pakalpojumu nodaļas vadītāja</t>
  </si>
  <si>
    <t>Ārstniecības pakalpojumu departamenta Stacionāro pakalpojumu nodaļas vadītāja vietniece</t>
  </si>
  <si>
    <t>Zāļu un medicīnisko ierīču departamenta direktore</t>
  </si>
  <si>
    <t>Zāļu un medicīnisko ierīču departamenta direktora vietniece</t>
  </si>
  <si>
    <t>Datu pārbaldības un analīzes nodaļas vadītāja</t>
  </si>
  <si>
    <t>Datu pārbaldības un analīzes nodaļas vecākais sistēmanalītiķis</t>
  </si>
  <si>
    <t>Finanšu vadības departamenta Finanšu plānošanas un analīzes nodaļas vecākā ekonomiste</t>
  </si>
  <si>
    <t>Finanšu vadības departamenta Iepirkumu nodaļas vadītājs</t>
  </si>
  <si>
    <t>Finanšu vadības departamenta Iepirkumu nodaļas vecākais iepirkumu speciālists</t>
  </si>
  <si>
    <r>
      <t xml:space="preserve">Iestādes nosaukums: </t>
    </r>
    <r>
      <rPr>
        <b/>
        <sz val="13"/>
        <rFont val="Times New Roman"/>
        <family val="1"/>
      </rPr>
      <t>Nacionālais veselības dienests</t>
    </r>
  </si>
  <si>
    <t>Nacionālais veselības dienests</t>
  </si>
  <si>
    <t>Stundas likme (aprēķināta atbilstoši mēnešalgai vai darba līgumā noteiktā stundas likme)2</t>
  </si>
  <si>
    <t>Ārstniecības pakalpojumu departamenta Ambulatoro pakalpojumu nodaļas vadītāja</t>
  </si>
  <si>
    <t>vecākais veselības veicināšanas koordinētājs</t>
  </si>
  <si>
    <t>sabiedrības veselības analītiķis, epidemiologs</t>
  </si>
  <si>
    <t xml:space="preserve">Pārskats par darba veicējiem (ārstniecības personām), virs normālā darba laika nostrādātām stundām, apmaksājamām stundām un izdevumiem, sakarā ar Latvijā izsludināto ārkārtējo situāciju ar mērķi ierobežot Covid-19 izplatību </t>
  </si>
  <si>
    <t>Pārskats par  darba veicējiem (ārstniecības personām) , virs normālā darba laika nostrādātām stundām, apmaksājamām stundām un izdevumiem, sakarā ar Latvijā izsludināto ārkārtējo situāciju ar mērķi ierobežot Covid-19 izplatību</t>
  </si>
  <si>
    <r>
      <t xml:space="preserve">Stundas likme </t>
    </r>
    <r>
      <rPr>
        <vertAlign val="superscript"/>
        <sz val="16"/>
        <color theme="1"/>
        <rFont val="Times New Roman"/>
        <family val="1"/>
        <charset val="186"/>
      </rPr>
      <t>2</t>
    </r>
  </si>
  <si>
    <r>
      <t xml:space="preserve">  līdz normālam darba laikam </t>
    </r>
    <r>
      <rPr>
        <vertAlign val="superscript"/>
        <sz val="16"/>
        <color theme="1"/>
        <rFont val="Times New Roman"/>
        <family val="1"/>
        <charset val="186"/>
      </rPr>
      <t>1</t>
    </r>
  </si>
  <si>
    <t>3=4+5</t>
  </si>
  <si>
    <t>10= 8 + 9</t>
  </si>
  <si>
    <r>
      <t>Iestādes nosaukums:</t>
    </r>
    <r>
      <rPr>
        <b/>
        <sz val="16"/>
        <color theme="1"/>
        <rFont val="Times New Roman"/>
        <family val="1"/>
      </rPr>
      <t xml:space="preserve"> Slimību profilakses un kontroles centrs</t>
    </r>
  </si>
  <si>
    <r>
      <t xml:space="preserve">Pārskata mēnesis: </t>
    </r>
    <r>
      <rPr>
        <b/>
        <sz val="16"/>
        <rFont val="Times New Roman"/>
        <family val="1"/>
      </rPr>
      <t>Marts</t>
    </r>
  </si>
  <si>
    <t>departamenta direktors, vec.eksperts, sistēmanalītiķis</t>
  </si>
  <si>
    <r>
      <t xml:space="preserve">Iestādes nosaukums: </t>
    </r>
    <r>
      <rPr>
        <b/>
        <sz val="16"/>
        <color theme="1"/>
        <rFont val="Times New Roman"/>
        <family val="1"/>
      </rPr>
      <t>Slimību profilakses un kontroles centrs</t>
    </r>
  </si>
  <si>
    <r>
      <rPr>
        <sz val="16"/>
        <rFont val="Times New Roman"/>
        <family val="1"/>
      </rPr>
      <t xml:space="preserve">Pārskata mēnesis: </t>
    </r>
    <r>
      <rPr>
        <b/>
        <sz val="16"/>
        <rFont val="Times New Roman"/>
        <family val="1"/>
        <charset val="186"/>
      </rPr>
      <t>Aprīlis</t>
    </r>
  </si>
  <si>
    <r>
      <rPr>
        <i/>
        <sz val="13"/>
        <color theme="1"/>
        <rFont val="Times New Roman"/>
        <family val="1"/>
      </rPr>
      <t>2.pielikums</t>
    </r>
    <r>
      <rPr>
        <sz val="13"/>
        <color theme="1"/>
        <rFont val="Times New Roman"/>
        <family val="1"/>
      </rPr>
      <t xml:space="preserve"> MK rīkojuma projekta “Par finanšu līdzekļu piešķiršanu no valsts budžeta programmas “Līdzekļi neparedzētiem gadījumiem”” anotācijai</t>
    </r>
  </si>
  <si>
    <t>2.1.Pielikums</t>
  </si>
  <si>
    <t>2.2.Pielikums</t>
  </si>
  <si>
    <t>Datu pārbaldības un analīzes nodaļas sistēmanalītiķis</t>
  </si>
  <si>
    <r>
      <t xml:space="preserve">Periods: </t>
    </r>
    <r>
      <rPr>
        <b/>
        <sz val="13"/>
        <rFont val="Times New Roman"/>
        <family val="1"/>
      </rPr>
      <t>Marts</t>
    </r>
  </si>
  <si>
    <t>Iestādes nosaukums:  Nacionālais veselības dienests</t>
  </si>
  <si>
    <t>Pārskata mēnesis 2021.gada aprīlis</t>
  </si>
  <si>
    <t>Klientu apkalpošanas centra vadītājas vietniece</t>
  </si>
  <si>
    <t>Informācijas tehnoloģiju nodaļas vecākais informācijas sistēmu administrators</t>
  </si>
  <si>
    <t>Finanšu vadības departamenta Grāmatvedības nodaļas vecākā grāmatvede</t>
  </si>
  <si>
    <t>Vakcinācijas projekta nodaļas vakcinācijas procesa koordinācijas speciālists</t>
  </si>
  <si>
    <t>Vakcinācijas projekta nodaļas informācijas tehnoloģiju koordinators</t>
  </si>
  <si>
    <t>Vakcinācijas projekta nodaļas loģistikas koordinators</t>
  </si>
  <si>
    <t>Vakcinācijas projekta nodaļas vakcinācijas procesa koordinators/nodaļas vadītāja vietnieks</t>
  </si>
  <si>
    <t>Vakcinācijas projekta nodaļas sekretārs/asistents</t>
  </si>
  <si>
    <t>Vakcinācijas projekta nodaļas komunikācijas koordinators</t>
  </si>
  <si>
    <t>Finanšu vadības departamenta Grāmatvedības nodaļas vadītāja- galvenā grāmatvede</t>
  </si>
  <si>
    <t>Vakcinācijas projekta nodaļas vadītājs</t>
  </si>
  <si>
    <t xml:space="preserve">Pārskats par  darba veicējiem (ārstniecības personām) , virs normālā darba laika nostrādātām stundām, apmaksājamām stundām un izdevumiem, sakarā ar Latvijā izsludināto ārkārtējo situāciju ar mērķi ierobežot Covid-19 izplatību </t>
  </si>
  <si>
    <r>
      <t xml:space="preserve">Iestādes nosaukums:  </t>
    </r>
    <r>
      <rPr>
        <b/>
        <sz val="13"/>
        <color theme="1"/>
        <rFont val="Times New Roman"/>
        <family val="1"/>
      </rPr>
      <t>Nacionālais veselības dienests</t>
    </r>
  </si>
  <si>
    <r>
      <t>Pārskata mēnesis:</t>
    </r>
    <r>
      <rPr>
        <b/>
        <sz val="13"/>
        <color theme="1"/>
        <rFont val="Times New Roman"/>
        <family val="1"/>
      </rPr>
      <t xml:space="preserve"> Maijs</t>
    </r>
  </si>
  <si>
    <t>2.3. Pielikums</t>
  </si>
  <si>
    <t>2.4. Pielikums</t>
  </si>
  <si>
    <t>2.5.Pielikums</t>
  </si>
  <si>
    <r>
      <t xml:space="preserve">Iestādes nosaukums:  </t>
    </r>
    <r>
      <rPr>
        <b/>
        <sz val="10"/>
        <color theme="1"/>
        <rFont val="Times New Roman"/>
        <family val="1"/>
      </rPr>
      <t>Neatliekamās medicīniskās palīdzības dienests</t>
    </r>
  </si>
  <si>
    <t>SMC BRIG anesteziologs-reanimatologs</t>
  </si>
  <si>
    <t>SMC neonatalogs</t>
  </si>
  <si>
    <t>BRIG IT medicīnas māsa</t>
  </si>
  <si>
    <t>BRIG neonatologa brigādes māsa</t>
  </si>
  <si>
    <t>BRIG NM ārsta palīgs SMC</t>
  </si>
  <si>
    <t>SMC vadības dispečers</t>
  </si>
  <si>
    <t>Speciālists NMP brigāžu atbalsta jautājumos (NM ārsta palīgs)</t>
  </si>
  <si>
    <t>BRIG OMT vadītājs SMC</t>
  </si>
  <si>
    <r>
      <rPr>
        <sz val="10"/>
        <color theme="1"/>
        <rFont val="Times New Roman"/>
        <family val="1"/>
      </rPr>
      <t xml:space="preserve">Pārskata periods: </t>
    </r>
    <r>
      <rPr>
        <b/>
        <sz val="10"/>
        <color theme="1"/>
        <rFont val="Times New Roman"/>
        <family val="1"/>
      </rPr>
      <t>Marts - Maijs</t>
    </r>
  </si>
  <si>
    <r>
      <t xml:space="preserve">Iestādes nosaukums: </t>
    </r>
    <r>
      <rPr>
        <b/>
        <sz val="13"/>
        <color theme="1"/>
        <rFont val="Times New Roman"/>
        <family val="1"/>
      </rPr>
      <t>Neatliekamās medicīniskās palīdzības dienests</t>
    </r>
  </si>
  <si>
    <r>
      <t>Pārskata mēnesis:</t>
    </r>
    <r>
      <rPr>
        <b/>
        <sz val="13"/>
        <color theme="1"/>
        <rFont val="Times New Roman"/>
        <family val="1"/>
      </rPr>
      <t xml:space="preserve"> Aprīlis</t>
    </r>
  </si>
  <si>
    <r>
      <rPr>
        <sz val="13"/>
        <color theme="1"/>
        <rFont val="Times New Roman"/>
        <family val="1"/>
      </rPr>
      <t xml:space="preserve">Pārskata mēnesis: </t>
    </r>
    <r>
      <rPr>
        <b/>
        <sz val="13"/>
        <color theme="1"/>
        <rFont val="Times New Roman"/>
        <family val="1"/>
      </rPr>
      <t>Marts</t>
    </r>
  </si>
  <si>
    <t>2.6. Pielikums</t>
  </si>
  <si>
    <t>2.7. Pielikums</t>
  </si>
  <si>
    <t>2.8. Pielikums</t>
  </si>
  <si>
    <r>
      <rPr>
        <sz val="16"/>
        <rFont val="Times New Roman"/>
        <family val="1"/>
      </rPr>
      <t xml:space="preserve">Pārskata mēnesis: </t>
    </r>
    <r>
      <rPr>
        <b/>
        <sz val="16"/>
        <rFont val="Times New Roman"/>
        <family val="1"/>
      </rPr>
      <t>M</t>
    </r>
    <r>
      <rPr>
        <b/>
        <sz val="16"/>
        <rFont val="Times New Roman"/>
        <family val="1"/>
        <charset val="186"/>
      </rPr>
      <t>aijs</t>
    </r>
  </si>
  <si>
    <t>Veselības ministrija</t>
  </si>
  <si>
    <r>
      <t xml:space="preserve">Iestādes nosaukums:  </t>
    </r>
    <r>
      <rPr>
        <b/>
        <sz val="13"/>
        <color theme="1"/>
        <rFont val="Times New Roman"/>
        <family val="1"/>
      </rPr>
      <t>Veselības ministrija</t>
    </r>
  </si>
  <si>
    <r>
      <t xml:space="preserve">Pārskata mēnesis: </t>
    </r>
    <r>
      <rPr>
        <b/>
        <sz val="13"/>
        <color theme="1"/>
        <rFont val="Times New Roman"/>
        <family val="1"/>
      </rPr>
      <t>Maijs</t>
    </r>
  </si>
  <si>
    <t>Nozares budžeta plānošanas departamenta direktora vietnieks</t>
  </si>
  <si>
    <t>Nozares budžeta plānošanas departamenta direktors</t>
  </si>
  <si>
    <t>Juridiskās nodaļas vadītāja vietnieks</t>
  </si>
  <si>
    <t>Speciālists ārkārtas situāciju un katastrofu medicīnas jautājumos</t>
  </si>
  <si>
    <t>Vides veselības nodaļas vadītājs</t>
  </si>
  <si>
    <t>Politikas koordinācijas nodaļas vadītājs</t>
  </si>
  <si>
    <t>2.9.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</si>
</sst>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
  </numFmts>
  <fonts count="62" x14ac:knownFonts="1">
    <font>
      <sz val="11"/>
      <color theme="1"/>
      <name val="Calibri"/>
      <family val="2"/>
      <charset val="186"/>
      <scheme val="minor"/>
    </font>
    <font>
      <b/>
      <sz val="13"/>
      <color theme="1"/>
      <name val="Times New Roman"/>
      <family val="1"/>
      <charset val="186"/>
    </font>
    <font>
      <sz val="13"/>
      <color theme="1"/>
      <name val="Times New Roman"/>
      <family val="1"/>
      <charset val="186"/>
    </font>
    <font>
      <vertAlign val="superscript"/>
      <sz val="13"/>
      <color theme="1"/>
      <name val="Times New Roman"/>
      <family val="1"/>
      <charset val="186"/>
    </font>
    <font>
      <i/>
      <sz val="13"/>
      <color theme="1"/>
      <name val="Times New Roman"/>
      <family val="1"/>
      <charset val="186"/>
    </font>
    <font>
      <sz val="12"/>
      <color theme="1"/>
      <name val="Times New Roman"/>
      <family val="1"/>
      <charset val="186"/>
    </font>
    <font>
      <u/>
      <sz val="12"/>
      <color theme="1"/>
      <name val="Times New Roman"/>
      <family val="1"/>
      <charset val="186"/>
    </font>
    <font>
      <vertAlign val="superscript"/>
      <sz val="12"/>
      <color theme="1"/>
      <name val="Times New Roman"/>
      <family val="1"/>
      <charset val="186"/>
    </font>
    <font>
      <i/>
      <sz val="12"/>
      <color theme="1"/>
      <name val="Times New Roman"/>
      <family val="1"/>
      <charset val="186"/>
    </font>
    <font>
      <b/>
      <sz val="13"/>
      <color rgb="FFFF0000"/>
      <name val="Times New Roman"/>
      <family val="1"/>
      <charset val="186"/>
    </font>
    <font>
      <sz val="12"/>
      <color rgb="FFFF0000"/>
      <name val="Times New Roman"/>
      <family val="1"/>
      <charset val="186"/>
    </font>
    <font>
      <b/>
      <sz val="12"/>
      <color rgb="FFFF0000"/>
      <name val="Times New Roman"/>
      <family val="1"/>
      <charset val="186"/>
    </font>
    <font>
      <sz val="13"/>
      <color rgb="FFFF0000"/>
      <name val="Times New Roman"/>
      <family val="1"/>
      <charset val="186"/>
    </font>
    <font>
      <sz val="11"/>
      <color rgb="FF000000"/>
      <name val="Calibri"/>
      <family val="2"/>
      <charset val="186"/>
      <scheme val="minor"/>
    </font>
    <font>
      <vertAlign val="superscript"/>
      <sz val="14"/>
      <color theme="1"/>
      <name val="Times New Roman"/>
      <family val="1"/>
      <charset val="186"/>
    </font>
    <font>
      <u/>
      <sz val="13"/>
      <color theme="1"/>
      <name val="Times New Roman"/>
      <family val="1"/>
      <charset val="186"/>
    </font>
    <font>
      <sz val="10"/>
      <color theme="1"/>
      <name val="Times New Roman"/>
      <family val="1"/>
      <charset val="186"/>
    </font>
    <font>
      <sz val="11"/>
      <color theme="1"/>
      <name val="Times New Roman"/>
      <family val="1"/>
      <charset val="186"/>
    </font>
    <font>
      <sz val="11"/>
      <name val="Times New Roman"/>
      <family val="1"/>
      <charset val="186"/>
    </font>
    <font>
      <vertAlign val="superscript"/>
      <sz val="11"/>
      <name val="Times New Roman"/>
      <family val="1"/>
      <charset val="186"/>
    </font>
    <font>
      <i/>
      <sz val="11"/>
      <name val="Times New Roman"/>
      <family val="1"/>
      <charset val="186"/>
    </font>
    <font>
      <b/>
      <sz val="11"/>
      <color theme="1"/>
      <name val="Times New Roman"/>
      <family val="1"/>
      <charset val="186"/>
    </font>
    <font>
      <sz val="9"/>
      <color indexed="81"/>
      <name val="Tahoma"/>
      <family val="2"/>
    </font>
    <font>
      <b/>
      <sz val="9"/>
      <color indexed="81"/>
      <name val="Tahoma"/>
      <family val="2"/>
    </font>
    <font>
      <b/>
      <sz val="11"/>
      <color theme="1"/>
      <name val="Calibri"/>
      <family val="2"/>
      <charset val="186"/>
      <scheme val="minor"/>
    </font>
    <font>
      <b/>
      <sz val="13"/>
      <color theme="1"/>
      <name val="Times New Roman"/>
      <family val="1"/>
    </font>
    <font>
      <sz val="13"/>
      <color theme="1"/>
      <name val="Times New Roman"/>
      <family val="1"/>
    </font>
    <font>
      <sz val="12"/>
      <name val="Times New Roman"/>
      <family val="1"/>
      <charset val="186"/>
    </font>
    <font>
      <b/>
      <sz val="12"/>
      <color theme="1"/>
      <name val="Times New Roman"/>
      <family val="1"/>
    </font>
    <font>
      <sz val="12"/>
      <name val="Times New Roman"/>
      <family val="1"/>
    </font>
    <font>
      <b/>
      <sz val="12"/>
      <name val="Times New Roman"/>
      <family val="1"/>
      <charset val="186"/>
    </font>
    <font>
      <sz val="12"/>
      <color theme="1"/>
      <name val="Times New Roman"/>
      <family val="1"/>
    </font>
    <font>
      <sz val="13"/>
      <name val="Times New Roman"/>
      <family val="1"/>
      <charset val="186"/>
    </font>
    <font>
      <vertAlign val="superscript"/>
      <sz val="13"/>
      <name val="Times New Roman"/>
      <family val="1"/>
      <charset val="186"/>
    </font>
    <font>
      <i/>
      <sz val="13"/>
      <name val="Times New Roman"/>
      <family val="1"/>
      <charset val="186"/>
    </font>
    <font>
      <b/>
      <sz val="13"/>
      <name val="Times New Roman"/>
      <family val="1"/>
    </font>
    <font>
      <b/>
      <sz val="13"/>
      <name val="Times New Roman"/>
      <family val="1"/>
      <charset val="186"/>
    </font>
    <font>
      <sz val="13"/>
      <name val="Times New Roman"/>
      <family val="1"/>
    </font>
    <font>
      <vertAlign val="superscript"/>
      <sz val="13"/>
      <name val="Times New Roman"/>
      <family val="1"/>
    </font>
    <font>
      <i/>
      <sz val="13"/>
      <name val="Times New Roman"/>
      <family val="1"/>
    </font>
    <font>
      <vertAlign val="superscript"/>
      <sz val="13"/>
      <color indexed="8"/>
      <name val="Times New Roman"/>
      <family val="1"/>
      <charset val="186"/>
    </font>
    <font>
      <i/>
      <sz val="13"/>
      <color theme="1"/>
      <name val="Times New Roman"/>
      <family val="1"/>
    </font>
    <font>
      <sz val="16"/>
      <color theme="1"/>
      <name val="Times New Roman"/>
      <family val="1"/>
      <charset val="186"/>
    </font>
    <font>
      <i/>
      <sz val="16"/>
      <color theme="1"/>
      <name val="Times New Roman"/>
      <family val="1"/>
      <charset val="186"/>
    </font>
    <font>
      <b/>
      <sz val="16"/>
      <color theme="1"/>
      <name val="Times New Roman"/>
      <family val="1"/>
      <charset val="186"/>
    </font>
    <font>
      <b/>
      <sz val="16"/>
      <color rgb="FFFF0000"/>
      <name val="Times New Roman"/>
      <family val="1"/>
      <charset val="186"/>
    </font>
    <font>
      <vertAlign val="superscript"/>
      <sz val="16"/>
      <color theme="1"/>
      <name val="Times New Roman"/>
      <family val="1"/>
      <charset val="186"/>
    </font>
    <font>
      <b/>
      <sz val="16"/>
      <color theme="1"/>
      <name val="Times New Roman"/>
      <family val="1"/>
    </font>
    <font>
      <sz val="16"/>
      <color rgb="FFFF0000"/>
      <name val="Times New Roman"/>
      <family val="1"/>
      <charset val="186"/>
    </font>
    <font>
      <sz val="16"/>
      <name val="Times New Roman"/>
      <family val="1"/>
    </font>
    <font>
      <b/>
      <sz val="16"/>
      <name val="Times New Roman"/>
      <family val="1"/>
    </font>
    <font>
      <b/>
      <sz val="16"/>
      <name val="Times New Roman"/>
      <family val="1"/>
      <charset val="186"/>
    </font>
    <font>
      <i/>
      <sz val="12"/>
      <color theme="1"/>
      <name val="Times New Roman"/>
      <family val="1"/>
    </font>
    <font>
      <i/>
      <sz val="10"/>
      <color theme="1"/>
      <name val="Times New Roman"/>
      <family val="1"/>
      <charset val="186"/>
    </font>
    <font>
      <b/>
      <sz val="10"/>
      <color theme="1"/>
      <name val="Times New Roman"/>
      <family val="1"/>
      <charset val="186"/>
    </font>
    <font>
      <b/>
      <sz val="10"/>
      <color theme="1"/>
      <name val="Times New Roman"/>
      <family val="1"/>
    </font>
    <font>
      <b/>
      <sz val="10"/>
      <color rgb="FFFF0000"/>
      <name val="Times New Roman"/>
      <family val="1"/>
      <charset val="186"/>
    </font>
    <font>
      <b/>
      <sz val="10"/>
      <name val="Times New Roman"/>
      <family val="1"/>
    </font>
    <font>
      <b/>
      <sz val="10"/>
      <name val="Times New Roman"/>
      <family val="1"/>
      <charset val="186"/>
    </font>
    <font>
      <b/>
      <sz val="11"/>
      <name val="Calibri"/>
      <family val="2"/>
      <charset val="186"/>
      <scheme val="minor"/>
    </font>
    <font>
      <sz val="10"/>
      <color theme="1"/>
      <name val="Times New Roman"/>
      <family val="1"/>
    </font>
    <font>
      <sz val="16"/>
      <name val="Times New Roman"/>
      <family val="1"/>
      <charset val="186"/>
    </font>
  </fonts>
  <fills count="6">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01">
    <xf numFmtId="0" fontId="0" fillId="0" borderId="0" xfId="0"/>
    <xf numFmtId="0" fontId="1" fillId="0" borderId="0" xfId="0" applyFont="1"/>
    <xf numFmtId="0" fontId="2" fillId="0" borderId="0" xfId="0" applyFont="1"/>
    <xf numFmtId="0" fontId="1" fillId="2" borderId="1" xfId="0" applyFont="1" applyFill="1" applyBorder="1" applyAlignment="1">
      <alignment horizontal="right"/>
    </xf>
    <xf numFmtId="0" fontId="1" fillId="2" borderId="1" xfId="0" applyFont="1" applyFill="1" applyBorder="1"/>
    <xf numFmtId="3" fontId="1" fillId="2" borderId="1" xfId="0" applyNumberFormat="1" applyFont="1" applyFill="1" applyBorder="1"/>
    <xf numFmtId="4" fontId="1" fillId="2" borderId="1" xfId="0" applyNumberFormat="1" applyFont="1" applyFill="1" applyBorder="1"/>
    <xf numFmtId="0" fontId="2" fillId="0" borderId="1" xfId="0" applyFont="1" applyBorder="1" applyAlignment="1">
      <alignment horizontal="left" wrapText="1"/>
    </xf>
    <xf numFmtId="0" fontId="2" fillId="0" borderId="1" xfId="0" applyFont="1" applyBorder="1"/>
    <xf numFmtId="4" fontId="2" fillId="0" borderId="1" xfId="0" applyNumberFormat="1" applyFont="1" applyBorder="1"/>
    <xf numFmtId="4" fontId="2" fillId="0" borderId="1" xfId="0" applyNumberFormat="1" applyFont="1" applyFill="1" applyBorder="1"/>
    <xf numFmtId="0" fontId="5" fillId="0" borderId="1" xfId="0" applyFont="1" applyBorder="1" applyAlignment="1">
      <alignment horizontal="center" vertical="center" wrapText="1"/>
    </xf>
    <xf numFmtId="0" fontId="2" fillId="0" borderId="0" xfId="0" applyFont="1" applyAlignment="1">
      <alignment wrapText="1"/>
    </xf>
    <xf numFmtId="0" fontId="6" fillId="0" borderId="0" xfId="0" applyFont="1"/>
    <xf numFmtId="0" fontId="5" fillId="0" borderId="0" xfId="0" applyFont="1"/>
    <xf numFmtId="0" fontId="4" fillId="0" borderId="3" xfId="0" applyFont="1" applyFill="1" applyBorder="1" applyAlignment="1">
      <alignment horizontal="center" vertical="center" wrapText="1"/>
    </xf>
    <xf numFmtId="0" fontId="9" fillId="0" borderId="0" xfId="0" applyFont="1" applyAlignment="1">
      <alignment horizontal="center"/>
    </xf>
    <xf numFmtId="0" fontId="9" fillId="0" borderId="6" xfId="0" applyFont="1" applyBorder="1" applyAlignment="1">
      <alignment horizont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Border="1" applyAlignment="1">
      <alignment horizontal="left" wrapText="1"/>
    </xf>
    <xf numFmtId="0" fontId="13" fillId="0" borderId="0" xfId="0" applyFont="1" applyAlignment="1">
      <alignment vertical="center" wrapText="1"/>
    </xf>
    <xf numFmtId="0" fontId="5" fillId="0" borderId="0" xfId="0" applyFont="1" applyAlignment="1">
      <alignment horizontal="left"/>
    </xf>
    <xf numFmtId="4" fontId="2" fillId="0" borderId="1" xfId="0" applyNumberFormat="1" applyFont="1" applyBorder="1" applyAlignment="1">
      <alignment horizontal="center"/>
    </xf>
    <xf numFmtId="4" fontId="2" fillId="0" borderId="1" xfId="0" applyNumberFormat="1" applyFont="1" applyFill="1" applyBorder="1" applyAlignment="1">
      <alignment horizontal="center"/>
    </xf>
    <xf numFmtId="0" fontId="12" fillId="0" borderId="0" xfId="0" applyFont="1"/>
    <xf numFmtId="4" fontId="1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0" applyNumberFormat="1" applyFont="1" applyBorder="1" applyAlignment="1">
      <alignment horizontal="center"/>
    </xf>
    <xf numFmtId="164" fontId="2" fillId="0" borderId="1" xfId="0" applyNumberFormat="1" applyFont="1" applyBorder="1"/>
    <xf numFmtId="0" fontId="15" fillId="0" borderId="0" xfId="0" applyFont="1"/>
    <xf numFmtId="4" fontId="12" fillId="3" borderId="1" xfId="0" applyNumberFormat="1" applyFont="1" applyFill="1" applyBorder="1" applyAlignment="1">
      <alignment horizontal="center"/>
    </xf>
    <xf numFmtId="0" fontId="4" fillId="3" borderId="1" xfId="0" applyFont="1" applyFill="1" applyBorder="1" applyAlignment="1">
      <alignment horizontal="center" vertical="center" wrapText="1"/>
    </xf>
    <xf numFmtId="0" fontId="16" fillId="0" borderId="0" xfId="0" applyFont="1"/>
    <xf numFmtId="0" fontId="16" fillId="0" borderId="0" xfId="0" applyFont="1" applyAlignment="1">
      <alignment horizontal="left"/>
    </xf>
    <xf numFmtId="4" fontId="2" fillId="0" borderId="0" xfId="0" applyNumberFormat="1" applyFont="1"/>
    <xf numFmtId="0" fontId="1" fillId="0" borderId="0" xfId="0" applyFont="1" applyAlignment="1">
      <alignment horizontal="center" wrapText="1"/>
    </xf>
    <xf numFmtId="0" fontId="17" fillId="0" borderId="0" xfId="0" applyFont="1"/>
    <xf numFmtId="0" fontId="25" fillId="0" borderId="0" xfId="0" applyFont="1"/>
    <xf numFmtId="0" fontId="26" fillId="0" borderId="0" xfId="0" applyFont="1"/>
    <xf numFmtId="4" fontId="0" fillId="0" borderId="0" xfId="0" applyNumberFormat="1"/>
    <xf numFmtId="0" fontId="24" fillId="0" borderId="0" xfId="0" applyFont="1"/>
    <xf numFmtId="0" fontId="29" fillId="0" borderId="1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2" xfId="0" applyFont="1" applyBorder="1" applyAlignment="1">
      <alignment horizontal="center" vertical="center" wrapText="1"/>
    </xf>
    <xf numFmtId="3" fontId="28" fillId="4" borderId="11" xfId="0" applyNumberFormat="1" applyFont="1" applyFill="1" applyBorder="1" applyAlignment="1">
      <alignment horizontal="right" vertical="center"/>
    </xf>
    <xf numFmtId="3" fontId="28" fillId="4" borderId="1" xfId="0" applyNumberFormat="1" applyFont="1" applyFill="1" applyBorder="1" applyAlignment="1">
      <alignment horizontal="right" vertical="center"/>
    </xf>
    <xf numFmtId="3" fontId="28" fillId="4" borderId="12" xfId="0" applyNumberFormat="1" applyFont="1" applyFill="1" applyBorder="1" applyAlignment="1">
      <alignment horizontal="right" vertical="center"/>
    </xf>
    <xf numFmtId="0" fontId="27" fillId="0" borderId="11" xfId="0" applyFont="1" applyBorder="1" applyAlignment="1">
      <alignment horizontal="right"/>
    </xf>
    <xf numFmtId="0" fontId="27" fillId="0" borderId="12" xfId="0" applyFont="1" applyBorder="1"/>
    <xf numFmtId="3" fontId="31" fillId="0" borderId="11" xfId="0" applyNumberFormat="1" applyFont="1" applyBorder="1" applyAlignment="1">
      <alignment horizontal="right" vertical="center"/>
    </xf>
    <xf numFmtId="3" fontId="31" fillId="0" borderId="1" xfId="0" applyNumberFormat="1" applyFont="1" applyBorder="1" applyAlignment="1">
      <alignment horizontal="right" vertical="center"/>
    </xf>
    <xf numFmtId="0" fontId="32" fillId="0" borderId="0" xfId="0" applyFont="1"/>
    <xf numFmtId="0" fontId="32" fillId="0" borderId="1" xfId="0" applyFont="1" applyBorder="1" applyAlignment="1">
      <alignment horizontal="left" wrapText="1"/>
    </xf>
    <xf numFmtId="4" fontId="2" fillId="3" borderId="1" xfId="0" applyNumberFormat="1" applyFont="1" applyFill="1" applyBorder="1"/>
    <xf numFmtId="0" fontId="32" fillId="0" borderId="1" xfId="0" applyFont="1" applyBorder="1" applyAlignment="1">
      <alignment horizontal="left" vertical="top" wrapText="1"/>
    </xf>
    <xf numFmtId="3" fontId="28" fillId="0" borderId="12" xfId="0" applyNumberFormat="1" applyFont="1" applyBorder="1" applyAlignment="1">
      <alignment horizontal="right" vertical="center"/>
    </xf>
    <xf numFmtId="0" fontId="8" fillId="0" borderId="0" xfId="0" applyFont="1" applyAlignment="1">
      <alignment horizontal="right"/>
    </xf>
    <xf numFmtId="0" fontId="2" fillId="0" borderId="1" xfId="0" applyFont="1" applyBorder="1" applyAlignment="1">
      <alignment horizontal="center" vertical="center" wrapText="1"/>
    </xf>
    <xf numFmtId="0" fontId="42" fillId="0" borderId="0" xfId="0" applyFont="1"/>
    <xf numFmtId="0" fontId="44" fillId="0" borderId="0" xfId="0" applyFont="1"/>
    <xf numFmtId="0" fontId="45" fillId="0" borderId="6" xfId="0" applyFont="1" applyBorder="1" applyAlignment="1">
      <alignment horizontal="center"/>
    </xf>
    <xf numFmtId="0" fontId="45" fillId="0" borderId="0" xfId="0" applyFont="1" applyAlignment="1">
      <alignment horizontal="center"/>
    </xf>
    <xf numFmtId="0" fontId="42" fillId="0" borderId="1" xfId="0" applyFont="1" applyBorder="1" applyAlignment="1">
      <alignment horizontal="center" vertical="center" wrapText="1"/>
    </xf>
    <xf numFmtId="0" fontId="44" fillId="2" borderId="1" xfId="0" applyFont="1" applyFill="1" applyBorder="1" applyAlignment="1">
      <alignment horizontal="right"/>
    </xf>
    <xf numFmtId="0" fontId="44" fillId="2" borderId="1" xfId="0" applyFont="1" applyFill="1" applyBorder="1"/>
    <xf numFmtId="4" fontId="44" fillId="2" borderId="1" xfId="0" applyNumberFormat="1" applyFont="1" applyFill="1" applyBorder="1"/>
    <xf numFmtId="0" fontId="42" fillId="0" borderId="1" xfId="0" applyFont="1" applyBorder="1" applyAlignment="1">
      <alignment horizontal="left" wrapText="1"/>
    </xf>
    <xf numFmtId="0" fontId="42" fillId="0" borderId="1" xfId="0" applyFont="1" applyBorder="1"/>
    <xf numFmtId="4" fontId="42" fillId="0" borderId="1" xfId="0" applyNumberFormat="1" applyFont="1" applyBorder="1"/>
    <xf numFmtId="2" fontId="42" fillId="0" borderId="1" xfId="0" applyNumberFormat="1" applyFont="1" applyBorder="1"/>
    <xf numFmtId="0" fontId="48" fillId="0" borderId="0" xfId="0" applyFont="1"/>
    <xf numFmtId="49" fontId="42" fillId="0" borderId="5" xfId="0" applyNumberFormat="1" applyFont="1" applyBorder="1" applyAlignment="1">
      <alignment horizontal="left"/>
    </xf>
    <xf numFmtId="0" fontId="42" fillId="0" borderId="0" xfId="0" applyFont="1" applyAlignment="1">
      <alignment horizontal="left" wrapText="1"/>
    </xf>
    <xf numFmtId="4" fontId="44" fillId="0" borderId="0" xfId="0" applyNumberFormat="1" applyFont="1"/>
    <xf numFmtId="0" fontId="42" fillId="0" borderId="0" xfId="0" applyFont="1" applyFill="1"/>
    <xf numFmtId="0" fontId="49" fillId="0" borderId="0" xfId="0" applyFont="1" applyFill="1"/>
    <xf numFmtId="0" fontId="49" fillId="0" borderId="1" xfId="0" applyFont="1" applyBorder="1" applyAlignment="1">
      <alignment horizontal="left" wrapText="1"/>
    </xf>
    <xf numFmtId="0" fontId="49" fillId="0" borderId="1" xfId="0" applyFont="1" applyBorder="1"/>
    <xf numFmtId="4" fontId="49" fillId="0" borderId="1" xfId="0" applyNumberFormat="1" applyFont="1" applyBorder="1"/>
    <xf numFmtId="49" fontId="49" fillId="0" borderId="15" xfId="0" applyNumberFormat="1" applyFont="1" applyBorder="1" applyAlignment="1">
      <alignment horizontal="left" wrapText="1"/>
    </xf>
    <xf numFmtId="49" fontId="49" fillId="0" borderId="5" xfId="0" applyNumberFormat="1" applyFont="1" applyBorder="1" applyAlignment="1">
      <alignment horizontal="left"/>
    </xf>
    <xf numFmtId="0" fontId="0" fillId="0" borderId="0" xfId="0"/>
    <xf numFmtId="0" fontId="42" fillId="0" borderId="0" xfId="0" applyFont="1"/>
    <xf numFmtId="0" fontId="44" fillId="0" borderId="0" xfId="0" applyFont="1"/>
    <xf numFmtId="0" fontId="45" fillId="0" borderId="6" xfId="0" applyFont="1" applyBorder="1" applyAlignment="1">
      <alignment horizontal="center"/>
    </xf>
    <xf numFmtId="0" fontId="45" fillId="0" borderId="0" xfId="0" applyFont="1" applyAlignment="1">
      <alignment horizontal="center"/>
    </xf>
    <xf numFmtId="0" fontId="44" fillId="2" borderId="1" xfId="0" applyFont="1" applyFill="1" applyBorder="1" applyAlignment="1">
      <alignment horizontal="right"/>
    </xf>
    <xf numFmtId="0" fontId="44" fillId="2" borderId="1" xfId="0" applyFont="1" applyFill="1" applyBorder="1"/>
    <xf numFmtId="4" fontId="44" fillId="2" borderId="1" xfId="0" applyNumberFormat="1" applyFont="1" applyFill="1" applyBorder="1"/>
    <xf numFmtId="0" fontId="42" fillId="0" borderId="1" xfId="0" applyFont="1" applyBorder="1" applyAlignment="1">
      <alignment horizontal="left" wrapText="1"/>
    </xf>
    <xf numFmtId="4" fontId="42" fillId="0" borderId="1" xfId="0" applyNumberFormat="1" applyFont="1" applyBorder="1"/>
    <xf numFmtId="0" fontId="42" fillId="0" borderId="1" xfId="0" applyFont="1" applyBorder="1" applyAlignment="1">
      <alignment horizontal="center" vertical="center" wrapText="1"/>
    </xf>
    <xf numFmtId="0" fontId="42" fillId="0" borderId="0" xfId="0" applyFont="1" applyFill="1"/>
    <xf numFmtId="0" fontId="50" fillId="0" borderId="0" xfId="0" applyFont="1" applyFill="1"/>
    <xf numFmtId="4" fontId="12" fillId="0" borderId="0" xfId="0" applyNumberFormat="1" applyFont="1"/>
    <xf numFmtId="1" fontId="2" fillId="0" borderId="1" xfId="0" applyNumberFormat="1" applyFont="1" applyBorder="1"/>
    <xf numFmtId="0" fontId="56" fillId="0" borderId="6" xfId="0" applyFont="1" applyBorder="1" applyAlignment="1">
      <alignment horizontal="center"/>
    </xf>
    <xf numFmtId="0" fontId="56" fillId="0" borderId="0" xfId="0" applyFont="1" applyAlignment="1">
      <alignment horizontal="center"/>
    </xf>
    <xf numFmtId="0" fontId="16" fillId="0" borderId="1" xfId="0" applyFont="1" applyBorder="1" applyAlignment="1">
      <alignment horizontal="center" vertical="center" wrapText="1"/>
    </xf>
    <xf numFmtId="0" fontId="54" fillId="2" borderId="1" xfId="0" applyFont="1" applyFill="1" applyBorder="1" applyAlignment="1">
      <alignment horizontal="right"/>
    </xf>
    <xf numFmtId="4" fontId="54" fillId="2" borderId="1" xfId="0" applyNumberFormat="1" applyFont="1" applyFill="1" applyBorder="1" applyAlignment="1">
      <alignment horizontal="center"/>
    </xf>
    <xf numFmtId="0" fontId="57" fillId="0" borderId="1" xfId="0" applyFont="1" applyBorder="1" applyAlignment="1">
      <alignment horizontal="left" wrapText="1"/>
    </xf>
    <xf numFmtId="0" fontId="55" fillId="0" borderId="1" xfId="0" applyFont="1" applyBorder="1" applyAlignment="1">
      <alignment horizontal="center"/>
    </xf>
    <xf numFmtId="4" fontId="55" fillId="0" borderId="1" xfId="0" applyNumberFormat="1" applyFont="1" applyBorder="1" applyAlignment="1">
      <alignment horizontal="center"/>
    </xf>
    <xf numFmtId="0" fontId="16" fillId="0" borderId="1" xfId="0" applyFont="1" applyBorder="1" applyAlignment="1">
      <alignment horizontal="left" wrapText="1"/>
    </xf>
    <xf numFmtId="0" fontId="16" fillId="0" borderId="1" xfId="0" applyFont="1" applyBorder="1" applyAlignment="1">
      <alignment horizontal="center"/>
    </xf>
    <xf numFmtId="4" fontId="16" fillId="0" borderId="1" xfId="0" applyNumberFormat="1" applyFont="1" applyBorder="1" applyAlignment="1">
      <alignment horizontal="center"/>
    </xf>
    <xf numFmtId="3" fontId="16" fillId="0" borderId="1" xfId="0" applyNumberFormat="1" applyFont="1" applyBorder="1" applyAlignment="1">
      <alignment horizontal="center"/>
    </xf>
    <xf numFmtId="3" fontId="55" fillId="0" borderId="1" xfId="0" applyNumberFormat="1" applyFont="1" applyBorder="1" applyAlignment="1">
      <alignment horizontal="center"/>
    </xf>
    <xf numFmtId="0" fontId="58" fillId="0" borderId="1" xfId="0" applyFont="1" applyBorder="1" applyAlignment="1">
      <alignment horizontal="left" wrapText="1"/>
    </xf>
    <xf numFmtId="0" fontId="58" fillId="0" borderId="1" xfId="0" applyFont="1" applyBorder="1" applyAlignment="1">
      <alignment horizontal="center"/>
    </xf>
    <xf numFmtId="4" fontId="58" fillId="0" borderId="1" xfId="0" applyNumberFormat="1" applyFont="1" applyBorder="1" applyAlignment="1">
      <alignment horizontal="center"/>
    </xf>
    <xf numFmtId="3" fontId="58" fillId="0" borderId="1" xfId="0" applyNumberFormat="1" applyFont="1" applyBorder="1" applyAlignment="1">
      <alignment horizontal="center"/>
    </xf>
    <xf numFmtId="0" fontId="59" fillId="0" borderId="0" xfId="0" applyFont="1"/>
    <xf numFmtId="0" fontId="55" fillId="0" borderId="0" xfId="0" applyFont="1"/>
    <xf numFmtId="3" fontId="16" fillId="0" borderId="1" xfId="0" applyNumberFormat="1" applyFont="1" applyBorder="1" applyAlignment="1">
      <alignment horizontal="center" vertical="center" wrapText="1"/>
    </xf>
    <xf numFmtId="3" fontId="54" fillId="2" borderId="1" xfId="0" applyNumberFormat="1" applyFont="1" applyFill="1" applyBorder="1" applyAlignment="1">
      <alignment horizontal="center"/>
    </xf>
    <xf numFmtId="0" fontId="36" fillId="0" borderId="1" xfId="0" applyFont="1" applyBorder="1" applyAlignment="1">
      <alignment horizontal="left" wrapText="1"/>
    </xf>
    <xf numFmtId="3" fontId="2" fillId="0" borderId="1" xfId="0" applyNumberFormat="1" applyFont="1" applyBorder="1" applyAlignment="1">
      <alignment horizontal="center" vertical="center" wrapText="1"/>
    </xf>
    <xf numFmtId="3" fontId="1" fillId="2" borderId="1" xfId="0" applyNumberFormat="1" applyFont="1" applyFill="1" applyBorder="1" applyAlignment="1">
      <alignment horizontal="right"/>
    </xf>
    <xf numFmtId="4" fontId="1" fillId="2" borderId="1" xfId="0" applyNumberFormat="1" applyFont="1" applyFill="1" applyBorder="1" applyAlignment="1">
      <alignment horizontal="right"/>
    </xf>
    <xf numFmtId="0" fontId="36" fillId="0" borderId="1" xfId="0" applyFont="1" applyBorder="1" applyAlignment="1">
      <alignment horizontal="right"/>
    </xf>
    <xf numFmtId="4" fontId="36" fillId="0" borderId="1" xfId="0" applyNumberFormat="1" applyFont="1" applyBorder="1" applyAlignment="1">
      <alignment horizontal="right"/>
    </xf>
    <xf numFmtId="0" fontId="2" fillId="0" borderId="1" xfId="0" applyFont="1" applyBorder="1" applyAlignment="1">
      <alignment horizontal="right"/>
    </xf>
    <xf numFmtId="3" fontId="2" fillId="0" borderId="1" xfId="0" applyNumberFormat="1" applyFont="1" applyBorder="1" applyAlignment="1">
      <alignment horizontal="right"/>
    </xf>
    <xf numFmtId="4" fontId="2" fillId="0" borderId="1" xfId="0" applyNumberFormat="1" applyFont="1" applyBorder="1" applyAlignment="1">
      <alignment horizontal="right"/>
    </xf>
    <xf numFmtId="4" fontId="1" fillId="0" borderId="0" xfId="0" applyNumberFormat="1" applyFont="1"/>
    <xf numFmtId="3" fontId="44" fillId="2" borderId="1" xfId="0" applyNumberFormat="1" applyFont="1" applyFill="1" applyBorder="1"/>
    <xf numFmtId="0" fontId="61" fillId="0" borderId="1" xfId="0" applyFont="1" applyBorder="1" applyAlignment="1">
      <alignment horizontal="left" wrapText="1"/>
    </xf>
    <xf numFmtId="4" fontId="61" fillId="0" borderId="1" xfId="0" applyNumberFormat="1" applyFont="1" applyBorder="1"/>
    <xf numFmtId="49" fontId="61" fillId="0" borderId="15" xfId="0" applyNumberFormat="1" applyFont="1" applyBorder="1" applyAlignment="1">
      <alignment horizontal="left" wrapText="1"/>
    </xf>
    <xf numFmtId="165" fontId="45" fillId="0" borderId="0" xfId="0" applyNumberFormat="1" applyFont="1" applyAlignment="1">
      <alignment horizontal="center"/>
    </xf>
    <xf numFmtId="165" fontId="42" fillId="0" borderId="0" xfId="0" applyNumberFormat="1" applyFont="1"/>
    <xf numFmtId="3" fontId="42" fillId="0" borderId="1" xfId="0" applyNumberFormat="1" applyFont="1" applyBorder="1"/>
    <xf numFmtId="3" fontId="61" fillId="0" borderId="1" xfId="0" applyNumberFormat="1" applyFont="1" applyBorder="1"/>
    <xf numFmtId="3" fontId="49" fillId="0" borderId="1" xfId="0" applyNumberFormat="1" applyFont="1" applyBorder="1"/>
    <xf numFmtId="3" fontId="1" fillId="2" borderId="1" xfId="0" applyNumberFormat="1" applyFont="1" applyFill="1" applyBorder="1" applyAlignment="1">
      <alignment horizontal="center"/>
    </xf>
    <xf numFmtId="4" fontId="1" fillId="2" borderId="1" xfId="0" applyNumberFormat="1" applyFont="1" applyFill="1" applyBorder="1" applyAlignment="1">
      <alignment horizontal="center"/>
    </xf>
    <xf numFmtId="0" fontId="35" fillId="0" borderId="1" xfId="0" applyFont="1" applyBorder="1" applyAlignment="1">
      <alignment horizontal="left" wrapText="1"/>
    </xf>
    <xf numFmtId="3" fontId="35" fillId="0" borderId="1" xfId="0" applyNumberFormat="1" applyFont="1" applyBorder="1" applyAlignment="1">
      <alignment horizontal="center"/>
    </xf>
    <xf numFmtId="4" fontId="35" fillId="0" borderId="1" xfId="0" applyNumberFormat="1" applyFont="1" applyBorder="1" applyAlignment="1">
      <alignment horizontal="center"/>
    </xf>
    <xf numFmtId="166" fontId="2" fillId="0" borderId="1" xfId="0" applyNumberFormat="1" applyFont="1" applyBorder="1" applyAlignment="1">
      <alignment horizontal="center"/>
    </xf>
    <xf numFmtId="2" fontId="2" fillId="0" borderId="0" xfId="0" applyNumberFormat="1" applyFont="1"/>
    <xf numFmtId="0" fontId="11" fillId="0" borderId="0" xfId="0" applyFont="1" applyAlignment="1">
      <alignment horizontal="left" wrapText="1"/>
    </xf>
    <xf numFmtId="0" fontId="10" fillId="0" borderId="0" xfId="0" applyFont="1" applyAlignment="1">
      <alignment horizontal="left"/>
    </xf>
    <xf numFmtId="0" fontId="1" fillId="0" borderId="0" xfId="0" applyFont="1" applyAlignment="1">
      <alignment horizontal="center" wrapText="1"/>
    </xf>
    <xf numFmtId="0" fontId="8" fillId="0" borderId="0" xfId="0" applyFont="1" applyAlignment="1">
      <alignment horizontal="right"/>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0" xfId="0" applyFont="1" applyAlignment="1">
      <alignment horizontal="left" wrapText="1"/>
    </xf>
    <xf numFmtId="0" fontId="27" fillId="0" borderId="8" xfId="0" applyFont="1" applyBorder="1" applyAlignment="1">
      <alignment horizontal="center"/>
    </xf>
    <xf numFmtId="0" fontId="27" fillId="0" borderId="9" xfId="0" applyFont="1" applyBorder="1" applyAlignment="1">
      <alignment horizontal="center"/>
    </xf>
    <xf numFmtId="0" fontId="27" fillId="0" borderId="11" xfId="0" applyFont="1" applyBorder="1" applyAlignment="1">
      <alignment horizontal="center"/>
    </xf>
    <xf numFmtId="0" fontId="27" fillId="0" borderId="12" xfId="0" applyFont="1" applyBorder="1" applyAlignment="1">
      <alignment horizontal="center"/>
    </xf>
    <xf numFmtId="0" fontId="28" fillId="0" borderId="8" xfId="0" applyFont="1" applyBorder="1" applyAlignment="1">
      <alignment horizontal="center" vertical="center"/>
    </xf>
    <xf numFmtId="0" fontId="28" fillId="0" borderId="10" xfId="0" applyFont="1" applyBorder="1" applyAlignment="1">
      <alignment horizontal="center" vertical="center"/>
    </xf>
    <xf numFmtId="0" fontId="28" fillId="0" borderId="9" xfId="0" applyFont="1" applyBorder="1" applyAlignment="1">
      <alignment horizontal="center" vertical="center"/>
    </xf>
    <xf numFmtId="0" fontId="30" fillId="4" borderId="13" xfId="0" applyFont="1" applyFill="1" applyBorder="1" applyAlignment="1">
      <alignment horizontal="right" vertical="center" wrapText="1"/>
    </xf>
    <xf numFmtId="0" fontId="30" fillId="4" borderId="14" xfId="0" applyFont="1" applyFill="1" applyBorder="1" applyAlignment="1">
      <alignment horizontal="right" vertical="center" wrapText="1"/>
    </xf>
    <xf numFmtId="0" fontId="26" fillId="0" borderId="0" xfId="0" applyFont="1" applyAlignment="1">
      <alignment horizontal="right"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1" xfId="0" applyFont="1" applyFill="1" applyBorder="1" applyAlignment="1">
      <alignment horizontal="center" vertical="center" wrapText="1"/>
    </xf>
    <xf numFmtId="0" fontId="43" fillId="0" borderId="0" xfId="0" applyFont="1" applyAlignment="1">
      <alignment horizontal="right"/>
    </xf>
    <xf numFmtId="0" fontId="44" fillId="0" borderId="0" xfId="0" applyFont="1" applyAlignment="1">
      <alignment horizontal="center" wrapText="1"/>
    </xf>
    <xf numFmtId="0" fontId="42"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52" fillId="0" borderId="0" xfId="0" applyFont="1" applyAlignment="1">
      <alignment horizontal="right"/>
    </xf>
    <xf numFmtId="0" fontId="39"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55" fillId="5" borderId="0" xfId="0" applyFont="1" applyFill="1" applyAlignment="1">
      <alignment horizontal="left" wrapText="1"/>
    </xf>
    <xf numFmtId="0" fontId="53" fillId="0" borderId="0" xfId="0" applyFont="1" applyAlignment="1">
      <alignment horizontal="right"/>
    </xf>
    <xf numFmtId="0" fontId="54" fillId="0" borderId="0" xfId="0" applyFont="1" applyAlignment="1">
      <alignment horizontal="center" wrapText="1"/>
    </xf>
    <xf numFmtId="0" fontId="17"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8"/>
  <sheetViews>
    <sheetView topLeftCell="A4" zoomScale="70" zoomScaleNormal="70" workbookViewId="0">
      <pane ySplit="8" topLeftCell="A12" activePane="bottomLeft" state="frozen"/>
      <selection activeCell="A4" sqref="A4"/>
      <selection pane="bottomLeft" activeCell="D166" sqref="D166"/>
    </sheetView>
  </sheetViews>
  <sheetFormatPr defaultColWidth="9.140625" defaultRowHeight="16.5" x14ac:dyDescent="0.25"/>
  <cols>
    <col min="1" max="1" width="42.7109375" style="2" customWidth="1"/>
    <col min="2" max="2" width="8.42578125" style="2" customWidth="1"/>
    <col min="3" max="3" width="15.28515625" style="2" customWidth="1"/>
    <col min="4" max="4" width="14.5703125" style="2" customWidth="1"/>
    <col min="5" max="5" width="14.7109375" style="2" customWidth="1"/>
    <col min="6" max="6" width="18.42578125" style="2" customWidth="1"/>
    <col min="7" max="9" width="20.140625" style="2" customWidth="1"/>
    <col min="10" max="10" width="23.42578125" style="2" customWidth="1"/>
    <col min="11" max="11" width="26.85546875" style="2" customWidth="1"/>
    <col min="12" max="16384" width="9.140625" style="2"/>
  </cols>
  <sheetData>
    <row r="1" spans="1:11" x14ac:dyDescent="0.25">
      <c r="J1" s="147"/>
      <c r="K1" s="147"/>
    </row>
    <row r="2" spans="1:11" s="1" customFormat="1" ht="39.75" customHeight="1" x14ac:dyDescent="0.25">
      <c r="A2" s="146" t="s">
        <v>23</v>
      </c>
      <c r="B2" s="146"/>
      <c r="C2" s="146"/>
      <c r="D2" s="146"/>
      <c r="E2" s="146"/>
      <c r="F2" s="146"/>
      <c r="G2" s="146"/>
      <c r="H2" s="146"/>
      <c r="I2" s="146"/>
      <c r="J2" s="146"/>
      <c r="K2" s="146"/>
    </row>
    <row r="4" spans="1:11" x14ac:dyDescent="0.25">
      <c r="A4" s="2" t="s">
        <v>79</v>
      </c>
    </row>
    <row r="5" spans="1:11" x14ac:dyDescent="0.25">
      <c r="A5" s="30" t="s">
        <v>107</v>
      </c>
    </row>
    <row r="6" spans="1:11" x14ac:dyDescent="0.25">
      <c r="F6" s="17"/>
      <c r="J6" s="16"/>
    </row>
    <row r="7" spans="1:11" ht="45.75" customHeight="1" x14ac:dyDescent="0.25">
      <c r="A7" s="148"/>
      <c r="B7" s="148" t="s">
        <v>78</v>
      </c>
      <c r="C7" s="148" t="s">
        <v>17</v>
      </c>
      <c r="D7" s="148" t="s">
        <v>19</v>
      </c>
      <c r="E7" s="148"/>
      <c r="F7" s="148"/>
      <c r="G7" s="149" t="s">
        <v>5</v>
      </c>
      <c r="H7" s="150"/>
      <c r="I7" s="150"/>
      <c r="J7" s="151"/>
      <c r="K7" s="152" t="s">
        <v>7</v>
      </c>
    </row>
    <row r="8" spans="1:11" ht="24" customHeight="1" x14ac:dyDescent="0.25">
      <c r="A8" s="148"/>
      <c r="B8" s="148"/>
      <c r="C8" s="148"/>
      <c r="D8" s="153" t="s">
        <v>1</v>
      </c>
      <c r="E8" s="153" t="s">
        <v>3</v>
      </c>
      <c r="F8" s="155" t="s">
        <v>26</v>
      </c>
      <c r="G8" s="156" t="s">
        <v>1</v>
      </c>
      <c r="H8" s="18"/>
      <c r="I8" s="18"/>
      <c r="J8" s="15" t="s">
        <v>9</v>
      </c>
      <c r="K8" s="152"/>
    </row>
    <row r="9" spans="1:11" ht="125.45" customHeight="1" x14ac:dyDescent="0.25">
      <c r="A9" s="148"/>
      <c r="B9" s="148"/>
      <c r="C9" s="148"/>
      <c r="D9" s="154"/>
      <c r="E9" s="154"/>
      <c r="F9" s="155"/>
      <c r="G9" s="156"/>
      <c r="H9" s="19" t="s">
        <v>10</v>
      </c>
      <c r="I9" s="19" t="s">
        <v>24</v>
      </c>
      <c r="J9" s="32" t="s">
        <v>20</v>
      </c>
      <c r="K9" s="152"/>
    </row>
    <row r="10" spans="1:11" ht="20.25" customHeight="1" x14ac:dyDescent="0.25">
      <c r="A10" s="11">
        <v>1</v>
      </c>
      <c r="C10" s="11">
        <v>6</v>
      </c>
      <c r="D10" s="11" t="s">
        <v>21</v>
      </c>
      <c r="E10" s="11">
        <v>8</v>
      </c>
      <c r="F10" s="11">
        <v>9</v>
      </c>
      <c r="G10" s="11" t="s">
        <v>27</v>
      </c>
      <c r="H10" s="11">
        <v>11</v>
      </c>
      <c r="I10" s="11">
        <v>12</v>
      </c>
      <c r="J10" s="11">
        <v>13</v>
      </c>
      <c r="K10" s="11" t="s">
        <v>22</v>
      </c>
    </row>
    <row r="11" spans="1:11" s="1" customFormat="1" ht="26.25" customHeight="1" x14ac:dyDescent="0.25">
      <c r="A11" s="3" t="s">
        <v>0</v>
      </c>
      <c r="C11" s="4"/>
      <c r="D11" s="4"/>
      <c r="E11" s="5"/>
      <c r="F11" s="5"/>
      <c r="G11" s="6"/>
      <c r="H11" s="6"/>
      <c r="I11" s="6"/>
      <c r="J11" s="6"/>
      <c r="K11" s="6"/>
    </row>
    <row r="12" spans="1:11" ht="37.5" hidden="1" customHeight="1" x14ac:dyDescent="0.25">
      <c r="A12" s="7" t="s">
        <v>13</v>
      </c>
      <c r="C12" s="8"/>
      <c r="D12" s="8"/>
      <c r="E12" s="8"/>
      <c r="F12" s="8"/>
      <c r="G12" s="9"/>
      <c r="H12" s="9"/>
      <c r="I12" s="9"/>
      <c r="J12" s="8"/>
      <c r="K12" s="10"/>
    </row>
    <row r="13" spans="1:11" ht="18.75" hidden="1" customHeight="1" x14ac:dyDescent="0.25">
      <c r="A13" s="7" t="s">
        <v>11</v>
      </c>
      <c r="C13" s="8"/>
      <c r="D13" s="8"/>
      <c r="E13" s="8"/>
      <c r="F13" s="8"/>
      <c r="G13" s="9"/>
      <c r="H13" s="9"/>
      <c r="I13" s="9"/>
      <c r="J13" s="8"/>
      <c r="K13" s="10"/>
    </row>
    <row r="14" spans="1:11" ht="19.5" hidden="1" customHeight="1" x14ac:dyDescent="0.25">
      <c r="A14" s="7" t="s">
        <v>11</v>
      </c>
      <c r="C14" s="8"/>
      <c r="D14" s="8"/>
      <c r="E14" s="8"/>
      <c r="F14" s="8"/>
      <c r="G14" s="9"/>
      <c r="H14" s="9"/>
      <c r="I14" s="9"/>
      <c r="J14" s="8"/>
      <c r="K14" s="10"/>
    </row>
    <row r="15" spans="1:11" ht="49.5" hidden="1" customHeight="1" x14ac:dyDescent="0.25">
      <c r="A15" s="7" t="s">
        <v>14</v>
      </c>
      <c r="C15" s="8"/>
      <c r="D15" s="8"/>
      <c r="E15" s="8"/>
      <c r="F15" s="8"/>
      <c r="G15" s="9"/>
      <c r="H15" s="9"/>
      <c r="I15" s="9"/>
      <c r="J15" s="10"/>
      <c r="K15" s="9"/>
    </row>
    <row r="16" spans="1:11" hidden="1" x14ac:dyDescent="0.25">
      <c r="A16" s="7" t="s">
        <v>11</v>
      </c>
      <c r="C16" s="8"/>
      <c r="D16" s="8"/>
      <c r="E16" s="8"/>
      <c r="F16" s="8"/>
      <c r="G16" s="9"/>
      <c r="H16" s="9"/>
      <c r="I16" s="9"/>
      <c r="J16" s="10"/>
      <c r="K16" s="9"/>
    </row>
    <row r="17" spans="1:11" hidden="1" x14ac:dyDescent="0.25">
      <c r="A17" s="7" t="s">
        <v>11</v>
      </c>
      <c r="C17" s="8"/>
      <c r="D17" s="8"/>
      <c r="E17" s="8"/>
      <c r="F17" s="8"/>
      <c r="G17" s="9"/>
      <c r="H17" s="9"/>
      <c r="I17" s="9"/>
      <c r="J17" s="10"/>
      <c r="K17" s="9"/>
    </row>
    <row r="18" spans="1:11" ht="64.5" hidden="1" customHeight="1" x14ac:dyDescent="0.25">
      <c r="A18" s="7" t="s">
        <v>15</v>
      </c>
      <c r="C18" s="8"/>
      <c r="D18" s="8"/>
      <c r="E18" s="8"/>
      <c r="F18" s="8"/>
      <c r="G18" s="9"/>
      <c r="H18" s="9"/>
      <c r="I18" s="9"/>
      <c r="J18" s="10"/>
      <c r="K18" s="9"/>
    </row>
    <row r="19" spans="1:11" hidden="1" x14ac:dyDescent="0.25">
      <c r="A19" s="7" t="s">
        <v>11</v>
      </c>
      <c r="C19" s="8"/>
      <c r="D19" s="8"/>
      <c r="E19" s="8"/>
      <c r="F19" s="8"/>
      <c r="G19" s="9"/>
      <c r="H19" s="9"/>
      <c r="I19" s="9"/>
      <c r="J19" s="10"/>
      <c r="K19" s="9"/>
    </row>
    <row r="20" spans="1:11" hidden="1" x14ac:dyDescent="0.25">
      <c r="A20" s="7" t="s">
        <v>11</v>
      </c>
      <c r="C20" s="8"/>
      <c r="D20" s="8"/>
      <c r="E20" s="8"/>
      <c r="F20" s="8"/>
      <c r="G20" s="9"/>
      <c r="H20" s="9"/>
      <c r="I20" s="9"/>
      <c r="J20" s="10"/>
      <c r="K20" s="9"/>
    </row>
    <row r="21" spans="1:11" ht="36" customHeight="1" x14ac:dyDescent="0.25">
      <c r="A21" s="20" t="s">
        <v>16</v>
      </c>
      <c r="B21" s="25"/>
      <c r="C21" s="26">
        <f>SUM(C22:C93)</f>
        <v>72</v>
      </c>
      <c r="D21" s="26">
        <f t="shared" ref="D21:K21" si="0">SUM(D22:D93)</f>
        <v>14009.85446005994</v>
      </c>
      <c r="E21" s="26">
        <f t="shared" si="0"/>
        <v>12066.400000000003</v>
      </c>
      <c r="F21" s="26">
        <f t="shared" si="0"/>
        <v>1943.4544600599384</v>
      </c>
      <c r="G21" s="26">
        <f t="shared" si="0"/>
        <v>129988.61326544163</v>
      </c>
      <c r="H21" s="26">
        <f t="shared" si="0"/>
        <v>96197.39</v>
      </c>
      <c r="I21" s="26"/>
      <c r="J21" s="31">
        <f t="shared" si="0"/>
        <v>33791.223265441571</v>
      </c>
      <c r="K21" s="26">
        <f t="shared" si="0"/>
        <v>41931.52895008646</v>
      </c>
    </row>
    <row r="22" spans="1:11" ht="33" x14ac:dyDescent="0.25">
      <c r="A22" s="7" t="s">
        <v>29</v>
      </c>
      <c r="C22" s="27">
        <v>1</v>
      </c>
      <c r="D22" s="23">
        <f>F22+E22</f>
        <v>275.00026715239829</v>
      </c>
      <c r="E22" s="23">
        <v>176</v>
      </c>
      <c r="F22" s="28">
        <v>99.000267152398308</v>
      </c>
      <c r="G22" s="23">
        <f>H22+J22</f>
        <v>3499.88</v>
      </c>
      <c r="H22" s="23">
        <v>1647</v>
      </c>
      <c r="I22" s="23">
        <f>H22/E22</f>
        <v>9.357954545454545</v>
      </c>
      <c r="J22" s="24">
        <f>I22*F22*2</f>
        <v>1852.88</v>
      </c>
      <c r="K22" s="23">
        <f>J22*1.2409</f>
        <v>2299.2387920000001</v>
      </c>
    </row>
    <row r="23" spans="1:11" x14ac:dyDescent="0.25">
      <c r="A23" s="7" t="s">
        <v>30</v>
      </c>
      <c r="C23" s="27">
        <v>1</v>
      </c>
      <c r="D23" s="23">
        <f t="shared" ref="D23:D86" si="1">F23+E23</f>
        <v>274.00344542772859</v>
      </c>
      <c r="E23" s="23">
        <v>176</v>
      </c>
      <c r="F23" s="28">
        <v>98.003445427728622</v>
      </c>
      <c r="G23" s="23">
        <f t="shared" ref="G23:G86" si="2">H23+J23</f>
        <v>3582.6800000000003</v>
      </c>
      <c r="H23" s="23">
        <v>1695</v>
      </c>
      <c r="I23" s="23">
        <f t="shared" ref="I23:I86" si="3">H23/E23</f>
        <v>9.6306818181818183</v>
      </c>
      <c r="J23" s="24">
        <f t="shared" ref="J23:J86" si="4">I23*F23*2</f>
        <v>1887.6800000000003</v>
      </c>
      <c r="K23" s="23">
        <f t="shared" ref="K23:K86" si="5">J23*1.2409</f>
        <v>2342.4221120000002</v>
      </c>
    </row>
    <row r="24" spans="1:11" ht="33" x14ac:dyDescent="0.25">
      <c r="A24" s="7" t="s">
        <v>31</v>
      </c>
      <c r="B24" s="2">
        <v>0.95</v>
      </c>
      <c r="C24" s="27">
        <v>1</v>
      </c>
      <c r="D24" s="23">
        <f t="shared" si="1"/>
        <v>261.19521367521367</v>
      </c>
      <c r="E24" s="23">
        <v>167.2</v>
      </c>
      <c r="F24" s="28">
        <v>93.995213675213677</v>
      </c>
      <c r="G24" s="23">
        <f t="shared" si="2"/>
        <v>2597.3300000000004</v>
      </c>
      <c r="H24" s="23">
        <v>1222.6500000000001</v>
      </c>
      <c r="I24" s="23">
        <f t="shared" si="3"/>
        <v>7.3125000000000009</v>
      </c>
      <c r="J24" s="24">
        <f t="shared" si="4"/>
        <v>1374.6800000000003</v>
      </c>
      <c r="K24" s="23">
        <f t="shared" si="5"/>
        <v>1705.8404120000002</v>
      </c>
    </row>
    <row r="25" spans="1:11" x14ac:dyDescent="0.25">
      <c r="A25" s="7" t="s">
        <v>32</v>
      </c>
      <c r="C25" s="27">
        <v>1</v>
      </c>
      <c r="D25" s="23">
        <f t="shared" si="1"/>
        <v>269.00180645161288</v>
      </c>
      <c r="E25" s="23">
        <v>176</v>
      </c>
      <c r="F25" s="28">
        <v>93.001806451612893</v>
      </c>
      <c r="G25" s="23">
        <f t="shared" si="2"/>
        <v>3188.0999999999995</v>
      </c>
      <c r="H25" s="23">
        <v>1550</v>
      </c>
      <c r="I25" s="23">
        <f t="shared" si="3"/>
        <v>8.8068181818181817</v>
      </c>
      <c r="J25" s="24">
        <f t="shared" si="4"/>
        <v>1638.0999999999997</v>
      </c>
      <c r="K25" s="23">
        <f t="shared" si="5"/>
        <v>2032.7182899999993</v>
      </c>
    </row>
    <row r="26" spans="1:11" x14ac:dyDescent="0.25">
      <c r="A26" s="7" t="s">
        <v>33</v>
      </c>
      <c r="C26" s="27">
        <v>1</v>
      </c>
      <c r="D26" s="23">
        <f t="shared" si="1"/>
        <v>261.9980280492988</v>
      </c>
      <c r="E26" s="23">
        <v>176</v>
      </c>
      <c r="F26" s="28">
        <v>85.998028049298767</v>
      </c>
      <c r="G26" s="23">
        <f t="shared" si="2"/>
        <v>4652.4699999999993</v>
      </c>
      <c r="H26" s="23">
        <v>2353</v>
      </c>
      <c r="I26" s="23">
        <f t="shared" si="3"/>
        <v>13.369318181818182</v>
      </c>
      <c r="J26" s="24">
        <f t="shared" si="4"/>
        <v>2299.4699999999998</v>
      </c>
      <c r="K26" s="23">
        <f t="shared" si="5"/>
        <v>2853.4123229999996</v>
      </c>
    </row>
    <row r="27" spans="1:11" x14ac:dyDescent="0.25">
      <c r="A27" s="7" t="s">
        <v>34</v>
      </c>
      <c r="C27" s="27">
        <v>1</v>
      </c>
      <c r="D27" s="23">
        <f t="shared" si="1"/>
        <v>253.00171707317071</v>
      </c>
      <c r="E27" s="23">
        <v>176</v>
      </c>
      <c r="F27" s="28">
        <v>77.001717073170724</v>
      </c>
      <c r="G27" s="23">
        <f t="shared" si="2"/>
        <v>3843.79</v>
      </c>
      <c r="H27" s="23">
        <v>2050</v>
      </c>
      <c r="I27" s="23">
        <f t="shared" si="3"/>
        <v>11.647727272727273</v>
      </c>
      <c r="J27" s="24">
        <f t="shared" si="4"/>
        <v>1793.79</v>
      </c>
      <c r="K27" s="23">
        <f t="shared" si="5"/>
        <v>2225.9140109999998</v>
      </c>
    </row>
    <row r="28" spans="1:11" ht="33" x14ac:dyDescent="0.25">
      <c r="A28" s="7" t="s">
        <v>35</v>
      </c>
      <c r="C28" s="27">
        <v>1</v>
      </c>
      <c r="D28" s="23">
        <f t="shared" si="1"/>
        <v>230.00106666666667</v>
      </c>
      <c r="E28" s="23">
        <v>160</v>
      </c>
      <c r="F28" s="28">
        <v>70.001066666666674</v>
      </c>
      <c r="G28" s="23">
        <f t="shared" si="2"/>
        <v>1789.7939773333333</v>
      </c>
      <c r="H28" s="23">
        <v>954.55</v>
      </c>
      <c r="I28" s="23">
        <f>H28/E28</f>
        <v>5.9659374999999999</v>
      </c>
      <c r="J28" s="24">
        <f t="shared" si="4"/>
        <v>835.24397733333342</v>
      </c>
      <c r="K28" s="23">
        <f t="shared" si="5"/>
        <v>1036.4542514729333</v>
      </c>
    </row>
    <row r="29" spans="1:11" ht="33" x14ac:dyDescent="0.25">
      <c r="A29" s="7" t="s">
        <v>36</v>
      </c>
      <c r="C29" s="27">
        <v>1</v>
      </c>
      <c r="D29" s="23">
        <f t="shared" si="1"/>
        <v>245.99879569892471</v>
      </c>
      <c r="E29" s="23">
        <v>176</v>
      </c>
      <c r="F29" s="28">
        <v>69.998795698924724</v>
      </c>
      <c r="G29" s="23">
        <f t="shared" si="2"/>
        <v>3339.5199999999995</v>
      </c>
      <c r="H29" s="23">
        <v>1860</v>
      </c>
      <c r="I29" s="23">
        <f t="shared" si="3"/>
        <v>10.568181818181818</v>
      </c>
      <c r="J29" s="24">
        <f t="shared" si="4"/>
        <v>1479.5199999999998</v>
      </c>
      <c r="K29" s="23">
        <f t="shared" si="5"/>
        <v>1835.9363679999994</v>
      </c>
    </row>
    <row r="30" spans="1:11" x14ac:dyDescent="0.25">
      <c r="A30" s="7" t="s">
        <v>37</v>
      </c>
      <c r="C30" s="27">
        <v>1</v>
      </c>
      <c r="D30" s="23">
        <f t="shared" si="1"/>
        <v>221</v>
      </c>
      <c r="E30" s="23">
        <v>152</v>
      </c>
      <c r="F30" s="28">
        <v>69</v>
      </c>
      <c r="G30" s="23">
        <f t="shared" si="2"/>
        <v>3625</v>
      </c>
      <c r="H30" s="23">
        <v>1900</v>
      </c>
      <c r="I30" s="23">
        <f t="shared" si="3"/>
        <v>12.5</v>
      </c>
      <c r="J30" s="24">
        <f t="shared" si="4"/>
        <v>1725</v>
      </c>
      <c r="K30" s="23">
        <f t="shared" si="5"/>
        <v>2140.5524999999998</v>
      </c>
    </row>
    <row r="31" spans="1:11" ht="33" x14ac:dyDescent="0.25">
      <c r="A31" s="7" t="s">
        <v>38</v>
      </c>
      <c r="C31" s="27">
        <v>1</v>
      </c>
      <c r="D31" s="23">
        <f t="shared" si="1"/>
        <v>236.0023188405797</v>
      </c>
      <c r="E31" s="23">
        <v>176</v>
      </c>
      <c r="F31" s="28">
        <v>60.002318840579711</v>
      </c>
      <c r="G31" s="23">
        <f t="shared" si="2"/>
        <v>3829.56</v>
      </c>
      <c r="H31" s="23">
        <v>2277</v>
      </c>
      <c r="I31" s="23">
        <f t="shared" si="3"/>
        <v>12.9375</v>
      </c>
      <c r="J31" s="24">
        <f t="shared" si="4"/>
        <v>1552.56</v>
      </c>
      <c r="K31" s="23">
        <f t="shared" si="5"/>
        <v>1926.5717039999997</v>
      </c>
    </row>
    <row r="32" spans="1:11" ht="33" x14ac:dyDescent="0.25">
      <c r="A32" s="7" t="s">
        <v>39</v>
      </c>
      <c r="B32" s="2">
        <v>0.95</v>
      </c>
      <c r="C32" s="27">
        <v>1</v>
      </c>
      <c r="D32" s="23">
        <f t="shared" si="1"/>
        <v>220.20216216216215</v>
      </c>
      <c r="E32" s="23">
        <v>167.2</v>
      </c>
      <c r="F32" s="28">
        <v>53.002162162162158</v>
      </c>
      <c r="G32" s="23">
        <f t="shared" si="2"/>
        <v>2871.75</v>
      </c>
      <c r="H32" s="23">
        <v>1757.5</v>
      </c>
      <c r="I32" s="23">
        <f t="shared" si="3"/>
        <v>10.511363636363637</v>
      </c>
      <c r="J32" s="24">
        <f t="shared" si="4"/>
        <v>1114.25</v>
      </c>
      <c r="K32" s="23">
        <f t="shared" si="5"/>
        <v>1382.6728249999999</v>
      </c>
    </row>
    <row r="33" spans="1:11" ht="33" x14ac:dyDescent="0.25">
      <c r="A33" s="7" t="s">
        <v>40</v>
      </c>
      <c r="C33" s="27">
        <v>1</v>
      </c>
      <c r="D33" s="23">
        <f t="shared" si="1"/>
        <v>217.99866859623734</v>
      </c>
      <c r="E33" s="23">
        <v>176</v>
      </c>
      <c r="F33" s="28">
        <v>41.998668596237337</v>
      </c>
      <c r="G33" s="23">
        <f t="shared" si="2"/>
        <v>2041.5700000000002</v>
      </c>
      <c r="H33" s="23">
        <v>1382</v>
      </c>
      <c r="I33" s="23">
        <f t="shared" si="3"/>
        <v>7.8522727272727275</v>
      </c>
      <c r="J33" s="24">
        <f t="shared" si="4"/>
        <v>659.57</v>
      </c>
      <c r="K33" s="23">
        <f t="shared" si="5"/>
        <v>818.46041300000002</v>
      </c>
    </row>
    <row r="34" spans="1:11" x14ac:dyDescent="0.25">
      <c r="A34" s="7" t="s">
        <v>41</v>
      </c>
      <c r="C34" s="27">
        <v>1</v>
      </c>
      <c r="D34" s="23">
        <f t="shared" si="1"/>
        <v>217.99873333333335</v>
      </c>
      <c r="E34" s="23">
        <v>176</v>
      </c>
      <c r="F34" s="28">
        <v>41.998733333333334</v>
      </c>
      <c r="G34" s="23">
        <f t="shared" si="2"/>
        <v>1772.71</v>
      </c>
      <c r="H34" s="23">
        <v>1200</v>
      </c>
      <c r="I34" s="23">
        <f t="shared" si="3"/>
        <v>6.8181818181818183</v>
      </c>
      <c r="J34" s="24">
        <f t="shared" si="4"/>
        <v>572.71</v>
      </c>
      <c r="K34" s="23">
        <f t="shared" si="5"/>
        <v>710.675839</v>
      </c>
    </row>
    <row r="35" spans="1:11" ht="33" x14ac:dyDescent="0.25">
      <c r="A35" s="7" t="s">
        <v>42</v>
      </c>
      <c r="C35" s="27">
        <v>1</v>
      </c>
      <c r="D35" s="23">
        <f t="shared" si="1"/>
        <v>214.00198433420366</v>
      </c>
      <c r="E35" s="23">
        <v>176</v>
      </c>
      <c r="F35" s="28">
        <v>38.001984334203655</v>
      </c>
      <c r="G35" s="23">
        <f t="shared" si="2"/>
        <v>2193.58</v>
      </c>
      <c r="H35" s="23">
        <v>1532</v>
      </c>
      <c r="I35" s="23">
        <f t="shared" si="3"/>
        <v>8.704545454545455</v>
      </c>
      <c r="J35" s="24">
        <f t="shared" si="4"/>
        <v>661.58</v>
      </c>
      <c r="K35" s="23">
        <f t="shared" si="5"/>
        <v>820.95462199999997</v>
      </c>
    </row>
    <row r="36" spans="1:11" ht="33" x14ac:dyDescent="0.25">
      <c r="A36" s="7" t="s">
        <v>43</v>
      </c>
      <c r="C36" s="27">
        <v>1</v>
      </c>
      <c r="D36" s="23">
        <f t="shared" si="1"/>
        <v>213.99855282199709</v>
      </c>
      <c r="E36" s="23">
        <v>176</v>
      </c>
      <c r="F36" s="28">
        <v>37.998552821997102</v>
      </c>
      <c r="G36" s="23">
        <f t="shared" si="2"/>
        <v>1978.75</v>
      </c>
      <c r="H36" s="23">
        <v>1382</v>
      </c>
      <c r="I36" s="23">
        <f t="shared" si="3"/>
        <v>7.8522727272727275</v>
      </c>
      <c r="J36" s="24">
        <f t="shared" si="4"/>
        <v>596.75</v>
      </c>
      <c r="K36" s="23">
        <f t="shared" si="5"/>
        <v>740.50707499999999</v>
      </c>
    </row>
    <row r="37" spans="1:11" x14ac:dyDescent="0.25">
      <c r="A37" s="7" t="s">
        <v>44</v>
      </c>
      <c r="C37" s="27">
        <v>1</v>
      </c>
      <c r="D37" s="23">
        <f t="shared" si="1"/>
        <v>214.00091428571429</v>
      </c>
      <c r="E37" s="23">
        <v>176</v>
      </c>
      <c r="F37" s="28">
        <v>38.000914285714288</v>
      </c>
      <c r="G37" s="23">
        <f t="shared" si="2"/>
        <v>1503.42</v>
      </c>
      <c r="H37" s="23">
        <v>1050</v>
      </c>
      <c r="I37" s="23">
        <f t="shared" si="3"/>
        <v>5.9659090909090908</v>
      </c>
      <c r="J37" s="24">
        <f t="shared" si="4"/>
        <v>453.42</v>
      </c>
      <c r="K37" s="23">
        <f t="shared" si="5"/>
        <v>562.64887799999997</v>
      </c>
    </row>
    <row r="38" spans="1:11" x14ac:dyDescent="0.25">
      <c r="A38" s="7" t="s">
        <v>45</v>
      </c>
      <c r="C38" s="27">
        <v>1</v>
      </c>
      <c r="D38" s="23">
        <f t="shared" si="1"/>
        <v>214.00091428571429</v>
      </c>
      <c r="E38" s="23">
        <v>176</v>
      </c>
      <c r="F38" s="28">
        <v>38.000914285714288</v>
      </c>
      <c r="G38" s="23">
        <f t="shared" si="2"/>
        <v>1503.42</v>
      </c>
      <c r="H38" s="23">
        <v>1050</v>
      </c>
      <c r="I38" s="23">
        <f t="shared" si="3"/>
        <v>5.9659090909090908</v>
      </c>
      <c r="J38" s="24">
        <f t="shared" si="4"/>
        <v>453.42</v>
      </c>
      <c r="K38" s="23">
        <f t="shared" si="5"/>
        <v>562.64887799999997</v>
      </c>
    </row>
    <row r="39" spans="1:11" ht="33" x14ac:dyDescent="0.25">
      <c r="A39" s="7" t="s">
        <v>46</v>
      </c>
      <c r="C39" s="27">
        <v>1</v>
      </c>
      <c r="D39" s="23">
        <f t="shared" si="1"/>
        <v>212.00024999999999</v>
      </c>
      <c r="E39" s="23">
        <v>176</v>
      </c>
      <c r="F39" s="28">
        <v>36.000249999999994</v>
      </c>
      <c r="G39" s="23">
        <f t="shared" si="2"/>
        <v>2254.5500000000002</v>
      </c>
      <c r="H39" s="23">
        <v>1600</v>
      </c>
      <c r="I39" s="23">
        <f t="shared" si="3"/>
        <v>9.0909090909090917</v>
      </c>
      <c r="J39" s="24">
        <f t="shared" si="4"/>
        <v>654.54999999999995</v>
      </c>
      <c r="K39" s="23">
        <f t="shared" si="5"/>
        <v>812.23109499999987</v>
      </c>
    </row>
    <row r="40" spans="1:11" ht="33" x14ac:dyDescent="0.25">
      <c r="A40" s="7" t="s">
        <v>35</v>
      </c>
      <c r="C40" s="27">
        <v>1</v>
      </c>
      <c r="D40" s="23">
        <f t="shared" si="1"/>
        <v>211.99833599999999</v>
      </c>
      <c r="E40" s="23">
        <v>176</v>
      </c>
      <c r="F40" s="28">
        <v>35.998335999999995</v>
      </c>
      <c r="G40" s="23">
        <f t="shared" si="2"/>
        <v>1761.34</v>
      </c>
      <c r="H40" s="23">
        <v>1250</v>
      </c>
      <c r="I40" s="23">
        <f t="shared" si="3"/>
        <v>7.1022727272727275</v>
      </c>
      <c r="J40" s="24">
        <f t="shared" si="4"/>
        <v>511.33999999999992</v>
      </c>
      <c r="K40" s="23">
        <f t="shared" si="5"/>
        <v>634.52180599999986</v>
      </c>
    </row>
    <row r="41" spans="1:11" x14ac:dyDescent="0.25">
      <c r="A41" s="7" t="s">
        <v>41</v>
      </c>
      <c r="C41" s="27">
        <v>1</v>
      </c>
      <c r="D41" s="23">
        <f t="shared" si="1"/>
        <v>211.99965217391303</v>
      </c>
      <c r="E41" s="23">
        <v>176</v>
      </c>
      <c r="F41" s="28">
        <v>35.999652173913042</v>
      </c>
      <c r="G41" s="23">
        <f t="shared" si="2"/>
        <v>1620.45</v>
      </c>
      <c r="H41" s="23">
        <v>1150</v>
      </c>
      <c r="I41" s="23">
        <f t="shared" si="3"/>
        <v>6.5340909090909092</v>
      </c>
      <c r="J41" s="24">
        <f t="shared" si="4"/>
        <v>470.45</v>
      </c>
      <c r="K41" s="23">
        <f t="shared" si="5"/>
        <v>583.78140499999995</v>
      </c>
    </row>
    <row r="42" spans="1:11" x14ac:dyDescent="0.25">
      <c r="A42" s="7" t="s">
        <v>28</v>
      </c>
      <c r="C42" s="27">
        <v>1</v>
      </c>
      <c r="D42" s="23">
        <f t="shared" si="1"/>
        <v>208.9988630490956</v>
      </c>
      <c r="E42" s="23">
        <v>176</v>
      </c>
      <c r="F42" s="28">
        <v>32.998863049095611</v>
      </c>
      <c r="G42" s="23">
        <f t="shared" si="2"/>
        <v>2660.6</v>
      </c>
      <c r="H42" s="23">
        <v>1935</v>
      </c>
      <c r="I42" s="23">
        <f t="shared" si="3"/>
        <v>10.994318181818182</v>
      </c>
      <c r="J42" s="24">
        <f t="shared" si="4"/>
        <v>725.6</v>
      </c>
      <c r="K42" s="23">
        <f t="shared" si="5"/>
        <v>900.39703999999995</v>
      </c>
    </row>
    <row r="43" spans="1:11" x14ac:dyDescent="0.25">
      <c r="A43" s="7" t="s">
        <v>47</v>
      </c>
      <c r="C43" s="27">
        <v>1</v>
      </c>
      <c r="D43" s="23">
        <f t="shared" si="1"/>
        <v>193</v>
      </c>
      <c r="E43" s="23">
        <v>160</v>
      </c>
      <c r="F43" s="28">
        <v>33</v>
      </c>
      <c r="G43" s="23">
        <f t="shared" si="2"/>
        <v>1412.5</v>
      </c>
      <c r="H43" s="23">
        <v>1000</v>
      </c>
      <c r="I43" s="23">
        <f t="shared" si="3"/>
        <v>6.25</v>
      </c>
      <c r="J43" s="24">
        <f t="shared" si="4"/>
        <v>412.5</v>
      </c>
      <c r="K43" s="23">
        <f t="shared" si="5"/>
        <v>511.87124999999997</v>
      </c>
    </row>
    <row r="44" spans="1:11" ht="33" x14ac:dyDescent="0.25">
      <c r="A44" s="7" t="s">
        <v>48</v>
      </c>
      <c r="C44" s="27">
        <v>1</v>
      </c>
      <c r="D44" s="23">
        <f t="shared" si="1"/>
        <v>205.99948387096774</v>
      </c>
      <c r="E44" s="23">
        <v>176</v>
      </c>
      <c r="F44" s="28">
        <v>29.999483870967744</v>
      </c>
      <c r="G44" s="23">
        <f t="shared" si="2"/>
        <v>2494.08</v>
      </c>
      <c r="H44" s="23">
        <v>1860</v>
      </c>
      <c r="I44" s="23">
        <f t="shared" si="3"/>
        <v>10.568181818181818</v>
      </c>
      <c r="J44" s="24">
        <f t="shared" si="4"/>
        <v>634.08000000000004</v>
      </c>
      <c r="K44" s="23">
        <f t="shared" si="5"/>
        <v>786.82987200000002</v>
      </c>
    </row>
    <row r="45" spans="1:11" ht="33" x14ac:dyDescent="0.25">
      <c r="A45" s="7" t="s">
        <v>49</v>
      </c>
      <c r="C45" s="27">
        <v>1</v>
      </c>
      <c r="D45" s="23">
        <f t="shared" si="1"/>
        <v>203.00170940170941</v>
      </c>
      <c r="E45" s="23">
        <v>176</v>
      </c>
      <c r="F45" s="28">
        <v>27.001709401709402</v>
      </c>
      <c r="G45" s="23">
        <f t="shared" si="2"/>
        <v>1681.9</v>
      </c>
      <c r="H45" s="23">
        <v>1287</v>
      </c>
      <c r="I45" s="23">
        <f t="shared" si="3"/>
        <v>7.3125</v>
      </c>
      <c r="J45" s="24">
        <f t="shared" si="4"/>
        <v>394.9</v>
      </c>
      <c r="K45" s="23">
        <f t="shared" si="5"/>
        <v>490.03140999999994</v>
      </c>
    </row>
    <row r="46" spans="1:11" x14ac:dyDescent="0.25">
      <c r="A46" s="7" t="s">
        <v>50</v>
      </c>
      <c r="C46" s="27">
        <v>1</v>
      </c>
      <c r="D46" s="23">
        <f t="shared" si="1"/>
        <v>200.99835051546393</v>
      </c>
      <c r="E46" s="23">
        <v>176</v>
      </c>
      <c r="F46" s="28">
        <v>24.998350515463915</v>
      </c>
      <c r="G46" s="23">
        <f t="shared" si="2"/>
        <v>1245.55</v>
      </c>
      <c r="H46" s="23">
        <v>970</v>
      </c>
      <c r="I46" s="23">
        <f t="shared" si="3"/>
        <v>5.5113636363636367</v>
      </c>
      <c r="J46" s="24">
        <f t="shared" si="4"/>
        <v>275.55</v>
      </c>
      <c r="K46" s="23">
        <f t="shared" si="5"/>
        <v>341.92999499999996</v>
      </c>
    </row>
    <row r="47" spans="1:11" x14ac:dyDescent="0.25">
      <c r="A47" s="7" t="s">
        <v>41</v>
      </c>
      <c r="C47" s="27">
        <v>1</v>
      </c>
      <c r="D47" s="23">
        <f t="shared" si="1"/>
        <v>136.99865546218487</v>
      </c>
      <c r="E47" s="23">
        <v>112</v>
      </c>
      <c r="F47" s="28">
        <v>24.998655462184875</v>
      </c>
      <c r="G47" s="23">
        <f t="shared" si="2"/>
        <v>1095.3187825330133</v>
      </c>
      <c r="H47" s="23">
        <v>757.27</v>
      </c>
      <c r="I47" s="23">
        <f t="shared" si="3"/>
        <v>6.7613392857142856</v>
      </c>
      <c r="J47" s="24">
        <f t="shared" si="4"/>
        <v>338.0487825330132</v>
      </c>
      <c r="K47" s="23">
        <f t="shared" si="5"/>
        <v>419.48473424521603</v>
      </c>
    </row>
    <row r="48" spans="1:11" ht="33" x14ac:dyDescent="0.25">
      <c r="A48" s="7" t="s">
        <v>51</v>
      </c>
      <c r="C48" s="27">
        <v>1</v>
      </c>
      <c r="D48" s="23">
        <f t="shared" si="1"/>
        <v>197.99952688172044</v>
      </c>
      <c r="E48" s="23">
        <v>176</v>
      </c>
      <c r="F48" s="28">
        <v>21.999526881720431</v>
      </c>
      <c r="G48" s="23">
        <f t="shared" si="2"/>
        <v>2324.9899999999998</v>
      </c>
      <c r="H48" s="23">
        <v>1860</v>
      </c>
      <c r="I48" s="23">
        <f t="shared" si="3"/>
        <v>10.568181818181818</v>
      </c>
      <c r="J48" s="24">
        <f t="shared" si="4"/>
        <v>464.99</v>
      </c>
      <c r="K48" s="23">
        <f t="shared" si="5"/>
        <v>577.00609099999997</v>
      </c>
    </row>
    <row r="49" spans="1:11" x14ac:dyDescent="0.25">
      <c r="A49" s="7" t="s">
        <v>52</v>
      </c>
      <c r="C49" s="27">
        <v>1</v>
      </c>
      <c r="D49" s="23">
        <f t="shared" si="1"/>
        <v>198.0016448598131</v>
      </c>
      <c r="E49" s="23">
        <v>176</v>
      </c>
      <c r="F49" s="28">
        <v>22.001644859813084</v>
      </c>
      <c r="G49" s="23">
        <f t="shared" si="2"/>
        <v>1337.52</v>
      </c>
      <c r="H49" s="23">
        <v>1070</v>
      </c>
      <c r="I49" s="23">
        <f t="shared" si="3"/>
        <v>6.0795454545454541</v>
      </c>
      <c r="J49" s="24">
        <f t="shared" si="4"/>
        <v>267.52</v>
      </c>
      <c r="K49" s="23">
        <f t="shared" si="5"/>
        <v>331.96556799999996</v>
      </c>
    </row>
    <row r="50" spans="1:11" ht="33" x14ac:dyDescent="0.25">
      <c r="A50" s="7" t="s">
        <v>53</v>
      </c>
      <c r="C50" s="27">
        <v>1</v>
      </c>
      <c r="D50" s="23">
        <f t="shared" si="1"/>
        <v>189.00090666666665</v>
      </c>
      <c r="E50" s="23">
        <v>168</v>
      </c>
      <c r="F50" s="28">
        <v>21.000906666666666</v>
      </c>
      <c r="G50" s="23">
        <f t="shared" si="2"/>
        <v>1789.7904545650792</v>
      </c>
      <c r="H50" s="23">
        <v>1431.82</v>
      </c>
      <c r="I50" s="23">
        <f t="shared" si="3"/>
        <v>8.5227380952380951</v>
      </c>
      <c r="J50" s="24">
        <f t="shared" si="4"/>
        <v>357.97045456507936</v>
      </c>
      <c r="K50" s="23">
        <f t="shared" si="5"/>
        <v>444.20553706980695</v>
      </c>
    </row>
    <row r="51" spans="1:11" ht="33" x14ac:dyDescent="0.25">
      <c r="A51" s="7" t="s">
        <v>54</v>
      </c>
      <c r="C51" s="27">
        <v>1</v>
      </c>
      <c r="D51" s="23">
        <f t="shared" si="1"/>
        <v>196.45106250000001</v>
      </c>
      <c r="E51" s="23">
        <v>176</v>
      </c>
      <c r="F51" s="23">
        <v>20.451062500000003</v>
      </c>
      <c r="G51" s="23">
        <f t="shared" si="2"/>
        <v>1577.47</v>
      </c>
      <c r="H51" s="23">
        <v>1280</v>
      </c>
      <c r="I51" s="23">
        <f t="shared" si="3"/>
        <v>7.2727272727272725</v>
      </c>
      <c r="J51" s="24">
        <f t="shared" si="4"/>
        <v>297.47000000000003</v>
      </c>
      <c r="K51" s="23">
        <f t="shared" si="5"/>
        <v>369.13052299999998</v>
      </c>
    </row>
    <row r="52" spans="1:11" x14ac:dyDescent="0.25">
      <c r="A52" s="7" t="s">
        <v>41</v>
      </c>
      <c r="C52" s="27">
        <v>1</v>
      </c>
      <c r="D52" s="23">
        <f t="shared" si="1"/>
        <v>195.99972173913045</v>
      </c>
      <c r="E52" s="23">
        <v>176</v>
      </c>
      <c r="F52" s="28">
        <v>19.999721739130436</v>
      </c>
      <c r="G52" s="23">
        <f t="shared" si="2"/>
        <v>1411.3600000000001</v>
      </c>
      <c r="H52" s="23">
        <v>1150</v>
      </c>
      <c r="I52" s="23">
        <f t="shared" si="3"/>
        <v>6.5340909090909092</v>
      </c>
      <c r="J52" s="24">
        <f t="shared" si="4"/>
        <v>261.36</v>
      </c>
      <c r="K52" s="23">
        <f t="shared" si="5"/>
        <v>324.32162399999999</v>
      </c>
    </row>
    <row r="53" spans="1:11" x14ac:dyDescent="0.25">
      <c r="A53" s="7" t="s">
        <v>52</v>
      </c>
      <c r="C53" s="27">
        <v>1</v>
      </c>
      <c r="D53" s="23">
        <f t="shared" si="1"/>
        <v>196.00073732718894</v>
      </c>
      <c r="E53" s="23">
        <v>176</v>
      </c>
      <c r="F53" s="28">
        <v>20.00073732718894</v>
      </c>
      <c r="G53" s="23">
        <f t="shared" si="2"/>
        <v>1331.6</v>
      </c>
      <c r="H53" s="23">
        <v>1085</v>
      </c>
      <c r="I53" s="23">
        <f t="shared" si="3"/>
        <v>6.1647727272727275</v>
      </c>
      <c r="J53" s="24">
        <f t="shared" si="4"/>
        <v>246.6</v>
      </c>
      <c r="K53" s="23">
        <f t="shared" si="5"/>
        <v>306.00593999999995</v>
      </c>
    </row>
    <row r="54" spans="1:11" x14ac:dyDescent="0.25">
      <c r="A54" s="7" t="s">
        <v>55</v>
      </c>
      <c r="C54" s="27">
        <v>1</v>
      </c>
      <c r="D54" s="23">
        <f t="shared" si="1"/>
        <v>195.49945007235891</v>
      </c>
      <c r="E54" s="23">
        <v>176</v>
      </c>
      <c r="F54" s="28">
        <v>19.499450072358901</v>
      </c>
      <c r="G54" s="23">
        <f t="shared" si="2"/>
        <v>1688.23</v>
      </c>
      <c r="H54" s="23">
        <v>1382</v>
      </c>
      <c r="I54" s="23">
        <f t="shared" si="3"/>
        <v>7.8522727272727275</v>
      </c>
      <c r="J54" s="24">
        <f t="shared" si="4"/>
        <v>306.23</v>
      </c>
      <c r="K54" s="23">
        <f t="shared" si="5"/>
        <v>380.00080700000001</v>
      </c>
    </row>
    <row r="55" spans="1:11" x14ac:dyDescent="0.25">
      <c r="A55" s="7" t="s">
        <v>45</v>
      </c>
      <c r="C55" s="27">
        <v>1</v>
      </c>
      <c r="D55" s="23">
        <f t="shared" si="1"/>
        <v>194.50011428571429</v>
      </c>
      <c r="E55" s="23">
        <v>176</v>
      </c>
      <c r="F55" s="28">
        <v>18.500114285714286</v>
      </c>
      <c r="G55" s="23">
        <f t="shared" si="2"/>
        <v>1270.74</v>
      </c>
      <c r="H55" s="23">
        <v>1050</v>
      </c>
      <c r="I55" s="23">
        <f t="shared" si="3"/>
        <v>5.9659090909090908</v>
      </c>
      <c r="J55" s="24">
        <f t="shared" si="4"/>
        <v>220.74</v>
      </c>
      <c r="K55" s="23">
        <f t="shared" si="5"/>
        <v>273.91626600000001</v>
      </c>
    </row>
    <row r="56" spans="1:11" x14ac:dyDescent="0.25">
      <c r="A56" s="7" t="s">
        <v>56</v>
      </c>
      <c r="C56" s="27">
        <v>1</v>
      </c>
      <c r="D56" s="23">
        <f t="shared" si="1"/>
        <v>193.99932773109242</v>
      </c>
      <c r="E56" s="23">
        <v>176</v>
      </c>
      <c r="F56" s="28">
        <v>17.999327731092436</v>
      </c>
      <c r="G56" s="23">
        <f t="shared" si="2"/>
        <v>1433.4</v>
      </c>
      <c r="H56" s="23">
        <v>1190</v>
      </c>
      <c r="I56" s="23">
        <f t="shared" si="3"/>
        <v>6.7613636363636367</v>
      </c>
      <c r="J56" s="24">
        <f t="shared" si="4"/>
        <v>243.4</v>
      </c>
      <c r="K56" s="23">
        <f t="shared" si="5"/>
        <v>302.03505999999999</v>
      </c>
    </row>
    <row r="57" spans="1:11" x14ac:dyDescent="0.25">
      <c r="A57" s="7" t="s">
        <v>56</v>
      </c>
      <c r="C57" s="27">
        <v>1</v>
      </c>
      <c r="D57" s="23">
        <f t="shared" si="1"/>
        <v>193.99924746743849</v>
      </c>
      <c r="E57" s="23">
        <v>176</v>
      </c>
      <c r="F57" s="28">
        <v>17.999247467438494</v>
      </c>
      <c r="G57" s="23">
        <f t="shared" si="2"/>
        <v>1664.67</v>
      </c>
      <c r="H57" s="23">
        <v>1382</v>
      </c>
      <c r="I57" s="23">
        <f t="shared" si="3"/>
        <v>7.8522727272727275</v>
      </c>
      <c r="J57" s="24">
        <f t="shared" si="4"/>
        <v>282.67</v>
      </c>
      <c r="K57" s="23">
        <f t="shared" si="5"/>
        <v>350.76520299999999</v>
      </c>
    </row>
    <row r="58" spans="1:11" ht="33" x14ac:dyDescent="0.25">
      <c r="A58" s="7" t="s">
        <v>57</v>
      </c>
      <c r="C58" s="27">
        <v>1</v>
      </c>
      <c r="D58" s="23">
        <f t="shared" si="1"/>
        <v>193.99932773109242</v>
      </c>
      <c r="E58" s="23">
        <v>176</v>
      </c>
      <c r="F58" s="28">
        <v>17.999327731092436</v>
      </c>
      <c r="G58" s="23">
        <f t="shared" si="2"/>
        <v>1433.4</v>
      </c>
      <c r="H58" s="23">
        <v>1190</v>
      </c>
      <c r="I58" s="23">
        <f t="shared" si="3"/>
        <v>6.7613636363636367</v>
      </c>
      <c r="J58" s="24">
        <f t="shared" si="4"/>
        <v>243.4</v>
      </c>
      <c r="K58" s="23">
        <f t="shared" si="5"/>
        <v>302.03505999999999</v>
      </c>
    </row>
    <row r="59" spans="1:11" ht="33" x14ac:dyDescent="0.25">
      <c r="A59" s="7" t="s">
        <v>58</v>
      </c>
      <c r="C59" s="27">
        <v>1</v>
      </c>
      <c r="D59" s="23">
        <f t="shared" si="1"/>
        <v>194.00136752136751</v>
      </c>
      <c r="E59" s="23">
        <v>176</v>
      </c>
      <c r="F59" s="28">
        <v>18.00136752136752</v>
      </c>
      <c r="G59" s="23">
        <f t="shared" si="2"/>
        <v>1550.27</v>
      </c>
      <c r="H59" s="23">
        <v>1287</v>
      </c>
      <c r="I59" s="23">
        <f t="shared" si="3"/>
        <v>7.3125</v>
      </c>
      <c r="J59" s="24">
        <f t="shared" si="4"/>
        <v>263.27</v>
      </c>
      <c r="K59" s="23">
        <f t="shared" si="5"/>
        <v>326.69174299999997</v>
      </c>
    </row>
    <row r="60" spans="1:11" ht="33" x14ac:dyDescent="0.25">
      <c r="A60" s="7" t="s">
        <v>59</v>
      </c>
      <c r="C60" s="27">
        <v>1</v>
      </c>
      <c r="D60" s="23">
        <f t="shared" si="1"/>
        <v>192.99948799999999</v>
      </c>
      <c r="E60" s="23">
        <v>176</v>
      </c>
      <c r="F60" s="28">
        <v>16.999487999999999</v>
      </c>
      <c r="G60" s="23">
        <f t="shared" si="2"/>
        <v>1491.47</v>
      </c>
      <c r="H60" s="23">
        <v>1250</v>
      </c>
      <c r="I60" s="23">
        <f t="shared" si="3"/>
        <v>7.1022727272727275</v>
      </c>
      <c r="J60" s="24">
        <f t="shared" si="4"/>
        <v>241.47</v>
      </c>
      <c r="K60" s="23">
        <f t="shared" si="5"/>
        <v>299.64012299999996</v>
      </c>
    </row>
    <row r="61" spans="1:11" x14ac:dyDescent="0.25">
      <c r="A61" s="7" t="s">
        <v>28</v>
      </c>
      <c r="C61" s="27">
        <v>1</v>
      </c>
      <c r="D61" s="23">
        <f t="shared" si="1"/>
        <v>119.99962790697674</v>
      </c>
      <c r="E61" s="23">
        <v>104</v>
      </c>
      <c r="F61" s="28">
        <v>15.999627906976745</v>
      </c>
      <c r="G61" s="23">
        <f t="shared" si="2"/>
        <v>1495.2202797137747</v>
      </c>
      <c r="H61" s="23">
        <v>1143.4100000000001</v>
      </c>
      <c r="I61" s="23">
        <f t="shared" si="3"/>
        <v>10.994326923076924</v>
      </c>
      <c r="J61" s="24">
        <f t="shared" si="4"/>
        <v>351.81027971377466</v>
      </c>
      <c r="K61" s="23">
        <f t="shared" si="5"/>
        <v>436.56137609682293</v>
      </c>
    </row>
    <row r="62" spans="1:11" x14ac:dyDescent="0.25">
      <c r="A62" s="7" t="s">
        <v>60</v>
      </c>
      <c r="C62" s="27">
        <v>1</v>
      </c>
      <c r="D62" s="23">
        <f t="shared" si="1"/>
        <v>192.00117894736843</v>
      </c>
      <c r="E62" s="23">
        <v>176</v>
      </c>
      <c r="F62" s="28">
        <v>16.001178947368423</v>
      </c>
      <c r="G62" s="23">
        <f t="shared" si="2"/>
        <v>1122.74</v>
      </c>
      <c r="H62" s="23">
        <v>950</v>
      </c>
      <c r="I62" s="23">
        <f t="shared" si="3"/>
        <v>5.3977272727272725</v>
      </c>
      <c r="J62" s="24">
        <f t="shared" si="4"/>
        <v>172.74</v>
      </c>
      <c r="K62" s="23">
        <f t="shared" si="5"/>
        <v>214.35306599999998</v>
      </c>
    </row>
    <row r="63" spans="1:11" x14ac:dyDescent="0.25">
      <c r="A63" s="7" t="s">
        <v>52</v>
      </c>
      <c r="C63" s="27">
        <v>1</v>
      </c>
      <c r="D63" s="23">
        <f t="shared" si="1"/>
        <v>191.00022857142858</v>
      </c>
      <c r="E63" s="23">
        <v>176</v>
      </c>
      <c r="F63" s="28">
        <v>15.00022857142857</v>
      </c>
      <c r="G63" s="23">
        <f t="shared" si="2"/>
        <v>1228.98</v>
      </c>
      <c r="H63" s="23">
        <v>1050</v>
      </c>
      <c r="I63" s="23">
        <f t="shared" si="3"/>
        <v>5.9659090909090908</v>
      </c>
      <c r="J63" s="24">
        <f t="shared" si="4"/>
        <v>178.98</v>
      </c>
      <c r="K63" s="23">
        <f t="shared" si="5"/>
        <v>222.09628199999997</v>
      </c>
    </row>
    <row r="64" spans="1:11" ht="33" x14ac:dyDescent="0.25">
      <c r="A64" s="7" t="s">
        <v>58</v>
      </c>
      <c r="C64" s="27">
        <v>1</v>
      </c>
      <c r="D64" s="23">
        <f t="shared" si="1"/>
        <v>190.00068376068376</v>
      </c>
      <c r="E64" s="23">
        <v>176</v>
      </c>
      <c r="F64" s="28">
        <v>14.00068376068376</v>
      </c>
      <c r="G64" s="23">
        <f t="shared" si="2"/>
        <v>1491.76</v>
      </c>
      <c r="H64" s="23">
        <v>1287</v>
      </c>
      <c r="I64" s="23">
        <f t="shared" si="3"/>
        <v>7.3125</v>
      </c>
      <c r="J64" s="24">
        <f t="shared" si="4"/>
        <v>204.76</v>
      </c>
      <c r="K64" s="23">
        <f t="shared" si="5"/>
        <v>254.08668399999996</v>
      </c>
    </row>
    <row r="65" spans="1:11" ht="33" x14ac:dyDescent="0.25">
      <c r="A65" s="7" t="s">
        <v>61</v>
      </c>
      <c r="C65" s="27">
        <v>1</v>
      </c>
      <c r="D65" s="23">
        <f t="shared" si="1"/>
        <v>189.99985428051002</v>
      </c>
      <c r="E65" s="23">
        <v>176</v>
      </c>
      <c r="F65" s="28">
        <v>13.999854280510018</v>
      </c>
      <c r="G65" s="23">
        <f t="shared" si="2"/>
        <v>1909.02</v>
      </c>
      <c r="H65" s="23">
        <v>1647</v>
      </c>
      <c r="I65" s="23">
        <f t="shared" si="3"/>
        <v>9.357954545454545</v>
      </c>
      <c r="J65" s="24">
        <f t="shared" si="4"/>
        <v>262.02</v>
      </c>
      <c r="K65" s="23">
        <f t="shared" si="5"/>
        <v>325.14061799999996</v>
      </c>
    </row>
    <row r="66" spans="1:11" ht="33" x14ac:dyDescent="0.25">
      <c r="A66" s="7" t="s">
        <v>62</v>
      </c>
      <c r="C66" s="27">
        <v>1</v>
      </c>
      <c r="D66" s="23">
        <f t="shared" si="1"/>
        <v>189.99976845151954</v>
      </c>
      <c r="E66" s="23">
        <v>176</v>
      </c>
      <c r="F66" s="28">
        <v>13.999768451519538</v>
      </c>
      <c r="G66" s="23">
        <f t="shared" si="2"/>
        <v>1601.8600000000001</v>
      </c>
      <c r="H66" s="23">
        <v>1382</v>
      </c>
      <c r="I66" s="23">
        <f t="shared" si="3"/>
        <v>7.8522727272727275</v>
      </c>
      <c r="J66" s="24">
        <f t="shared" si="4"/>
        <v>219.86</v>
      </c>
      <c r="K66" s="23">
        <f t="shared" si="5"/>
        <v>272.824274</v>
      </c>
    </row>
    <row r="67" spans="1:11" x14ac:dyDescent="0.25">
      <c r="A67" s="7" t="s">
        <v>63</v>
      </c>
      <c r="C67" s="27">
        <v>1</v>
      </c>
      <c r="D67" s="23">
        <f t="shared" si="1"/>
        <v>190</v>
      </c>
      <c r="E67" s="23">
        <v>176</v>
      </c>
      <c r="F67" s="28">
        <v>14</v>
      </c>
      <c r="G67" s="23">
        <f t="shared" si="2"/>
        <v>1275</v>
      </c>
      <c r="H67" s="23">
        <v>1100</v>
      </c>
      <c r="I67" s="23">
        <f t="shared" si="3"/>
        <v>6.25</v>
      </c>
      <c r="J67" s="24">
        <f t="shared" si="4"/>
        <v>175</v>
      </c>
      <c r="K67" s="23">
        <f t="shared" si="5"/>
        <v>217.15749999999997</v>
      </c>
    </row>
    <row r="68" spans="1:11" x14ac:dyDescent="0.25">
      <c r="A68" s="7" t="s">
        <v>64</v>
      </c>
      <c r="C68" s="27">
        <v>1</v>
      </c>
      <c r="D68" s="23">
        <f t="shared" si="1"/>
        <v>189.00017000607164</v>
      </c>
      <c r="E68" s="23">
        <v>176</v>
      </c>
      <c r="F68" s="28">
        <v>13.000170006071647</v>
      </c>
      <c r="G68" s="23">
        <f t="shared" si="2"/>
        <v>1890.31</v>
      </c>
      <c r="H68" s="23">
        <v>1647</v>
      </c>
      <c r="I68" s="23">
        <f t="shared" si="3"/>
        <v>9.357954545454545</v>
      </c>
      <c r="J68" s="24">
        <f t="shared" si="4"/>
        <v>243.31</v>
      </c>
      <c r="K68" s="23">
        <f t="shared" si="5"/>
        <v>301.92337899999995</v>
      </c>
    </row>
    <row r="69" spans="1:11" x14ac:dyDescent="0.25">
      <c r="A69" s="7" t="s">
        <v>65</v>
      </c>
      <c r="C69" s="27">
        <v>1</v>
      </c>
      <c r="D69" s="23">
        <f t="shared" si="1"/>
        <v>188.99906666666666</v>
      </c>
      <c r="E69" s="23">
        <v>176</v>
      </c>
      <c r="F69" s="28">
        <v>12.999066666666666</v>
      </c>
      <c r="G69" s="23">
        <f t="shared" si="2"/>
        <v>688.63</v>
      </c>
      <c r="H69" s="23">
        <v>600</v>
      </c>
      <c r="I69" s="23">
        <f t="shared" si="3"/>
        <v>3.4090909090909092</v>
      </c>
      <c r="J69" s="24">
        <f t="shared" si="4"/>
        <v>88.63</v>
      </c>
      <c r="K69" s="23">
        <f t="shared" si="5"/>
        <v>109.98096699999998</v>
      </c>
    </row>
    <row r="70" spans="1:11" ht="33" x14ac:dyDescent="0.25">
      <c r="A70" s="7" t="s">
        <v>42</v>
      </c>
      <c r="C70" s="27">
        <v>1</v>
      </c>
      <c r="D70" s="23">
        <f t="shared" si="1"/>
        <v>125.00067885117494</v>
      </c>
      <c r="E70" s="23">
        <v>112</v>
      </c>
      <c r="F70" s="28">
        <v>13.000678851174936</v>
      </c>
      <c r="G70" s="23">
        <f t="shared" si="2"/>
        <v>1201.2402110499813</v>
      </c>
      <c r="H70" s="23">
        <v>974.91</v>
      </c>
      <c r="I70" s="23">
        <f t="shared" si="3"/>
        <v>8.7045535714285709</v>
      </c>
      <c r="J70" s="24">
        <f t="shared" si="4"/>
        <v>226.33021104998136</v>
      </c>
      <c r="K70" s="23">
        <f t="shared" si="5"/>
        <v>280.85315889192185</v>
      </c>
    </row>
    <row r="71" spans="1:11" x14ac:dyDescent="0.25">
      <c r="A71" s="7" t="s">
        <v>66</v>
      </c>
      <c r="C71" s="27">
        <v>1</v>
      </c>
      <c r="D71" s="23">
        <f t="shared" si="1"/>
        <v>163.99995142683667</v>
      </c>
      <c r="E71" s="23">
        <v>152</v>
      </c>
      <c r="F71" s="28">
        <v>11.999951426836674</v>
      </c>
      <c r="G71" s="23">
        <f t="shared" si="2"/>
        <v>1647.0001435400889</v>
      </c>
      <c r="H71" s="23">
        <v>1422.41</v>
      </c>
      <c r="I71" s="23">
        <f t="shared" si="3"/>
        <v>9.3579605263157895</v>
      </c>
      <c r="J71" s="24">
        <f t="shared" si="4"/>
        <v>224.59014354008886</v>
      </c>
      <c r="K71" s="23">
        <f t="shared" si="5"/>
        <v>278.69390911889622</v>
      </c>
    </row>
    <row r="72" spans="1:11" x14ac:dyDescent="0.25">
      <c r="A72" s="7" t="s">
        <v>67</v>
      </c>
      <c r="C72" s="27">
        <v>1</v>
      </c>
      <c r="D72" s="23">
        <f t="shared" si="1"/>
        <v>188.00005111821088</v>
      </c>
      <c r="E72" s="23">
        <v>176</v>
      </c>
      <c r="F72" s="28">
        <v>12.000051118210862</v>
      </c>
      <c r="G72" s="23">
        <f t="shared" si="2"/>
        <v>1778.41</v>
      </c>
      <c r="H72" s="23">
        <v>1565</v>
      </c>
      <c r="I72" s="23">
        <f t="shared" si="3"/>
        <v>8.892045454545455</v>
      </c>
      <c r="J72" s="24">
        <f t="shared" si="4"/>
        <v>213.41</v>
      </c>
      <c r="K72" s="23">
        <f t="shared" si="5"/>
        <v>264.82046899999995</v>
      </c>
    </row>
    <row r="73" spans="1:11" x14ac:dyDescent="0.25">
      <c r="A73" s="7" t="s">
        <v>68</v>
      </c>
      <c r="C73" s="27">
        <v>1</v>
      </c>
      <c r="D73" s="23">
        <f t="shared" si="1"/>
        <v>186.99936324167874</v>
      </c>
      <c r="E73" s="23">
        <v>176</v>
      </c>
      <c r="F73" s="28">
        <v>10.999363241678727</v>
      </c>
      <c r="G73" s="23">
        <f t="shared" si="2"/>
        <v>1554.74</v>
      </c>
      <c r="H73" s="23">
        <v>1382</v>
      </c>
      <c r="I73" s="23">
        <f t="shared" si="3"/>
        <v>7.8522727272727275</v>
      </c>
      <c r="J73" s="24">
        <f t="shared" si="4"/>
        <v>172.74</v>
      </c>
      <c r="K73" s="23">
        <f t="shared" si="5"/>
        <v>214.35306599999998</v>
      </c>
    </row>
    <row r="74" spans="1:11" ht="33" x14ac:dyDescent="0.25">
      <c r="A74" s="7" t="s">
        <v>46</v>
      </c>
      <c r="B74" s="2">
        <v>0.95</v>
      </c>
      <c r="C74" s="27">
        <v>1</v>
      </c>
      <c r="D74" s="23">
        <f t="shared" si="1"/>
        <v>177.70004999999998</v>
      </c>
      <c r="E74" s="23">
        <v>167.2</v>
      </c>
      <c r="F74" s="28">
        <v>10.500049999999998</v>
      </c>
      <c r="G74" s="23">
        <f t="shared" si="2"/>
        <v>1710.91</v>
      </c>
      <c r="H74" s="23">
        <v>1520</v>
      </c>
      <c r="I74" s="23">
        <f t="shared" si="3"/>
        <v>9.0909090909090917</v>
      </c>
      <c r="J74" s="24">
        <f t="shared" si="4"/>
        <v>190.91</v>
      </c>
      <c r="K74" s="23">
        <f t="shared" si="5"/>
        <v>236.90021899999996</v>
      </c>
    </row>
    <row r="75" spans="1:11" ht="33" x14ac:dyDescent="0.25">
      <c r="A75" s="7" t="s">
        <v>69</v>
      </c>
      <c r="C75" s="27">
        <v>1</v>
      </c>
      <c r="D75" s="23">
        <f t="shared" si="1"/>
        <v>178.49986437141368</v>
      </c>
      <c r="E75" s="23">
        <v>168</v>
      </c>
      <c r="F75" s="28">
        <v>10.499864371413667</v>
      </c>
      <c r="G75" s="23">
        <f t="shared" si="2"/>
        <v>2058.5895454604165</v>
      </c>
      <c r="H75" s="23">
        <v>1829.86</v>
      </c>
      <c r="I75" s="23">
        <f t="shared" si="3"/>
        <v>10.89202380952381</v>
      </c>
      <c r="J75" s="24">
        <f t="shared" si="4"/>
        <v>228.7295454604168</v>
      </c>
      <c r="K75" s="23">
        <f t="shared" si="5"/>
        <v>283.83049296183117</v>
      </c>
    </row>
    <row r="76" spans="1:11" ht="33" x14ac:dyDescent="0.25">
      <c r="A76" s="7" t="s">
        <v>70</v>
      </c>
      <c r="C76" s="27">
        <v>1</v>
      </c>
      <c r="D76" s="23">
        <f t="shared" si="1"/>
        <v>186.00004857316333</v>
      </c>
      <c r="E76" s="23">
        <v>176</v>
      </c>
      <c r="F76" s="28">
        <v>10.000048573163328</v>
      </c>
      <c r="G76" s="23">
        <f t="shared" si="2"/>
        <v>1834.16</v>
      </c>
      <c r="H76" s="23">
        <v>1647</v>
      </c>
      <c r="I76" s="23">
        <f t="shared" si="3"/>
        <v>9.357954545454545</v>
      </c>
      <c r="J76" s="24">
        <f t="shared" si="4"/>
        <v>187.16</v>
      </c>
      <c r="K76" s="23">
        <f t="shared" si="5"/>
        <v>232.24684399999998</v>
      </c>
    </row>
    <row r="77" spans="1:11" x14ac:dyDescent="0.25">
      <c r="A77" s="7" t="s">
        <v>71</v>
      </c>
      <c r="C77" s="27">
        <v>1</v>
      </c>
      <c r="D77" s="23">
        <f t="shared" si="1"/>
        <v>186.00031999999999</v>
      </c>
      <c r="E77" s="23">
        <v>176</v>
      </c>
      <c r="F77" s="28">
        <v>10.00032</v>
      </c>
      <c r="G77" s="23">
        <f t="shared" si="2"/>
        <v>1670.46</v>
      </c>
      <c r="H77" s="23">
        <v>1500</v>
      </c>
      <c r="I77" s="23">
        <f t="shared" si="3"/>
        <v>8.5227272727272734</v>
      </c>
      <c r="J77" s="24">
        <f t="shared" si="4"/>
        <v>170.46</v>
      </c>
      <c r="K77" s="23">
        <f t="shared" si="5"/>
        <v>211.52381399999999</v>
      </c>
    </row>
    <row r="78" spans="1:11" ht="33" x14ac:dyDescent="0.25">
      <c r="A78" s="7" t="s">
        <v>72</v>
      </c>
      <c r="B78" s="2">
        <v>0.95</v>
      </c>
      <c r="C78" s="27">
        <v>1</v>
      </c>
      <c r="D78" s="23">
        <f t="shared" si="1"/>
        <v>177.19961599999999</v>
      </c>
      <c r="E78" s="23">
        <v>167.2</v>
      </c>
      <c r="F78" s="28">
        <v>9.9996159999999996</v>
      </c>
      <c r="G78" s="23">
        <f t="shared" si="2"/>
        <v>1329.54</v>
      </c>
      <c r="H78" s="23">
        <v>1187.5</v>
      </c>
      <c r="I78" s="23">
        <f t="shared" si="3"/>
        <v>7.1022727272727275</v>
      </c>
      <c r="J78" s="24">
        <f t="shared" si="4"/>
        <v>142.04</v>
      </c>
      <c r="K78" s="23">
        <f t="shared" si="5"/>
        <v>176.25743599999998</v>
      </c>
    </row>
    <row r="79" spans="1:11" x14ac:dyDescent="0.25">
      <c r="A79" s="7" t="s">
        <v>73</v>
      </c>
      <c r="C79" s="27">
        <v>1</v>
      </c>
      <c r="D79" s="23">
        <f t="shared" si="1"/>
        <v>177.50042276422764</v>
      </c>
      <c r="E79" s="23">
        <v>168</v>
      </c>
      <c r="F79" s="28">
        <v>9.5004227642276415</v>
      </c>
      <c r="G79" s="23">
        <f t="shared" si="2"/>
        <v>1306.8798971815718</v>
      </c>
      <c r="H79" s="23">
        <v>1174.0899999999999</v>
      </c>
      <c r="I79" s="23">
        <f t="shared" si="3"/>
        <v>6.9886309523809516</v>
      </c>
      <c r="J79" s="24">
        <f t="shared" si="4"/>
        <v>132.7898971815718</v>
      </c>
      <c r="K79" s="23">
        <f t="shared" si="5"/>
        <v>164.77898341261243</v>
      </c>
    </row>
    <row r="80" spans="1:11" ht="33" x14ac:dyDescent="0.25">
      <c r="A80" s="7" t="s">
        <v>58</v>
      </c>
      <c r="C80" s="27">
        <v>1</v>
      </c>
      <c r="D80" s="23">
        <f t="shared" si="1"/>
        <v>104.99967713004484</v>
      </c>
      <c r="E80" s="23">
        <v>96</v>
      </c>
      <c r="F80" s="28">
        <v>8.9996771300448426</v>
      </c>
      <c r="G80" s="23">
        <f t="shared" si="2"/>
        <v>722.20965910313896</v>
      </c>
      <c r="H80" s="23">
        <v>608.17999999999995</v>
      </c>
      <c r="I80" s="23">
        <f t="shared" si="3"/>
        <v>6.3352083333333331</v>
      </c>
      <c r="J80" s="24">
        <f t="shared" si="4"/>
        <v>114.02965910313901</v>
      </c>
      <c r="K80" s="23">
        <f t="shared" si="5"/>
        <v>141.49940398108518</v>
      </c>
    </row>
    <row r="81" spans="1:11" ht="33" x14ac:dyDescent="0.25">
      <c r="A81" s="7" t="s">
        <v>58</v>
      </c>
      <c r="C81" s="27">
        <v>1</v>
      </c>
      <c r="D81" s="23">
        <f t="shared" si="1"/>
        <v>183.50085470085469</v>
      </c>
      <c r="E81" s="23">
        <v>176</v>
      </c>
      <c r="F81" s="28">
        <v>7.5008547008547009</v>
      </c>
      <c r="G81" s="23">
        <f t="shared" si="2"/>
        <v>1396.7</v>
      </c>
      <c r="H81" s="23">
        <v>1287</v>
      </c>
      <c r="I81" s="23">
        <f t="shared" si="3"/>
        <v>7.3125</v>
      </c>
      <c r="J81" s="24">
        <f t="shared" si="4"/>
        <v>109.7</v>
      </c>
      <c r="K81" s="23">
        <f t="shared" si="5"/>
        <v>136.12672999999998</v>
      </c>
    </row>
    <row r="82" spans="1:11" x14ac:dyDescent="0.25">
      <c r="A82" s="7" t="s">
        <v>74</v>
      </c>
      <c r="C82" s="27">
        <v>1</v>
      </c>
      <c r="D82" s="23">
        <f t="shared" si="1"/>
        <v>182.00006956521739</v>
      </c>
      <c r="E82" s="23">
        <v>176</v>
      </c>
      <c r="F82" s="28">
        <v>6.000069565217391</v>
      </c>
      <c r="G82" s="23">
        <f t="shared" si="2"/>
        <v>1228.4100000000001</v>
      </c>
      <c r="H82" s="23">
        <v>1150</v>
      </c>
      <c r="I82" s="23">
        <f t="shared" si="3"/>
        <v>6.5340909090909092</v>
      </c>
      <c r="J82" s="24">
        <f t="shared" si="4"/>
        <v>78.41</v>
      </c>
      <c r="K82" s="23">
        <f t="shared" si="5"/>
        <v>97.298968999999985</v>
      </c>
    </row>
    <row r="83" spans="1:11" x14ac:dyDescent="0.25">
      <c r="A83" s="7" t="s">
        <v>52</v>
      </c>
      <c r="C83" s="27">
        <v>1</v>
      </c>
      <c r="D83" s="23">
        <f t="shared" si="1"/>
        <v>118.00062222222222</v>
      </c>
      <c r="E83" s="23">
        <v>112</v>
      </c>
      <c r="F83" s="28">
        <v>6.0006222222222227</v>
      </c>
      <c r="G83" s="23">
        <f t="shared" si="2"/>
        <v>634.10029223809522</v>
      </c>
      <c r="H83" s="23">
        <v>572.73</v>
      </c>
      <c r="I83" s="23">
        <f t="shared" si="3"/>
        <v>5.1136607142857144</v>
      </c>
      <c r="J83" s="24">
        <f t="shared" si="4"/>
        <v>61.370292238095246</v>
      </c>
      <c r="K83" s="23">
        <f t="shared" si="5"/>
        <v>76.154395638252382</v>
      </c>
    </row>
    <row r="84" spans="1:11" x14ac:dyDescent="0.25">
      <c r="A84" s="7" t="s">
        <v>67</v>
      </c>
      <c r="B84" s="2">
        <v>0.95</v>
      </c>
      <c r="C84" s="27">
        <v>1</v>
      </c>
      <c r="D84" s="23">
        <f t="shared" si="1"/>
        <v>172.19997444089455</v>
      </c>
      <c r="E84" s="23">
        <v>167.2</v>
      </c>
      <c r="F84" s="28">
        <v>4.9999744408945688</v>
      </c>
      <c r="G84" s="23">
        <f t="shared" si="2"/>
        <v>1575.67</v>
      </c>
      <c r="H84" s="23">
        <v>1486.75</v>
      </c>
      <c r="I84" s="23">
        <f t="shared" si="3"/>
        <v>8.892045454545455</v>
      </c>
      <c r="J84" s="24">
        <f t="shared" si="4"/>
        <v>88.92</v>
      </c>
      <c r="K84" s="23">
        <f t="shared" si="5"/>
        <v>110.34082799999999</v>
      </c>
    </row>
    <row r="85" spans="1:11" ht="33" x14ac:dyDescent="0.25">
      <c r="A85" s="7" t="s">
        <v>75</v>
      </c>
      <c r="B85" s="2">
        <v>0.95</v>
      </c>
      <c r="C85" s="27">
        <v>1</v>
      </c>
      <c r="D85" s="23">
        <f t="shared" si="1"/>
        <v>172.19961379310342</v>
      </c>
      <c r="E85" s="23">
        <v>167.2</v>
      </c>
      <c r="F85" s="28">
        <v>4.9996137931034479</v>
      </c>
      <c r="G85" s="23">
        <f t="shared" si="2"/>
        <v>1459.88</v>
      </c>
      <c r="H85" s="23">
        <v>1377.5</v>
      </c>
      <c r="I85" s="23">
        <f t="shared" si="3"/>
        <v>8.2386363636363633</v>
      </c>
      <c r="J85" s="24">
        <f t="shared" si="4"/>
        <v>82.38</v>
      </c>
      <c r="K85" s="23">
        <f t="shared" si="5"/>
        <v>102.22534199999998</v>
      </c>
    </row>
    <row r="86" spans="1:11" x14ac:dyDescent="0.25">
      <c r="A86" s="7" t="s">
        <v>52</v>
      </c>
      <c r="C86" s="27">
        <v>1</v>
      </c>
      <c r="D86" s="23">
        <f t="shared" si="1"/>
        <v>181.00035555555556</v>
      </c>
      <c r="E86" s="23">
        <v>176</v>
      </c>
      <c r="F86" s="28">
        <v>5.0003555555555561</v>
      </c>
      <c r="G86" s="23">
        <f t="shared" si="2"/>
        <v>951.14</v>
      </c>
      <c r="H86" s="23">
        <v>900</v>
      </c>
      <c r="I86" s="23">
        <f t="shared" si="3"/>
        <v>5.1136363636363633</v>
      </c>
      <c r="J86" s="24">
        <f t="shared" si="4"/>
        <v>51.14</v>
      </c>
      <c r="K86" s="23">
        <f t="shared" si="5"/>
        <v>63.459625999999993</v>
      </c>
    </row>
    <row r="87" spans="1:11" ht="33" x14ac:dyDescent="0.25">
      <c r="A87" s="7" t="s">
        <v>58</v>
      </c>
      <c r="C87" s="27">
        <v>1</v>
      </c>
      <c r="D87" s="23">
        <f t="shared" ref="D87:D93" si="6">F87+E87</f>
        <v>181.00034188034189</v>
      </c>
      <c r="E87" s="23">
        <v>176</v>
      </c>
      <c r="F87" s="28">
        <v>5.00034188034188</v>
      </c>
      <c r="G87" s="23">
        <f t="shared" ref="G87:G93" si="7">H87+J87</f>
        <v>1360.13</v>
      </c>
      <c r="H87" s="23">
        <v>1287</v>
      </c>
      <c r="I87" s="23">
        <f t="shared" ref="I87:I93" si="8">H87/E87</f>
        <v>7.3125</v>
      </c>
      <c r="J87" s="24">
        <f t="shared" ref="J87:J149" si="9">I87*F87*2</f>
        <v>73.13</v>
      </c>
      <c r="K87" s="23">
        <f t="shared" ref="K87:K93" si="10">J87*1.2409</f>
        <v>90.747016999999985</v>
      </c>
    </row>
    <row r="88" spans="1:11" ht="33" x14ac:dyDescent="0.25">
      <c r="A88" s="7" t="s">
        <v>76</v>
      </c>
      <c r="B88" s="2">
        <v>0.95</v>
      </c>
      <c r="C88" s="27">
        <v>1</v>
      </c>
      <c r="D88" s="23">
        <f t="shared" si="6"/>
        <v>172.19981701738334</v>
      </c>
      <c r="E88" s="23">
        <v>167.2</v>
      </c>
      <c r="F88" s="28">
        <v>4.9998170173833492</v>
      </c>
      <c r="G88" s="23">
        <f t="shared" si="7"/>
        <v>1100.4499999999998</v>
      </c>
      <c r="H88" s="23">
        <v>1038.3499999999999</v>
      </c>
      <c r="I88" s="23">
        <f t="shared" si="8"/>
        <v>6.2102272727272725</v>
      </c>
      <c r="J88" s="24">
        <f t="shared" si="9"/>
        <v>62.1</v>
      </c>
      <c r="K88" s="23">
        <f t="shared" si="10"/>
        <v>77.059889999999996</v>
      </c>
    </row>
    <row r="89" spans="1:11" x14ac:dyDescent="0.25">
      <c r="A89" s="7" t="s">
        <v>77</v>
      </c>
      <c r="C89" s="27">
        <v>1</v>
      </c>
      <c r="D89" s="23">
        <f t="shared" si="6"/>
        <v>180.00029304029303</v>
      </c>
      <c r="E89" s="23">
        <v>176</v>
      </c>
      <c r="F89" s="28">
        <v>4.0002930402930401</v>
      </c>
      <c r="G89" s="23">
        <f t="shared" si="7"/>
        <v>1427.05</v>
      </c>
      <c r="H89" s="23">
        <v>1365</v>
      </c>
      <c r="I89" s="23">
        <f t="shared" si="8"/>
        <v>7.7556818181818183</v>
      </c>
      <c r="J89" s="24">
        <f t="shared" si="9"/>
        <v>62.05</v>
      </c>
      <c r="K89" s="23">
        <f t="shared" si="10"/>
        <v>76.997844999999984</v>
      </c>
    </row>
    <row r="90" spans="1:11" x14ac:dyDescent="0.25">
      <c r="A90" s="7" t="s">
        <v>73</v>
      </c>
      <c r="C90" s="27">
        <v>1</v>
      </c>
      <c r="D90" s="23">
        <f t="shared" si="6"/>
        <v>180.00006504065041</v>
      </c>
      <c r="E90" s="23">
        <v>176</v>
      </c>
      <c r="F90" s="28">
        <v>4.0000650406504068</v>
      </c>
      <c r="G90" s="23">
        <f t="shared" si="7"/>
        <v>1285.9100000000001</v>
      </c>
      <c r="H90" s="23">
        <v>1230</v>
      </c>
      <c r="I90" s="23">
        <f t="shared" si="8"/>
        <v>6.9886363636363633</v>
      </c>
      <c r="J90" s="24">
        <f t="shared" si="9"/>
        <v>55.910000000000004</v>
      </c>
      <c r="K90" s="23">
        <f t="shared" si="10"/>
        <v>69.378719000000004</v>
      </c>
    </row>
    <row r="91" spans="1:11" x14ac:dyDescent="0.25">
      <c r="A91" s="7" t="s">
        <v>67</v>
      </c>
      <c r="C91" s="27">
        <v>1</v>
      </c>
      <c r="D91" s="23">
        <f t="shared" si="6"/>
        <v>178.99987220447284</v>
      </c>
      <c r="E91" s="23">
        <v>176</v>
      </c>
      <c r="F91" s="28">
        <v>2.9998722044728434</v>
      </c>
      <c r="G91" s="23">
        <f t="shared" si="7"/>
        <v>1618.35</v>
      </c>
      <c r="H91" s="23">
        <v>1565</v>
      </c>
      <c r="I91" s="23">
        <f t="shared" si="8"/>
        <v>8.892045454545455</v>
      </c>
      <c r="J91" s="24">
        <f t="shared" si="9"/>
        <v>53.35</v>
      </c>
      <c r="K91" s="23">
        <f t="shared" si="10"/>
        <v>66.202015000000003</v>
      </c>
    </row>
    <row r="92" spans="1:11" ht="33" x14ac:dyDescent="0.25">
      <c r="A92" s="7" t="s">
        <v>75</v>
      </c>
      <c r="C92" s="27">
        <v>1</v>
      </c>
      <c r="D92" s="23">
        <f t="shared" si="6"/>
        <v>178.00033103448277</v>
      </c>
      <c r="E92" s="23">
        <v>176</v>
      </c>
      <c r="F92" s="28">
        <v>2.000331034482759</v>
      </c>
      <c r="G92" s="23">
        <f t="shared" si="7"/>
        <v>1482.96</v>
      </c>
      <c r="H92" s="23">
        <v>1450</v>
      </c>
      <c r="I92" s="23">
        <f t="shared" si="8"/>
        <v>8.2386363636363633</v>
      </c>
      <c r="J92" s="24">
        <f t="shared" si="9"/>
        <v>32.96</v>
      </c>
      <c r="K92" s="23">
        <f t="shared" si="10"/>
        <v>40.900064</v>
      </c>
    </row>
    <row r="93" spans="1:11" x14ac:dyDescent="0.25">
      <c r="A93" s="7" t="s">
        <v>56</v>
      </c>
      <c r="C93" s="27">
        <v>1</v>
      </c>
      <c r="D93" s="23">
        <f t="shared" si="6"/>
        <v>80.999815384615388</v>
      </c>
      <c r="E93" s="23">
        <v>80</v>
      </c>
      <c r="F93" s="28">
        <v>0.99981538461538455</v>
      </c>
      <c r="G93" s="23">
        <f t="shared" si="7"/>
        <v>605.68002272307695</v>
      </c>
      <c r="H93" s="23">
        <v>590.91</v>
      </c>
      <c r="I93" s="23">
        <f t="shared" si="8"/>
        <v>7.3863749999999992</v>
      </c>
      <c r="J93" s="24">
        <f t="shared" si="9"/>
        <v>14.77002272307692</v>
      </c>
      <c r="K93" s="23">
        <f t="shared" si="10"/>
        <v>18.32812119706615</v>
      </c>
    </row>
    <row r="94" spans="1:11" hidden="1" x14ac:dyDescent="0.25">
      <c r="A94" s="7" t="s">
        <v>11</v>
      </c>
      <c r="C94" s="8"/>
      <c r="D94" s="8"/>
      <c r="E94" s="8"/>
      <c r="F94" s="29" t="e">
        <v>#DIV/0!</v>
      </c>
      <c r="G94" s="9"/>
      <c r="H94" s="9"/>
      <c r="I94" s="9"/>
      <c r="J94" s="24" t="e">
        <f t="shared" si="9"/>
        <v>#DIV/0!</v>
      </c>
      <c r="K94" s="9"/>
    </row>
    <row r="95" spans="1:11" hidden="1" x14ac:dyDescent="0.25">
      <c r="A95" s="7" t="s">
        <v>11</v>
      </c>
      <c r="C95" s="8"/>
      <c r="D95" s="8"/>
      <c r="E95" s="8"/>
      <c r="F95" s="29" t="e">
        <v>#DIV/0!</v>
      </c>
      <c r="G95" s="9"/>
      <c r="H95" s="9"/>
      <c r="I95" s="9"/>
      <c r="J95" s="24" t="e">
        <f t="shared" si="9"/>
        <v>#DIV/0!</v>
      </c>
      <c r="K95" s="9"/>
    </row>
    <row r="96" spans="1:11" hidden="1" x14ac:dyDescent="0.25">
      <c r="A96" s="7" t="s">
        <v>11</v>
      </c>
      <c r="C96" s="8"/>
      <c r="D96" s="8"/>
      <c r="E96" s="8"/>
      <c r="F96" s="29" t="e">
        <v>#DIV/0!</v>
      </c>
      <c r="G96" s="9"/>
      <c r="H96" s="9"/>
      <c r="I96" s="9"/>
      <c r="J96" s="24" t="e">
        <f t="shared" si="9"/>
        <v>#DIV/0!</v>
      </c>
      <c r="K96" s="9"/>
    </row>
    <row r="97" spans="1:11" hidden="1" x14ac:dyDescent="0.25">
      <c r="A97" s="7" t="s">
        <v>11</v>
      </c>
      <c r="C97" s="8"/>
      <c r="D97" s="8"/>
      <c r="E97" s="8"/>
      <c r="F97" s="29" t="e">
        <v>#DIV/0!</v>
      </c>
      <c r="G97" s="9"/>
      <c r="H97" s="9"/>
      <c r="I97" s="9"/>
      <c r="J97" s="24" t="e">
        <f t="shared" si="9"/>
        <v>#DIV/0!</v>
      </c>
      <c r="K97" s="9"/>
    </row>
    <row r="98" spans="1:11" hidden="1" x14ac:dyDescent="0.25">
      <c r="A98" s="7" t="s">
        <v>11</v>
      </c>
      <c r="C98" s="8"/>
      <c r="D98" s="8"/>
      <c r="E98" s="8"/>
      <c r="F98" s="29" t="e">
        <v>#DIV/0!</v>
      </c>
      <c r="G98" s="9"/>
      <c r="H98" s="9"/>
      <c r="I98" s="9"/>
      <c r="J98" s="24" t="e">
        <f t="shared" si="9"/>
        <v>#DIV/0!</v>
      </c>
      <c r="K98" s="9"/>
    </row>
    <row r="99" spans="1:11" hidden="1" x14ac:dyDescent="0.25">
      <c r="A99" s="7" t="s">
        <v>11</v>
      </c>
      <c r="C99" s="8"/>
      <c r="D99" s="8"/>
      <c r="E99" s="8"/>
      <c r="F99" s="29" t="e">
        <v>#DIV/0!</v>
      </c>
      <c r="G99" s="9"/>
      <c r="H99" s="9"/>
      <c r="I99" s="9"/>
      <c r="J99" s="24" t="e">
        <f t="shared" si="9"/>
        <v>#DIV/0!</v>
      </c>
      <c r="K99" s="9"/>
    </row>
    <row r="100" spans="1:11" hidden="1" x14ac:dyDescent="0.25">
      <c r="A100" s="7" t="s">
        <v>11</v>
      </c>
      <c r="C100" s="8"/>
      <c r="D100" s="8"/>
      <c r="E100" s="8"/>
      <c r="F100" s="29" t="e">
        <v>#DIV/0!</v>
      </c>
      <c r="G100" s="9"/>
      <c r="H100" s="9"/>
      <c r="I100" s="9"/>
      <c r="J100" s="24" t="e">
        <f t="shared" si="9"/>
        <v>#DIV/0!</v>
      </c>
      <c r="K100" s="9"/>
    </row>
    <row r="101" spans="1:11" hidden="1" x14ac:dyDescent="0.25">
      <c r="A101" s="7" t="s">
        <v>11</v>
      </c>
      <c r="C101" s="8"/>
      <c r="D101" s="8"/>
      <c r="E101" s="8"/>
      <c r="F101" s="29" t="e">
        <v>#DIV/0!</v>
      </c>
      <c r="G101" s="9"/>
      <c r="H101" s="9"/>
      <c r="I101" s="9"/>
      <c r="J101" s="24" t="e">
        <f t="shared" si="9"/>
        <v>#DIV/0!</v>
      </c>
      <c r="K101" s="9"/>
    </row>
    <row r="102" spans="1:11" hidden="1" x14ac:dyDescent="0.25">
      <c r="A102" s="7" t="s">
        <v>11</v>
      </c>
      <c r="C102" s="8"/>
      <c r="D102" s="8"/>
      <c r="E102" s="8"/>
      <c r="F102" s="29" t="e">
        <v>#DIV/0!</v>
      </c>
      <c r="G102" s="9"/>
      <c r="H102" s="9"/>
      <c r="I102" s="9"/>
      <c r="J102" s="24" t="e">
        <f t="shared" si="9"/>
        <v>#DIV/0!</v>
      </c>
      <c r="K102" s="9"/>
    </row>
    <row r="103" spans="1:11" hidden="1" x14ac:dyDescent="0.25">
      <c r="A103" s="7" t="s">
        <v>11</v>
      </c>
      <c r="C103" s="8"/>
      <c r="D103" s="8"/>
      <c r="E103" s="8"/>
      <c r="F103" s="29" t="e">
        <v>#DIV/0!</v>
      </c>
      <c r="G103" s="9"/>
      <c r="H103" s="9"/>
      <c r="I103" s="9"/>
      <c r="J103" s="24" t="e">
        <f t="shared" si="9"/>
        <v>#DIV/0!</v>
      </c>
      <c r="K103" s="9"/>
    </row>
    <row r="104" spans="1:11" hidden="1" x14ac:dyDescent="0.25">
      <c r="A104" s="7" t="s">
        <v>11</v>
      </c>
      <c r="C104" s="8"/>
      <c r="D104" s="8"/>
      <c r="E104" s="8"/>
      <c r="F104" s="29" t="e">
        <v>#DIV/0!</v>
      </c>
      <c r="G104" s="9"/>
      <c r="H104" s="9"/>
      <c r="I104" s="9"/>
      <c r="J104" s="24" t="e">
        <f t="shared" si="9"/>
        <v>#DIV/0!</v>
      </c>
      <c r="K104" s="9"/>
    </row>
    <row r="105" spans="1:11" hidden="1" x14ac:dyDescent="0.25">
      <c r="A105" s="7" t="s">
        <v>11</v>
      </c>
      <c r="C105" s="8"/>
      <c r="D105" s="8"/>
      <c r="E105" s="8"/>
      <c r="F105" s="29" t="e">
        <v>#DIV/0!</v>
      </c>
      <c r="G105" s="9"/>
      <c r="H105" s="9"/>
      <c r="I105" s="9"/>
      <c r="J105" s="24" t="e">
        <f t="shared" si="9"/>
        <v>#DIV/0!</v>
      </c>
      <c r="K105" s="9"/>
    </row>
    <row r="106" spans="1:11" hidden="1" x14ac:dyDescent="0.25">
      <c r="A106" s="7" t="s">
        <v>11</v>
      </c>
      <c r="C106" s="8"/>
      <c r="D106" s="8"/>
      <c r="E106" s="8"/>
      <c r="F106" s="29" t="e">
        <v>#DIV/0!</v>
      </c>
      <c r="G106" s="9"/>
      <c r="H106" s="9"/>
      <c r="I106" s="9"/>
      <c r="J106" s="24" t="e">
        <f t="shared" si="9"/>
        <v>#DIV/0!</v>
      </c>
      <c r="K106" s="9"/>
    </row>
    <row r="107" spans="1:11" hidden="1" x14ac:dyDescent="0.25">
      <c r="A107" s="7" t="s">
        <v>11</v>
      </c>
      <c r="C107" s="8"/>
      <c r="D107" s="8"/>
      <c r="E107" s="8"/>
      <c r="F107" s="29" t="e">
        <v>#DIV/0!</v>
      </c>
      <c r="G107" s="9"/>
      <c r="H107" s="9"/>
      <c r="I107" s="9"/>
      <c r="J107" s="24" t="e">
        <f t="shared" si="9"/>
        <v>#DIV/0!</v>
      </c>
      <c r="K107" s="9"/>
    </row>
    <row r="108" spans="1:11" hidden="1" x14ac:dyDescent="0.25">
      <c r="A108" s="7" t="s">
        <v>11</v>
      </c>
      <c r="C108" s="8"/>
      <c r="D108" s="8"/>
      <c r="E108" s="8"/>
      <c r="F108" s="29" t="e">
        <v>#DIV/0!</v>
      </c>
      <c r="G108" s="9"/>
      <c r="H108" s="9"/>
      <c r="I108" s="9"/>
      <c r="J108" s="24" t="e">
        <f t="shared" si="9"/>
        <v>#DIV/0!</v>
      </c>
      <c r="K108" s="9"/>
    </row>
    <row r="109" spans="1:11" hidden="1" x14ac:dyDescent="0.25">
      <c r="A109" s="7" t="s">
        <v>11</v>
      </c>
      <c r="C109" s="8"/>
      <c r="D109" s="8"/>
      <c r="E109" s="8"/>
      <c r="F109" s="29" t="e">
        <v>#DIV/0!</v>
      </c>
      <c r="G109" s="9"/>
      <c r="H109" s="9"/>
      <c r="I109" s="9"/>
      <c r="J109" s="24" t="e">
        <f t="shared" si="9"/>
        <v>#DIV/0!</v>
      </c>
      <c r="K109" s="9"/>
    </row>
    <row r="110" spans="1:11" hidden="1" x14ac:dyDescent="0.25">
      <c r="A110" s="7" t="s">
        <v>11</v>
      </c>
      <c r="C110" s="8"/>
      <c r="D110" s="8"/>
      <c r="E110" s="8"/>
      <c r="F110" s="29" t="e">
        <v>#DIV/0!</v>
      </c>
      <c r="G110" s="9"/>
      <c r="H110" s="9"/>
      <c r="I110" s="9"/>
      <c r="J110" s="24" t="e">
        <f t="shared" si="9"/>
        <v>#DIV/0!</v>
      </c>
      <c r="K110" s="9"/>
    </row>
    <row r="111" spans="1:11" hidden="1" x14ac:dyDescent="0.25">
      <c r="A111" s="7" t="s">
        <v>11</v>
      </c>
      <c r="C111" s="8"/>
      <c r="D111" s="8"/>
      <c r="E111" s="8"/>
      <c r="F111" s="29" t="e">
        <v>#DIV/0!</v>
      </c>
      <c r="G111" s="9"/>
      <c r="H111" s="9"/>
      <c r="I111" s="9"/>
      <c r="J111" s="24" t="e">
        <f t="shared" si="9"/>
        <v>#DIV/0!</v>
      </c>
      <c r="K111" s="9"/>
    </row>
    <row r="112" spans="1:11" hidden="1" x14ac:dyDescent="0.25">
      <c r="A112" s="7" t="s">
        <v>11</v>
      </c>
      <c r="C112" s="8"/>
      <c r="D112" s="8"/>
      <c r="E112" s="8"/>
      <c r="F112" s="29" t="e">
        <v>#DIV/0!</v>
      </c>
      <c r="G112" s="9"/>
      <c r="H112" s="9"/>
      <c r="I112" s="9"/>
      <c r="J112" s="24" t="e">
        <f t="shared" si="9"/>
        <v>#DIV/0!</v>
      </c>
      <c r="K112" s="9"/>
    </row>
    <row r="113" spans="1:11" hidden="1" x14ac:dyDescent="0.25">
      <c r="A113" s="7" t="s">
        <v>11</v>
      </c>
      <c r="C113" s="8"/>
      <c r="D113" s="8"/>
      <c r="E113" s="8"/>
      <c r="F113" s="29" t="e">
        <v>#DIV/0!</v>
      </c>
      <c r="G113" s="9"/>
      <c r="H113" s="9"/>
      <c r="I113" s="9"/>
      <c r="J113" s="24" t="e">
        <f t="shared" si="9"/>
        <v>#DIV/0!</v>
      </c>
      <c r="K113" s="9"/>
    </row>
    <row r="114" spans="1:11" hidden="1" x14ac:dyDescent="0.25">
      <c r="A114" s="7" t="s">
        <v>11</v>
      </c>
      <c r="C114" s="8"/>
      <c r="D114" s="8"/>
      <c r="E114" s="8"/>
      <c r="F114" s="29" t="e">
        <v>#DIV/0!</v>
      </c>
      <c r="G114" s="9"/>
      <c r="H114" s="9"/>
      <c r="I114" s="9"/>
      <c r="J114" s="24" t="e">
        <f t="shared" si="9"/>
        <v>#DIV/0!</v>
      </c>
      <c r="K114" s="9"/>
    </row>
    <row r="115" spans="1:11" hidden="1" x14ac:dyDescent="0.25">
      <c r="A115" s="7" t="s">
        <v>11</v>
      </c>
      <c r="C115" s="8"/>
      <c r="D115" s="8"/>
      <c r="E115" s="8"/>
      <c r="F115" s="29" t="e">
        <v>#DIV/0!</v>
      </c>
      <c r="G115" s="9"/>
      <c r="H115" s="9"/>
      <c r="I115" s="9"/>
      <c r="J115" s="24" t="e">
        <f t="shared" si="9"/>
        <v>#DIV/0!</v>
      </c>
      <c r="K115" s="9"/>
    </row>
    <row r="116" spans="1:11" hidden="1" x14ac:dyDescent="0.25">
      <c r="A116" s="7" t="s">
        <v>11</v>
      </c>
      <c r="C116" s="8"/>
      <c r="D116" s="8"/>
      <c r="E116" s="8"/>
      <c r="F116" s="29" t="e">
        <v>#DIV/0!</v>
      </c>
      <c r="G116" s="9"/>
      <c r="H116" s="9"/>
      <c r="I116" s="9"/>
      <c r="J116" s="24" t="e">
        <f t="shared" si="9"/>
        <v>#DIV/0!</v>
      </c>
      <c r="K116" s="9"/>
    </row>
    <row r="117" spans="1:11" hidden="1" x14ac:dyDescent="0.25">
      <c r="A117" s="7" t="s">
        <v>11</v>
      </c>
      <c r="C117" s="8"/>
      <c r="D117" s="8"/>
      <c r="E117" s="8"/>
      <c r="F117" s="29" t="e">
        <v>#DIV/0!</v>
      </c>
      <c r="G117" s="9"/>
      <c r="H117" s="9"/>
      <c r="I117" s="9"/>
      <c r="J117" s="24" t="e">
        <f t="shared" si="9"/>
        <v>#DIV/0!</v>
      </c>
      <c r="K117" s="9"/>
    </row>
    <row r="118" spans="1:11" hidden="1" x14ac:dyDescent="0.25">
      <c r="A118" s="7" t="s">
        <v>11</v>
      </c>
      <c r="C118" s="8"/>
      <c r="D118" s="8"/>
      <c r="E118" s="8"/>
      <c r="F118" s="29" t="e">
        <v>#DIV/0!</v>
      </c>
      <c r="G118" s="9"/>
      <c r="H118" s="9"/>
      <c r="I118" s="9"/>
      <c r="J118" s="24" t="e">
        <f t="shared" si="9"/>
        <v>#DIV/0!</v>
      </c>
      <c r="K118" s="9"/>
    </row>
    <row r="119" spans="1:11" hidden="1" x14ac:dyDescent="0.25">
      <c r="A119" s="7" t="s">
        <v>11</v>
      </c>
      <c r="C119" s="8"/>
      <c r="D119" s="8"/>
      <c r="E119" s="8"/>
      <c r="F119" s="29" t="e">
        <v>#DIV/0!</v>
      </c>
      <c r="G119" s="9"/>
      <c r="H119" s="9"/>
      <c r="I119" s="9"/>
      <c r="J119" s="24" t="e">
        <f t="shared" si="9"/>
        <v>#DIV/0!</v>
      </c>
      <c r="K119" s="9"/>
    </row>
    <row r="120" spans="1:11" hidden="1" x14ac:dyDescent="0.25">
      <c r="A120" s="7" t="s">
        <v>11</v>
      </c>
      <c r="C120" s="8"/>
      <c r="D120" s="8"/>
      <c r="E120" s="8"/>
      <c r="F120" s="29" t="e">
        <v>#DIV/0!</v>
      </c>
      <c r="G120" s="9"/>
      <c r="H120" s="9"/>
      <c r="I120" s="9"/>
      <c r="J120" s="24" t="e">
        <f t="shared" si="9"/>
        <v>#DIV/0!</v>
      </c>
      <c r="K120" s="9"/>
    </row>
    <row r="121" spans="1:11" hidden="1" x14ac:dyDescent="0.25">
      <c r="A121" s="7" t="s">
        <v>11</v>
      </c>
      <c r="C121" s="8"/>
      <c r="D121" s="8"/>
      <c r="E121" s="8"/>
      <c r="F121" s="29" t="e">
        <v>#DIV/0!</v>
      </c>
      <c r="G121" s="9"/>
      <c r="H121" s="9"/>
      <c r="I121" s="9"/>
      <c r="J121" s="24" t="e">
        <f t="shared" si="9"/>
        <v>#DIV/0!</v>
      </c>
      <c r="K121" s="9"/>
    </row>
    <row r="122" spans="1:11" hidden="1" x14ac:dyDescent="0.25">
      <c r="A122" s="7" t="s">
        <v>11</v>
      </c>
      <c r="C122" s="8"/>
      <c r="D122" s="8"/>
      <c r="E122" s="8"/>
      <c r="F122" s="29" t="e">
        <v>#DIV/0!</v>
      </c>
      <c r="G122" s="9"/>
      <c r="H122" s="9"/>
      <c r="I122" s="9"/>
      <c r="J122" s="24" t="e">
        <f t="shared" si="9"/>
        <v>#DIV/0!</v>
      </c>
      <c r="K122" s="9"/>
    </row>
    <row r="123" spans="1:11" hidden="1" x14ac:dyDescent="0.25">
      <c r="A123" s="7" t="s">
        <v>11</v>
      </c>
      <c r="C123" s="8"/>
      <c r="D123" s="8"/>
      <c r="E123" s="8"/>
      <c r="F123" s="29" t="e">
        <v>#DIV/0!</v>
      </c>
      <c r="G123" s="9"/>
      <c r="H123" s="9"/>
      <c r="I123" s="9"/>
      <c r="J123" s="24" t="e">
        <f t="shared" si="9"/>
        <v>#DIV/0!</v>
      </c>
      <c r="K123" s="9"/>
    </row>
    <row r="124" spans="1:11" hidden="1" x14ac:dyDescent="0.25">
      <c r="A124" s="7" t="s">
        <v>11</v>
      </c>
      <c r="C124" s="8"/>
      <c r="D124" s="8"/>
      <c r="E124" s="8"/>
      <c r="F124" s="29" t="e">
        <v>#DIV/0!</v>
      </c>
      <c r="G124" s="9"/>
      <c r="H124" s="9"/>
      <c r="I124" s="9"/>
      <c r="J124" s="24" t="e">
        <f t="shared" si="9"/>
        <v>#DIV/0!</v>
      </c>
      <c r="K124" s="9"/>
    </row>
    <row r="125" spans="1:11" hidden="1" x14ac:dyDescent="0.25">
      <c r="A125" s="7" t="s">
        <v>11</v>
      </c>
      <c r="C125" s="8"/>
      <c r="D125" s="8"/>
      <c r="E125" s="8"/>
      <c r="F125" s="29" t="e">
        <v>#DIV/0!</v>
      </c>
      <c r="G125" s="9"/>
      <c r="H125" s="9"/>
      <c r="I125" s="9"/>
      <c r="J125" s="24" t="e">
        <f t="shared" si="9"/>
        <v>#DIV/0!</v>
      </c>
      <c r="K125" s="9"/>
    </row>
    <row r="126" spans="1:11" hidden="1" x14ac:dyDescent="0.25">
      <c r="A126" s="7" t="s">
        <v>11</v>
      </c>
      <c r="C126" s="8"/>
      <c r="D126" s="8"/>
      <c r="E126" s="8"/>
      <c r="F126" s="29" t="e">
        <v>#DIV/0!</v>
      </c>
      <c r="G126" s="9"/>
      <c r="H126" s="9"/>
      <c r="I126" s="9"/>
      <c r="J126" s="24" t="e">
        <f t="shared" si="9"/>
        <v>#DIV/0!</v>
      </c>
      <c r="K126" s="9"/>
    </row>
    <row r="127" spans="1:11" hidden="1" x14ac:dyDescent="0.25">
      <c r="A127" s="7" t="s">
        <v>11</v>
      </c>
      <c r="C127" s="8"/>
      <c r="D127" s="8"/>
      <c r="E127" s="8"/>
      <c r="F127" s="29" t="e">
        <v>#DIV/0!</v>
      </c>
      <c r="G127" s="9"/>
      <c r="H127" s="9"/>
      <c r="I127" s="9"/>
      <c r="J127" s="24" t="e">
        <f t="shared" si="9"/>
        <v>#DIV/0!</v>
      </c>
      <c r="K127" s="9"/>
    </row>
    <row r="128" spans="1:11" hidden="1" x14ac:dyDescent="0.25">
      <c r="A128" s="7" t="s">
        <v>11</v>
      </c>
      <c r="C128" s="8"/>
      <c r="D128" s="8"/>
      <c r="E128" s="8"/>
      <c r="F128" s="29" t="e">
        <v>#DIV/0!</v>
      </c>
      <c r="G128" s="9"/>
      <c r="H128" s="9"/>
      <c r="I128" s="9"/>
      <c r="J128" s="24" t="e">
        <f t="shared" si="9"/>
        <v>#DIV/0!</v>
      </c>
      <c r="K128" s="9"/>
    </row>
    <row r="129" spans="1:11" hidden="1" x14ac:dyDescent="0.25">
      <c r="A129" s="7" t="s">
        <v>11</v>
      </c>
      <c r="C129" s="8"/>
      <c r="D129" s="8"/>
      <c r="E129" s="8"/>
      <c r="F129" s="29" t="e">
        <v>#DIV/0!</v>
      </c>
      <c r="G129" s="9"/>
      <c r="H129" s="9"/>
      <c r="I129" s="9"/>
      <c r="J129" s="24" t="e">
        <f t="shared" si="9"/>
        <v>#DIV/0!</v>
      </c>
      <c r="K129" s="9"/>
    </row>
    <row r="130" spans="1:11" hidden="1" x14ac:dyDescent="0.25">
      <c r="A130" s="7" t="s">
        <v>11</v>
      </c>
      <c r="C130" s="8"/>
      <c r="D130" s="8"/>
      <c r="E130" s="8"/>
      <c r="F130" s="29" t="e">
        <v>#DIV/0!</v>
      </c>
      <c r="G130" s="9"/>
      <c r="H130" s="9"/>
      <c r="I130" s="9"/>
      <c r="J130" s="24" t="e">
        <f t="shared" si="9"/>
        <v>#DIV/0!</v>
      </c>
      <c r="K130" s="9"/>
    </row>
    <row r="131" spans="1:11" hidden="1" x14ac:dyDescent="0.25">
      <c r="A131" s="7" t="s">
        <v>11</v>
      </c>
      <c r="C131" s="8"/>
      <c r="D131" s="8"/>
      <c r="E131" s="8"/>
      <c r="F131" s="29" t="e">
        <v>#DIV/0!</v>
      </c>
      <c r="G131" s="9"/>
      <c r="H131" s="9"/>
      <c r="I131" s="9"/>
      <c r="J131" s="24" t="e">
        <f t="shared" si="9"/>
        <v>#DIV/0!</v>
      </c>
      <c r="K131" s="9"/>
    </row>
    <row r="132" spans="1:11" hidden="1" x14ac:dyDescent="0.25">
      <c r="A132" s="7" t="s">
        <v>11</v>
      </c>
      <c r="C132" s="8"/>
      <c r="D132" s="8"/>
      <c r="E132" s="8"/>
      <c r="F132" s="29" t="e">
        <v>#DIV/0!</v>
      </c>
      <c r="G132" s="9"/>
      <c r="H132" s="9"/>
      <c r="I132" s="9"/>
      <c r="J132" s="24" t="e">
        <f t="shared" si="9"/>
        <v>#DIV/0!</v>
      </c>
      <c r="K132" s="9"/>
    </row>
    <row r="133" spans="1:11" hidden="1" x14ac:dyDescent="0.25">
      <c r="A133" s="7" t="s">
        <v>11</v>
      </c>
      <c r="C133" s="8"/>
      <c r="D133" s="8"/>
      <c r="E133" s="8"/>
      <c r="F133" s="29" t="e">
        <v>#DIV/0!</v>
      </c>
      <c r="G133" s="9"/>
      <c r="H133" s="9"/>
      <c r="I133" s="9"/>
      <c r="J133" s="24" t="e">
        <f t="shared" si="9"/>
        <v>#DIV/0!</v>
      </c>
      <c r="K133" s="9"/>
    </row>
    <row r="134" spans="1:11" hidden="1" x14ac:dyDescent="0.25">
      <c r="A134" s="7" t="s">
        <v>11</v>
      </c>
      <c r="C134" s="8"/>
      <c r="D134" s="8"/>
      <c r="E134" s="8"/>
      <c r="F134" s="29" t="e">
        <v>#DIV/0!</v>
      </c>
      <c r="G134" s="9"/>
      <c r="H134" s="9"/>
      <c r="I134" s="9"/>
      <c r="J134" s="24" t="e">
        <f t="shared" si="9"/>
        <v>#DIV/0!</v>
      </c>
      <c r="K134" s="9"/>
    </row>
    <row r="135" spans="1:11" hidden="1" x14ac:dyDescent="0.25">
      <c r="A135" s="7" t="s">
        <v>11</v>
      </c>
      <c r="C135" s="8"/>
      <c r="D135" s="8"/>
      <c r="E135" s="8"/>
      <c r="F135" s="29" t="e">
        <v>#DIV/0!</v>
      </c>
      <c r="G135" s="9"/>
      <c r="H135" s="9"/>
      <c r="I135" s="9"/>
      <c r="J135" s="24" t="e">
        <f t="shared" si="9"/>
        <v>#DIV/0!</v>
      </c>
      <c r="K135" s="9"/>
    </row>
    <row r="136" spans="1:11" hidden="1" x14ac:dyDescent="0.25">
      <c r="A136" s="7" t="s">
        <v>11</v>
      </c>
      <c r="C136" s="8"/>
      <c r="D136" s="8"/>
      <c r="E136" s="8"/>
      <c r="F136" s="29" t="e">
        <v>#DIV/0!</v>
      </c>
      <c r="G136" s="9"/>
      <c r="H136" s="9"/>
      <c r="I136" s="9"/>
      <c r="J136" s="24" t="e">
        <f t="shared" si="9"/>
        <v>#DIV/0!</v>
      </c>
      <c r="K136" s="9"/>
    </row>
    <row r="137" spans="1:11" hidden="1" x14ac:dyDescent="0.25">
      <c r="A137" s="7" t="s">
        <v>11</v>
      </c>
      <c r="C137" s="8"/>
      <c r="D137" s="8"/>
      <c r="E137" s="8"/>
      <c r="F137" s="29" t="e">
        <v>#DIV/0!</v>
      </c>
      <c r="G137" s="9"/>
      <c r="H137" s="9"/>
      <c r="I137" s="9"/>
      <c r="J137" s="24" t="e">
        <f t="shared" si="9"/>
        <v>#DIV/0!</v>
      </c>
      <c r="K137" s="9"/>
    </row>
    <row r="138" spans="1:11" hidden="1" x14ac:dyDescent="0.25">
      <c r="A138" s="7" t="s">
        <v>11</v>
      </c>
      <c r="C138" s="8"/>
      <c r="D138" s="8"/>
      <c r="E138" s="8"/>
      <c r="F138" s="29" t="e">
        <v>#DIV/0!</v>
      </c>
      <c r="G138" s="9"/>
      <c r="H138" s="9"/>
      <c r="I138" s="9"/>
      <c r="J138" s="24" t="e">
        <f t="shared" si="9"/>
        <v>#DIV/0!</v>
      </c>
      <c r="K138" s="9"/>
    </row>
    <row r="139" spans="1:11" hidden="1" x14ac:dyDescent="0.25">
      <c r="A139" s="7" t="s">
        <v>11</v>
      </c>
      <c r="C139" s="8"/>
      <c r="D139" s="8"/>
      <c r="E139" s="8"/>
      <c r="F139" s="29" t="e">
        <v>#DIV/0!</v>
      </c>
      <c r="G139" s="9"/>
      <c r="H139" s="9"/>
      <c r="I139" s="9"/>
      <c r="J139" s="24" t="e">
        <f t="shared" si="9"/>
        <v>#DIV/0!</v>
      </c>
      <c r="K139" s="9"/>
    </row>
    <row r="140" spans="1:11" hidden="1" x14ac:dyDescent="0.25">
      <c r="A140" s="7" t="s">
        <v>11</v>
      </c>
      <c r="C140" s="8"/>
      <c r="D140" s="8"/>
      <c r="E140" s="8"/>
      <c r="F140" s="29" t="e">
        <v>#DIV/0!</v>
      </c>
      <c r="G140" s="9"/>
      <c r="H140" s="9"/>
      <c r="I140" s="9"/>
      <c r="J140" s="24" t="e">
        <f t="shared" si="9"/>
        <v>#DIV/0!</v>
      </c>
      <c r="K140" s="9"/>
    </row>
    <row r="141" spans="1:11" hidden="1" x14ac:dyDescent="0.25">
      <c r="A141" s="7" t="s">
        <v>11</v>
      </c>
      <c r="C141" s="8"/>
      <c r="D141" s="8"/>
      <c r="E141" s="8"/>
      <c r="F141" s="29" t="e">
        <v>#DIV/0!</v>
      </c>
      <c r="G141" s="9"/>
      <c r="H141" s="9"/>
      <c r="I141" s="9"/>
      <c r="J141" s="24" t="e">
        <f t="shared" si="9"/>
        <v>#DIV/0!</v>
      </c>
      <c r="K141" s="9"/>
    </row>
    <row r="142" spans="1:11" hidden="1" x14ac:dyDescent="0.25">
      <c r="A142" s="7" t="s">
        <v>11</v>
      </c>
      <c r="C142" s="8"/>
      <c r="D142" s="8"/>
      <c r="E142" s="8"/>
      <c r="F142" s="29" t="e">
        <v>#DIV/0!</v>
      </c>
      <c r="G142" s="9"/>
      <c r="H142" s="9"/>
      <c r="I142" s="9"/>
      <c r="J142" s="24" t="e">
        <f t="shared" si="9"/>
        <v>#DIV/0!</v>
      </c>
      <c r="K142" s="9"/>
    </row>
    <row r="143" spans="1:11" hidden="1" x14ac:dyDescent="0.25">
      <c r="A143" s="7" t="s">
        <v>11</v>
      </c>
      <c r="C143" s="8"/>
      <c r="D143" s="8"/>
      <c r="E143" s="8"/>
      <c r="F143" s="29" t="e">
        <v>#DIV/0!</v>
      </c>
      <c r="G143" s="9"/>
      <c r="H143" s="9"/>
      <c r="I143" s="9"/>
      <c r="J143" s="24" t="e">
        <f t="shared" si="9"/>
        <v>#DIV/0!</v>
      </c>
      <c r="K143" s="9"/>
    </row>
    <row r="144" spans="1:11" hidden="1" x14ac:dyDescent="0.25">
      <c r="A144" s="7" t="s">
        <v>11</v>
      </c>
      <c r="C144" s="8"/>
      <c r="D144" s="8"/>
      <c r="E144" s="8"/>
      <c r="F144" s="29" t="e">
        <v>#DIV/0!</v>
      </c>
      <c r="G144" s="9"/>
      <c r="H144" s="9"/>
      <c r="I144" s="9"/>
      <c r="J144" s="24" t="e">
        <f t="shared" si="9"/>
        <v>#DIV/0!</v>
      </c>
      <c r="K144" s="9"/>
    </row>
    <row r="145" spans="1:11" hidden="1" x14ac:dyDescent="0.25">
      <c r="A145" s="7" t="s">
        <v>11</v>
      </c>
      <c r="C145" s="8"/>
      <c r="D145" s="8"/>
      <c r="E145" s="8"/>
      <c r="F145" s="29" t="e">
        <v>#DIV/0!</v>
      </c>
      <c r="G145" s="9"/>
      <c r="H145" s="9"/>
      <c r="I145" s="9"/>
      <c r="J145" s="24" t="e">
        <f t="shared" si="9"/>
        <v>#DIV/0!</v>
      </c>
      <c r="K145" s="9"/>
    </row>
    <row r="146" spans="1:11" hidden="1" x14ac:dyDescent="0.25">
      <c r="A146" s="7" t="s">
        <v>11</v>
      </c>
      <c r="C146" s="8"/>
      <c r="D146" s="8"/>
      <c r="E146" s="8"/>
      <c r="F146" s="29" t="e">
        <v>#DIV/0!</v>
      </c>
      <c r="G146" s="9"/>
      <c r="H146" s="9"/>
      <c r="I146" s="9"/>
      <c r="J146" s="24" t="e">
        <f t="shared" si="9"/>
        <v>#DIV/0!</v>
      </c>
      <c r="K146" s="9"/>
    </row>
    <row r="147" spans="1:11" hidden="1" x14ac:dyDescent="0.25">
      <c r="A147" s="7" t="s">
        <v>11</v>
      </c>
      <c r="C147" s="8"/>
      <c r="D147" s="8"/>
      <c r="E147" s="8"/>
      <c r="F147" s="29" t="e">
        <v>#DIV/0!</v>
      </c>
      <c r="G147" s="9"/>
      <c r="H147" s="9"/>
      <c r="I147" s="9"/>
      <c r="J147" s="24" t="e">
        <f t="shared" si="9"/>
        <v>#DIV/0!</v>
      </c>
      <c r="K147" s="9"/>
    </row>
    <row r="148" spans="1:11" hidden="1" x14ac:dyDescent="0.25">
      <c r="A148" s="7" t="s">
        <v>11</v>
      </c>
      <c r="C148" s="8"/>
      <c r="D148" s="8"/>
      <c r="E148" s="8"/>
      <c r="F148" s="29" t="e">
        <v>#DIV/0!</v>
      </c>
      <c r="G148" s="9"/>
      <c r="H148" s="9"/>
      <c r="I148" s="9"/>
      <c r="J148" s="24" t="e">
        <f t="shared" si="9"/>
        <v>#DIV/0!</v>
      </c>
      <c r="K148" s="9"/>
    </row>
    <row r="149" spans="1:11" hidden="1" x14ac:dyDescent="0.25">
      <c r="A149" s="7" t="s">
        <v>11</v>
      </c>
      <c r="C149" s="8"/>
      <c r="D149" s="8"/>
      <c r="E149" s="8"/>
      <c r="F149" s="29" t="e">
        <v>#DIV/0!</v>
      </c>
      <c r="G149" s="9"/>
      <c r="H149" s="9"/>
      <c r="I149" s="9"/>
      <c r="J149" s="24" t="e">
        <f t="shared" si="9"/>
        <v>#DIV/0!</v>
      </c>
      <c r="K149" s="9"/>
    </row>
    <row r="152" spans="1:11" x14ac:dyDescent="0.25">
      <c r="A152" s="13" t="s">
        <v>2</v>
      </c>
      <c r="C152" s="14"/>
      <c r="D152" s="14"/>
      <c r="E152" s="14"/>
      <c r="F152" s="14"/>
      <c r="G152" s="14"/>
      <c r="H152" s="14"/>
      <c r="I152" s="14"/>
      <c r="J152" s="14"/>
      <c r="K152" s="14"/>
    </row>
    <row r="153" spans="1:11" ht="48.75" customHeight="1" x14ac:dyDescent="0.25">
      <c r="A153" s="157" t="s">
        <v>6</v>
      </c>
      <c r="B153" s="157"/>
      <c r="C153" s="157"/>
      <c r="D153" s="157"/>
      <c r="E153" s="157"/>
      <c r="F153" s="157"/>
      <c r="G153" s="157"/>
      <c r="H153" s="12"/>
      <c r="I153" s="12"/>
      <c r="J153" s="12"/>
      <c r="K153" s="12"/>
    </row>
    <row r="154" spans="1:11" ht="18" customHeight="1" x14ac:dyDescent="0.25">
      <c r="A154" s="22" t="s">
        <v>8</v>
      </c>
      <c r="E154" s="14"/>
      <c r="F154" s="14"/>
      <c r="G154" s="14"/>
      <c r="H154" s="14"/>
      <c r="I154" s="14"/>
      <c r="J154" s="14"/>
      <c r="K154" s="14"/>
    </row>
    <row r="155" spans="1:11" customFormat="1" ht="15" x14ac:dyDescent="0.25">
      <c r="A155" s="33" t="s">
        <v>104</v>
      </c>
      <c r="B155" s="33"/>
      <c r="C155" s="34"/>
      <c r="D155" s="34"/>
      <c r="E155" s="33"/>
      <c r="F155" s="33"/>
      <c r="G155" s="33"/>
      <c r="H155" s="33"/>
      <c r="I155" s="33"/>
      <c r="J155" s="33"/>
      <c r="K155" s="33"/>
    </row>
    <row r="156" spans="1:11" customFormat="1" ht="15" x14ac:dyDescent="0.25">
      <c r="A156" s="33" t="s">
        <v>105</v>
      </c>
      <c r="B156" s="33"/>
      <c r="C156" s="34"/>
      <c r="D156" s="34"/>
      <c r="E156" s="33"/>
      <c r="F156" s="33"/>
      <c r="G156" s="33"/>
      <c r="H156" s="33"/>
      <c r="I156" s="33"/>
      <c r="J156" s="33"/>
      <c r="K156" s="33"/>
    </row>
    <row r="157" spans="1:11" customFormat="1" ht="15" x14ac:dyDescent="0.25">
      <c r="A157" s="33" t="s">
        <v>106</v>
      </c>
      <c r="B157" s="33"/>
      <c r="C157" s="34"/>
      <c r="D157" s="34"/>
      <c r="E157" s="33"/>
      <c r="F157" s="33"/>
      <c r="G157" s="33"/>
      <c r="H157" s="33"/>
      <c r="I157" s="33"/>
      <c r="J157" s="33"/>
      <c r="K157" s="33"/>
    </row>
    <row r="158" spans="1:11" ht="18" customHeight="1" x14ac:dyDescent="0.25">
      <c r="A158" s="14"/>
      <c r="C158" s="22"/>
      <c r="D158" s="22"/>
      <c r="E158" s="14"/>
      <c r="F158" s="14"/>
      <c r="G158" s="14"/>
      <c r="H158" s="14"/>
      <c r="I158" s="14"/>
      <c r="J158" s="14"/>
      <c r="K158" s="14"/>
    </row>
    <row r="159" spans="1:11" ht="18" customHeight="1" x14ac:dyDescent="0.3">
      <c r="A159" s="14" t="s">
        <v>25</v>
      </c>
      <c r="C159" s="22"/>
      <c r="D159" s="22"/>
      <c r="E159" s="14"/>
      <c r="F159" s="14"/>
      <c r="G159" s="14"/>
      <c r="H159" s="14"/>
      <c r="I159" s="14"/>
      <c r="J159" s="14"/>
      <c r="K159" s="14"/>
    </row>
    <row r="160" spans="1:11" ht="18" customHeight="1" x14ac:dyDescent="0.25">
      <c r="A160" s="14"/>
      <c r="C160" s="22"/>
      <c r="D160" s="22"/>
      <c r="E160" s="14"/>
      <c r="F160" s="14"/>
      <c r="G160" s="14"/>
      <c r="H160" s="14"/>
      <c r="I160" s="14"/>
      <c r="J160" s="14"/>
      <c r="K160" s="14"/>
    </row>
    <row r="161" spans="1:11" ht="37.5" customHeight="1" x14ac:dyDescent="0.25">
      <c r="A161" s="144" t="s">
        <v>12</v>
      </c>
      <c r="B161" s="144"/>
      <c r="C161" s="144"/>
      <c r="D161" s="144"/>
      <c r="E161" s="144"/>
      <c r="F161" s="144"/>
      <c r="G161" s="144"/>
      <c r="H161" s="144"/>
      <c r="I161" s="144"/>
      <c r="J161" s="144"/>
      <c r="K161" s="144"/>
    </row>
    <row r="162" spans="1:11" ht="18" customHeight="1" x14ac:dyDescent="0.25">
      <c r="A162" s="145" t="s">
        <v>18</v>
      </c>
      <c r="B162" s="145"/>
      <c r="C162" s="145"/>
      <c r="D162" s="145"/>
      <c r="E162" s="145"/>
      <c r="F162" s="145"/>
      <c r="G162" s="145"/>
      <c r="H162" s="145"/>
      <c r="I162" s="145"/>
      <c r="J162" s="145"/>
      <c r="K162" s="145"/>
    </row>
    <row r="163" spans="1:11" x14ac:dyDescent="0.25">
      <c r="A163" s="21"/>
      <c r="B163" s="21"/>
      <c r="C163" s="21"/>
      <c r="D163" s="21"/>
      <c r="E163" s="21"/>
      <c r="F163" s="21"/>
      <c r="G163" s="21"/>
      <c r="H163" s="21"/>
      <c r="I163" s="21"/>
      <c r="J163" s="21"/>
      <c r="K163" s="21"/>
    </row>
    <row r="165" spans="1:11" x14ac:dyDescent="0.25">
      <c r="A165" s="2" t="s">
        <v>4</v>
      </c>
    </row>
    <row r="166" spans="1:11" ht="18" customHeight="1" x14ac:dyDescent="0.25"/>
    <row r="167" spans="1:11" x14ac:dyDescent="0.25">
      <c r="A167" s="2" t="s">
        <v>80</v>
      </c>
    </row>
    <row r="168" spans="1:11" x14ac:dyDescent="0.25">
      <c r="A168" s="2" t="s">
        <v>81</v>
      </c>
    </row>
  </sheetData>
  <mergeCells count="15">
    <mergeCell ref="A161:K161"/>
    <mergeCell ref="A162:K162"/>
    <mergeCell ref="A2:K2"/>
    <mergeCell ref="J1:K1"/>
    <mergeCell ref="C7:C9"/>
    <mergeCell ref="D7:F7"/>
    <mergeCell ref="G7:J7"/>
    <mergeCell ref="K7:K9"/>
    <mergeCell ref="D8:D9"/>
    <mergeCell ref="E8:E9"/>
    <mergeCell ref="F8:F9"/>
    <mergeCell ref="G8:G9"/>
    <mergeCell ref="A7:A9"/>
    <mergeCell ref="A153:G153"/>
    <mergeCell ref="B7:B9"/>
  </mergeCells>
  <pageMargins left="0.31496062992125984" right="0.31496062992125984" top="0.55118110236220474" bottom="0.35433070866141736" header="0.31496062992125984" footer="0.31496062992125984"/>
  <pageSetup paperSize="9"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9B152-6318-456C-B2F2-8D614F953C7C}">
  <sheetPr>
    <tabColor theme="7" tint="0.59999389629810485"/>
  </sheetPr>
  <dimension ref="A1:I13"/>
  <sheetViews>
    <sheetView zoomScale="90" zoomScaleNormal="90" workbookViewId="0">
      <selection activeCell="M12" sqref="M12"/>
    </sheetView>
  </sheetViews>
  <sheetFormatPr defaultColWidth="9.140625" defaultRowHeight="16.5" x14ac:dyDescent="0.25"/>
  <cols>
    <col min="1" max="1" width="42.7109375" style="2" customWidth="1"/>
    <col min="2" max="2" width="16.140625" style="2" customWidth="1"/>
    <col min="3" max="3" width="15.28515625" style="2" customWidth="1"/>
    <col min="4" max="4" width="14.5703125" style="2" customWidth="1"/>
    <col min="5" max="5" width="18.85546875" style="2" customWidth="1"/>
    <col min="6" max="6" width="18.42578125" style="2" customWidth="1"/>
    <col min="7" max="8" width="20.140625" style="2" customWidth="1"/>
    <col min="9" max="9" width="23.42578125" style="2" customWidth="1"/>
    <col min="10" max="16384" width="9.140625" style="2"/>
  </cols>
  <sheetData>
    <row r="1" spans="1:9" x14ac:dyDescent="0.25">
      <c r="I1" s="57" t="s">
        <v>215</v>
      </c>
    </row>
    <row r="2" spans="1:9" s="1" customFormat="1" ht="39.75" customHeight="1" x14ac:dyDescent="0.25">
      <c r="A2" s="146" t="s">
        <v>195</v>
      </c>
      <c r="B2" s="146"/>
      <c r="C2" s="146"/>
      <c r="D2" s="146"/>
      <c r="E2" s="146"/>
      <c r="F2" s="146"/>
      <c r="G2" s="146"/>
      <c r="H2" s="146"/>
      <c r="I2" s="146"/>
    </row>
    <row r="4" spans="1:9" x14ac:dyDescent="0.25">
      <c r="A4" s="2" t="s">
        <v>211</v>
      </c>
    </row>
    <row r="5" spans="1:9" x14ac:dyDescent="0.25">
      <c r="A5" s="38" t="s">
        <v>213</v>
      </c>
    </row>
    <row r="6" spans="1:9" x14ac:dyDescent="0.25">
      <c r="F6" s="17"/>
      <c r="I6" s="16"/>
    </row>
    <row r="7" spans="1:9" ht="33.75" customHeight="1" x14ac:dyDescent="0.25">
      <c r="A7" s="148"/>
      <c r="B7" s="148" t="s">
        <v>17</v>
      </c>
      <c r="C7" s="200" t="s">
        <v>19</v>
      </c>
      <c r="D7" s="200"/>
      <c r="E7" s="200"/>
      <c r="F7" s="200" t="s">
        <v>10</v>
      </c>
      <c r="G7" s="200" t="s">
        <v>126</v>
      </c>
      <c r="H7" s="197" t="s">
        <v>20</v>
      </c>
      <c r="I7" s="152" t="s">
        <v>7</v>
      </c>
    </row>
    <row r="8" spans="1:9" x14ac:dyDescent="0.25">
      <c r="A8" s="148"/>
      <c r="B8" s="148"/>
      <c r="C8" s="198" t="s">
        <v>111</v>
      </c>
      <c r="D8" s="198" t="s">
        <v>127</v>
      </c>
      <c r="E8" s="200" t="s">
        <v>26</v>
      </c>
      <c r="F8" s="200"/>
      <c r="G8" s="200"/>
      <c r="H8" s="197"/>
      <c r="I8" s="152"/>
    </row>
    <row r="9" spans="1:9" ht="85.5" customHeight="1" x14ac:dyDescent="0.25">
      <c r="A9" s="148"/>
      <c r="B9" s="148"/>
      <c r="C9" s="199"/>
      <c r="D9" s="199"/>
      <c r="E9" s="200"/>
      <c r="F9" s="200"/>
      <c r="G9" s="200"/>
      <c r="H9" s="197"/>
      <c r="I9" s="152"/>
    </row>
    <row r="10" spans="1:9" x14ac:dyDescent="0.25">
      <c r="A10" s="58">
        <v>1</v>
      </c>
      <c r="B10" s="58">
        <v>6</v>
      </c>
      <c r="C10" s="58" t="s">
        <v>21</v>
      </c>
      <c r="D10" s="58">
        <v>8</v>
      </c>
      <c r="E10" s="119">
        <v>9</v>
      </c>
      <c r="F10" s="58">
        <v>11</v>
      </c>
      <c r="G10" s="58">
        <v>12</v>
      </c>
      <c r="H10" s="58">
        <v>13</v>
      </c>
      <c r="I10" s="58" t="s">
        <v>22</v>
      </c>
    </row>
    <row r="11" spans="1:9" x14ac:dyDescent="0.25">
      <c r="A11" s="3" t="s">
        <v>0</v>
      </c>
      <c r="B11" s="120">
        <f>B12</f>
        <v>3</v>
      </c>
      <c r="C11" s="120"/>
      <c r="D11" s="120"/>
      <c r="E11" s="120">
        <f t="shared" ref="E11:I11" si="0">E12</f>
        <v>6</v>
      </c>
      <c r="F11" s="121"/>
      <c r="G11" s="121"/>
      <c r="H11" s="121">
        <f t="shared" si="0"/>
        <v>32.61</v>
      </c>
      <c r="I11" s="121">
        <f t="shared" si="0"/>
        <v>40.299999999999997</v>
      </c>
    </row>
    <row r="12" spans="1:9" ht="36.75" customHeight="1" x14ac:dyDescent="0.25">
      <c r="A12" s="118" t="s">
        <v>16</v>
      </c>
      <c r="B12" s="122">
        <f>B13</f>
        <v>3</v>
      </c>
      <c r="C12" s="122"/>
      <c r="D12" s="122"/>
      <c r="E12" s="122">
        <f t="shared" ref="E12:I12" si="1">E13</f>
        <v>6</v>
      </c>
      <c r="F12" s="123"/>
      <c r="G12" s="123"/>
      <c r="H12" s="123">
        <f t="shared" si="1"/>
        <v>32.61</v>
      </c>
      <c r="I12" s="123">
        <f t="shared" si="1"/>
        <v>40.299999999999997</v>
      </c>
    </row>
    <row r="13" spans="1:9" x14ac:dyDescent="0.25">
      <c r="A13" s="7" t="s">
        <v>108</v>
      </c>
      <c r="B13" s="124">
        <v>3</v>
      </c>
      <c r="C13" s="125">
        <f>D13+E13</f>
        <v>190</v>
      </c>
      <c r="D13" s="125">
        <v>184</v>
      </c>
      <c r="E13" s="125">
        <v>6</v>
      </c>
      <c r="F13" s="126">
        <v>500</v>
      </c>
      <c r="G13" s="126">
        <f>F13/D13</f>
        <v>2.7173913043478262</v>
      </c>
      <c r="H13" s="126">
        <f>ROUND(G13*E13*2,2)</f>
        <v>32.61</v>
      </c>
      <c r="I13" s="126">
        <f>ROUND(H13*1.2359,2)</f>
        <v>40.299999999999997</v>
      </c>
    </row>
  </sheetData>
  <mergeCells count="11">
    <mergeCell ref="A2:I2"/>
    <mergeCell ref="H7:H9"/>
    <mergeCell ref="I7:I9"/>
    <mergeCell ref="C8:C9"/>
    <mergeCell ref="C7:E7"/>
    <mergeCell ref="F7:F9"/>
    <mergeCell ref="A7:A9"/>
    <mergeCell ref="B7:B9"/>
    <mergeCell ref="D8:D9"/>
    <mergeCell ref="E8:E9"/>
    <mergeCell ref="G7:G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18AF1-D98B-4D13-BFD6-2092876887DD}">
  <sheetPr>
    <tabColor theme="7" tint="0.59999389629810485"/>
  </sheetPr>
  <dimension ref="A1:I13"/>
  <sheetViews>
    <sheetView workbookViewId="0">
      <selection activeCell="H17" sqref="H17"/>
    </sheetView>
  </sheetViews>
  <sheetFormatPr defaultColWidth="9.140625" defaultRowHeight="16.5" x14ac:dyDescent="0.25"/>
  <cols>
    <col min="1" max="1" width="42.7109375" style="2" customWidth="1"/>
    <col min="2" max="2" width="16.140625" style="2" customWidth="1"/>
    <col min="3" max="3" width="15.28515625" style="2" customWidth="1"/>
    <col min="4" max="4" width="14.5703125" style="2" customWidth="1"/>
    <col min="5" max="5" width="18.85546875" style="2" customWidth="1"/>
    <col min="6" max="6" width="18.42578125" style="2" customWidth="1"/>
    <col min="7" max="8" width="20.140625" style="2" customWidth="1"/>
    <col min="9" max="9" width="23.42578125" style="2" customWidth="1"/>
    <col min="10" max="16384" width="9.140625" style="2"/>
  </cols>
  <sheetData>
    <row r="1" spans="1:9" x14ac:dyDescent="0.25">
      <c r="I1" s="57" t="s">
        <v>216</v>
      </c>
    </row>
    <row r="2" spans="1:9" s="1" customFormat="1" ht="39.75" customHeight="1" x14ac:dyDescent="0.25">
      <c r="A2" s="146" t="s">
        <v>195</v>
      </c>
      <c r="B2" s="146"/>
      <c r="C2" s="146"/>
      <c r="D2" s="146"/>
      <c r="E2" s="146"/>
      <c r="F2" s="146"/>
      <c r="G2" s="146"/>
      <c r="H2" s="146"/>
      <c r="I2" s="146"/>
    </row>
    <row r="4" spans="1:9" x14ac:dyDescent="0.25">
      <c r="A4" s="2" t="s">
        <v>211</v>
      </c>
    </row>
    <row r="5" spans="1:9" x14ac:dyDescent="0.25">
      <c r="A5" s="39" t="s">
        <v>212</v>
      </c>
    </row>
    <row r="6" spans="1:9" x14ac:dyDescent="0.25">
      <c r="F6" s="17"/>
      <c r="I6" s="16"/>
    </row>
    <row r="7" spans="1:9" ht="33.75" customHeight="1" x14ac:dyDescent="0.25">
      <c r="A7" s="148"/>
      <c r="B7" s="148" t="s">
        <v>17</v>
      </c>
      <c r="C7" s="200" t="s">
        <v>19</v>
      </c>
      <c r="D7" s="200"/>
      <c r="E7" s="200"/>
      <c r="F7" s="200" t="s">
        <v>10</v>
      </c>
      <c r="G7" s="200" t="s">
        <v>126</v>
      </c>
      <c r="H7" s="197" t="s">
        <v>20</v>
      </c>
      <c r="I7" s="152" t="s">
        <v>7</v>
      </c>
    </row>
    <row r="8" spans="1:9" x14ac:dyDescent="0.25">
      <c r="A8" s="148"/>
      <c r="B8" s="148"/>
      <c r="C8" s="198" t="s">
        <v>111</v>
      </c>
      <c r="D8" s="198" t="s">
        <v>127</v>
      </c>
      <c r="E8" s="200" t="s">
        <v>26</v>
      </c>
      <c r="F8" s="200"/>
      <c r="G8" s="200"/>
      <c r="H8" s="197"/>
      <c r="I8" s="152"/>
    </row>
    <row r="9" spans="1:9" ht="85.5" customHeight="1" x14ac:dyDescent="0.25">
      <c r="A9" s="148"/>
      <c r="B9" s="148"/>
      <c r="C9" s="199"/>
      <c r="D9" s="199"/>
      <c r="E9" s="200"/>
      <c r="F9" s="200"/>
      <c r="G9" s="200"/>
      <c r="H9" s="197"/>
      <c r="I9" s="152"/>
    </row>
    <row r="10" spans="1:9" x14ac:dyDescent="0.25">
      <c r="A10" s="58">
        <v>1</v>
      </c>
      <c r="B10" s="58">
        <v>6</v>
      </c>
      <c r="C10" s="58" t="s">
        <v>21</v>
      </c>
      <c r="D10" s="58">
        <v>8</v>
      </c>
      <c r="E10" s="119">
        <v>9</v>
      </c>
      <c r="F10" s="58">
        <v>11</v>
      </c>
      <c r="G10" s="58">
        <v>12</v>
      </c>
      <c r="H10" s="58">
        <v>13</v>
      </c>
      <c r="I10" s="58" t="s">
        <v>22</v>
      </c>
    </row>
    <row r="11" spans="1:9" x14ac:dyDescent="0.25">
      <c r="A11" s="3" t="s">
        <v>0</v>
      </c>
      <c r="B11" s="120">
        <f>B12</f>
        <v>4</v>
      </c>
      <c r="C11" s="120"/>
      <c r="D11" s="120"/>
      <c r="E11" s="120">
        <f t="shared" ref="E11:I12" si="0">E12</f>
        <v>18</v>
      </c>
      <c r="F11" s="121"/>
      <c r="G11" s="121"/>
      <c r="H11" s="121">
        <f t="shared" si="0"/>
        <v>113.92</v>
      </c>
      <c r="I11" s="121">
        <f t="shared" si="0"/>
        <v>140.79</v>
      </c>
    </row>
    <row r="12" spans="1:9" ht="36.75" customHeight="1" x14ac:dyDescent="0.25">
      <c r="A12" s="118" t="s">
        <v>16</v>
      </c>
      <c r="B12" s="122">
        <f>B13</f>
        <v>4</v>
      </c>
      <c r="C12" s="122"/>
      <c r="D12" s="122"/>
      <c r="E12" s="122">
        <f t="shared" si="0"/>
        <v>18</v>
      </c>
      <c r="F12" s="123"/>
      <c r="G12" s="123"/>
      <c r="H12" s="123">
        <f t="shared" si="0"/>
        <v>113.92</v>
      </c>
      <c r="I12" s="123">
        <f t="shared" si="0"/>
        <v>140.79</v>
      </c>
    </row>
    <row r="13" spans="1:9" x14ac:dyDescent="0.25">
      <c r="A13" s="7" t="s">
        <v>108</v>
      </c>
      <c r="B13" s="124">
        <v>4</v>
      </c>
      <c r="C13" s="125">
        <f>D13+E13</f>
        <v>176</v>
      </c>
      <c r="D13" s="125">
        <v>158</v>
      </c>
      <c r="E13" s="125">
        <v>18</v>
      </c>
      <c r="F13" s="126">
        <v>500</v>
      </c>
      <c r="G13" s="126">
        <f>F13/D13</f>
        <v>3.1645569620253164</v>
      </c>
      <c r="H13" s="126">
        <f>ROUND(G13*E13*2,2)</f>
        <v>113.92</v>
      </c>
      <c r="I13" s="126">
        <f>ROUND(H13*1.2359,2)</f>
        <v>140.79</v>
      </c>
    </row>
  </sheetData>
  <mergeCells count="11">
    <mergeCell ref="E8:E9"/>
    <mergeCell ref="A2:I2"/>
    <mergeCell ref="A7:A9"/>
    <mergeCell ref="B7:B9"/>
    <mergeCell ref="C7:E7"/>
    <mergeCell ref="F7:F9"/>
    <mergeCell ref="G7:G9"/>
    <mergeCell ref="H7:H9"/>
    <mergeCell ref="I7:I9"/>
    <mergeCell ref="C8:C9"/>
    <mergeCell ref="D8:D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7F5FF-2D86-45D5-87D1-45C77BB9D76F}">
  <sheetPr>
    <tabColor theme="3" tint="0.59999389629810485"/>
  </sheetPr>
  <dimension ref="A1:K76"/>
  <sheetViews>
    <sheetView zoomScale="70" zoomScaleNormal="70" workbookViewId="0">
      <selection activeCell="K79" sqref="K79"/>
    </sheetView>
  </sheetViews>
  <sheetFormatPr defaultColWidth="9.140625" defaultRowHeight="16.5" x14ac:dyDescent="0.25"/>
  <cols>
    <col min="1" max="1" width="46.5703125" style="2" customWidth="1"/>
    <col min="2" max="2" width="15.28515625" style="2" customWidth="1"/>
    <col min="3" max="3" width="14.5703125" style="2" customWidth="1"/>
    <col min="4" max="4" width="14.7109375" style="2" customWidth="1"/>
    <col min="5" max="5" width="18.42578125" style="2" customWidth="1"/>
    <col min="6" max="7" width="20.140625" style="2" customWidth="1"/>
    <col min="8" max="8" width="23.42578125" style="2" customWidth="1"/>
    <col min="9" max="9" width="23" style="2" customWidth="1"/>
    <col min="10" max="16384" width="9.140625" style="2"/>
  </cols>
  <sheetData>
    <row r="1" spans="1:11" x14ac:dyDescent="0.25">
      <c r="H1" s="147" t="s">
        <v>227</v>
      </c>
      <c r="I1" s="147"/>
    </row>
    <row r="2" spans="1:11" s="1" customFormat="1" ht="39.75" customHeight="1" x14ac:dyDescent="0.25">
      <c r="A2" s="146" t="s">
        <v>195</v>
      </c>
      <c r="B2" s="146"/>
      <c r="C2" s="146"/>
      <c r="D2" s="146"/>
      <c r="E2" s="146"/>
      <c r="F2" s="146"/>
      <c r="G2" s="146"/>
      <c r="H2" s="146"/>
      <c r="I2" s="146"/>
    </row>
    <row r="4" spans="1:11" x14ac:dyDescent="0.25">
      <c r="A4" s="2" t="s">
        <v>219</v>
      </c>
    </row>
    <row r="5" spans="1:11" x14ac:dyDescent="0.25">
      <c r="A5" s="39" t="s">
        <v>220</v>
      </c>
    </row>
    <row r="6" spans="1:11" x14ac:dyDescent="0.25">
      <c r="E6" s="17"/>
      <c r="H6" s="16"/>
    </row>
    <row r="7" spans="1:11" ht="45.75" customHeight="1" x14ac:dyDescent="0.25">
      <c r="A7" s="148"/>
      <c r="B7" s="148" t="s">
        <v>17</v>
      </c>
      <c r="C7" s="148" t="s">
        <v>19</v>
      </c>
      <c r="D7" s="148"/>
      <c r="E7" s="148"/>
      <c r="F7" s="148" t="s">
        <v>10</v>
      </c>
      <c r="G7" s="148" t="s">
        <v>24</v>
      </c>
      <c r="H7" s="187" t="s">
        <v>20</v>
      </c>
      <c r="I7" s="152" t="s">
        <v>7</v>
      </c>
    </row>
    <row r="8" spans="1:11" ht="24" customHeight="1" x14ac:dyDescent="0.25">
      <c r="A8" s="148"/>
      <c r="B8" s="148"/>
      <c r="C8" s="153" t="s">
        <v>1</v>
      </c>
      <c r="D8" s="153" t="s">
        <v>3</v>
      </c>
      <c r="E8" s="155" t="s">
        <v>26</v>
      </c>
      <c r="F8" s="148"/>
      <c r="G8" s="148"/>
      <c r="H8" s="187"/>
      <c r="I8" s="152"/>
    </row>
    <row r="9" spans="1:11" ht="85.5" customHeight="1" x14ac:dyDescent="0.25">
      <c r="A9" s="148"/>
      <c r="B9" s="148"/>
      <c r="C9" s="154"/>
      <c r="D9" s="154"/>
      <c r="E9" s="155"/>
      <c r="F9" s="148"/>
      <c r="G9" s="148"/>
      <c r="H9" s="187"/>
      <c r="I9" s="152"/>
    </row>
    <row r="10" spans="1:11" ht="20.25" customHeight="1" x14ac:dyDescent="0.25">
      <c r="A10" s="11">
        <v>1</v>
      </c>
      <c r="B10" s="11">
        <v>6</v>
      </c>
      <c r="C10" s="11" t="s">
        <v>21</v>
      </c>
      <c r="D10" s="11">
        <v>8</v>
      </c>
      <c r="E10" s="11">
        <v>9</v>
      </c>
      <c r="F10" s="11">
        <v>11</v>
      </c>
      <c r="G10" s="11">
        <v>12</v>
      </c>
      <c r="H10" s="11">
        <v>13</v>
      </c>
      <c r="I10" s="11" t="s">
        <v>22</v>
      </c>
    </row>
    <row r="11" spans="1:11" s="1" customFormat="1" ht="26.25" customHeight="1" x14ac:dyDescent="0.25">
      <c r="A11" s="3" t="s">
        <v>0</v>
      </c>
      <c r="B11" s="137">
        <f>B12</f>
        <v>7</v>
      </c>
      <c r="C11" s="137"/>
      <c r="D11" s="137"/>
      <c r="E11" s="137">
        <f t="shared" ref="E11:I11" si="0">E12</f>
        <v>144.80000000000001</v>
      </c>
      <c r="F11" s="137"/>
      <c r="G11" s="137"/>
      <c r="H11" s="138">
        <f t="shared" si="0"/>
        <v>3211.9600000000005</v>
      </c>
      <c r="I11" s="138">
        <f t="shared" si="0"/>
        <v>3969.66</v>
      </c>
    </row>
    <row r="12" spans="1:11" ht="36" customHeight="1" x14ac:dyDescent="0.25">
      <c r="A12" s="139" t="s">
        <v>16</v>
      </c>
      <c r="B12" s="140">
        <f>SUM(B13:B19)</f>
        <v>7</v>
      </c>
      <c r="C12" s="140"/>
      <c r="D12" s="140"/>
      <c r="E12" s="140">
        <f t="shared" ref="E12:I12" si="1">SUM(E13:E19)</f>
        <v>144.80000000000001</v>
      </c>
      <c r="F12" s="140"/>
      <c r="G12" s="140"/>
      <c r="H12" s="141">
        <f t="shared" si="1"/>
        <v>3211.9600000000005</v>
      </c>
      <c r="I12" s="141">
        <f t="shared" si="1"/>
        <v>3969.66</v>
      </c>
    </row>
    <row r="13" spans="1:11" ht="33" x14ac:dyDescent="0.25">
      <c r="A13" s="7" t="s">
        <v>221</v>
      </c>
      <c r="B13" s="27">
        <v>1</v>
      </c>
      <c r="C13" s="27">
        <f>D13+E13</f>
        <v>165</v>
      </c>
      <c r="D13" s="27">
        <v>119</v>
      </c>
      <c r="E13" s="27">
        <v>46</v>
      </c>
      <c r="F13" s="23">
        <v>1647</v>
      </c>
      <c r="G13" s="142">
        <f xml:space="preserve"> ROUND(F13/159,3)</f>
        <v>10.358000000000001</v>
      </c>
      <c r="H13" s="23">
        <f>ROUND(E13*G13*2,2)</f>
        <v>952.94</v>
      </c>
      <c r="I13" s="23">
        <f>ROUND(H13*1.2359,2)</f>
        <v>1177.74</v>
      </c>
      <c r="K13" s="143"/>
    </row>
    <row r="14" spans="1:11" x14ac:dyDescent="0.25">
      <c r="A14" s="7" t="s">
        <v>226</v>
      </c>
      <c r="B14" s="27">
        <v>1</v>
      </c>
      <c r="C14" s="27">
        <f t="shared" ref="C14:C19" si="2">D14+E14</f>
        <v>163</v>
      </c>
      <c r="D14" s="27">
        <v>159</v>
      </c>
      <c r="E14" s="27">
        <v>4</v>
      </c>
      <c r="F14" s="23">
        <v>1862</v>
      </c>
      <c r="G14" s="142">
        <f t="shared" ref="G14:G19" si="3" xml:space="preserve"> ROUND(F14/159,3)</f>
        <v>11.711</v>
      </c>
      <c r="H14" s="23">
        <f t="shared" ref="H14:H19" si="4">ROUND(E14*G14*2,2)</f>
        <v>93.69</v>
      </c>
      <c r="I14" s="23">
        <f t="shared" ref="I14:I76" si="5">ROUND(H14*1.2359,2)</f>
        <v>115.79</v>
      </c>
      <c r="K14" s="143"/>
    </row>
    <row r="15" spans="1:11" x14ac:dyDescent="0.25">
      <c r="A15" s="7" t="s">
        <v>225</v>
      </c>
      <c r="B15" s="27">
        <v>1</v>
      </c>
      <c r="C15" s="27">
        <f t="shared" si="2"/>
        <v>191.8</v>
      </c>
      <c r="D15" s="27">
        <v>159</v>
      </c>
      <c r="E15" s="27">
        <v>32.799999999999997</v>
      </c>
      <c r="F15" s="23">
        <v>1700</v>
      </c>
      <c r="G15" s="142">
        <f t="shared" si="3"/>
        <v>10.692</v>
      </c>
      <c r="H15" s="23">
        <f t="shared" si="4"/>
        <v>701.4</v>
      </c>
      <c r="I15" s="23">
        <f t="shared" si="5"/>
        <v>866.86</v>
      </c>
      <c r="K15" s="143"/>
    </row>
    <row r="16" spans="1:11" ht="33" x14ac:dyDescent="0.25">
      <c r="A16" s="7" t="s">
        <v>224</v>
      </c>
      <c r="B16" s="27">
        <v>1</v>
      </c>
      <c r="C16" s="27">
        <f t="shared" si="2"/>
        <v>125</v>
      </c>
      <c r="D16" s="27">
        <v>104</v>
      </c>
      <c r="E16" s="27">
        <v>21</v>
      </c>
      <c r="F16" s="23">
        <v>1647</v>
      </c>
      <c r="G16" s="142">
        <f t="shared" si="3"/>
        <v>10.358000000000001</v>
      </c>
      <c r="H16" s="23">
        <f t="shared" si="4"/>
        <v>435.04</v>
      </c>
      <c r="I16" s="23">
        <f t="shared" si="5"/>
        <v>537.66999999999996</v>
      </c>
      <c r="K16" s="143"/>
    </row>
    <row r="17" spans="1:11" x14ac:dyDescent="0.25">
      <c r="A17" s="7" t="s">
        <v>223</v>
      </c>
      <c r="B17" s="27">
        <v>1</v>
      </c>
      <c r="C17" s="27">
        <f t="shared" si="2"/>
        <v>165</v>
      </c>
      <c r="D17" s="27">
        <v>159</v>
      </c>
      <c r="E17" s="27">
        <v>6</v>
      </c>
      <c r="F17" s="23">
        <v>2353</v>
      </c>
      <c r="G17" s="142">
        <f t="shared" si="3"/>
        <v>14.798999999999999</v>
      </c>
      <c r="H17" s="23">
        <f t="shared" si="4"/>
        <v>177.59</v>
      </c>
      <c r="I17" s="23">
        <f t="shared" si="5"/>
        <v>219.48</v>
      </c>
      <c r="K17" s="143"/>
    </row>
    <row r="18" spans="1:11" x14ac:dyDescent="0.25">
      <c r="A18" s="7" t="s">
        <v>66</v>
      </c>
      <c r="B18" s="27">
        <v>1</v>
      </c>
      <c r="C18" s="27">
        <f t="shared" si="2"/>
        <v>166</v>
      </c>
      <c r="D18" s="27">
        <v>159</v>
      </c>
      <c r="E18" s="27">
        <v>7</v>
      </c>
      <c r="F18" s="23">
        <v>2000</v>
      </c>
      <c r="G18" s="142">
        <f t="shared" si="3"/>
        <v>12.579000000000001</v>
      </c>
      <c r="H18" s="23">
        <f t="shared" si="4"/>
        <v>176.11</v>
      </c>
      <c r="I18" s="23">
        <f t="shared" si="5"/>
        <v>217.65</v>
      </c>
      <c r="K18" s="143"/>
    </row>
    <row r="19" spans="1:11" ht="33" x14ac:dyDescent="0.25">
      <c r="A19" s="7" t="s">
        <v>222</v>
      </c>
      <c r="B19" s="27">
        <v>1</v>
      </c>
      <c r="C19" s="27">
        <f t="shared" si="2"/>
        <v>147</v>
      </c>
      <c r="D19" s="27">
        <v>119</v>
      </c>
      <c r="E19" s="27">
        <v>28</v>
      </c>
      <c r="F19" s="23">
        <v>1917</v>
      </c>
      <c r="G19" s="142">
        <f t="shared" si="3"/>
        <v>12.057</v>
      </c>
      <c r="H19" s="23">
        <f t="shared" si="4"/>
        <v>675.19</v>
      </c>
      <c r="I19" s="23">
        <f t="shared" si="5"/>
        <v>834.47</v>
      </c>
      <c r="K19" s="143"/>
    </row>
    <row r="20" spans="1:11" hidden="1" x14ac:dyDescent="0.25">
      <c r="A20" s="7"/>
      <c r="B20" s="27">
        <v>1</v>
      </c>
      <c r="C20" s="23"/>
      <c r="D20" s="27"/>
      <c r="E20" s="23"/>
      <c r="F20" s="23"/>
      <c r="G20" s="23"/>
      <c r="H20" s="23"/>
      <c r="I20" s="23">
        <f t="shared" si="5"/>
        <v>0</v>
      </c>
    </row>
    <row r="21" spans="1:11" hidden="1" x14ac:dyDescent="0.25">
      <c r="A21" s="7" t="s">
        <v>11</v>
      </c>
      <c r="B21" s="27">
        <v>1</v>
      </c>
      <c r="C21" s="8"/>
      <c r="D21" s="8"/>
      <c r="E21" s="29" t="e">
        <v>#DIV/0!</v>
      </c>
      <c r="F21" s="9"/>
      <c r="G21" s="9"/>
      <c r="H21" s="23" t="e">
        <f t="shared" ref="H21:H52" si="6">G21*E21*2</f>
        <v>#DIV/0!</v>
      </c>
      <c r="I21" s="23" t="e">
        <f t="shared" si="5"/>
        <v>#DIV/0!</v>
      </c>
    </row>
    <row r="22" spans="1:11" hidden="1" x14ac:dyDescent="0.25">
      <c r="A22" s="7" t="s">
        <v>11</v>
      </c>
      <c r="B22" s="27">
        <v>1</v>
      </c>
      <c r="C22" s="8"/>
      <c r="D22" s="8"/>
      <c r="E22" s="29" t="e">
        <v>#DIV/0!</v>
      </c>
      <c r="F22" s="9"/>
      <c r="G22" s="9"/>
      <c r="H22" s="23" t="e">
        <f t="shared" si="6"/>
        <v>#DIV/0!</v>
      </c>
      <c r="I22" s="23" t="e">
        <f t="shared" si="5"/>
        <v>#DIV/0!</v>
      </c>
    </row>
    <row r="23" spans="1:11" hidden="1" x14ac:dyDescent="0.25">
      <c r="A23" s="7" t="s">
        <v>11</v>
      </c>
      <c r="B23" s="27">
        <v>1</v>
      </c>
      <c r="C23" s="8"/>
      <c r="D23" s="8"/>
      <c r="E23" s="29" t="e">
        <v>#DIV/0!</v>
      </c>
      <c r="F23" s="9"/>
      <c r="G23" s="9"/>
      <c r="H23" s="23" t="e">
        <f t="shared" si="6"/>
        <v>#DIV/0!</v>
      </c>
      <c r="I23" s="23" t="e">
        <f t="shared" si="5"/>
        <v>#DIV/0!</v>
      </c>
    </row>
    <row r="24" spans="1:11" hidden="1" x14ac:dyDescent="0.25">
      <c r="A24" s="7" t="s">
        <v>11</v>
      </c>
      <c r="B24" s="27">
        <v>1</v>
      </c>
      <c r="C24" s="8"/>
      <c r="D24" s="8"/>
      <c r="E24" s="29" t="e">
        <v>#DIV/0!</v>
      </c>
      <c r="F24" s="9"/>
      <c r="G24" s="9"/>
      <c r="H24" s="23" t="e">
        <f t="shared" si="6"/>
        <v>#DIV/0!</v>
      </c>
      <c r="I24" s="23" t="e">
        <f t="shared" si="5"/>
        <v>#DIV/0!</v>
      </c>
    </row>
    <row r="25" spans="1:11" hidden="1" x14ac:dyDescent="0.25">
      <c r="A25" s="7" t="s">
        <v>11</v>
      </c>
      <c r="B25" s="27">
        <v>1</v>
      </c>
      <c r="C25" s="8"/>
      <c r="D25" s="8"/>
      <c r="E25" s="29" t="e">
        <v>#DIV/0!</v>
      </c>
      <c r="F25" s="9"/>
      <c r="G25" s="9"/>
      <c r="H25" s="23" t="e">
        <f t="shared" si="6"/>
        <v>#DIV/0!</v>
      </c>
      <c r="I25" s="23" t="e">
        <f t="shared" si="5"/>
        <v>#DIV/0!</v>
      </c>
    </row>
    <row r="26" spans="1:11" hidden="1" x14ac:dyDescent="0.25">
      <c r="A26" s="7" t="s">
        <v>11</v>
      </c>
      <c r="B26" s="27">
        <v>1</v>
      </c>
      <c r="C26" s="8"/>
      <c r="D26" s="8"/>
      <c r="E26" s="29" t="e">
        <v>#DIV/0!</v>
      </c>
      <c r="F26" s="9"/>
      <c r="G26" s="9"/>
      <c r="H26" s="23" t="e">
        <f t="shared" si="6"/>
        <v>#DIV/0!</v>
      </c>
      <c r="I26" s="23" t="e">
        <f t="shared" si="5"/>
        <v>#DIV/0!</v>
      </c>
    </row>
    <row r="27" spans="1:11" hidden="1" x14ac:dyDescent="0.25">
      <c r="A27" s="7" t="s">
        <v>11</v>
      </c>
      <c r="B27" s="27">
        <v>1</v>
      </c>
      <c r="C27" s="8"/>
      <c r="D27" s="8"/>
      <c r="E27" s="29" t="e">
        <v>#DIV/0!</v>
      </c>
      <c r="F27" s="9"/>
      <c r="G27" s="9"/>
      <c r="H27" s="23" t="e">
        <f t="shared" si="6"/>
        <v>#DIV/0!</v>
      </c>
      <c r="I27" s="23" t="e">
        <f t="shared" si="5"/>
        <v>#DIV/0!</v>
      </c>
    </row>
    <row r="28" spans="1:11" hidden="1" x14ac:dyDescent="0.25">
      <c r="A28" s="7" t="s">
        <v>11</v>
      </c>
      <c r="B28" s="27">
        <v>1</v>
      </c>
      <c r="C28" s="8"/>
      <c r="D28" s="8"/>
      <c r="E28" s="29" t="e">
        <v>#DIV/0!</v>
      </c>
      <c r="F28" s="9"/>
      <c r="G28" s="9"/>
      <c r="H28" s="23" t="e">
        <f t="shared" si="6"/>
        <v>#DIV/0!</v>
      </c>
      <c r="I28" s="23" t="e">
        <f t="shared" si="5"/>
        <v>#DIV/0!</v>
      </c>
    </row>
    <row r="29" spans="1:11" hidden="1" x14ac:dyDescent="0.25">
      <c r="A29" s="7" t="s">
        <v>11</v>
      </c>
      <c r="B29" s="27">
        <v>1</v>
      </c>
      <c r="C29" s="8"/>
      <c r="D29" s="8"/>
      <c r="E29" s="29" t="e">
        <v>#DIV/0!</v>
      </c>
      <c r="F29" s="9"/>
      <c r="G29" s="9"/>
      <c r="H29" s="23" t="e">
        <f t="shared" si="6"/>
        <v>#DIV/0!</v>
      </c>
      <c r="I29" s="23" t="e">
        <f t="shared" si="5"/>
        <v>#DIV/0!</v>
      </c>
    </row>
    <row r="30" spans="1:11" hidden="1" x14ac:dyDescent="0.25">
      <c r="A30" s="7" t="s">
        <v>11</v>
      </c>
      <c r="B30" s="27">
        <v>1</v>
      </c>
      <c r="C30" s="8"/>
      <c r="D30" s="8"/>
      <c r="E30" s="29" t="e">
        <v>#DIV/0!</v>
      </c>
      <c r="F30" s="9"/>
      <c r="G30" s="9"/>
      <c r="H30" s="23" t="e">
        <f t="shared" si="6"/>
        <v>#DIV/0!</v>
      </c>
      <c r="I30" s="23" t="e">
        <f t="shared" si="5"/>
        <v>#DIV/0!</v>
      </c>
    </row>
    <row r="31" spans="1:11" hidden="1" x14ac:dyDescent="0.25">
      <c r="A31" s="7" t="s">
        <v>11</v>
      </c>
      <c r="B31" s="27">
        <v>1</v>
      </c>
      <c r="C31" s="8"/>
      <c r="D31" s="8"/>
      <c r="E31" s="29" t="e">
        <v>#DIV/0!</v>
      </c>
      <c r="F31" s="9"/>
      <c r="G31" s="9"/>
      <c r="H31" s="23" t="e">
        <f t="shared" si="6"/>
        <v>#DIV/0!</v>
      </c>
      <c r="I31" s="23" t="e">
        <f t="shared" si="5"/>
        <v>#DIV/0!</v>
      </c>
    </row>
    <row r="32" spans="1:11" hidden="1" x14ac:dyDescent="0.25">
      <c r="A32" s="7" t="s">
        <v>11</v>
      </c>
      <c r="B32" s="27">
        <v>1</v>
      </c>
      <c r="C32" s="8"/>
      <c r="D32" s="8"/>
      <c r="E32" s="29" t="e">
        <v>#DIV/0!</v>
      </c>
      <c r="F32" s="9"/>
      <c r="G32" s="9"/>
      <c r="H32" s="23" t="e">
        <f t="shared" si="6"/>
        <v>#DIV/0!</v>
      </c>
      <c r="I32" s="23" t="e">
        <f t="shared" si="5"/>
        <v>#DIV/0!</v>
      </c>
    </row>
    <row r="33" spans="1:9" hidden="1" x14ac:dyDescent="0.25">
      <c r="A33" s="7" t="s">
        <v>11</v>
      </c>
      <c r="B33" s="27">
        <v>1</v>
      </c>
      <c r="C33" s="8"/>
      <c r="D33" s="8"/>
      <c r="E33" s="29" t="e">
        <v>#DIV/0!</v>
      </c>
      <c r="F33" s="9"/>
      <c r="G33" s="9"/>
      <c r="H33" s="23" t="e">
        <f t="shared" si="6"/>
        <v>#DIV/0!</v>
      </c>
      <c r="I33" s="23" t="e">
        <f t="shared" si="5"/>
        <v>#DIV/0!</v>
      </c>
    </row>
    <row r="34" spans="1:9" hidden="1" x14ac:dyDescent="0.25">
      <c r="A34" s="7" t="s">
        <v>11</v>
      </c>
      <c r="B34" s="27">
        <v>1</v>
      </c>
      <c r="C34" s="8"/>
      <c r="D34" s="8"/>
      <c r="E34" s="29" t="e">
        <v>#DIV/0!</v>
      </c>
      <c r="F34" s="9"/>
      <c r="G34" s="9"/>
      <c r="H34" s="23" t="e">
        <f t="shared" si="6"/>
        <v>#DIV/0!</v>
      </c>
      <c r="I34" s="23" t="e">
        <f t="shared" si="5"/>
        <v>#DIV/0!</v>
      </c>
    </row>
    <row r="35" spans="1:9" hidden="1" x14ac:dyDescent="0.25">
      <c r="A35" s="7" t="s">
        <v>11</v>
      </c>
      <c r="B35" s="27">
        <v>1</v>
      </c>
      <c r="C35" s="8"/>
      <c r="D35" s="8"/>
      <c r="E35" s="29" t="e">
        <v>#DIV/0!</v>
      </c>
      <c r="F35" s="9"/>
      <c r="G35" s="9"/>
      <c r="H35" s="23" t="e">
        <f t="shared" si="6"/>
        <v>#DIV/0!</v>
      </c>
      <c r="I35" s="23" t="e">
        <f t="shared" si="5"/>
        <v>#DIV/0!</v>
      </c>
    </row>
    <row r="36" spans="1:9" hidden="1" x14ac:dyDescent="0.25">
      <c r="A36" s="7" t="s">
        <v>11</v>
      </c>
      <c r="B36" s="27">
        <v>1</v>
      </c>
      <c r="C36" s="8"/>
      <c r="D36" s="8"/>
      <c r="E36" s="29" t="e">
        <v>#DIV/0!</v>
      </c>
      <c r="F36" s="9"/>
      <c r="G36" s="9"/>
      <c r="H36" s="23" t="e">
        <f t="shared" si="6"/>
        <v>#DIV/0!</v>
      </c>
      <c r="I36" s="23" t="e">
        <f t="shared" si="5"/>
        <v>#DIV/0!</v>
      </c>
    </row>
    <row r="37" spans="1:9" hidden="1" x14ac:dyDescent="0.25">
      <c r="A37" s="7" t="s">
        <v>11</v>
      </c>
      <c r="B37" s="27">
        <v>1</v>
      </c>
      <c r="C37" s="8"/>
      <c r="D37" s="8"/>
      <c r="E37" s="29" t="e">
        <v>#DIV/0!</v>
      </c>
      <c r="F37" s="9"/>
      <c r="G37" s="9"/>
      <c r="H37" s="23" t="e">
        <f t="shared" si="6"/>
        <v>#DIV/0!</v>
      </c>
      <c r="I37" s="23" t="e">
        <f t="shared" si="5"/>
        <v>#DIV/0!</v>
      </c>
    </row>
    <row r="38" spans="1:9" hidden="1" x14ac:dyDescent="0.25">
      <c r="A38" s="7" t="s">
        <v>11</v>
      </c>
      <c r="B38" s="27">
        <v>1</v>
      </c>
      <c r="C38" s="8"/>
      <c r="D38" s="8"/>
      <c r="E38" s="29" t="e">
        <v>#DIV/0!</v>
      </c>
      <c r="F38" s="9"/>
      <c r="G38" s="9"/>
      <c r="H38" s="23" t="e">
        <f t="shared" si="6"/>
        <v>#DIV/0!</v>
      </c>
      <c r="I38" s="23" t="e">
        <f t="shared" si="5"/>
        <v>#DIV/0!</v>
      </c>
    </row>
    <row r="39" spans="1:9" hidden="1" x14ac:dyDescent="0.25">
      <c r="A39" s="7" t="s">
        <v>11</v>
      </c>
      <c r="B39" s="27">
        <v>1</v>
      </c>
      <c r="C39" s="8"/>
      <c r="D39" s="8"/>
      <c r="E39" s="29" t="e">
        <v>#DIV/0!</v>
      </c>
      <c r="F39" s="9"/>
      <c r="G39" s="9"/>
      <c r="H39" s="23" t="e">
        <f t="shared" si="6"/>
        <v>#DIV/0!</v>
      </c>
      <c r="I39" s="23" t="e">
        <f t="shared" si="5"/>
        <v>#DIV/0!</v>
      </c>
    </row>
    <row r="40" spans="1:9" hidden="1" x14ac:dyDescent="0.25">
      <c r="A40" s="7" t="s">
        <v>11</v>
      </c>
      <c r="B40" s="27">
        <v>1</v>
      </c>
      <c r="C40" s="8"/>
      <c r="D40" s="8"/>
      <c r="E40" s="29" t="e">
        <v>#DIV/0!</v>
      </c>
      <c r="F40" s="9"/>
      <c r="G40" s="9"/>
      <c r="H40" s="23" t="e">
        <f t="shared" si="6"/>
        <v>#DIV/0!</v>
      </c>
      <c r="I40" s="23" t="e">
        <f t="shared" si="5"/>
        <v>#DIV/0!</v>
      </c>
    </row>
    <row r="41" spans="1:9" hidden="1" x14ac:dyDescent="0.25">
      <c r="A41" s="7" t="s">
        <v>11</v>
      </c>
      <c r="B41" s="27">
        <v>1</v>
      </c>
      <c r="C41" s="8"/>
      <c r="D41" s="8"/>
      <c r="E41" s="29" t="e">
        <v>#DIV/0!</v>
      </c>
      <c r="F41" s="9"/>
      <c r="G41" s="9"/>
      <c r="H41" s="23" t="e">
        <f t="shared" si="6"/>
        <v>#DIV/0!</v>
      </c>
      <c r="I41" s="23" t="e">
        <f t="shared" si="5"/>
        <v>#DIV/0!</v>
      </c>
    </row>
    <row r="42" spans="1:9" hidden="1" x14ac:dyDescent="0.25">
      <c r="A42" s="7" t="s">
        <v>11</v>
      </c>
      <c r="B42" s="27">
        <v>1</v>
      </c>
      <c r="C42" s="8"/>
      <c r="D42" s="8"/>
      <c r="E42" s="29" t="e">
        <v>#DIV/0!</v>
      </c>
      <c r="F42" s="9"/>
      <c r="G42" s="9"/>
      <c r="H42" s="23" t="e">
        <f t="shared" si="6"/>
        <v>#DIV/0!</v>
      </c>
      <c r="I42" s="23" t="e">
        <f t="shared" si="5"/>
        <v>#DIV/0!</v>
      </c>
    </row>
    <row r="43" spans="1:9" hidden="1" x14ac:dyDescent="0.25">
      <c r="A43" s="7" t="s">
        <v>11</v>
      </c>
      <c r="B43" s="27">
        <v>1</v>
      </c>
      <c r="C43" s="8"/>
      <c r="D43" s="8"/>
      <c r="E43" s="29" t="e">
        <v>#DIV/0!</v>
      </c>
      <c r="F43" s="9"/>
      <c r="G43" s="9"/>
      <c r="H43" s="23" t="e">
        <f t="shared" si="6"/>
        <v>#DIV/0!</v>
      </c>
      <c r="I43" s="23" t="e">
        <f t="shared" si="5"/>
        <v>#DIV/0!</v>
      </c>
    </row>
    <row r="44" spans="1:9" hidden="1" x14ac:dyDescent="0.25">
      <c r="A44" s="7" t="s">
        <v>11</v>
      </c>
      <c r="B44" s="27">
        <v>1</v>
      </c>
      <c r="C44" s="8"/>
      <c r="D44" s="8"/>
      <c r="E44" s="29" t="e">
        <v>#DIV/0!</v>
      </c>
      <c r="F44" s="9"/>
      <c r="G44" s="9"/>
      <c r="H44" s="23" t="e">
        <f t="shared" si="6"/>
        <v>#DIV/0!</v>
      </c>
      <c r="I44" s="23" t="e">
        <f t="shared" si="5"/>
        <v>#DIV/0!</v>
      </c>
    </row>
    <row r="45" spans="1:9" hidden="1" x14ac:dyDescent="0.25">
      <c r="A45" s="7" t="s">
        <v>11</v>
      </c>
      <c r="B45" s="27">
        <v>1</v>
      </c>
      <c r="C45" s="8"/>
      <c r="D45" s="8"/>
      <c r="E45" s="29" t="e">
        <v>#DIV/0!</v>
      </c>
      <c r="F45" s="9"/>
      <c r="G45" s="9"/>
      <c r="H45" s="23" t="e">
        <f t="shared" si="6"/>
        <v>#DIV/0!</v>
      </c>
      <c r="I45" s="23" t="e">
        <f t="shared" si="5"/>
        <v>#DIV/0!</v>
      </c>
    </row>
    <row r="46" spans="1:9" hidden="1" x14ac:dyDescent="0.25">
      <c r="A46" s="7" t="s">
        <v>11</v>
      </c>
      <c r="B46" s="27">
        <v>1</v>
      </c>
      <c r="C46" s="8"/>
      <c r="D46" s="8"/>
      <c r="E46" s="29" t="e">
        <v>#DIV/0!</v>
      </c>
      <c r="F46" s="9"/>
      <c r="G46" s="9"/>
      <c r="H46" s="23" t="e">
        <f t="shared" si="6"/>
        <v>#DIV/0!</v>
      </c>
      <c r="I46" s="23" t="e">
        <f t="shared" si="5"/>
        <v>#DIV/0!</v>
      </c>
    </row>
    <row r="47" spans="1:9" hidden="1" x14ac:dyDescent="0.25">
      <c r="A47" s="7" t="s">
        <v>11</v>
      </c>
      <c r="B47" s="27">
        <v>1</v>
      </c>
      <c r="C47" s="8"/>
      <c r="D47" s="8"/>
      <c r="E47" s="29" t="e">
        <v>#DIV/0!</v>
      </c>
      <c r="F47" s="9"/>
      <c r="G47" s="9"/>
      <c r="H47" s="23" t="e">
        <f t="shared" si="6"/>
        <v>#DIV/0!</v>
      </c>
      <c r="I47" s="23" t="e">
        <f t="shared" si="5"/>
        <v>#DIV/0!</v>
      </c>
    </row>
    <row r="48" spans="1:9" hidden="1" x14ac:dyDescent="0.25">
      <c r="A48" s="7" t="s">
        <v>11</v>
      </c>
      <c r="B48" s="27">
        <v>1</v>
      </c>
      <c r="C48" s="8"/>
      <c r="D48" s="8"/>
      <c r="E48" s="29" t="e">
        <v>#DIV/0!</v>
      </c>
      <c r="F48" s="9"/>
      <c r="G48" s="9"/>
      <c r="H48" s="23" t="e">
        <f t="shared" si="6"/>
        <v>#DIV/0!</v>
      </c>
      <c r="I48" s="23" t="e">
        <f t="shared" si="5"/>
        <v>#DIV/0!</v>
      </c>
    </row>
    <row r="49" spans="1:9" hidden="1" x14ac:dyDescent="0.25">
      <c r="A49" s="7" t="s">
        <v>11</v>
      </c>
      <c r="B49" s="27">
        <v>1</v>
      </c>
      <c r="C49" s="8"/>
      <c r="D49" s="8"/>
      <c r="E49" s="29" t="e">
        <v>#DIV/0!</v>
      </c>
      <c r="F49" s="9"/>
      <c r="G49" s="9"/>
      <c r="H49" s="23" t="e">
        <f t="shared" si="6"/>
        <v>#DIV/0!</v>
      </c>
      <c r="I49" s="23" t="e">
        <f t="shared" si="5"/>
        <v>#DIV/0!</v>
      </c>
    </row>
    <row r="50" spans="1:9" hidden="1" x14ac:dyDescent="0.25">
      <c r="A50" s="7" t="s">
        <v>11</v>
      </c>
      <c r="B50" s="27">
        <v>1</v>
      </c>
      <c r="C50" s="8"/>
      <c r="D50" s="8"/>
      <c r="E50" s="29" t="e">
        <v>#DIV/0!</v>
      </c>
      <c r="F50" s="9"/>
      <c r="G50" s="9"/>
      <c r="H50" s="23" t="e">
        <f t="shared" si="6"/>
        <v>#DIV/0!</v>
      </c>
      <c r="I50" s="23" t="e">
        <f t="shared" si="5"/>
        <v>#DIV/0!</v>
      </c>
    </row>
    <row r="51" spans="1:9" hidden="1" x14ac:dyDescent="0.25">
      <c r="A51" s="7" t="s">
        <v>11</v>
      </c>
      <c r="B51" s="27">
        <v>1</v>
      </c>
      <c r="C51" s="8"/>
      <c r="D51" s="8"/>
      <c r="E51" s="29" t="e">
        <v>#DIV/0!</v>
      </c>
      <c r="F51" s="9"/>
      <c r="G51" s="9"/>
      <c r="H51" s="23" t="e">
        <f t="shared" si="6"/>
        <v>#DIV/0!</v>
      </c>
      <c r="I51" s="23" t="e">
        <f t="shared" si="5"/>
        <v>#DIV/0!</v>
      </c>
    </row>
    <row r="52" spans="1:9" hidden="1" x14ac:dyDescent="0.25">
      <c r="A52" s="7" t="s">
        <v>11</v>
      </c>
      <c r="B52" s="27">
        <v>1</v>
      </c>
      <c r="C52" s="8"/>
      <c r="D52" s="8"/>
      <c r="E52" s="29" t="e">
        <v>#DIV/0!</v>
      </c>
      <c r="F52" s="9"/>
      <c r="G52" s="9"/>
      <c r="H52" s="23" t="e">
        <f t="shared" si="6"/>
        <v>#DIV/0!</v>
      </c>
      <c r="I52" s="23" t="e">
        <f t="shared" si="5"/>
        <v>#DIV/0!</v>
      </c>
    </row>
    <row r="53" spans="1:9" hidden="1" x14ac:dyDescent="0.25">
      <c r="A53" s="7" t="s">
        <v>11</v>
      </c>
      <c r="B53" s="27">
        <v>1</v>
      </c>
      <c r="C53" s="8"/>
      <c r="D53" s="8"/>
      <c r="E53" s="29" t="e">
        <v>#DIV/0!</v>
      </c>
      <c r="F53" s="9"/>
      <c r="G53" s="9"/>
      <c r="H53" s="23" t="e">
        <f t="shared" ref="H53:H76" si="7">G53*E53*2</f>
        <v>#DIV/0!</v>
      </c>
      <c r="I53" s="23" t="e">
        <f t="shared" si="5"/>
        <v>#DIV/0!</v>
      </c>
    </row>
    <row r="54" spans="1:9" hidden="1" x14ac:dyDescent="0.25">
      <c r="A54" s="7" t="s">
        <v>11</v>
      </c>
      <c r="B54" s="27">
        <v>1</v>
      </c>
      <c r="C54" s="8"/>
      <c r="D54" s="8"/>
      <c r="E54" s="29" t="e">
        <v>#DIV/0!</v>
      </c>
      <c r="F54" s="9"/>
      <c r="G54" s="9"/>
      <c r="H54" s="23" t="e">
        <f t="shared" si="7"/>
        <v>#DIV/0!</v>
      </c>
      <c r="I54" s="23" t="e">
        <f t="shared" si="5"/>
        <v>#DIV/0!</v>
      </c>
    </row>
    <row r="55" spans="1:9" hidden="1" x14ac:dyDescent="0.25">
      <c r="A55" s="7" t="s">
        <v>11</v>
      </c>
      <c r="B55" s="27">
        <v>1</v>
      </c>
      <c r="C55" s="8"/>
      <c r="D55" s="8"/>
      <c r="E55" s="29" t="e">
        <v>#DIV/0!</v>
      </c>
      <c r="F55" s="9"/>
      <c r="G55" s="9"/>
      <c r="H55" s="23" t="e">
        <f t="shared" si="7"/>
        <v>#DIV/0!</v>
      </c>
      <c r="I55" s="23" t="e">
        <f t="shared" si="5"/>
        <v>#DIV/0!</v>
      </c>
    </row>
    <row r="56" spans="1:9" hidden="1" x14ac:dyDescent="0.25">
      <c r="A56" s="7" t="s">
        <v>11</v>
      </c>
      <c r="B56" s="27">
        <v>1</v>
      </c>
      <c r="C56" s="8"/>
      <c r="D56" s="8"/>
      <c r="E56" s="29" t="e">
        <v>#DIV/0!</v>
      </c>
      <c r="F56" s="9"/>
      <c r="G56" s="9"/>
      <c r="H56" s="23" t="e">
        <f t="shared" si="7"/>
        <v>#DIV/0!</v>
      </c>
      <c r="I56" s="23" t="e">
        <f t="shared" si="5"/>
        <v>#DIV/0!</v>
      </c>
    </row>
    <row r="57" spans="1:9" hidden="1" x14ac:dyDescent="0.25">
      <c r="A57" s="7" t="s">
        <v>11</v>
      </c>
      <c r="B57" s="27">
        <v>1</v>
      </c>
      <c r="C57" s="8"/>
      <c r="D57" s="8"/>
      <c r="E57" s="29" t="e">
        <v>#DIV/0!</v>
      </c>
      <c r="F57" s="9"/>
      <c r="G57" s="9"/>
      <c r="H57" s="23" t="e">
        <f t="shared" si="7"/>
        <v>#DIV/0!</v>
      </c>
      <c r="I57" s="23" t="e">
        <f t="shared" si="5"/>
        <v>#DIV/0!</v>
      </c>
    </row>
    <row r="58" spans="1:9" hidden="1" x14ac:dyDescent="0.25">
      <c r="A58" s="7" t="s">
        <v>11</v>
      </c>
      <c r="B58" s="27">
        <v>1</v>
      </c>
      <c r="C58" s="8"/>
      <c r="D58" s="8"/>
      <c r="E58" s="29" t="e">
        <v>#DIV/0!</v>
      </c>
      <c r="F58" s="9"/>
      <c r="G58" s="9"/>
      <c r="H58" s="23" t="e">
        <f t="shared" si="7"/>
        <v>#DIV/0!</v>
      </c>
      <c r="I58" s="23" t="e">
        <f t="shared" si="5"/>
        <v>#DIV/0!</v>
      </c>
    </row>
    <row r="59" spans="1:9" hidden="1" x14ac:dyDescent="0.25">
      <c r="A59" s="7" t="s">
        <v>11</v>
      </c>
      <c r="B59" s="27">
        <v>1</v>
      </c>
      <c r="C59" s="8"/>
      <c r="D59" s="8"/>
      <c r="E59" s="29" t="e">
        <v>#DIV/0!</v>
      </c>
      <c r="F59" s="9"/>
      <c r="G59" s="9"/>
      <c r="H59" s="23" t="e">
        <f t="shared" si="7"/>
        <v>#DIV/0!</v>
      </c>
      <c r="I59" s="23" t="e">
        <f t="shared" si="5"/>
        <v>#DIV/0!</v>
      </c>
    </row>
    <row r="60" spans="1:9" hidden="1" x14ac:dyDescent="0.25">
      <c r="A60" s="7" t="s">
        <v>11</v>
      </c>
      <c r="B60" s="27">
        <v>1</v>
      </c>
      <c r="C60" s="8"/>
      <c r="D60" s="8"/>
      <c r="E60" s="29" t="e">
        <v>#DIV/0!</v>
      </c>
      <c r="F60" s="9"/>
      <c r="G60" s="9"/>
      <c r="H60" s="23" t="e">
        <f t="shared" si="7"/>
        <v>#DIV/0!</v>
      </c>
      <c r="I60" s="23" t="e">
        <f t="shared" si="5"/>
        <v>#DIV/0!</v>
      </c>
    </row>
    <row r="61" spans="1:9" hidden="1" x14ac:dyDescent="0.25">
      <c r="A61" s="7" t="s">
        <v>11</v>
      </c>
      <c r="B61" s="27">
        <v>1</v>
      </c>
      <c r="C61" s="8"/>
      <c r="D61" s="8"/>
      <c r="E61" s="29" t="e">
        <v>#DIV/0!</v>
      </c>
      <c r="F61" s="9"/>
      <c r="G61" s="9"/>
      <c r="H61" s="23" t="e">
        <f t="shared" si="7"/>
        <v>#DIV/0!</v>
      </c>
      <c r="I61" s="23" t="e">
        <f t="shared" si="5"/>
        <v>#DIV/0!</v>
      </c>
    </row>
    <row r="62" spans="1:9" hidden="1" x14ac:dyDescent="0.25">
      <c r="A62" s="7" t="s">
        <v>11</v>
      </c>
      <c r="B62" s="27">
        <v>1</v>
      </c>
      <c r="C62" s="8"/>
      <c r="D62" s="8"/>
      <c r="E62" s="29" t="e">
        <v>#DIV/0!</v>
      </c>
      <c r="F62" s="9"/>
      <c r="G62" s="9"/>
      <c r="H62" s="23" t="e">
        <f t="shared" si="7"/>
        <v>#DIV/0!</v>
      </c>
      <c r="I62" s="23" t="e">
        <f t="shared" si="5"/>
        <v>#DIV/0!</v>
      </c>
    </row>
    <row r="63" spans="1:9" hidden="1" x14ac:dyDescent="0.25">
      <c r="A63" s="7" t="s">
        <v>11</v>
      </c>
      <c r="B63" s="27">
        <v>1</v>
      </c>
      <c r="C63" s="8"/>
      <c r="D63" s="8"/>
      <c r="E63" s="29" t="e">
        <v>#DIV/0!</v>
      </c>
      <c r="F63" s="9"/>
      <c r="G63" s="9"/>
      <c r="H63" s="23" t="e">
        <f t="shared" si="7"/>
        <v>#DIV/0!</v>
      </c>
      <c r="I63" s="23" t="e">
        <f t="shared" si="5"/>
        <v>#DIV/0!</v>
      </c>
    </row>
    <row r="64" spans="1:9" hidden="1" x14ac:dyDescent="0.25">
      <c r="A64" s="7" t="s">
        <v>11</v>
      </c>
      <c r="B64" s="27">
        <v>1</v>
      </c>
      <c r="C64" s="8"/>
      <c r="D64" s="8"/>
      <c r="E64" s="29" t="e">
        <v>#DIV/0!</v>
      </c>
      <c r="F64" s="9"/>
      <c r="G64" s="9"/>
      <c r="H64" s="23" t="e">
        <f t="shared" si="7"/>
        <v>#DIV/0!</v>
      </c>
      <c r="I64" s="23" t="e">
        <f t="shared" si="5"/>
        <v>#DIV/0!</v>
      </c>
    </row>
    <row r="65" spans="1:9" hidden="1" x14ac:dyDescent="0.25">
      <c r="A65" s="7" t="s">
        <v>11</v>
      </c>
      <c r="B65" s="27">
        <v>1</v>
      </c>
      <c r="C65" s="8"/>
      <c r="D65" s="8"/>
      <c r="E65" s="29" t="e">
        <v>#DIV/0!</v>
      </c>
      <c r="F65" s="9"/>
      <c r="G65" s="9"/>
      <c r="H65" s="23" t="e">
        <f t="shared" si="7"/>
        <v>#DIV/0!</v>
      </c>
      <c r="I65" s="23" t="e">
        <f t="shared" si="5"/>
        <v>#DIV/0!</v>
      </c>
    </row>
    <row r="66" spans="1:9" hidden="1" x14ac:dyDescent="0.25">
      <c r="A66" s="7" t="s">
        <v>11</v>
      </c>
      <c r="B66" s="27">
        <v>1</v>
      </c>
      <c r="C66" s="8"/>
      <c r="D66" s="8"/>
      <c r="E66" s="29" t="e">
        <v>#DIV/0!</v>
      </c>
      <c r="F66" s="9"/>
      <c r="G66" s="9"/>
      <c r="H66" s="23" t="e">
        <f t="shared" si="7"/>
        <v>#DIV/0!</v>
      </c>
      <c r="I66" s="23" t="e">
        <f t="shared" si="5"/>
        <v>#DIV/0!</v>
      </c>
    </row>
    <row r="67" spans="1:9" hidden="1" x14ac:dyDescent="0.25">
      <c r="A67" s="7" t="s">
        <v>11</v>
      </c>
      <c r="B67" s="27">
        <v>1</v>
      </c>
      <c r="C67" s="8"/>
      <c r="D67" s="8"/>
      <c r="E67" s="29" t="e">
        <v>#DIV/0!</v>
      </c>
      <c r="F67" s="9"/>
      <c r="G67" s="9"/>
      <c r="H67" s="23" t="e">
        <f t="shared" si="7"/>
        <v>#DIV/0!</v>
      </c>
      <c r="I67" s="23" t="e">
        <f t="shared" si="5"/>
        <v>#DIV/0!</v>
      </c>
    </row>
    <row r="68" spans="1:9" hidden="1" x14ac:dyDescent="0.25">
      <c r="A68" s="7" t="s">
        <v>11</v>
      </c>
      <c r="B68" s="27">
        <v>1</v>
      </c>
      <c r="C68" s="8"/>
      <c r="D68" s="8"/>
      <c r="E68" s="29" t="e">
        <v>#DIV/0!</v>
      </c>
      <c r="F68" s="9"/>
      <c r="G68" s="9"/>
      <c r="H68" s="23" t="e">
        <f t="shared" si="7"/>
        <v>#DIV/0!</v>
      </c>
      <c r="I68" s="23" t="e">
        <f t="shared" si="5"/>
        <v>#DIV/0!</v>
      </c>
    </row>
    <row r="69" spans="1:9" hidden="1" x14ac:dyDescent="0.25">
      <c r="A69" s="7" t="s">
        <v>11</v>
      </c>
      <c r="B69" s="27">
        <v>1</v>
      </c>
      <c r="C69" s="8"/>
      <c r="D69" s="8"/>
      <c r="E69" s="29" t="e">
        <v>#DIV/0!</v>
      </c>
      <c r="F69" s="9"/>
      <c r="G69" s="9"/>
      <c r="H69" s="23" t="e">
        <f t="shared" si="7"/>
        <v>#DIV/0!</v>
      </c>
      <c r="I69" s="23" t="e">
        <f t="shared" si="5"/>
        <v>#DIV/0!</v>
      </c>
    </row>
    <row r="70" spans="1:9" hidden="1" x14ac:dyDescent="0.25">
      <c r="A70" s="7" t="s">
        <v>11</v>
      </c>
      <c r="B70" s="27">
        <v>1</v>
      </c>
      <c r="C70" s="8"/>
      <c r="D70" s="8"/>
      <c r="E70" s="29" t="e">
        <v>#DIV/0!</v>
      </c>
      <c r="F70" s="9"/>
      <c r="G70" s="9"/>
      <c r="H70" s="23" t="e">
        <f t="shared" si="7"/>
        <v>#DIV/0!</v>
      </c>
      <c r="I70" s="23" t="e">
        <f t="shared" si="5"/>
        <v>#DIV/0!</v>
      </c>
    </row>
    <row r="71" spans="1:9" hidden="1" x14ac:dyDescent="0.25">
      <c r="A71" s="7" t="s">
        <v>11</v>
      </c>
      <c r="B71" s="27">
        <v>1</v>
      </c>
      <c r="C71" s="8"/>
      <c r="D71" s="8"/>
      <c r="E71" s="29" t="e">
        <v>#DIV/0!</v>
      </c>
      <c r="F71" s="9"/>
      <c r="G71" s="9"/>
      <c r="H71" s="23" t="e">
        <f t="shared" si="7"/>
        <v>#DIV/0!</v>
      </c>
      <c r="I71" s="23" t="e">
        <f t="shared" si="5"/>
        <v>#DIV/0!</v>
      </c>
    </row>
    <row r="72" spans="1:9" hidden="1" x14ac:dyDescent="0.25">
      <c r="A72" s="7" t="s">
        <v>11</v>
      </c>
      <c r="B72" s="27">
        <v>1</v>
      </c>
      <c r="C72" s="8"/>
      <c r="D72" s="8"/>
      <c r="E72" s="29" t="e">
        <v>#DIV/0!</v>
      </c>
      <c r="F72" s="9"/>
      <c r="G72" s="9"/>
      <c r="H72" s="23" t="e">
        <f t="shared" si="7"/>
        <v>#DIV/0!</v>
      </c>
      <c r="I72" s="23" t="e">
        <f t="shared" si="5"/>
        <v>#DIV/0!</v>
      </c>
    </row>
    <row r="73" spans="1:9" hidden="1" x14ac:dyDescent="0.25">
      <c r="A73" s="7" t="s">
        <v>11</v>
      </c>
      <c r="B73" s="27">
        <v>1</v>
      </c>
      <c r="C73" s="8"/>
      <c r="D73" s="8"/>
      <c r="E73" s="29" t="e">
        <v>#DIV/0!</v>
      </c>
      <c r="F73" s="9"/>
      <c r="G73" s="9"/>
      <c r="H73" s="23" t="e">
        <f t="shared" si="7"/>
        <v>#DIV/0!</v>
      </c>
      <c r="I73" s="23" t="e">
        <f t="shared" si="5"/>
        <v>#DIV/0!</v>
      </c>
    </row>
    <row r="74" spans="1:9" hidden="1" x14ac:dyDescent="0.25">
      <c r="A74" s="7" t="s">
        <v>11</v>
      </c>
      <c r="B74" s="27">
        <v>1</v>
      </c>
      <c r="C74" s="8"/>
      <c r="D74" s="8"/>
      <c r="E74" s="29" t="e">
        <v>#DIV/0!</v>
      </c>
      <c r="F74" s="9"/>
      <c r="G74" s="9"/>
      <c r="H74" s="23" t="e">
        <f t="shared" si="7"/>
        <v>#DIV/0!</v>
      </c>
      <c r="I74" s="23" t="e">
        <f t="shared" si="5"/>
        <v>#DIV/0!</v>
      </c>
    </row>
    <row r="75" spans="1:9" hidden="1" x14ac:dyDescent="0.25">
      <c r="A75" s="7" t="s">
        <v>11</v>
      </c>
      <c r="B75" s="27">
        <v>1</v>
      </c>
      <c r="C75" s="8"/>
      <c r="D75" s="8"/>
      <c r="E75" s="29" t="e">
        <v>#DIV/0!</v>
      </c>
      <c r="F75" s="9"/>
      <c r="G75" s="9"/>
      <c r="H75" s="23" t="e">
        <f t="shared" si="7"/>
        <v>#DIV/0!</v>
      </c>
      <c r="I75" s="23" t="e">
        <f t="shared" si="5"/>
        <v>#DIV/0!</v>
      </c>
    </row>
    <row r="76" spans="1:9" hidden="1" x14ac:dyDescent="0.25">
      <c r="A76" s="7" t="s">
        <v>11</v>
      </c>
      <c r="B76" s="27">
        <v>1</v>
      </c>
      <c r="C76" s="8"/>
      <c r="D76" s="8"/>
      <c r="E76" s="29" t="e">
        <v>#DIV/0!</v>
      </c>
      <c r="F76" s="9"/>
      <c r="G76" s="9"/>
      <c r="H76" s="23" t="e">
        <f t="shared" si="7"/>
        <v>#DIV/0!</v>
      </c>
      <c r="I76" s="23" t="e">
        <f t="shared" si="5"/>
        <v>#DIV/0!</v>
      </c>
    </row>
  </sheetData>
  <mergeCells count="12">
    <mergeCell ref="H7:H9"/>
    <mergeCell ref="F7:F9"/>
    <mergeCell ref="G7:G9"/>
    <mergeCell ref="H1:I1"/>
    <mergeCell ref="A2:I2"/>
    <mergeCell ref="A7:A9"/>
    <mergeCell ref="B7:B9"/>
    <mergeCell ref="C7:E7"/>
    <mergeCell ref="I7:I9"/>
    <mergeCell ref="C8:C9"/>
    <mergeCell ref="D8:D9"/>
    <mergeCell ref="E8: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C8AF-28E7-4822-8328-2C39EF658228}">
  <sheetPr>
    <tabColor theme="4" tint="0.59999389629810485"/>
  </sheetPr>
  <dimension ref="A1:G12"/>
  <sheetViews>
    <sheetView tabSelected="1" zoomScale="80" zoomScaleNormal="80" workbookViewId="0">
      <selection activeCell="I16" sqref="I16"/>
    </sheetView>
  </sheetViews>
  <sheetFormatPr defaultRowHeight="15" x14ac:dyDescent="0.25"/>
  <cols>
    <col min="1" max="1" width="5.85546875" customWidth="1"/>
    <col min="2" max="2" width="47.28515625" customWidth="1"/>
    <col min="3" max="3" width="26" customWidth="1"/>
    <col min="4" max="4" width="20.28515625" customWidth="1"/>
    <col min="5" max="5" width="26.28515625" customWidth="1"/>
    <col min="7" max="7" width="10.85546875" bestFit="1" customWidth="1"/>
  </cols>
  <sheetData>
    <row r="1" spans="1:7" ht="78" customHeight="1" x14ac:dyDescent="0.25">
      <c r="D1" s="167" t="s">
        <v>177</v>
      </c>
      <c r="E1" s="167"/>
    </row>
    <row r="3" spans="1:7" ht="46.5" customHeight="1" x14ac:dyDescent="0.25">
      <c r="A3" s="146" t="s">
        <v>166</v>
      </c>
      <c r="B3" s="146"/>
      <c r="C3" s="146"/>
      <c r="D3" s="146"/>
      <c r="E3" s="146"/>
    </row>
    <row r="4" spans="1:7" ht="16.5" x14ac:dyDescent="0.25">
      <c r="A4" s="36"/>
      <c r="B4" s="36"/>
    </row>
    <row r="5" spans="1:7" ht="15.75" thickBot="1" x14ac:dyDescent="0.3">
      <c r="A5" s="41"/>
    </row>
    <row r="6" spans="1:7" ht="15.75" x14ac:dyDescent="0.25">
      <c r="A6" s="158"/>
      <c r="B6" s="159"/>
      <c r="C6" s="162" t="s">
        <v>0</v>
      </c>
      <c r="D6" s="163"/>
      <c r="E6" s="164"/>
    </row>
    <row r="7" spans="1:7" ht="135" customHeight="1" x14ac:dyDescent="0.25">
      <c r="A7" s="160"/>
      <c r="B7" s="161"/>
      <c r="C7" s="42" t="s">
        <v>115</v>
      </c>
      <c r="D7" s="43" t="s">
        <v>116</v>
      </c>
      <c r="E7" s="44" t="s">
        <v>7</v>
      </c>
    </row>
    <row r="8" spans="1:7" ht="15.75" x14ac:dyDescent="0.25">
      <c r="A8" s="165" t="s">
        <v>0</v>
      </c>
      <c r="B8" s="166"/>
      <c r="C8" s="45">
        <f>SUM(C9:C12)</f>
        <v>36869.23000000001</v>
      </c>
      <c r="D8" s="46">
        <f>SUM(D9:D12)</f>
        <v>389836.14999999997</v>
      </c>
      <c r="E8" s="47">
        <f>SUM(E9:E12)</f>
        <v>475872</v>
      </c>
    </row>
    <row r="9" spans="1:7" ht="15.75" x14ac:dyDescent="0.25">
      <c r="A9" s="48">
        <v>1</v>
      </c>
      <c r="B9" s="49" t="s">
        <v>129</v>
      </c>
      <c r="C9" s="50">
        <f>SPKC_marts!E11+SPKC_aprilis!E11+SPKC_maijs!E11</f>
        <v>8044.5</v>
      </c>
      <c r="D9" s="51">
        <f>SPKC_marts!H11+SPKC_aprilis!H11+SPKC_aprilis!H11</f>
        <v>120524.21999999997</v>
      </c>
      <c r="E9" s="56">
        <f>ROUNDUP(SPKC_marts!I11+SPKC_aprilis!I11+SPKC_maijs!I11,0)</f>
        <v>143028</v>
      </c>
      <c r="G9" s="40"/>
    </row>
    <row r="10" spans="1:7" ht="15.75" x14ac:dyDescent="0.25">
      <c r="A10" s="48">
        <v>2</v>
      </c>
      <c r="B10" s="49" t="s">
        <v>161</v>
      </c>
      <c r="C10" s="50">
        <f>NVD_marts!E11+NVD_aprilis!E11+NVD_maijs!E11</f>
        <v>4891.93</v>
      </c>
      <c r="D10" s="51">
        <f>NVD_marts!H11+NVD_aprilis!H11+NVD_maijs!H11</f>
        <v>87612.79</v>
      </c>
      <c r="E10" s="56">
        <f>ROUNDUP(NVD_marts!I11+NVD_aprilis!I11+NVD_maijs!I11,0)</f>
        <v>108281</v>
      </c>
    </row>
    <row r="11" spans="1:7" ht="15.75" x14ac:dyDescent="0.25">
      <c r="A11" s="48">
        <v>3</v>
      </c>
      <c r="B11" s="49" t="s">
        <v>117</v>
      </c>
      <c r="C11" s="50">
        <f>'NMPD_summ_darbs_marts-maijs'!E11+NMPD_marts!E11+NMPD_aprīlis!E11</f>
        <v>23788.000000000007</v>
      </c>
      <c r="D11" s="51">
        <f>'NMPD_summ_darbs_marts-maijs'!H11+NMPD_marts!H11+NMPD_aprīlis!H11</f>
        <v>178487.18</v>
      </c>
      <c r="E11" s="56">
        <f>ROUNDUP('NMPD_summ_darbs_marts-maijs'!I11+NMPD_marts!I11+NMPD_aprīlis!I11,0)</f>
        <v>220593</v>
      </c>
      <c r="G11" s="40"/>
    </row>
    <row r="12" spans="1:7" ht="15.75" x14ac:dyDescent="0.25">
      <c r="A12" s="48">
        <v>4</v>
      </c>
      <c r="B12" s="49" t="s">
        <v>218</v>
      </c>
      <c r="C12" s="50">
        <f>VM_maijs!E11</f>
        <v>144.80000000000001</v>
      </c>
      <c r="D12" s="51">
        <f>VM_maijs!H11</f>
        <v>3211.9600000000005</v>
      </c>
      <c r="E12" s="56">
        <f>ROUNDUP(VM_maijs!I11,0)</f>
        <v>3970</v>
      </c>
    </row>
  </sheetData>
  <mergeCells count="5">
    <mergeCell ref="A3:E3"/>
    <mergeCell ref="A6:B7"/>
    <mergeCell ref="C6:E6"/>
    <mergeCell ref="A8:B8"/>
    <mergeCell ref="D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23F8F-0B01-4C03-A8CE-A52CDCB34B75}">
  <sheetPr>
    <tabColor theme="5" tint="0.59999389629810485"/>
  </sheetPr>
  <dimension ref="A1:K31"/>
  <sheetViews>
    <sheetView zoomScale="70" zoomScaleNormal="70" workbookViewId="0">
      <selection activeCell="K11" sqref="K11"/>
    </sheetView>
  </sheetViews>
  <sheetFormatPr defaultColWidth="9.140625" defaultRowHeight="20.25" x14ac:dyDescent="0.3"/>
  <cols>
    <col min="1" max="1" width="43.140625" style="59" customWidth="1"/>
    <col min="2" max="2" width="16.85546875" style="59" customWidth="1"/>
    <col min="3" max="3" width="14.5703125" style="59" customWidth="1"/>
    <col min="4" max="4" width="14.7109375" style="59" customWidth="1"/>
    <col min="5" max="5" width="18.42578125" style="59" customWidth="1"/>
    <col min="6" max="7" width="20.140625" style="59" customWidth="1"/>
    <col min="8" max="8" width="23.42578125" style="59" customWidth="1"/>
    <col min="9" max="9" width="26.85546875" style="59" customWidth="1"/>
    <col min="10" max="10" width="9.140625" style="59"/>
    <col min="11" max="11" width="14.5703125" style="59" bestFit="1" customWidth="1"/>
    <col min="12" max="16384" width="9.140625" style="59"/>
  </cols>
  <sheetData>
    <row r="1" spans="1:11" x14ac:dyDescent="0.3">
      <c r="H1" s="171" t="s">
        <v>178</v>
      </c>
      <c r="I1" s="171"/>
    </row>
    <row r="2" spans="1:11" s="60" customFormat="1" ht="43.5" customHeight="1" x14ac:dyDescent="0.3">
      <c r="A2" s="172" t="s">
        <v>167</v>
      </c>
      <c r="B2" s="172"/>
      <c r="C2" s="172"/>
      <c r="D2" s="172"/>
      <c r="E2" s="172"/>
      <c r="F2" s="172"/>
      <c r="G2" s="172"/>
      <c r="H2" s="172"/>
      <c r="I2" s="172"/>
    </row>
    <row r="4" spans="1:11" x14ac:dyDescent="0.3">
      <c r="A4" s="59" t="s">
        <v>172</v>
      </c>
    </row>
    <row r="5" spans="1:11" x14ac:dyDescent="0.3">
      <c r="A5" s="76" t="s">
        <v>173</v>
      </c>
      <c r="B5" s="75"/>
    </row>
    <row r="6" spans="1:11" x14ac:dyDescent="0.3">
      <c r="E6" s="61"/>
      <c r="H6" s="62"/>
    </row>
    <row r="7" spans="1:11" x14ac:dyDescent="0.3">
      <c r="A7" s="173"/>
      <c r="B7" s="173" t="s">
        <v>17</v>
      </c>
      <c r="C7" s="173" t="s">
        <v>19</v>
      </c>
      <c r="D7" s="173"/>
      <c r="E7" s="173"/>
      <c r="F7" s="173" t="s">
        <v>10</v>
      </c>
      <c r="G7" s="173" t="s">
        <v>168</v>
      </c>
      <c r="H7" s="174" t="s">
        <v>20</v>
      </c>
      <c r="I7" s="175" t="s">
        <v>7</v>
      </c>
    </row>
    <row r="8" spans="1:11" x14ac:dyDescent="0.3">
      <c r="A8" s="173"/>
      <c r="B8" s="173"/>
      <c r="C8" s="168" t="s">
        <v>1</v>
      </c>
      <c r="D8" s="168" t="s">
        <v>169</v>
      </c>
      <c r="E8" s="170" t="s">
        <v>26</v>
      </c>
      <c r="F8" s="173"/>
      <c r="G8" s="173"/>
      <c r="H8" s="174"/>
      <c r="I8" s="175"/>
    </row>
    <row r="9" spans="1:11" ht="144.75" customHeight="1" x14ac:dyDescent="0.3">
      <c r="A9" s="173"/>
      <c r="B9" s="173"/>
      <c r="C9" s="169"/>
      <c r="D9" s="169"/>
      <c r="E9" s="170"/>
      <c r="F9" s="173"/>
      <c r="G9" s="173"/>
      <c r="H9" s="174"/>
      <c r="I9" s="175"/>
    </row>
    <row r="10" spans="1:11" x14ac:dyDescent="0.3">
      <c r="A10" s="63">
        <v>1</v>
      </c>
      <c r="B10" s="63">
        <v>2</v>
      </c>
      <c r="C10" s="63" t="s">
        <v>170</v>
      </c>
      <c r="D10" s="63">
        <v>4</v>
      </c>
      <c r="E10" s="63">
        <v>5</v>
      </c>
      <c r="F10" s="63">
        <v>6</v>
      </c>
      <c r="G10" s="63">
        <v>7</v>
      </c>
      <c r="H10" s="63">
        <v>8</v>
      </c>
      <c r="I10" s="63" t="s">
        <v>171</v>
      </c>
    </row>
    <row r="11" spans="1:11" s="60" customFormat="1" x14ac:dyDescent="0.3">
      <c r="A11" s="64" t="s">
        <v>0</v>
      </c>
      <c r="B11" s="65">
        <f>SUM(B12:B30)</f>
        <v>102</v>
      </c>
      <c r="C11" s="65"/>
      <c r="D11" s="65"/>
      <c r="E11" s="65">
        <f t="shared" ref="E11:I11" si="0">SUM(E12:E30)</f>
        <v>2798</v>
      </c>
      <c r="F11" s="65"/>
      <c r="G11" s="65"/>
      <c r="H11" s="66">
        <f t="shared" si="0"/>
        <v>36458.459999999992</v>
      </c>
      <c r="I11" s="66">
        <f t="shared" si="0"/>
        <v>44937.919999999976</v>
      </c>
      <c r="K11" s="74"/>
    </row>
    <row r="12" spans="1:11" x14ac:dyDescent="0.3">
      <c r="A12" s="67" t="s">
        <v>125</v>
      </c>
      <c r="B12" s="68">
        <v>1</v>
      </c>
      <c r="C12" s="68">
        <f>SUM(D12:E12)</f>
        <v>238</v>
      </c>
      <c r="D12" s="68">
        <v>184</v>
      </c>
      <c r="E12" s="68">
        <v>54</v>
      </c>
      <c r="F12" s="69">
        <v>1917</v>
      </c>
      <c r="G12" s="69">
        <f>F12/D12</f>
        <v>10.418478260869565</v>
      </c>
      <c r="H12" s="69">
        <f>ROUND(G12*E12*2,2)</f>
        <v>1125.2</v>
      </c>
      <c r="I12" s="69">
        <f t="shared" ref="I12:I17" si="1">ROUND(H12*1.2359,2)</f>
        <v>1390.63</v>
      </c>
    </row>
    <row r="13" spans="1:11" x14ac:dyDescent="0.3">
      <c r="A13" s="67" t="s">
        <v>118</v>
      </c>
      <c r="B13" s="68">
        <v>2</v>
      </c>
      <c r="C13" s="68">
        <f t="shared" ref="C13:C16" si="2">SUM(D13:E13)</f>
        <v>272</v>
      </c>
      <c r="D13" s="68">
        <v>184</v>
      </c>
      <c r="E13" s="68">
        <v>88</v>
      </c>
      <c r="F13" s="69">
        <v>1647</v>
      </c>
      <c r="G13" s="69">
        <f t="shared" ref="G13:G30" si="3">F13/D13</f>
        <v>8.9510869565217384</v>
      </c>
      <c r="H13" s="69">
        <f t="shared" ref="H13:H30" si="4">ROUND(G13*E13*2,2)</f>
        <v>1575.39</v>
      </c>
      <c r="I13" s="69">
        <f t="shared" si="1"/>
        <v>1947.02</v>
      </c>
    </row>
    <row r="14" spans="1:11" x14ac:dyDescent="0.3">
      <c r="A14" s="67" t="s">
        <v>130</v>
      </c>
      <c r="B14" s="68">
        <v>2</v>
      </c>
      <c r="C14" s="68">
        <f t="shared" si="2"/>
        <v>286.5</v>
      </c>
      <c r="D14" s="68">
        <v>184</v>
      </c>
      <c r="E14" s="68">
        <v>102.5</v>
      </c>
      <c r="F14" s="69">
        <v>1442</v>
      </c>
      <c r="G14" s="69">
        <f t="shared" si="3"/>
        <v>7.8369565217391308</v>
      </c>
      <c r="H14" s="69">
        <f t="shared" si="4"/>
        <v>1606.58</v>
      </c>
      <c r="I14" s="69">
        <f t="shared" si="1"/>
        <v>1985.57</v>
      </c>
    </row>
    <row r="15" spans="1:11" x14ac:dyDescent="0.3">
      <c r="A15" s="67" t="s">
        <v>119</v>
      </c>
      <c r="B15" s="68">
        <v>5</v>
      </c>
      <c r="C15" s="68">
        <f t="shared" si="2"/>
        <v>304</v>
      </c>
      <c r="D15" s="68">
        <v>184</v>
      </c>
      <c r="E15" s="68">
        <v>120</v>
      </c>
      <c r="F15" s="69">
        <v>1382</v>
      </c>
      <c r="G15" s="69">
        <f t="shared" si="3"/>
        <v>7.5108695652173916</v>
      </c>
      <c r="H15" s="69">
        <f t="shared" si="4"/>
        <v>1802.61</v>
      </c>
      <c r="I15" s="69">
        <f t="shared" si="1"/>
        <v>2227.85</v>
      </c>
    </row>
    <row r="16" spans="1:11" ht="40.5" x14ac:dyDescent="0.3">
      <c r="A16" s="67" t="s">
        <v>120</v>
      </c>
      <c r="B16" s="68">
        <v>14</v>
      </c>
      <c r="C16" s="68">
        <f t="shared" si="2"/>
        <v>619</v>
      </c>
      <c r="D16" s="68">
        <v>184</v>
      </c>
      <c r="E16" s="68">
        <v>435</v>
      </c>
      <c r="F16" s="69">
        <v>1287</v>
      </c>
      <c r="G16" s="69">
        <f t="shared" si="3"/>
        <v>6.9945652173913047</v>
      </c>
      <c r="H16" s="69">
        <f t="shared" si="4"/>
        <v>6085.27</v>
      </c>
      <c r="I16" s="69">
        <f t="shared" si="1"/>
        <v>7520.79</v>
      </c>
    </row>
    <row r="17" spans="1:9" ht="60.75" x14ac:dyDescent="0.3">
      <c r="A17" s="67" t="s">
        <v>131</v>
      </c>
      <c r="B17" s="68">
        <v>36</v>
      </c>
      <c r="C17" s="68">
        <f>SUM(D17:E17)</f>
        <v>1156.5</v>
      </c>
      <c r="D17" s="68">
        <v>184</v>
      </c>
      <c r="E17" s="70">
        <v>972.5</v>
      </c>
      <c r="F17" s="69">
        <v>1190</v>
      </c>
      <c r="G17" s="69">
        <f t="shared" si="3"/>
        <v>6.4673913043478262</v>
      </c>
      <c r="H17" s="69">
        <f t="shared" si="4"/>
        <v>12579.08</v>
      </c>
      <c r="I17" s="69">
        <f t="shared" si="1"/>
        <v>15546.48</v>
      </c>
    </row>
    <row r="18" spans="1:9" s="71" customFormat="1" ht="60.75" x14ac:dyDescent="0.3">
      <c r="A18" s="77" t="s">
        <v>131</v>
      </c>
      <c r="B18" s="78">
        <v>4</v>
      </c>
      <c r="C18" s="78">
        <f>SUM(D18:E18)</f>
        <v>338</v>
      </c>
      <c r="D18" s="78">
        <v>184</v>
      </c>
      <c r="E18" s="78">
        <v>154</v>
      </c>
      <c r="F18" s="79">
        <v>1190</v>
      </c>
      <c r="G18" s="79">
        <f t="shared" si="3"/>
        <v>6.4673913043478262</v>
      </c>
      <c r="H18" s="79">
        <f t="shared" si="4"/>
        <v>1991.96</v>
      </c>
      <c r="I18" s="69">
        <f>ROUND(H18*1.2077,2)</f>
        <v>2405.69</v>
      </c>
    </row>
    <row r="19" spans="1:9" ht="40.5" x14ac:dyDescent="0.3">
      <c r="A19" s="77" t="s">
        <v>122</v>
      </c>
      <c r="B19" s="78">
        <v>1</v>
      </c>
      <c r="C19" s="78">
        <f t="shared" ref="C19:C20" si="5">SUM(D19:E19)</f>
        <v>192</v>
      </c>
      <c r="D19" s="78">
        <v>184</v>
      </c>
      <c r="E19" s="78">
        <v>8</v>
      </c>
      <c r="F19" s="79">
        <v>1150</v>
      </c>
      <c r="G19" s="79">
        <f t="shared" si="3"/>
        <v>6.25</v>
      </c>
      <c r="H19" s="79">
        <f t="shared" si="4"/>
        <v>100</v>
      </c>
      <c r="I19" s="69">
        <f>ROUND(H19*1.2359,2)</f>
        <v>123.59</v>
      </c>
    </row>
    <row r="20" spans="1:9" ht="40.5" x14ac:dyDescent="0.3">
      <c r="A20" s="77" t="s">
        <v>164</v>
      </c>
      <c r="B20" s="78">
        <v>2</v>
      </c>
      <c r="C20" s="78">
        <f t="shared" si="5"/>
        <v>208</v>
      </c>
      <c r="D20" s="78">
        <v>184</v>
      </c>
      <c r="E20" s="78">
        <v>24</v>
      </c>
      <c r="F20" s="79">
        <v>1115</v>
      </c>
      <c r="G20" s="79">
        <f t="shared" si="3"/>
        <v>6.0597826086956523</v>
      </c>
      <c r="H20" s="79">
        <f t="shared" si="4"/>
        <v>290.87</v>
      </c>
      <c r="I20" s="69">
        <f>ROUND(H20*1.2359,2)</f>
        <v>359.49</v>
      </c>
    </row>
    <row r="21" spans="1:9" x14ac:dyDescent="0.3">
      <c r="A21" s="80" t="s">
        <v>132</v>
      </c>
      <c r="B21" s="78">
        <v>3</v>
      </c>
      <c r="C21" s="78">
        <f t="shared" ref="C21:C25" si="6">SUM(D21:E21)</f>
        <v>214</v>
      </c>
      <c r="D21" s="78">
        <v>184</v>
      </c>
      <c r="E21" s="78">
        <v>30</v>
      </c>
      <c r="F21" s="79">
        <v>1015</v>
      </c>
      <c r="G21" s="79">
        <f t="shared" si="3"/>
        <v>5.5163043478260869</v>
      </c>
      <c r="H21" s="79">
        <f t="shared" si="4"/>
        <v>330.98</v>
      </c>
      <c r="I21" s="69">
        <f>ROUND(H21*1.2359,2)</f>
        <v>409.06</v>
      </c>
    </row>
    <row r="22" spans="1:9" ht="40.5" x14ac:dyDescent="0.3">
      <c r="A22" s="77" t="s">
        <v>123</v>
      </c>
      <c r="B22" s="78">
        <v>16</v>
      </c>
      <c r="C22" s="78">
        <f t="shared" si="6"/>
        <v>686.5</v>
      </c>
      <c r="D22" s="78">
        <v>184</v>
      </c>
      <c r="E22" s="78">
        <v>502.5</v>
      </c>
      <c r="F22" s="79">
        <v>996</v>
      </c>
      <c r="G22" s="79">
        <f t="shared" si="3"/>
        <v>5.4130434782608692</v>
      </c>
      <c r="H22" s="79">
        <f t="shared" si="4"/>
        <v>5440.11</v>
      </c>
      <c r="I22" s="69">
        <f>ROUND(H22*1.2359,2)</f>
        <v>6723.43</v>
      </c>
    </row>
    <row r="23" spans="1:9" s="71" customFormat="1" ht="40.5" x14ac:dyDescent="0.3">
      <c r="A23" s="77" t="s">
        <v>123</v>
      </c>
      <c r="B23" s="78">
        <v>4</v>
      </c>
      <c r="C23" s="78">
        <f t="shared" ref="C23" si="7">SUM(D23:E23)</f>
        <v>377.5</v>
      </c>
      <c r="D23" s="78">
        <v>184</v>
      </c>
      <c r="E23" s="78">
        <v>193.5</v>
      </c>
      <c r="F23" s="79">
        <v>996</v>
      </c>
      <c r="G23" s="79">
        <f t="shared" si="3"/>
        <v>5.4130434782608692</v>
      </c>
      <c r="H23" s="79">
        <f t="shared" si="4"/>
        <v>2094.85</v>
      </c>
      <c r="I23" s="69">
        <f>ROUND(H23*1.2077,2)</f>
        <v>2529.9499999999998</v>
      </c>
    </row>
    <row r="24" spans="1:9" x14ac:dyDescent="0.3">
      <c r="A24" s="81" t="s">
        <v>124</v>
      </c>
      <c r="B24" s="78">
        <v>1</v>
      </c>
      <c r="C24" s="78">
        <f t="shared" si="6"/>
        <v>188</v>
      </c>
      <c r="D24" s="78">
        <v>184</v>
      </c>
      <c r="E24" s="78">
        <v>4</v>
      </c>
      <c r="F24" s="79">
        <v>899</v>
      </c>
      <c r="G24" s="79">
        <f t="shared" si="3"/>
        <v>4.8858695652173916</v>
      </c>
      <c r="H24" s="79">
        <f t="shared" si="4"/>
        <v>39.090000000000003</v>
      </c>
      <c r="I24" s="69">
        <f>ROUND(H24*1.2359,2)</f>
        <v>48.31</v>
      </c>
    </row>
    <row r="25" spans="1:9" x14ac:dyDescent="0.3">
      <c r="A25" s="77" t="s">
        <v>121</v>
      </c>
      <c r="B25" s="78">
        <v>2</v>
      </c>
      <c r="C25" s="78">
        <f t="shared" si="6"/>
        <v>226.5</v>
      </c>
      <c r="D25" s="78">
        <v>184</v>
      </c>
      <c r="E25" s="78">
        <v>42.5</v>
      </c>
      <c r="F25" s="79">
        <v>835</v>
      </c>
      <c r="G25" s="79">
        <f t="shared" si="3"/>
        <v>4.5380434782608692</v>
      </c>
      <c r="H25" s="79">
        <f t="shared" si="4"/>
        <v>385.73</v>
      </c>
      <c r="I25" s="69">
        <f>ROUND(H25*1.2359,2)</f>
        <v>476.72</v>
      </c>
    </row>
    <row r="26" spans="1:9" x14ac:dyDescent="0.3">
      <c r="A26" s="77" t="s">
        <v>125</v>
      </c>
      <c r="B26" s="78">
        <v>1</v>
      </c>
      <c r="C26" s="78">
        <f>SUM(D26:E26)</f>
        <v>203.5</v>
      </c>
      <c r="D26" s="78">
        <v>184</v>
      </c>
      <c r="E26" s="78">
        <v>19.5</v>
      </c>
      <c r="F26" s="79">
        <v>1917</v>
      </c>
      <c r="G26" s="79">
        <f t="shared" si="3"/>
        <v>10.418478260869565</v>
      </c>
      <c r="H26" s="79">
        <f t="shared" si="4"/>
        <v>406.32</v>
      </c>
      <c r="I26" s="69">
        <f>ROUND(H26*1.2359,2)</f>
        <v>502.17</v>
      </c>
    </row>
    <row r="27" spans="1:9" ht="40.5" x14ac:dyDescent="0.3">
      <c r="A27" s="77" t="s">
        <v>165</v>
      </c>
      <c r="B27" s="78">
        <v>5</v>
      </c>
      <c r="C27" s="78">
        <f>SUM(D27:E27)</f>
        <v>210</v>
      </c>
      <c r="D27" s="78">
        <v>184</v>
      </c>
      <c r="E27" s="78">
        <v>26</v>
      </c>
      <c r="F27" s="79">
        <v>1190</v>
      </c>
      <c r="G27" s="79">
        <f t="shared" si="3"/>
        <v>6.4673913043478262</v>
      </c>
      <c r="H27" s="79">
        <f t="shared" si="4"/>
        <v>336.3</v>
      </c>
      <c r="I27" s="69">
        <f>ROUND(H27*1.2359,2)</f>
        <v>415.63</v>
      </c>
    </row>
    <row r="28" spans="1:9" s="71" customFormat="1" ht="40.5" x14ac:dyDescent="0.3">
      <c r="A28" s="77" t="s">
        <v>165</v>
      </c>
      <c r="B28" s="78">
        <v>1</v>
      </c>
      <c r="C28" s="78">
        <f>SUM(D28:E28)</f>
        <v>200</v>
      </c>
      <c r="D28" s="78">
        <v>184</v>
      </c>
      <c r="E28" s="78">
        <v>16</v>
      </c>
      <c r="F28" s="79">
        <v>1190</v>
      </c>
      <c r="G28" s="79">
        <f t="shared" si="3"/>
        <v>6.4673913043478262</v>
      </c>
      <c r="H28" s="79">
        <f t="shared" si="4"/>
        <v>206.96</v>
      </c>
      <c r="I28" s="69">
        <f>ROUND(H28*1.2077,2)</f>
        <v>249.95</v>
      </c>
    </row>
    <row r="29" spans="1:9" s="71" customFormat="1" x14ac:dyDescent="0.3">
      <c r="A29" s="77" t="s">
        <v>132</v>
      </c>
      <c r="B29" s="78">
        <v>1</v>
      </c>
      <c r="C29" s="78">
        <f t="shared" ref="C29:C30" si="8">SUM(D29:E29)</f>
        <v>186</v>
      </c>
      <c r="D29" s="78">
        <v>184</v>
      </c>
      <c r="E29" s="78">
        <v>2</v>
      </c>
      <c r="F29" s="79">
        <v>1015</v>
      </c>
      <c r="G29" s="79">
        <f t="shared" si="3"/>
        <v>5.5163043478260869</v>
      </c>
      <c r="H29" s="79">
        <f t="shared" si="4"/>
        <v>22.07</v>
      </c>
      <c r="I29" s="69">
        <f>ROUND(H29*1.2359,2)</f>
        <v>27.28</v>
      </c>
    </row>
    <row r="30" spans="1:9" x14ac:dyDescent="0.3">
      <c r="A30" s="81" t="s">
        <v>124</v>
      </c>
      <c r="B30" s="78">
        <v>1</v>
      </c>
      <c r="C30" s="78">
        <f t="shared" si="8"/>
        <v>188</v>
      </c>
      <c r="D30" s="78">
        <v>184</v>
      </c>
      <c r="E30" s="78">
        <v>4</v>
      </c>
      <c r="F30" s="79">
        <v>899</v>
      </c>
      <c r="G30" s="79">
        <f t="shared" si="3"/>
        <v>4.8858695652173916</v>
      </c>
      <c r="H30" s="79">
        <f t="shared" si="4"/>
        <v>39.090000000000003</v>
      </c>
      <c r="I30" s="69">
        <f>ROUND(H30*1.2359,2)</f>
        <v>48.31</v>
      </c>
    </row>
    <row r="31" spans="1:9" x14ac:dyDescent="0.3">
      <c r="A31" s="73"/>
      <c r="E31" s="60"/>
      <c r="F31" s="74"/>
      <c r="G31" s="74"/>
      <c r="H31" s="74"/>
      <c r="I31" s="74"/>
    </row>
  </sheetData>
  <mergeCells count="12">
    <mergeCell ref="C8:C9"/>
    <mergeCell ref="D8:D9"/>
    <mergeCell ref="E8:E9"/>
    <mergeCell ref="H1:I1"/>
    <mergeCell ref="A2:I2"/>
    <mergeCell ref="A7:A9"/>
    <mergeCell ref="B7:B9"/>
    <mergeCell ref="C7:E7"/>
    <mergeCell ref="F7:F9"/>
    <mergeCell ref="G7:G9"/>
    <mergeCell ref="H7:H9"/>
    <mergeCell ref="I7:I9"/>
  </mergeCells>
  <pageMargins left="0.7" right="0.7" top="0.75" bottom="0.75" header="0.3" footer="0.3"/>
  <pageSetup orientation="portrait" horizontalDpi="90" verticalDpi="9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4857-AEBF-484C-A2E4-42EA93A955A9}">
  <sheetPr>
    <tabColor theme="5" tint="0.59999389629810485"/>
  </sheetPr>
  <dimension ref="A1:I25"/>
  <sheetViews>
    <sheetView topLeftCell="A7" zoomScale="70" zoomScaleNormal="70" workbookViewId="0">
      <selection activeCell="N18" sqref="N18"/>
    </sheetView>
  </sheetViews>
  <sheetFormatPr defaultColWidth="9.140625" defaultRowHeight="20.25" x14ac:dyDescent="0.3"/>
  <cols>
    <col min="1" max="1" width="43.140625" style="83" customWidth="1"/>
    <col min="2" max="2" width="16.85546875" style="83" customWidth="1"/>
    <col min="3" max="3" width="14.5703125" style="83" customWidth="1"/>
    <col min="4" max="4" width="14.7109375" style="83" customWidth="1"/>
    <col min="5" max="5" width="18.42578125" style="83" customWidth="1"/>
    <col min="6" max="7" width="20.140625" style="83" customWidth="1"/>
    <col min="8" max="8" width="23.42578125" style="83" customWidth="1"/>
    <col min="9" max="9" width="26.85546875" style="83" customWidth="1"/>
    <col min="10" max="10" width="9.85546875" style="83" bestFit="1" customWidth="1"/>
    <col min="11" max="16384" width="9.140625" style="83"/>
  </cols>
  <sheetData>
    <row r="1" spans="1:9" x14ac:dyDescent="0.3">
      <c r="H1" s="171" t="s">
        <v>179</v>
      </c>
      <c r="I1" s="171"/>
    </row>
    <row r="2" spans="1:9" s="84" customFormat="1" ht="48" customHeight="1" x14ac:dyDescent="0.3">
      <c r="A2" s="172" t="s">
        <v>167</v>
      </c>
      <c r="B2" s="172"/>
      <c r="C2" s="172"/>
      <c r="D2" s="172"/>
      <c r="E2" s="172"/>
      <c r="F2" s="172"/>
      <c r="G2" s="172"/>
      <c r="H2" s="172"/>
      <c r="I2" s="172"/>
    </row>
    <row r="4" spans="1:9" x14ac:dyDescent="0.3">
      <c r="A4" s="83" t="s">
        <v>175</v>
      </c>
    </row>
    <row r="5" spans="1:9" x14ac:dyDescent="0.3">
      <c r="A5" s="94" t="s">
        <v>176</v>
      </c>
      <c r="B5" s="93"/>
      <c r="C5" s="93"/>
    </row>
    <row r="6" spans="1:9" x14ac:dyDescent="0.3">
      <c r="A6" s="93"/>
      <c r="B6" s="93"/>
      <c r="C6" s="93"/>
      <c r="E6" s="85"/>
      <c r="H6" s="86"/>
    </row>
    <row r="7" spans="1:9" x14ac:dyDescent="0.3">
      <c r="A7" s="173"/>
      <c r="B7" s="173" t="s">
        <v>17</v>
      </c>
      <c r="C7" s="170" t="s">
        <v>19</v>
      </c>
      <c r="D7" s="170"/>
      <c r="E7" s="170"/>
      <c r="F7" s="170" t="s">
        <v>10</v>
      </c>
      <c r="G7" s="170" t="s">
        <v>168</v>
      </c>
      <c r="H7" s="174" t="s">
        <v>20</v>
      </c>
      <c r="I7" s="175" t="s">
        <v>7</v>
      </c>
    </row>
    <row r="8" spans="1:9" x14ac:dyDescent="0.3">
      <c r="A8" s="173"/>
      <c r="B8" s="173"/>
      <c r="C8" s="176" t="s">
        <v>1</v>
      </c>
      <c r="D8" s="176" t="s">
        <v>169</v>
      </c>
      <c r="E8" s="170" t="s">
        <v>26</v>
      </c>
      <c r="F8" s="170"/>
      <c r="G8" s="170"/>
      <c r="H8" s="174"/>
      <c r="I8" s="175"/>
    </row>
    <row r="9" spans="1:9" ht="146.25" customHeight="1" x14ac:dyDescent="0.3">
      <c r="A9" s="173"/>
      <c r="B9" s="173"/>
      <c r="C9" s="177"/>
      <c r="D9" s="177"/>
      <c r="E9" s="170"/>
      <c r="F9" s="170"/>
      <c r="G9" s="170"/>
      <c r="H9" s="174"/>
      <c r="I9" s="175"/>
    </row>
    <row r="10" spans="1:9" x14ac:dyDescent="0.3">
      <c r="A10" s="92">
        <v>1</v>
      </c>
      <c r="B10" s="92">
        <v>2</v>
      </c>
      <c r="C10" s="92" t="s">
        <v>170</v>
      </c>
      <c r="D10" s="92">
        <v>4</v>
      </c>
      <c r="E10" s="92">
        <v>5</v>
      </c>
      <c r="F10" s="92">
        <v>6</v>
      </c>
      <c r="G10" s="92">
        <v>7</v>
      </c>
      <c r="H10" s="92">
        <v>8</v>
      </c>
      <c r="I10" s="92" t="s">
        <v>171</v>
      </c>
    </row>
    <row r="11" spans="1:9" s="84" customFormat="1" x14ac:dyDescent="0.3">
      <c r="A11" s="87" t="s">
        <v>0</v>
      </c>
      <c r="B11" s="128">
        <f>SUM(B12:B25)</f>
        <v>90</v>
      </c>
      <c r="C11" s="128"/>
      <c r="D11" s="128"/>
      <c r="E11" s="128">
        <f t="shared" ref="E11:I11" si="0">SUM(E12:E25)</f>
        <v>2769.5</v>
      </c>
      <c r="F11" s="88"/>
      <c r="G11" s="88"/>
      <c r="H11" s="89">
        <f t="shared" si="0"/>
        <v>42032.87999999999</v>
      </c>
      <c r="I11" s="89">
        <f t="shared" si="0"/>
        <v>51808.609999999993</v>
      </c>
    </row>
    <row r="12" spans="1:9" x14ac:dyDescent="0.3">
      <c r="A12" s="90" t="s">
        <v>125</v>
      </c>
      <c r="B12" s="134">
        <v>1</v>
      </c>
      <c r="C12" s="134">
        <f>SUM(D12:E12)</f>
        <v>210</v>
      </c>
      <c r="D12" s="134">
        <v>158</v>
      </c>
      <c r="E12" s="134">
        <v>52</v>
      </c>
      <c r="F12" s="91">
        <v>1917</v>
      </c>
      <c r="G12" s="91">
        <f>F12/D12</f>
        <v>12.132911392405063</v>
      </c>
      <c r="H12" s="91">
        <f>ROUND(G12*E12*2,2)</f>
        <v>1261.82</v>
      </c>
      <c r="I12" s="91">
        <f t="shared" ref="I12:I17" si="1">ROUND(H12*1.2359,2)</f>
        <v>1559.48</v>
      </c>
    </row>
    <row r="13" spans="1:9" ht="40.5" x14ac:dyDescent="0.3">
      <c r="A13" s="90" t="s">
        <v>174</v>
      </c>
      <c r="B13" s="134">
        <v>4</v>
      </c>
      <c r="C13" s="134">
        <f t="shared" ref="C13:C16" si="2">SUM(D13:E13)</f>
        <v>319</v>
      </c>
      <c r="D13" s="134">
        <v>158</v>
      </c>
      <c r="E13" s="134">
        <v>161</v>
      </c>
      <c r="F13" s="91">
        <v>1647</v>
      </c>
      <c r="G13" s="91">
        <f t="shared" ref="G13:G25" si="3">F13/D13</f>
        <v>10.424050632911392</v>
      </c>
      <c r="H13" s="91">
        <f t="shared" ref="H13:H25" si="4">ROUND(G13*E13*2,2)</f>
        <v>3356.54</v>
      </c>
      <c r="I13" s="91">
        <f t="shared" si="1"/>
        <v>4148.3500000000004</v>
      </c>
    </row>
    <row r="14" spans="1:9" x14ac:dyDescent="0.3">
      <c r="A14" s="77" t="s">
        <v>130</v>
      </c>
      <c r="B14" s="136">
        <v>2</v>
      </c>
      <c r="C14" s="136">
        <f t="shared" si="2"/>
        <v>188</v>
      </c>
      <c r="D14" s="136">
        <v>158</v>
      </c>
      <c r="E14" s="136">
        <v>30</v>
      </c>
      <c r="F14" s="79">
        <v>1442</v>
      </c>
      <c r="G14" s="79">
        <f t="shared" si="3"/>
        <v>9.1265822784810133</v>
      </c>
      <c r="H14" s="79">
        <f t="shared" si="4"/>
        <v>547.59</v>
      </c>
      <c r="I14" s="79">
        <f t="shared" si="1"/>
        <v>676.77</v>
      </c>
    </row>
    <row r="15" spans="1:9" x14ac:dyDescent="0.3">
      <c r="A15" s="77" t="s">
        <v>119</v>
      </c>
      <c r="B15" s="136">
        <v>3</v>
      </c>
      <c r="C15" s="136">
        <f t="shared" si="2"/>
        <v>228</v>
      </c>
      <c r="D15" s="136">
        <v>158</v>
      </c>
      <c r="E15" s="136">
        <v>70</v>
      </c>
      <c r="F15" s="79">
        <v>1382</v>
      </c>
      <c r="G15" s="79">
        <f t="shared" si="3"/>
        <v>8.7468354430379751</v>
      </c>
      <c r="H15" s="79">
        <f t="shared" si="4"/>
        <v>1224.56</v>
      </c>
      <c r="I15" s="79">
        <f t="shared" si="1"/>
        <v>1513.43</v>
      </c>
    </row>
    <row r="16" spans="1:9" ht="40.5" x14ac:dyDescent="0.3">
      <c r="A16" s="77" t="s">
        <v>120</v>
      </c>
      <c r="B16" s="136">
        <v>12</v>
      </c>
      <c r="C16" s="136">
        <f t="shared" si="2"/>
        <v>575</v>
      </c>
      <c r="D16" s="136">
        <v>158</v>
      </c>
      <c r="E16" s="136">
        <v>417</v>
      </c>
      <c r="F16" s="79">
        <v>1287</v>
      </c>
      <c r="G16" s="79">
        <f t="shared" si="3"/>
        <v>8.1455696202531644</v>
      </c>
      <c r="H16" s="79">
        <f t="shared" si="4"/>
        <v>6793.41</v>
      </c>
      <c r="I16" s="79">
        <f t="shared" si="1"/>
        <v>8395.98</v>
      </c>
    </row>
    <row r="17" spans="1:9" ht="60.75" x14ac:dyDescent="0.3">
      <c r="A17" s="77" t="s">
        <v>131</v>
      </c>
      <c r="B17" s="136">
        <v>36</v>
      </c>
      <c r="C17" s="136">
        <f>SUM(D17:E17)</f>
        <v>1215.5</v>
      </c>
      <c r="D17" s="136">
        <v>158</v>
      </c>
      <c r="E17" s="136">
        <v>1057.5</v>
      </c>
      <c r="F17" s="79">
        <v>1190</v>
      </c>
      <c r="G17" s="79">
        <f t="shared" si="3"/>
        <v>7.5316455696202533</v>
      </c>
      <c r="H17" s="79">
        <f t="shared" si="4"/>
        <v>15929.43</v>
      </c>
      <c r="I17" s="79">
        <f t="shared" si="1"/>
        <v>19687.18</v>
      </c>
    </row>
    <row r="18" spans="1:9" s="71" customFormat="1" ht="60.75" x14ac:dyDescent="0.3">
      <c r="A18" s="77" t="s">
        <v>131</v>
      </c>
      <c r="B18" s="136">
        <v>5</v>
      </c>
      <c r="C18" s="136">
        <f>SUM(D18:E18)</f>
        <v>360</v>
      </c>
      <c r="D18" s="136">
        <v>158</v>
      </c>
      <c r="E18" s="136">
        <v>202</v>
      </c>
      <c r="F18" s="79">
        <v>1190</v>
      </c>
      <c r="G18" s="79">
        <f t="shared" si="3"/>
        <v>7.5316455696202533</v>
      </c>
      <c r="H18" s="79">
        <f t="shared" si="4"/>
        <v>3042.78</v>
      </c>
      <c r="I18" s="79">
        <f>ROUND(H18*1.2077,2)</f>
        <v>3674.77</v>
      </c>
    </row>
    <row r="19" spans="1:9" ht="40.5" x14ac:dyDescent="0.3">
      <c r="A19" s="77" t="s">
        <v>122</v>
      </c>
      <c r="B19" s="136">
        <v>3</v>
      </c>
      <c r="C19" s="136">
        <f t="shared" ref="C19:C20" si="5">SUM(D19:E19)</f>
        <v>182</v>
      </c>
      <c r="D19" s="136">
        <v>158</v>
      </c>
      <c r="E19" s="136">
        <v>24</v>
      </c>
      <c r="F19" s="79">
        <v>1150</v>
      </c>
      <c r="G19" s="79">
        <f t="shared" si="3"/>
        <v>7.2784810126582276</v>
      </c>
      <c r="H19" s="79">
        <f t="shared" si="4"/>
        <v>349.37</v>
      </c>
      <c r="I19" s="79">
        <f>ROUND(H19*1.2359,2)</f>
        <v>431.79</v>
      </c>
    </row>
    <row r="20" spans="1:9" ht="40.5" x14ac:dyDescent="0.3">
      <c r="A20" s="77" t="s">
        <v>164</v>
      </c>
      <c r="B20" s="136">
        <v>1</v>
      </c>
      <c r="C20" s="136">
        <f t="shared" si="5"/>
        <v>177</v>
      </c>
      <c r="D20" s="136">
        <v>158</v>
      </c>
      <c r="E20" s="136">
        <v>19</v>
      </c>
      <c r="F20" s="79">
        <v>1115</v>
      </c>
      <c r="G20" s="79">
        <f t="shared" si="3"/>
        <v>7.056962025316456</v>
      </c>
      <c r="H20" s="79">
        <f t="shared" si="4"/>
        <v>268.16000000000003</v>
      </c>
      <c r="I20" s="79">
        <f>ROUND(H20*1.2359,2)</f>
        <v>331.42</v>
      </c>
    </row>
    <row r="21" spans="1:9" x14ac:dyDescent="0.3">
      <c r="A21" s="80" t="s">
        <v>132</v>
      </c>
      <c r="B21" s="136">
        <v>3</v>
      </c>
      <c r="C21" s="136">
        <f t="shared" ref="C21:C25" si="6">SUM(D21:E21)</f>
        <v>199</v>
      </c>
      <c r="D21" s="136">
        <v>158</v>
      </c>
      <c r="E21" s="136">
        <v>41</v>
      </c>
      <c r="F21" s="79">
        <v>1015</v>
      </c>
      <c r="G21" s="79">
        <f t="shared" si="3"/>
        <v>6.424050632911392</v>
      </c>
      <c r="H21" s="79">
        <f t="shared" si="4"/>
        <v>526.77</v>
      </c>
      <c r="I21" s="79">
        <f>ROUND(H21*1.2359,2)</f>
        <v>651.04</v>
      </c>
    </row>
    <row r="22" spans="1:9" ht="40.5" x14ac:dyDescent="0.3">
      <c r="A22" s="77" t="s">
        <v>123</v>
      </c>
      <c r="B22" s="136">
        <v>14</v>
      </c>
      <c r="C22" s="136">
        <f t="shared" si="6"/>
        <v>678</v>
      </c>
      <c r="D22" s="136">
        <v>158</v>
      </c>
      <c r="E22" s="136">
        <v>520</v>
      </c>
      <c r="F22" s="79">
        <v>996</v>
      </c>
      <c r="G22" s="79">
        <f t="shared" si="3"/>
        <v>6.3037974683544302</v>
      </c>
      <c r="H22" s="79">
        <f t="shared" si="4"/>
        <v>6555.95</v>
      </c>
      <c r="I22" s="79">
        <f>ROUND(H22*1.2359,2)</f>
        <v>8102.5</v>
      </c>
    </row>
    <row r="23" spans="1:9" s="71" customFormat="1" ht="40.5" x14ac:dyDescent="0.3">
      <c r="A23" s="77" t="s">
        <v>123</v>
      </c>
      <c r="B23" s="136">
        <v>4</v>
      </c>
      <c r="C23" s="136">
        <f t="shared" ref="C23" si="7">SUM(D23:E23)</f>
        <v>310</v>
      </c>
      <c r="D23" s="136">
        <v>158</v>
      </c>
      <c r="E23" s="136">
        <v>152</v>
      </c>
      <c r="F23" s="79">
        <v>996</v>
      </c>
      <c r="G23" s="79">
        <f t="shared" si="3"/>
        <v>6.3037974683544302</v>
      </c>
      <c r="H23" s="79">
        <f t="shared" si="4"/>
        <v>1916.35</v>
      </c>
      <c r="I23" s="79">
        <f>ROUND(H23*1.2077,2)</f>
        <v>2314.38</v>
      </c>
    </row>
    <row r="24" spans="1:9" x14ac:dyDescent="0.3">
      <c r="A24" s="72" t="s">
        <v>124</v>
      </c>
      <c r="B24" s="134">
        <v>1</v>
      </c>
      <c r="C24" s="134">
        <f t="shared" si="6"/>
        <v>166</v>
      </c>
      <c r="D24" s="134">
        <v>158</v>
      </c>
      <c r="E24" s="134">
        <v>8</v>
      </c>
      <c r="F24" s="91">
        <v>899</v>
      </c>
      <c r="G24" s="91">
        <f t="shared" si="3"/>
        <v>5.6898734177215191</v>
      </c>
      <c r="H24" s="91">
        <f t="shared" si="4"/>
        <v>91.04</v>
      </c>
      <c r="I24" s="91">
        <f>ROUND(H24*1.2359,2)</f>
        <v>112.52</v>
      </c>
    </row>
    <row r="25" spans="1:9" x14ac:dyDescent="0.3">
      <c r="A25" s="90" t="s">
        <v>121</v>
      </c>
      <c r="B25" s="134">
        <v>1</v>
      </c>
      <c r="C25" s="134">
        <f t="shared" si="6"/>
        <v>174</v>
      </c>
      <c r="D25" s="134">
        <v>158</v>
      </c>
      <c r="E25" s="134">
        <v>16</v>
      </c>
      <c r="F25" s="91">
        <v>835</v>
      </c>
      <c r="G25" s="91">
        <f t="shared" si="3"/>
        <v>5.2848101265822782</v>
      </c>
      <c r="H25" s="91">
        <f t="shared" si="4"/>
        <v>169.11</v>
      </c>
      <c r="I25" s="91">
        <f>ROUND(H25*1.2359,2)</f>
        <v>209</v>
      </c>
    </row>
  </sheetData>
  <mergeCells count="12">
    <mergeCell ref="C8:C9"/>
    <mergeCell ref="D8:D9"/>
    <mergeCell ref="E8:E9"/>
    <mergeCell ref="H1:I1"/>
    <mergeCell ref="A2:I2"/>
    <mergeCell ref="A7:A9"/>
    <mergeCell ref="B7:B9"/>
    <mergeCell ref="C7:E7"/>
    <mergeCell ref="F7:F9"/>
    <mergeCell ref="G7:G9"/>
    <mergeCell ref="H7:H9"/>
    <mergeCell ref="I7:I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33202-54AB-407F-8673-E676024C732D}">
  <sheetPr>
    <tabColor theme="5" tint="0.59999389629810485"/>
  </sheetPr>
  <dimension ref="A1:I22"/>
  <sheetViews>
    <sheetView topLeftCell="A4" zoomScale="70" zoomScaleNormal="70" workbookViewId="0">
      <selection activeCell="L16" sqref="L16"/>
    </sheetView>
  </sheetViews>
  <sheetFormatPr defaultColWidth="9.140625" defaultRowHeight="20.25" x14ac:dyDescent="0.3"/>
  <cols>
    <col min="1" max="1" width="46" style="83" customWidth="1"/>
    <col min="2" max="2" width="16.85546875" style="83" customWidth="1"/>
    <col min="3" max="3" width="14.5703125" style="83" customWidth="1"/>
    <col min="4" max="4" width="14.7109375" style="83" customWidth="1"/>
    <col min="5" max="5" width="18.42578125" style="83" customWidth="1"/>
    <col min="6" max="7" width="20.140625" style="83" customWidth="1"/>
    <col min="8" max="8" width="23.42578125" style="83" customWidth="1"/>
    <col min="9" max="9" width="26.85546875" style="83" customWidth="1"/>
    <col min="10" max="16384" width="9.140625" style="83"/>
  </cols>
  <sheetData>
    <row r="1" spans="1:9" x14ac:dyDescent="0.3">
      <c r="H1" s="171"/>
      <c r="I1" s="171"/>
    </row>
    <row r="2" spans="1:9" s="84" customFormat="1" ht="47.25" customHeight="1" x14ac:dyDescent="0.3">
      <c r="A2" s="172" t="s">
        <v>167</v>
      </c>
      <c r="B2" s="172"/>
      <c r="C2" s="172"/>
      <c r="D2" s="172"/>
      <c r="E2" s="172"/>
      <c r="F2" s="172"/>
      <c r="G2" s="172"/>
      <c r="H2" s="172"/>
      <c r="I2" s="172"/>
    </row>
    <row r="4" spans="1:9" x14ac:dyDescent="0.3">
      <c r="A4" s="83" t="s">
        <v>175</v>
      </c>
    </row>
    <row r="5" spans="1:9" x14ac:dyDescent="0.3">
      <c r="A5" s="94" t="s">
        <v>217</v>
      </c>
      <c r="B5" s="93"/>
      <c r="C5" s="93"/>
    </row>
    <row r="6" spans="1:9" x14ac:dyDescent="0.3">
      <c r="E6" s="85"/>
      <c r="H6" s="132"/>
      <c r="I6" s="133"/>
    </row>
    <row r="7" spans="1:9" ht="60" customHeight="1" x14ac:dyDescent="0.3">
      <c r="A7" s="173"/>
      <c r="B7" s="173" t="s">
        <v>17</v>
      </c>
      <c r="C7" s="170" t="s">
        <v>19</v>
      </c>
      <c r="D7" s="170"/>
      <c r="E7" s="170"/>
      <c r="F7" s="170" t="s">
        <v>10</v>
      </c>
      <c r="G7" s="170" t="s">
        <v>168</v>
      </c>
      <c r="H7" s="174" t="s">
        <v>20</v>
      </c>
      <c r="I7" s="178" t="s">
        <v>7</v>
      </c>
    </row>
    <row r="8" spans="1:9" x14ac:dyDescent="0.3">
      <c r="A8" s="173"/>
      <c r="B8" s="173"/>
      <c r="C8" s="176" t="s">
        <v>1</v>
      </c>
      <c r="D8" s="176" t="s">
        <v>169</v>
      </c>
      <c r="E8" s="170" t="s">
        <v>26</v>
      </c>
      <c r="F8" s="170"/>
      <c r="G8" s="170"/>
      <c r="H8" s="174"/>
      <c r="I8" s="178"/>
    </row>
    <row r="9" spans="1:9" ht="135.75" customHeight="1" x14ac:dyDescent="0.3">
      <c r="A9" s="173"/>
      <c r="B9" s="173"/>
      <c r="C9" s="177"/>
      <c r="D9" s="177"/>
      <c r="E9" s="170"/>
      <c r="F9" s="170"/>
      <c r="G9" s="170"/>
      <c r="H9" s="174"/>
      <c r="I9" s="178"/>
    </row>
    <row r="10" spans="1:9" x14ac:dyDescent="0.3">
      <c r="A10" s="92">
        <v>1</v>
      </c>
      <c r="B10" s="92">
        <v>2</v>
      </c>
      <c r="C10" s="92" t="s">
        <v>170</v>
      </c>
      <c r="D10" s="92">
        <v>4</v>
      </c>
      <c r="E10" s="92">
        <v>5</v>
      </c>
      <c r="F10" s="92">
        <v>6</v>
      </c>
      <c r="G10" s="92">
        <v>7</v>
      </c>
      <c r="H10" s="92">
        <v>8</v>
      </c>
      <c r="I10" s="92" t="s">
        <v>171</v>
      </c>
    </row>
    <row r="11" spans="1:9" s="84" customFormat="1" x14ac:dyDescent="0.3">
      <c r="A11" s="87" t="s">
        <v>0</v>
      </c>
      <c r="B11" s="128">
        <f>SUM(B12:B22)</f>
        <v>79</v>
      </c>
      <c r="C11" s="128"/>
      <c r="D11" s="128"/>
      <c r="E11" s="128">
        <f t="shared" ref="E11:I11" si="0">SUM(E12:E22)</f>
        <v>2477</v>
      </c>
      <c r="F11" s="88"/>
      <c r="G11" s="88"/>
      <c r="H11" s="89">
        <f t="shared" si="0"/>
        <v>37530.999999999993</v>
      </c>
      <c r="I11" s="89">
        <f t="shared" si="0"/>
        <v>46281.439999999995</v>
      </c>
    </row>
    <row r="12" spans="1:9" x14ac:dyDescent="0.3">
      <c r="A12" s="90" t="s">
        <v>125</v>
      </c>
      <c r="B12" s="134">
        <v>1</v>
      </c>
      <c r="C12" s="134">
        <f>SUM(D12:E12)</f>
        <v>214.5</v>
      </c>
      <c r="D12" s="134">
        <v>159</v>
      </c>
      <c r="E12" s="134">
        <v>55.5</v>
      </c>
      <c r="F12" s="91">
        <v>1917</v>
      </c>
      <c r="G12" s="91">
        <f>F12/D12</f>
        <v>12.056603773584905</v>
      </c>
      <c r="H12" s="91">
        <f>ROUND(G12*E12*2,2)</f>
        <v>1338.28</v>
      </c>
      <c r="I12" s="91">
        <f>ROUND(H12*1.2359,2)</f>
        <v>1653.98</v>
      </c>
    </row>
    <row r="13" spans="1:9" ht="40.5" x14ac:dyDescent="0.3">
      <c r="A13" s="90" t="s">
        <v>174</v>
      </c>
      <c r="B13" s="134">
        <v>4</v>
      </c>
      <c r="C13" s="134">
        <f t="shared" ref="C13:C15" si="1">SUM(D13:E13)</f>
        <v>345.5</v>
      </c>
      <c r="D13" s="134">
        <v>159</v>
      </c>
      <c r="E13" s="134">
        <v>186.5</v>
      </c>
      <c r="F13" s="91">
        <v>1647</v>
      </c>
      <c r="G13" s="91">
        <f t="shared" ref="G13:G22" si="2">F13/D13</f>
        <v>10.358490566037736</v>
      </c>
      <c r="H13" s="91">
        <f t="shared" ref="H13:H22" si="3">ROUND(G13*E13*2,2)</f>
        <v>3863.72</v>
      </c>
      <c r="I13" s="91">
        <f>ROUND(H13*1.2359,2)</f>
        <v>4775.17</v>
      </c>
    </row>
    <row r="14" spans="1:9" x14ac:dyDescent="0.3">
      <c r="A14" s="90" t="s">
        <v>119</v>
      </c>
      <c r="B14" s="134">
        <v>3</v>
      </c>
      <c r="C14" s="134">
        <f t="shared" si="1"/>
        <v>236</v>
      </c>
      <c r="D14" s="134">
        <v>159</v>
      </c>
      <c r="E14" s="134">
        <v>77</v>
      </c>
      <c r="F14" s="91">
        <v>1382</v>
      </c>
      <c r="G14" s="91">
        <f t="shared" si="2"/>
        <v>8.6918238993710695</v>
      </c>
      <c r="H14" s="91">
        <f t="shared" si="3"/>
        <v>1338.54</v>
      </c>
      <c r="I14" s="91">
        <f>ROUND(H14*1.2359,2)</f>
        <v>1654.3</v>
      </c>
    </row>
    <row r="15" spans="1:9" ht="40.5" x14ac:dyDescent="0.3">
      <c r="A15" s="90" t="s">
        <v>120</v>
      </c>
      <c r="B15" s="134">
        <v>9</v>
      </c>
      <c r="C15" s="134">
        <f t="shared" si="1"/>
        <v>501.5</v>
      </c>
      <c r="D15" s="134">
        <v>159</v>
      </c>
      <c r="E15" s="134">
        <v>342.5</v>
      </c>
      <c r="F15" s="91">
        <v>1287</v>
      </c>
      <c r="G15" s="91">
        <f t="shared" si="2"/>
        <v>8.0943396226415096</v>
      </c>
      <c r="H15" s="91">
        <f t="shared" si="3"/>
        <v>5544.62</v>
      </c>
      <c r="I15" s="91">
        <f>ROUND(H15*1.2359,2)</f>
        <v>6852.6</v>
      </c>
    </row>
    <row r="16" spans="1:9" ht="60.75" x14ac:dyDescent="0.3">
      <c r="A16" s="90" t="s">
        <v>131</v>
      </c>
      <c r="B16" s="134">
        <v>34</v>
      </c>
      <c r="C16" s="134">
        <f>SUM(D16:E16)</f>
        <v>1127.5</v>
      </c>
      <c r="D16" s="134">
        <v>159</v>
      </c>
      <c r="E16" s="134">
        <v>968.5</v>
      </c>
      <c r="F16" s="91">
        <v>1190</v>
      </c>
      <c r="G16" s="91">
        <f t="shared" si="2"/>
        <v>7.4842767295597481</v>
      </c>
      <c r="H16" s="91">
        <f t="shared" si="3"/>
        <v>14497.04</v>
      </c>
      <c r="I16" s="91">
        <f>ROUND(H16*1.2359,2)</f>
        <v>17916.89</v>
      </c>
    </row>
    <row r="17" spans="1:9" s="71" customFormat="1" ht="60.75" x14ac:dyDescent="0.3">
      <c r="A17" s="129" t="s">
        <v>131</v>
      </c>
      <c r="B17" s="135">
        <v>4</v>
      </c>
      <c r="C17" s="135">
        <f>SUM(D17:E17)</f>
        <v>297</v>
      </c>
      <c r="D17" s="135">
        <v>159</v>
      </c>
      <c r="E17" s="135">
        <v>138</v>
      </c>
      <c r="F17" s="130">
        <v>1190</v>
      </c>
      <c r="G17" s="130">
        <f t="shared" si="2"/>
        <v>7.4842767295597481</v>
      </c>
      <c r="H17" s="130">
        <f t="shared" si="3"/>
        <v>2065.66</v>
      </c>
      <c r="I17" s="130">
        <f>ROUND(H17*1.2077,2)</f>
        <v>2494.6999999999998</v>
      </c>
    </row>
    <row r="18" spans="1:9" ht="40.5" x14ac:dyDescent="0.3">
      <c r="A18" s="129" t="s">
        <v>164</v>
      </c>
      <c r="B18" s="135">
        <v>1</v>
      </c>
      <c r="C18" s="135">
        <f t="shared" ref="C18" si="4">SUM(D18:E18)</f>
        <v>194.5</v>
      </c>
      <c r="D18" s="135">
        <v>159</v>
      </c>
      <c r="E18" s="135">
        <v>35.5</v>
      </c>
      <c r="F18" s="130">
        <v>1115</v>
      </c>
      <c r="G18" s="130">
        <f t="shared" si="2"/>
        <v>7.0125786163522017</v>
      </c>
      <c r="H18" s="130">
        <f t="shared" si="3"/>
        <v>497.89</v>
      </c>
      <c r="I18" s="130">
        <f>ROUND(H18*1.2359,2)</f>
        <v>615.34</v>
      </c>
    </row>
    <row r="19" spans="1:9" x14ac:dyDescent="0.3">
      <c r="A19" s="131" t="s">
        <v>132</v>
      </c>
      <c r="B19" s="135">
        <v>2</v>
      </c>
      <c r="C19" s="135">
        <f t="shared" ref="C19:C22" si="5">SUM(D19:E19)</f>
        <v>206</v>
      </c>
      <c r="D19" s="135">
        <v>159</v>
      </c>
      <c r="E19" s="135">
        <v>47</v>
      </c>
      <c r="F19" s="130">
        <v>1015</v>
      </c>
      <c r="G19" s="130">
        <f t="shared" si="2"/>
        <v>6.3836477987421381</v>
      </c>
      <c r="H19" s="130">
        <f t="shared" si="3"/>
        <v>600.05999999999995</v>
      </c>
      <c r="I19" s="130">
        <f>ROUND(H19*1.2359,2)</f>
        <v>741.61</v>
      </c>
    </row>
    <row r="20" spans="1:9" ht="40.5" x14ac:dyDescent="0.3">
      <c r="A20" s="129" t="s">
        <v>123</v>
      </c>
      <c r="B20" s="135">
        <v>16</v>
      </c>
      <c r="C20" s="135">
        <f t="shared" si="5"/>
        <v>627</v>
      </c>
      <c r="D20" s="135">
        <v>159</v>
      </c>
      <c r="E20" s="135">
        <v>468</v>
      </c>
      <c r="F20" s="130">
        <v>996</v>
      </c>
      <c r="G20" s="130">
        <f t="shared" si="2"/>
        <v>6.2641509433962268</v>
      </c>
      <c r="H20" s="130">
        <f t="shared" si="3"/>
        <v>5863.25</v>
      </c>
      <c r="I20" s="130">
        <f>ROUND(H20*1.2359,2)</f>
        <v>7246.39</v>
      </c>
    </row>
    <row r="21" spans="1:9" s="71" customFormat="1" ht="40.5" x14ac:dyDescent="0.3">
      <c r="A21" s="129" t="s">
        <v>123</v>
      </c>
      <c r="B21" s="135">
        <v>4</v>
      </c>
      <c r="C21" s="135">
        <f t="shared" ref="C21" si="6">SUM(D21:E21)</f>
        <v>286</v>
      </c>
      <c r="D21" s="135">
        <v>159</v>
      </c>
      <c r="E21" s="135">
        <v>127</v>
      </c>
      <c r="F21" s="130">
        <v>996</v>
      </c>
      <c r="G21" s="130">
        <f t="shared" si="2"/>
        <v>6.2641509433962268</v>
      </c>
      <c r="H21" s="130">
        <f t="shared" si="3"/>
        <v>1591.09</v>
      </c>
      <c r="I21" s="130">
        <f>ROUND(H21*1.2077,2)</f>
        <v>1921.56</v>
      </c>
    </row>
    <row r="22" spans="1:9" x14ac:dyDescent="0.3">
      <c r="A22" s="90" t="s">
        <v>121</v>
      </c>
      <c r="B22" s="134">
        <v>1</v>
      </c>
      <c r="C22" s="134">
        <f t="shared" si="5"/>
        <v>190.5</v>
      </c>
      <c r="D22" s="134">
        <v>159</v>
      </c>
      <c r="E22" s="134">
        <v>31.5</v>
      </c>
      <c r="F22" s="91">
        <v>835</v>
      </c>
      <c r="G22" s="91">
        <f t="shared" si="2"/>
        <v>5.2515723270440251</v>
      </c>
      <c r="H22" s="91">
        <f t="shared" si="3"/>
        <v>330.85</v>
      </c>
      <c r="I22" s="91">
        <f>ROUND(H22*1.2359,2)</f>
        <v>408.9</v>
      </c>
    </row>
  </sheetData>
  <mergeCells count="12">
    <mergeCell ref="C8:C9"/>
    <mergeCell ref="D8:D9"/>
    <mergeCell ref="E8:E9"/>
    <mergeCell ref="H1:I1"/>
    <mergeCell ref="A2:I2"/>
    <mergeCell ref="A7:A9"/>
    <mergeCell ref="B7:B9"/>
    <mergeCell ref="C7:E7"/>
    <mergeCell ref="F7:F9"/>
    <mergeCell ref="G7:G9"/>
    <mergeCell ref="H7:H9"/>
    <mergeCell ref="I7:I9"/>
  </mergeCell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41FFD-AD50-4E07-BB7F-C6DA1211475B}">
  <sheetPr>
    <tabColor theme="9" tint="0.59999389629810485"/>
  </sheetPr>
  <dimension ref="A1:O46"/>
  <sheetViews>
    <sheetView workbookViewId="0">
      <selection activeCell="J11" sqref="J11"/>
    </sheetView>
  </sheetViews>
  <sheetFormatPr defaultRowHeight="16.5" x14ac:dyDescent="0.25"/>
  <cols>
    <col min="1" max="1" width="42.7109375" style="2" customWidth="1"/>
    <col min="2" max="2" width="15.28515625" style="2" customWidth="1"/>
    <col min="3" max="3" width="14.5703125" style="2" customWidth="1"/>
    <col min="4" max="4" width="14.7109375" style="2" customWidth="1"/>
    <col min="5" max="5" width="18.42578125" style="2" customWidth="1"/>
    <col min="6" max="7" width="20.140625" style="2" customWidth="1"/>
    <col min="8" max="8" width="23.42578125" style="2" customWidth="1"/>
    <col min="9" max="9" width="26.85546875" style="2" customWidth="1"/>
    <col min="10" max="10" width="18.5703125" style="2" customWidth="1"/>
    <col min="11" max="15" width="0" style="2" hidden="1" customWidth="1"/>
    <col min="16" max="255" width="9.140625" style="2"/>
    <col min="256" max="256" width="42.7109375" style="2" customWidth="1"/>
    <col min="257" max="257" width="19.28515625" style="2" customWidth="1"/>
    <col min="258" max="258" width="15.28515625" style="2" customWidth="1"/>
    <col min="259" max="259" width="14.5703125" style="2" customWidth="1"/>
    <col min="260" max="260" width="14.7109375" style="2" customWidth="1"/>
    <col min="261" max="261" width="18.42578125" style="2" customWidth="1"/>
    <col min="262" max="263" width="20.140625" style="2" customWidth="1"/>
    <col min="264" max="264" width="23.42578125" style="2" customWidth="1"/>
    <col min="265" max="265" width="26.85546875" style="2" customWidth="1"/>
    <col min="266" max="511" width="9.140625" style="2"/>
    <col min="512" max="512" width="42.7109375" style="2" customWidth="1"/>
    <col min="513" max="513" width="19.28515625" style="2" customWidth="1"/>
    <col min="514" max="514" width="15.28515625" style="2" customWidth="1"/>
    <col min="515" max="515" width="14.5703125" style="2" customWidth="1"/>
    <col min="516" max="516" width="14.7109375" style="2" customWidth="1"/>
    <col min="517" max="517" width="18.42578125" style="2" customWidth="1"/>
    <col min="518" max="519" width="20.140625" style="2" customWidth="1"/>
    <col min="520" max="520" width="23.42578125" style="2" customWidth="1"/>
    <col min="521" max="521" width="26.85546875" style="2" customWidth="1"/>
    <col min="522" max="767" width="9.140625" style="2"/>
    <col min="768" max="768" width="42.7109375" style="2" customWidth="1"/>
    <col min="769" max="769" width="19.28515625" style="2" customWidth="1"/>
    <col min="770" max="770" width="15.28515625" style="2" customWidth="1"/>
    <col min="771" max="771" width="14.5703125" style="2" customWidth="1"/>
    <col min="772" max="772" width="14.7109375" style="2" customWidth="1"/>
    <col min="773" max="773" width="18.42578125" style="2" customWidth="1"/>
    <col min="774" max="775" width="20.140625" style="2" customWidth="1"/>
    <col min="776" max="776" width="23.42578125" style="2" customWidth="1"/>
    <col min="777" max="777" width="26.85546875" style="2" customWidth="1"/>
    <col min="778" max="1023" width="9.140625" style="2"/>
    <col min="1024" max="1024" width="42.7109375" style="2" customWidth="1"/>
    <col min="1025" max="1025" width="19.28515625" style="2" customWidth="1"/>
    <col min="1026" max="1026" width="15.28515625" style="2" customWidth="1"/>
    <col min="1027" max="1027" width="14.5703125" style="2" customWidth="1"/>
    <col min="1028" max="1028" width="14.7109375" style="2" customWidth="1"/>
    <col min="1029" max="1029" width="18.42578125" style="2" customWidth="1"/>
    <col min="1030" max="1031" width="20.140625" style="2" customWidth="1"/>
    <col min="1032" max="1032" width="23.42578125" style="2" customWidth="1"/>
    <col min="1033" max="1033" width="26.85546875" style="2" customWidth="1"/>
    <col min="1034" max="1279" width="9.140625" style="2"/>
    <col min="1280" max="1280" width="42.7109375" style="2" customWidth="1"/>
    <col min="1281" max="1281" width="19.28515625" style="2" customWidth="1"/>
    <col min="1282" max="1282" width="15.28515625" style="2" customWidth="1"/>
    <col min="1283" max="1283" width="14.5703125" style="2" customWidth="1"/>
    <col min="1284" max="1284" width="14.7109375" style="2" customWidth="1"/>
    <col min="1285" max="1285" width="18.42578125" style="2" customWidth="1"/>
    <col min="1286" max="1287" width="20.140625" style="2" customWidth="1"/>
    <col min="1288" max="1288" width="23.42578125" style="2" customWidth="1"/>
    <col min="1289" max="1289" width="26.85546875" style="2" customWidth="1"/>
    <col min="1290" max="1535" width="9.140625" style="2"/>
    <col min="1536" max="1536" width="42.7109375" style="2" customWidth="1"/>
    <col min="1537" max="1537" width="19.28515625" style="2" customWidth="1"/>
    <col min="1538" max="1538" width="15.28515625" style="2" customWidth="1"/>
    <col min="1539" max="1539" width="14.5703125" style="2" customWidth="1"/>
    <col min="1540" max="1540" width="14.7109375" style="2" customWidth="1"/>
    <col min="1541" max="1541" width="18.42578125" style="2" customWidth="1"/>
    <col min="1542" max="1543" width="20.140625" style="2" customWidth="1"/>
    <col min="1544" max="1544" width="23.42578125" style="2" customWidth="1"/>
    <col min="1545" max="1545" width="26.85546875" style="2" customWidth="1"/>
    <col min="1546" max="1791" width="9.140625" style="2"/>
    <col min="1792" max="1792" width="42.7109375" style="2" customWidth="1"/>
    <col min="1793" max="1793" width="19.28515625" style="2" customWidth="1"/>
    <col min="1794" max="1794" width="15.28515625" style="2" customWidth="1"/>
    <col min="1795" max="1795" width="14.5703125" style="2" customWidth="1"/>
    <col min="1796" max="1796" width="14.7109375" style="2" customWidth="1"/>
    <col min="1797" max="1797" width="18.42578125" style="2" customWidth="1"/>
    <col min="1798" max="1799" width="20.140625" style="2" customWidth="1"/>
    <col min="1800" max="1800" width="23.42578125" style="2" customWidth="1"/>
    <col min="1801" max="1801" width="26.85546875" style="2" customWidth="1"/>
    <col min="1802" max="2047" width="9.140625" style="2"/>
    <col min="2048" max="2048" width="42.7109375" style="2" customWidth="1"/>
    <col min="2049" max="2049" width="19.28515625" style="2" customWidth="1"/>
    <col min="2050" max="2050" width="15.28515625" style="2" customWidth="1"/>
    <col min="2051" max="2051" width="14.5703125" style="2" customWidth="1"/>
    <col min="2052" max="2052" width="14.7109375" style="2" customWidth="1"/>
    <col min="2053" max="2053" width="18.42578125" style="2" customWidth="1"/>
    <col min="2054" max="2055" width="20.140625" style="2" customWidth="1"/>
    <col min="2056" max="2056" width="23.42578125" style="2" customWidth="1"/>
    <col min="2057" max="2057" width="26.85546875" style="2" customWidth="1"/>
    <col min="2058" max="2303" width="9.140625" style="2"/>
    <col min="2304" max="2304" width="42.7109375" style="2" customWidth="1"/>
    <col min="2305" max="2305" width="19.28515625" style="2" customWidth="1"/>
    <col min="2306" max="2306" width="15.28515625" style="2" customWidth="1"/>
    <col min="2307" max="2307" width="14.5703125" style="2" customWidth="1"/>
    <col min="2308" max="2308" width="14.7109375" style="2" customWidth="1"/>
    <col min="2309" max="2309" width="18.42578125" style="2" customWidth="1"/>
    <col min="2310" max="2311" width="20.140625" style="2" customWidth="1"/>
    <col min="2312" max="2312" width="23.42578125" style="2" customWidth="1"/>
    <col min="2313" max="2313" width="26.85546875" style="2" customWidth="1"/>
    <col min="2314" max="2559" width="9.140625" style="2"/>
    <col min="2560" max="2560" width="42.7109375" style="2" customWidth="1"/>
    <col min="2561" max="2561" width="19.28515625" style="2" customWidth="1"/>
    <col min="2562" max="2562" width="15.28515625" style="2" customWidth="1"/>
    <col min="2563" max="2563" width="14.5703125" style="2" customWidth="1"/>
    <col min="2564" max="2564" width="14.7109375" style="2" customWidth="1"/>
    <col min="2565" max="2565" width="18.42578125" style="2" customWidth="1"/>
    <col min="2566" max="2567" width="20.140625" style="2" customWidth="1"/>
    <col min="2568" max="2568" width="23.42578125" style="2" customWidth="1"/>
    <col min="2569" max="2569" width="26.85546875" style="2" customWidth="1"/>
    <col min="2570" max="2815" width="9.140625" style="2"/>
    <col min="2816" max="2816" width="42.7109375" style="2" customWidth="1"/>
    <col min="2817" max="2817" width="19.28515625" style="2" customWidth="1"/>
    <col min="2818" max="2818" width="15.28515625" style="2" customWidth="1"/>
    <col min="2819" max="2819" width="14.5703125" style="2" customWidth="1"/>
    <col min="2820" max="2820" width="14.7109375" style="2" customWidth="1"/>
    <col min="2821" max="2821" width="18.42578125" style="2" customWidth="1"/>
    <col min="2822" max="2823" width="20.140625" style="2" customWidth="1"/>
    <col min="2824" max="2824" width="23.42578125" style="2" customWidth="1"/>
    <col min="2825" max="2825" width="26.85546875" style="2" customWidth="1"/>
    <col min="2826" max="3071" width="9.140625" style="2"/>
    <col min="3072" max="3072" width="42.7109375" style="2" customWidth="1"/>
    <col min="3073" max="3073" width="19.28515625" style="2" customWidth="1"/>
    <col min="3074" max="3074" width="15.28515625" style="2" customWidth="1"/>
    <col min="3075" max="3075" width="14.5703125" style="2" customWidth="1"/>
    <col min="3076" max="3076" width="14.7109375" style="2" customWidth="1"/>
    <col min="3077" max="3077" width="18.42578125" style="2" customWidth="1"/>
    <col min="3078" max="3079" width="20.140625" style="2" customWidth="1"/>
    <col min="3080" max="3080" width="23.42578125" style="2" customWidth="1"/>
    <col min="3081" max="3081" width="26.85546875" style="2" customWidth="1"/>
    <col min="3082" max="3327" width="9.140625" style="2"/>
    <col min="3328" max="3328" width="42.7109375" style="2" customWidth="1"/>
    <col min="3329" max="3329" width="19.28515625" style="2" customWidth="1"/>
    <col min="3330" max="3330" width="15.28515625" style="2" customWidth="1"/>
    <col min="3331" max="3331" width="14.5703125" style="2" customWidth="1"/>
    <col min="3332" max="3332" width="14.7109375" style="2" customWidth="1"/>
    <col min="3333" max="3333" width="18.42578125" style="2" customWidth="1"/>
    <col min="3334" max="3335" width="20.140625" style="2" customWidth="1"/>
    <col min="3336" max="3336" width="23.42578125" style="2" customWidth="1"/>
    <col min="3337" max="3337" width="26.85546875" style="2" customWidth="1"/>
    <col min="3338" max="3583" width="9.140625" style="2"/>
    <col min="3584" max="3584" width="42.7109375" style="2" customWidth="1"/>
    <col min="3585" max="3585" width="19.28515625" style="2" customWidth="1"/>
    <col min="3586" max="3586" width="15.28515625" style="2" customWidth="1"/>
    <col min="3587" max="3587" width="14.5703125" style="2" customWidth="1"/>
    <col min="3588" max="3588" width="14.7109375" style="2" customWidth="1"/>
    <col min="3589" max="3589" width="18.42578125" style="2" customWidth="1"/>
    <col min="3590" max="3591" width="20.140625" style="2" customWidth="1"/>
    <col min="3592" max="3592" width="23.42578125" style="2" customWidth="1"/>
    <col min="3593" max="3593" width="26.85546875" style="2" customWidth="1"/>
    <col min="3594" max="3839" width="9.140625" style="2"/>
    <col min="3840" max="3840" width="42.7109375" style="2" customWidth="1"/>
    <col min="3841" max="3841" width="19.28515625" style="2" customWidth="1"/>
    <col min="3842" max="3842" width="15.28515625" style="2" customWidth="1"/>
    <col min="3843" max="3843" width="14.5703125" style="2" customWidth="1"/>
    <col min="3844" max="3844" width="14.7109375" style="2" customWidth="1"/>
    <col min="3845" max="3845" width="18.42578125" style="2" customWidth="1"/>
    <col min="3846" max="3847" width="20.140625" style="2" customWidth="1"/>
    <col min="3848" max="3848" width="23.42578125" style="2" customWidth="1"/>
    <col min="3849" max="3849" width="26.85546875" style="2" customWidth="1"/>
    <col min="3850" max="4095" width="9.140625" style="2"/>
    <col min="4096" max="4096" width="42.7109375" style="2" customWidth="1"/>
    <col min="4097" max="4097" width="19.28515625" style="2" customWidth="1"/>
    <col min="4098" max="4098" width="15.28515625" style="2" customWidth="1"/>
    <col min="4099" max="4099" width="14.5703125" style="2" customWidth="1"/>
    <col min="4100" max="4100" width="14.7109375" style="2" customWidth="1"/>
    <col min="4101" max="4101" width="18.42578125" style="2" customWidth="1"/>
    <col min="4102" max="4103" width="20.140625" style="2" customWidth="1"/>
    <col min="4104" max="4104" width="23.42578125" style="2" customWidth="1"/>
    <col min="4105" max="4105" width="26.85546875" style="2" customWidth="1"/>
    <col min="4106" max="4351" width="9.140625" style="2"/>
    <col min="4352" max="4352" width="42.7109375" style="2" customWidth="1"/>
    <col min="4353" max="4353" width="19.28515625" style="2" customWidth="1"/>
    <col min="4354" max="4354" width="15.28515625" style="2" customWidth="1"/>
    <col min="4355" max="4355" width="14.5703125" style="2" customWidth="1"/>
    <col min="4356" max="4356" width="14.7109375" style="2" customWidth="1"/>
    <col min="4357" max="4357" width="18.42578125" style="2" customWidth="1"/>
    <col min="4358" max="4359" width="20.140625" style="2" customWidth="1"/>
    <col min="4360" max="4360" width="23.42578125" style="2" customWidth="1"/>
    <col min="4361" max="4361" width="26.85546875" style="2" customWidth="1"/>
    <col min="4362" max="4607" width="9.140625" style="2"/>
    <col min="4608" max="4608" width="42.7109375" style="2" customWidth="1"/>
    <col min="4609" max="4609" width="19.28515625" style="2" customWidth="1"/>
    <col min="4610" max="4610" width="15.28515625" style="2" customWidth="1"/>
    <col min="4611" max="4611" width="14.5703125" style="2" customWidth="1"/>
    <col min="4612" max="4612" width="14.7109375" style="2" customWidth="1"/>
    <col min="4613" max="4613" width="18.42578125" style="2" customWidth="1"/>
    <col min="4614" max="4615" width="20.140625" style="2" customWidth="1"/>
    <col min="4616" max="4616" width="23.42578125" style="2" customWidth="1"/>
    <col min="4617" max="4617" width="26.85546875" style="2" customWidth="1"/>
    <col min="4618" max="4863" width="9.140625" style="2"/>
    <col min="4864" max="4864" width="42.7109375" style="2" customWidth="1"/>
    <col min="4865" max="4865" width="19.28515625" style="2" customWidth="1"/>
    <col min="4866" max="4866" width="15.28515625" style="2" customWidth="1"/>
    <col min="4867" max="4867" width="14.5703125" style="2" customWidth="1"/>
    <col min="4868" max="4868" width="14.7109375" style="2" customWidth="1"/>
    <col min="4869" max="4869" width="18.42578125" style="2" customWidth="1"/>
    <col min="4870" max="4871" width="20.140625" style="2" customWidth="1"/>
    <col min="4872" max="4872" width="23.42578125" style="2" customWidth="1"/>
    <col min="4873" max="4873" width="26.85546875" style="2" customWidth="1"/>
    <col min="4874" max="5119" width="9.140625" style="2"/>
    <col min="5120" max="5120" width="42.7109375" style="2" customWidth="1"/>
    <col min="5121" max="5121" width="19.28515625" style="2" customWidth="1"/>
    <col min="5122" max="5122" width="15.28515625" style="2" customWidth="1"/>
    <col min="5123" max="5123" width="14.5703125" style="2" customWidth="1"/>
    <col min="5124" max="5124" width="14.7109375" style="2" customWidth="1"/>
    <col min="5125" max="5125" width="18.42578125" style="2" customWidth="1"/>
    <col min="5126" max="5127" width="20.140625" style="2" customWidth="1"/>
    <col min="5128" max="5128" width="23.42578125" style="2" customWidth="1"/>
    <col min="5129" max="5129" width="26.85546875" style="2" customWidth="1"/>
    <col min="5130" max="5375" width="9.140625" style="2"/>
    <col min="5376" max="5376" width="42.7109375" style="2" customWidth="1"/>
    <col min="5377" max="5377" width="19.28515625" style="2" customWidth="1"/>
    <col min="5378" max="5378" width="15.28515625" style="2" customWidth="1"/>
    <col min="5379" max="5379" width="14.5703125" style="2" customWidth="1"/>
    <col min="5380" max="5380" width="14.7109375" style="2" customWidth="1"/>
    <col min="5381" max="5381" width="18.42578125" style="2" customWidth="1"/>
    <col min="5382" max="5383" width="20.140625" style="2" customWidth="1"/>
    <col min="5384" max="5384" width="23.42578125" style="2" customWidth="1"/>
    <col min="5385" max="5385" width="26.85546875" style="2" customWidth="1"/>
    <col min="5386" max="5631" width="9.140625" style="2"/>
    <col min="5632" max="5632" width="42.7109375" style="2" customWidth="1"/>
    <col min="5633" max="5633" width="19.28515625" style="2" customWidth="1"/>
    <col min="5634" max="5634" width="15.28515625" style="2" customWidth="1"/>
    <col min="5635" max="5635" width="14.5703125" style="2" customWidth="1"/>
    <col min="5636" max="5636" width="14.7109375" style="2" customWidth="1"/>
    <col min="5637" max="5637" width="18.42578125" style="2" customWidth="1"/>
    <col min="5638" max="5639" width="20.140625" style="2" customWidth="1"/>
    <col min="5640" max="5640" width="23.42578125" style="2" customWidth="1"/>
    <col min="5641" max="5641" width="26.85546875" style="2" customWidth="1"/>
    <col min="5642" max="5887" width="9.140625" style="2"/>
    <col min="5888" max="5888" width="42.7109375" style="2" customWidth="1"/>
    <col min="5889" max="5889" width="19.28515625" style="2" customWidth="1"/>
    <col min="5890" max="5890" width="15.28515625" style="2" customWidth="1"/>
    <col min="5891" max="5891" width="14.5703125" style="2" customWidth="1"/>
    <col min="5892" max="5892" width="14.7109375" style="2" customWidth="1"/>
    <col min="5893" max="5893" width="18.42578125" style="2" customWidth="1"/>
    <col min="5894" max="5895" width="20.140625" style="2" customWidth="1"/>
    <col min="5896" max="5896" width="23.42578125" style="2" customWidth="1"/>
    <col min="5897" max="5897" width="26.85546875" style="2" customWidth="1"/>
    <col min="5898" max="6143" width="9.140625" style="2"/>
    <col min="6144" max="6144" width="42.7109375" style="2" customWidth="1"/>
    <col min="6145" max="6145" width="19.28515625" style="2" customWidth="1"/>
    <col min="6146" max="6146" width="15.28515625" style="2" customWidth="1"/>
    <col min="6147" max="6147" width="14.5703125" style="2" customWidth="1"/>
    <col min="6148" max="6148" width="14.7109375" style="2" customWidth="1"/>
    <col min="6149" max="6149" width="18.42578125" style="2" customWidth="1"/>
    <col min="6150" max="6151" width="20.140625" style="2" customWidth="1"/>
    <col min="6152" max="6152" width="23.42578125" style="2" customWidth="1"/>
    <col min="6153" max="6153" width="26.85546875" style="2" customWidth="1"/>
    <col min="6154" max="6399" width="9.140625" style="2"/>
    <col min="6400" max="6400" width="42.7109375" style="2" customWidth="1"/>
    <col min="6401" max="6401" width="19.28515625" style="2" customWidth="1"/>
    <col min="6402" max="6402" width="15.28515625" style="2" customWidth="1"/>
    <col min="6403" max="6403" width="14.5703125" style="2" customWidth="1"/>
    <col min="6404" max="6404" width="14.7109375" style="2" customWidth="1"/>
    <col min="6405" max="6405" width="18.42578125" style="2" customWidth="1"/>
    <col min="6406" max="6407" width="20.140625" style="2" customWidth="1"/>
    <col min="6408" max="6408" width="23.42578125" style="2" customWidth="1"/>
    <col min="6409" max="6409" width="26.85546875" style="2" customWidth="1"/>
    <col min="6410" max="6655" width="9.140625" style="2"/>
    <col min="6656" max="6656" width="42.7109375" style="2" customWidth="1"/>
    <col min="6657" max="6657" width="19.28515625" style="2" customWidth="1"/>
    <col min="6658" max="6658" width="15.28515625" style="2" customWidth="1"/>
    <col min="6659" max="6659" width="14.5703125" style="2" customWidth="1"/>
    <col min="6660" max="6660" width="14.7109375" style="2" customWidth="1"/>
    <col min="6661" max="6661" width="18.42578125" style="2" customWidth="1"/>
    <col min="6662" max="6663" width="20.140625" style="2" customWidth="1"/>
    <col min="6664" max="6664" width="23.42578125" style="2" customWidth="1"/>
    <col min="6665" max="6665" width="26.85546875" style="2" customWidth="1"/>
    <col min="6666" max="6911" width="9.140625" style="2"/>
    <col min="6912" max="6912" width="42.7109375" style="2" customWidth="1"/>
    <col min="6913" max="6913" width="19.28515625" style="2" customWidth="1"/>
    <col min="6914" max="6914" width="15.28515625" style="2" customWidth="1"/>
    <col min="6915" max="6915" width="14.5703125" style="2" customWidth="1"/>
    <col min="6916" max="6916" width="14.7109375" style="2" customWidth="1"/>
    <col min="6917" max="6917" width="18.42578125" style="2" customWidth="1"/>
    <col min="6918" max="6919" width="20.140625" style="2" customWidth="1"/>
    <col min="6920" max="6920" width="23.42578125" style="2" customWidth="1"/>
    <col min="6921" max="6921" width="26.85546875" style="2" customWidth="1"/>
    <col min="6922" max="7167" width="9.140625" style="2"/>
    <col min="7168" max="7168" width="42.7109375" style="2" customWidth="1"/>
    <col min="7169" max="7169" width="19.28515625" style="2" customWidth="1"/>
    <col min="7170" max="7170" width="15.28515625" style="2" customWidth="1"/>
    <col min="7171" max="7171" width="14.5703125" style="2" customWidth="1"/>
    <col min="7172" max="7172" width="14.7109375" style="2" customWidth="1"/>
    <col min="7173" max="7173" width="18.42578125" style="2" customWidth="1"/>
    <col min="7174" max="7175" width="20.140625" style="2" customWidth="1"/>
    <col min="7176" max="7176" width="23.42578125" style="2" customWidth="1"/>
    <col min="7177" max="7177" width="26.85546875" style="2" customWidth="1"/>
    <col min="7178" max="7423" width="9.140625" style="2"/>
    <col min="7424" max="7424" width="42.7109375" style="2" customWidth="1"/>
    <col min="7425" max="7425" width="19.28515625" style="2" customWidth="1"/>
    <col min="7426" max="7426" width="15.28515625" style="2" customWidth="1"/>
    <col min="7427" max="7427" width="14.5703125" style="2" customWidth="1"/>
    <col min="7428" max="7428" width="14.7109375" style="2" customWidth="1"/>
    <col min="7429" max="7429" width="18.42578125" style="2" customWidth="1"/>
    <col min="7430" max="7431" width="20.140625" style="2" customWidth="1"/>
    <col min="7432" max="7432" width="23.42578125" style="2" customWidth="1"/>
    <col min="7433" max="7433" width="26.85546875" style="2" customWidth="1"/>
    <col min="7434" max="7679" width="9.140625" style="2"/>
    <col min="7680" max="7680" width="42.7109375" style="2" customWidth="1"/>
    <col min="7681" max="7681" width="19.28515625" style="2" customWidth="1"/>
    <col min="7682" max="7682" width="15.28515625" style="2" customWidth="1"/>
    <col min="7683" max="7683" width="14.5703125" style="2" customWidth="1"/>
    <col min="7684" max="7684" width="14.7109375" style="2" customWidth="1"/>
    <col min="7685" max="7685" width="18.42578125" style="2" customWidth="1"/>
    <col min="7686" max="7687" width="20.140625" style="2" customWidth="1"/>
    <col min="7688" max="7688" width="23.42578125" style="2" customWidth="1"/>
    <col min="7689" max="7689" width="26.85546875" style="2" customWidth="1"/>
    <col min="7690" max="7935" width="9.140625" style="2"/>
    <col min="7936" max="7936" width="42.7109375" style="2" customWidth="1"/>
    <col min="7937" max="7937" width="19.28515625" style="2" customWidth="1"/>
    <col min="7938" max="7938" width="15.28515625" style="2" customWidth="1"/>
    <col min="7939" max="7939" width="14.5703125" style="2" customWidth="1"/>
    <col min="7940" max="7940" width="14.7109375" style="2" customWidth="1"/>
    <col min="7941" max="7941" width="18.42578125" style="2" customWidth="1"/>
    <col min="7942" max="7943" width="20.140625" style="2" customWidth="1"/>
    <col min="7944" max="7944" width="23.42578125" style="2" customWidth="1"/>
    <col min="7945" max="7945" width="26.85546875" style="2" customWidth="1"/>
    <col min="7946" max="8191" width="9.140625" style="2"/>
    <col min="8192" max="8192" width="42.7109375" style="2" customWidth="1"/>
    <col min="8193" max="8193" width="19.28515625" style="2" customWidth="1"/>
    <col min="8194" max="8194" width="15.28515625" style="2" customWidth="1"/>
    <col min="8195" max="8195" width="14.5703125" style="2" customWidth="1"/>
    <col min="8196" max="8196" width="14.7109375" style="2" customWidth="1"/>
    <col min="8197" max="8197" width="18.42578125" style="2" customWidth="1"/>
    <col min="8198" max="8199" width="20.140625" style="2" customWidth="1"/>
    <col min="8200" max="8200" width="23.42578125" style="2" customWidth="1"/>
    <col min="8201" max="8201" width="26.85546875" style="2" customWidth="1"/>
    <col min="8202" max="8447" width="9.140625" style="2"/>
    <col min="8448" max="8448" width="42.7109375" style="2" customWidth="1"/>
    <col min="8449" max="8449" width="19.28515625" style="2" customWidth="1"/>
    <col min="8450" max="8450" width="15.28515625" style="2" customWidth="1"/>
    <col min="8451" max="8451" width="14.5703125" style="2" customWidth="1"/>
    <col min="8452" max="8452" width="14.7109375" style="2" customWidth="1"/>
    <col min="8453" max="8453" width="18.42578125" style="2" customWidth="1"/>
    <col min="8454" max="8455" width="20.140625" style="2" customWidth="1"/>
    <col min="8456" max="8456" width="23.42578125" style="2" customWidth="1"/>
    <col min="8457" max="8457" width="26.85546875" style="2" customWidth="1"/>
    <col min="8458" max="8703" width="9.140625" style="2"/>
    <col min="8704" max="8704" width="42.7109375" style="2" customWidth="1"/>
    <col min="8705" max="8705" width="19.28515625" style="2" customWidth="1"/>
    <col min="8706" max="8706" width="15.28515625" style="2" customWidth="1"/>
    <col min="8707" max="8707" width="14.5703125" style="2" customWidth="1"/>
    <col min="8708" max="8708" width="14.7109375" style="2" customWidth="1"/>
    <col min="8709" max="8709" width="18.42578125" style="2" customWidth="1"/>
    <col min="8710" max="8711" width="20.140625" style="2" customWidth="1"/>
    <col min="8712" max="8712" width="23.42578125" style="2" customWidth="1"/>
    <col min="8713" max="8713" width="26.85546875" style="2" customWidth="1"/>
    <col min="8714" max="8959" width="9.140625" style="2"/>
    <col min="8960" max="8960" width="42.7109375" style="2" customWidth="1"/>
    <col min="8961" max="8961" width="19.28515625" style="2" customWidth="1"/>
    <col min="8962" max="8962" width="15.28515625" style="2" customWidth="1"/>
    <col min="8963" max="8963" width="14.5703125" style="2" customWidth="1"/>
    <col min="8964" max="8964" width="14.7109375" style="2" customWidth="1"/>
    <col min="8965" max="8965" width="18.42578125" style="2" customWidth="1"/>
    <col min="8966" max="8967" width="20.140625" style="2" customWidth="1"/>
    <col min="8968" max="8968" width="23.42578125" style="2" customWidth="1"/>
    <col min="8969" max="8969" width="26.85546875" style="2" customWidth="1"/>
    <col min="8970" max="9215" width="9.140625" style="2"/>
    <col min="9216" max="9216" width="42.7109375" style="2" customWidth="1"/>
    <col min="9217" max="9217" width="19.28515625" style="2" customWidth="1"/>
    <col min="9218" max="9218" width="15.28515625" style="2" customWidth="1"/>
    <col min="9219" max="9219" width="14.5703125" style="2" customWidth="1"/>
    <col min="9220" max="9220" width="14.7109375" style="2" customWidth="1"/>
    <col min="9221" max="9221" width="18.42578125" style="2" customWidth="1"/>
    <col min="9222" max="9223" width="20.140625" style="2" customWidth="1"/>
    <col min="9224" max="9224" width="23.42578125" style="2" customWidth="1"/>
    <col min="9225" max="9225" width="26.85546875" style="2" customWidth="1"/>
    <col min="9226" max="9471" width="9.140625" style="2"/>
    <col min="9472" max="9472" width="42.7109375" style="2" customWidth="1"/>
    <col min="9473" max="9473" width="19.28515625" style="2" customWidth="1"/>
    <col min="9474" max="9474" width="15.28515625" style="2" customWidth="1"/>
    <col min="9475" max="9475" width="14.5703125" style="2" customWidth="1"/>
    <col min="9476" max="9476" width="14.7109375" style="2" customWidth="1"/>
    <col min="9477" max="9477" width="18.42578125" style="2" customWidth="1"/>
    <col min="9478" max="9479" width="20.140625" style="2" customWidth="1"/>
    <col min="9480" max="9480" width="23.42578125" style="2" customWidth="1"/>
    <col min="9481" max="9481" width="26.85546875" style="2" customWidth="1"/>
    <col min="9482" max="9727" width="9.140625" style="2"/>
    <col min="9728" max="9728" width="42.7109375" style="2" customWidth="1"/>
    <col min="9729" max="9729" width="19.28515625" style="2" customWidth="1"/>
    <col min="9730" max="9730" width="15.28515625" style="2" customWidth="1"/>
    <col min="9731" max="9731" width="14.5703125" style="2" customWidth="1"/>
    <col min="9732" max="9732" width="14.7109375" style="2" customWidth="1"/>
    <col min="9733" max="9733" width="18.42578125" style="2" customWidth="1"/>
    <col min="9734" max="9735" width="20.140625" style="2" customWidth="1"/>
    <col min="9736" max="9736" width="23.42578125" style="2" customWidth="1"/>
    <col min="9737" max="9737" width="26.85546875" style="2" customWidth="1"/>
    <col min="9738" max="9983" width="9.140625" style="2"/>
    <col min="9984" max="9984" width="42.7109375" style="2" customWidth="1"/>
    <col min="9985" max="9985" width="19.28515625" style="2" customWidth="1"/>
    <col min="9986" max="9986" width="15.28515625" style="2" customWidth="1"/>
    <col min="9987" max="9987" width="14.5703125" style="2" customWidth="1"/>
    <col min="9988" max="9988" width="14.7109375" style="2" customWidth="1"/>
    <col min="9989" max="9989" width="18.42578125" style="2" customWidth="1"/>
    <col min="9990" max="9991" width="20.140625" style="2" customWidth="1"/>
    <col min="9992" max="9992" width="23.42578125" style="2" customWidth="1"/>
    <col min="9993" max="9993" width="26.85546875" style="2" customWidth="1"/>
    <col min="9994" max="10239" width="9.140625" style="2"/>
    <col min="10240" max="10240" width="42.7109375" style="2" customWidth="1"/>
    <col min="10241" max="10241" width="19.28515625" style="2" customWidth="1"/>
    <col min="10242" max="10242" width="15.28515625" style="2" customWidth="1"/>
    <col min="10243" max="10243" width="14.5703125" style="2" customWidth="1"/>
    <col min="10244" max="10244" width="14.7109375" style="2" customWidth="1"/>
    <col min="10245" max="10245" width="18.42578125" style="2" customWidth="1"/>
    <col min="10246" max="10247" width="20.140625" style="2" customWidth="1"/>
    <col min="10248" max="10248" width="23.42578125" style="2" customWidth="1"/>
    <col min="10249" max="10249" width="26.85546875" style="2" customWidth="1"/>
    <col min="10250" max="10495" width="9.140625" style="2"/>
    <col min="10496" max="10496" width="42.7109375" style="2" customWidth="1"/>
    <col min="10497" max="10497" width="19.28515625" style="2" customWidth="1"/>
    <col min="10498" max="10498" width="15.28515625" style="2" customWidth="1"/>
    <col min="10499" max="10499" width="14.5703125" style="2" customWidth="1"/>
    <col min="10500" max="10500" width="14.7109375" style="2" customWidth="1"/>
    <col min="10501" max="10501" width="18.42578125" style="2" customWidth="1"/>
    <col min="10502" max="10503" width="20.140625" style="2" customWidth="1"/>
    <col min="10504" max="10504" width="23.42578125" style="2" customWidth="1"/>
    <col min="10505" max="10505" width="26.85546875" style="2" customWidth="1"/>
    <col min="10506" max="10751" width="9.140625" style="2"/>
    <col min="10752" max="10752" width="42.7109375" style="2" customWidth="1"/>
    <col min="10753" max="10753" width="19.28515625" style="2" customWidth="1"/>
    <col min="10754" max="10754" width="15.28515625" style="2" customWidth="1"/>
    <col min="10755" max="10755" width="14.5703125" style="2" customWidth="1"/>
    <col min="10756" max="10756" width="14.7109375" style="2" customWidth="1"/>
    <col min="10757" max="10757" width="18.42578125" style="2" customWidth="1"/>
    <col min="10758" max="10759" width="20.140625" style="2" customWidth="1"/>
    <col min="10760" max="10760" width="23.42578125" style="2" customWidth="1"/>
    <col min="10761" max="10761" width="26.85546875" style="2" customWidth="1"/>
    <col min="10762" max="11007" width="9.140625" style="2"/>
    <col min="11008" max="11008" width="42.7109375" style="2" customWidth="1"/>
    <col min="11009" max="11009" width="19.28515625" style="2" customWidth="1"/>
    <col min="11010" max="11010" width="15.28515625" style="2" customWidth="1"/>
    <col min="11011" max="11011" width="14.5703125" style="2" customWidth="1"/>
    <col min="11012" max="11012" width="14.7109375" style="2" customWidth="1"/>
    <col min="11013" max="11013" width="18.42578125" style="2" customWidth="1"/>
    <col min="11014" max="11015" width="20.140625" style="2" customWidth="1"/>
    <col min="11016" max="11016" width="23.42578125" style="2" customWidth="1"/>
    <col min="11017" max="11017" width="26.85546875" style="2" customWidth="1"/>
    <col min="11018" max="11263" width="9.140625" style="2"/>
    <col min="11264" max="11264" width="42.7109375" style="2" customWidth="1"/>
    <col min="11265" max="11265" width="19.28515625" style="2" customWidth="1"/>
    <col min="11266" max="11266" width="15.28515625" style="2" customWidth="1"/>
    <col min="11267" max="11267" width="14.5703125" style="2" customWidth="1"/>
    <col min="11268" max="11268" width="14.7109375" style="2" customWidth="1"/>
    <col min="11269" max="11269" width="18.42578125" style="2" customWidth="1"/>
    <col min="11270" max="11271" width="20.140625" style="2" customWidth="1"/>
    <col min="11272" max="11272" width="23.42578125" style="2" customWidth="1"/>
    <col min="11273" max="11273" width="26.85546875" style="2" customWidth="1"/>
    <col min="11274" max="11519" width="9.140625" style="2"/>
    <col min="11520" max="11520" width="42.7109375" style="2" customWidth="1"/>
    <col min="11521" max="11521" width="19.28515625" style="2" customWidth="1"/>
    <col min="11522" max="11522" width="15.28515625" style="2" customWidth="1"/>
    <col min="11523" max="11523" width="14.5703125" style="2" customWidth="1"/>
    <col min="11524" max="11524" width="14.7109375" style="2" customWidth="1"/>
    <col min="11525" max="11525" width="18.42578125" style="2" customWidth="1"/>
    <col min="11526" max="11527" width="20.140625" style="2" customWidth="1"/>
    <col min="11528" max="11528" width="23.42578125" style="2" customWidth="1"/>
    <col min="11529" max="11529" width="26.85546875" style="2" customWidth="1"/>
    <col min="11530" max="11775" width="9.140625" style="2"/>
    <col min="11776" max="11776" width="42.7109375" style="2" customWidth="1"/>
    <col min="11777" max="11777" width="19.28515625" style="2" customWidth="1"/>
    <col min="11778" max="11778" width="15.28515625" style="2" customWidth="1"/>
    <col min="11779" max="11779" width="14.5703125" style="2" customWidth="1"/>
    <col min="11780" max="11780" width="14.7109375" style="2" customWidth="1"/>
    <col min="11781" max="11781" width="18.42578125" style="2" customWidth="1"/>
    <col min="11782" max="11783" width="20.140625" style="2" customWidth="1"/>
    <col min="11784" max="11784" width="23.42578125" style="2" customWidth="1"/>
    <col min="11785" max="11785" width="26.85546875" style="2" customWidth="1"/>
    <col min="11786" max="12031" width="9.140625" style="2"/>
    <col min="12032" max="12032" width="42.7109375" style="2" customWidth="1"/>
    <col min="12033" max="12033" width="19.28515625" style="2" customWidth="1"/>
    <col min="12034" max="12034" width="15.28515625" style="2" customWidth="1"/>
    <col min="12035" max="12035" width="14.5703125" style="2" customWidth="1"/>
    <col min="12036" max="12036" width="14.7109375" style="2" customWidth="1"/>
    <col min="12037" max="12037" width="18.42578125" style="2" customWidth="1"/>
    <col min="12038" max="12039" width="20.140625" style="2" customWidth="1"/>
    <col min="12040" max="12040" width="23.42578125" style="2" customWidth="1"/>
    <col min="12041" max="12041" width="26.85546875" style="2" customWidth="1"/>
    <col min="12042" max="12287" width="9.140625" style="2"/>
    <col min="12288" max="12288" width="42.7109375" style="2" customWidth="1"/>
    <col min="12289" max="12289" width="19.28515625" style="2" customWidth="1"/>
    <col min="12290" max="12290" width="15.28515625" style="2" customWidth="1"/>
    <col min="12291" max="12291" width="14.5703125" style="2" customWidth="1"/>
    <col min="12292" max="12292" width="14.7109375" style="2" customWidth="1"/>
    <col min="12293" max="12293" width="18.42578125" style="2" customWidth="1"/>
    <col min="12294" max="12295" width="20.140625" style="2" customWidth="1"/>
    <col min="12296" max="12296" width="23.42578125" style="2" customWidth="1"/>
    <col min="12297" max="12297" width="26.85546875" style="2" customWidth="1"/>
    <col min="12298" max="12543" width="9.140625" style="2"/>
    <col min="12544" max="12544" width="42.7109375" style="2" customWidth="1"/>
    <col min="12545" max="12545" width="19.28515625" style="2" customWidth="1"/>
    <col min="12546" max="12546" width="15.28515625" style="2" customWidth="1"/>
    <col min="12547" max="12547" width="14.5703125" style="2" customWidth="1"/>
    <col min="12548" max="12548" width="14.7109375" style="2" customWidth="1"/>
    <col min="12549" max="12549" width="18.42578125" style="2" customWidth="1"/>
    <col min="12550" max="12551" width="20.140625" style="2" customWidth="1"/>
    <col min="12552" max="12552" width="23.42578125" style="2" customWidth="1"/>
    <col min="12553" max="12553" width="26.85546875" style="2" customWidth="1"/>
    <col min="12554" max="12799" width="9.140625" style="2"/>
    <col min="12800" max="12800" width="42.7109375" style="2" customWidth="1"/>
    <col min="12801" max="12801" width="19.28515625" style="2" customWidth="1"/>
    <col min="12802" max="12802" width="15.28515625" style="2" customWidth="1"/>
    <col min="12803" max="12803" width="14.5703125" style="2" customWidth="1"/>
    <col min="12804" max="12804" width="14.7109375" style="2" customWidth="1"/>
    <col min="12805" max="12805" width="18.42578125" style="2" customWidth="1"/>
    <col min="12806" max="12807" width="20.140625" style="2" customWidth="1"/>
    <col min="12808" max="12808" width="23.42578125" style="2" customWidth="1"/>
    <col min="12809" max="12809" width="26.85546875" style="2" customWidth="1"/>
    <col min="12810" max="13055" width="9.140625" style="2"/>
    <col min="13056" max="13056" width="42.7109375" style="2" customWidth="1"/>
    <col min="13057" max="13057" width="19.28515625" style="2" customWidth="1"/>
    <col min="13058" max="13058" width="15.28515625" style="2" customWidth="1"/>
    <col min="13059" max="13059" width="14.5703125" style="2" customWidth="1"/>
    <col min="13060" max="13060" width="14.7109375" style="2" customWidth="1"/>
    <col min="13061" max="13061" width="18.42578125" style="2" customWidth="1"/>
    <col min="13062" max="13063" width="20.140625" style="2" customWidth="1"/>
    <col min="13064" max="13064" width="23.42578125" style="2" customWidth="1"/>
    <col min="13065" max="13065" width="26.85546875" style="2" customWidth="1"/>
    <col min="13066" max="13311" width="9.140625" style="2"/>
    <col min="13312" max="13312" width="42.7109375" style="2" customWidth="1"/>
    <col min="13313" max="13313" width="19.28515625" style="2" customWidth="1"/>
    <col min="13314" max="13314" width="15.28515625" style="2" customWidth="1"/>
    <col min="13315" max="13315" width="14.5703125" style="2" customWidth="1"/>
    <col min="13316" max="13316" width="14.7109375" style="2" customWidth="1"/>
    <col min="13317" max="13317" width="18.42578125" style="2" customWidth="1"/>
    <col min="13318" max="13319" width="20.140625" style="2" customWidth="1"/>
    <col min="13320" max="13320" width="23.42578125" style="2" customWidth="1"/>
    <col min="13321" max="13321" width="26.85546875" style="2" customWidth="1"/>
    <col min="13322" max="13567" width="9.140625" style="2"/>
    <col min="13568" max="13568" width="42.7109375" style="2" customWidth="1"/>
    <col min="13569" max="13569" width="19.28515625" style="2" customWidth="1"/>
    <col min="13570" max="13570" width="15.28515625" style="2" customWidth="1"/>
    <col min="13571" max="13571" width="14.5703125" style="2" customWidth="1"/>
    <col min="13572" max="13572" width="14.7109375" style="2" customWidth="1"/>
    <col min="13573" max="13573" width="18.42578125" style="2" customWidth="1"/>
    <col min="13574" max="13575" width="20.140625" style="2" customWidth="1"/>
    <col min="13576" max="13576" width="23.42578125" style="2" customWidth="1"/>
    <col min="13577" max="13577" width="26.85546875" style="2" customWidth="1"/>
    <col min="13578" max="13823" width="9.140625" style="2"/>
    <col min="13824" max="13824" width="42.7109375" style="2" customWidth="1"/>
    <col min="13825" max="13825" width="19.28515625" style="2" customWidth="1"/>
    <col min="13826" max="13826" width="15.28515625" style="2" customWidth="1"/>
    <col min="13827" max="13827" width="14.5703125" style="2" customWidth="1"/>
    <col min="13828" max="13828" width="14.7109375" style="2" customWidth="1"/>
    <col min="13829" max="13829" width="18.42578125" style="2" customWidth="1"/>
    <col min="13830" max="13831" width="20.140625" style="2" customWidth="1"/>
    <col min="13832" max="13832" width="23.42578125" style="2" customWidth="1"/>
    <col min="13833" max="13833" width="26.85546875" style="2" customWidth="1"/>
    <col min="13834" max="14079" width="9.140625" style="2"/>
    <col min="14080" max="14080" width="42.7109375" style="2" customWidth="1"/>
    <col min="14081" max="14081" width="19.28515625" style="2" customWidth="1"/>
    <col min="14082" max="14082" width="15.28515625" style="2" customWidth="1"/>
    <col min="14083" max="14083" width="14.5703125" style="2" customWidth="1"/>
    <col min="14084" max="14084" width="14.7109375" style="2" customWidth="1"/>
    <col min="14085" max="14085" width="18.42578125" style="2" customWidth="1"/>
    <col min="14086" max="14087" width="20.140625" style="2" customWidth="1"/>
    <col min="14088" max="14088" width="23.42578125" style="2" customWidth="1"/>
    <col min="14089" max="14089" width="26.85546875" style="2" customWidth="1"/>
    <col min="14090" max="14335" width="9.140625" style="2"/>
    <col min="14336" max="14336" width="42.7109375" style="2" customWidth="1"/>
    <col min="14337" max="14337" width="19.28515625" style="2" customWidth="1"/>
    <col min="14338" max="14338" width="15.28515625" style="2" customWidth="1"/>
    <col min="14339" max="14339" width="14.5703125" style="2" customWidth="1"/>
    <col min="14340" max="14340" width="14.7109375" style="2" customWidth="1"/>
    <col min="14341" max="14341" width="18.42578125" style="2" customWidth="1"/>
    <col min="14342" max="14343" width="20.140625" style="2" customWidth="1"/>
    <col min="14344" max="14344" width="23.42578125" style="2" customWidth="1"/>
    <col min="14345" max="14345" width="26.85546875" style="2" customWidth="1"/>
    <col min="14346" max="14591" width="9.140625" style="2"/>
    <col min="14592" max="14592" width="42.7109375" style="2" customWidth="1"/>
    <col min="14593" max="14593" width="19.28515625" style="2" customWidth="1"/>
    <col min="14594" max="14594" width="15.28515625" style="2" customWidth="1"/>
    <col min="14595" max="14595" width="14.5703125" style="2" customWidth="1"/>
    <col min="14596" max="14596" width="14.7109375" style="2" customWidth="1"/>
    <col min="14597" max="14597" width="18.42578125" style="2" customWidth="1"/>
    <col min="14598" max="14599" width="20.140625" style="2" customWidth="1"/>
    <col min="14600" max="14600" width="23.42578125" style="2" customWidth="1"/>
    <col min="14601" max="14601" width="26.85546875" style="2" customWidth="1"/>
    <col min="14602" max="14847" width="9.140625" style="2"/>
    <col min="14848" max="14848" width="42.7109375" style="2" customWidth="1"/>
    <col min="14849" max="14849" width="19.28515625" style="2" customWidth="1"/>
    <col min="14850" max="14850" width="15.28515625" style="2" customWidth="1"/>
    <col min="14851" max="14851" width="14.5703125" style="2" customWidth="1"/>
    <col min="14852" max="14852" width="14.7109375" style="2" customWidth="1"/>
    <col min="14853" max="14853" width="18.42578125" style="2" customWidth="1"/>
    <col min="14854" max="14855" width="20.140625" style="2" customWidth="1"/>
    <col min="14856" max="14856" width="23.42578125" style="2" customWidth="1"/>
    <col min="14857" max="14857" width="26.85546875" style="2" customWidth="1"/>
    <col min="14858" max="15103" width="9.140625" style="2"/>
    <col min="15104" max="15104" width="42.7109375" style="2" customWidth="1"/>
    <col min="15105" max="15105" width="19.28515625" style="2" customWidth="1"/>
    <col min="15106" max="15106" width="15.28515625" style="2" customWidth="1"/>
    <col min="15107" max="15107" width="14.5703125" style="2" customWidth="1"/>
    <col min="15108" max="15108" width="14.7109375" style="2" customWidth="1"/>
    <col min="15109" max="15109" width="18.42578125" style="2" customWidth="1"/>
    <col min="15110" max="15111" width="20.140625" style="2" customWidth="1"/>
    <col min="15112" max="15112" width="23.42578125" style="2" customWidth="1"/>
    <col min="15113" max="15113" width="26.85546875" style="2" customWidth="1"/>
    <col min="15114" max="15359" width="9.140625" style="2"/>
    <col min="15360" max="15360" width="42.7109375" style="2" customWidth="1"/>
    <col min="15361" max="15361" width="19.28515625" style="2" customWidth="1"/>
    <col min="15362" max="15362" width="15.28515625" style="2" customWidth="1"/>
    <col min="15363" max="15363" width="14.5703125" style="2" customWidth="1"/>
    <col min="15364" max="15364" width="14.7109375" style="2" customWidth="1"/>
    <col min="15365" max="15365" width="18.42578125" style="2" customWidth="1"/>
    <col min="15366" max="15367" width="20.140625" style="2" customWidth="1"/>
    <col min="15368" max="15368" width="23.42578125" style="2" customWidth="1"/>
    <col min="15369" max="15369" width="26.85546875" style="2" customWidth="1"/>
    <col min="15370" max="15615" width="9.140625" style="2"/>
    <col min="15616" max="15616" width="42.7109375" style="2" customWidth="1"/>
    <col min="15617" max="15617" width="19.28515625" style="2" customWidth="1"/>
    <col min="15618" max="15618" width="15.28515625" style="2" customWidth="1"/>
    <col min="15619" max="15619" width="14.5703125" style="2" customWidth="1"/>
    <col min="15620" max="15620" width="14.7109375" style="2" customWidth="1"/>
    <col min="15621" max="15621" width="18.42578125" style="2" customWidth="1"/>
    <col min="15622" max="15623" width="20.140625" style="2" customWidth="1"/>
    <col min="15624" max="15624" width="23.42578125" style="2" customWidth="1"/>
    <col min="15625" max="15625" width="26.85546875" style="2" customWidth="1"/>
    <col min="15626" max="15871" width="9.140625" style="2"/>
    <col min="15872" max="15872" width="42.7109375" style="2" customWidth="1"/>
    <col min="15873" max="15873" width="19.28515625" style="2" customWidth="1"/>
    <col min="15874" max="15874" width="15.28515625" style="2" customWidth="1"/>
    <col min="15875" max="15875" width="14.5703125" style="2" customWidth="1"/>
    <col min="15876" max="15876" width="14.7109375" style="2" customWidth="1"/>
    <col min="15877" max="15877" width="18.42578125" style="2" customWidth="1"/>
    <col min="15878" max="15879" width="20.140625" style="2" customWidth="1"/>
    <col min="15880" max="15880" width="23.42578125" style="2" customWidth="1"/>
    <col min="15881" max="15881" width="26.85546875" style="2" customWidth="1"/>
    <col min="15882" max="16127" width="9.140625" style="2"/>
    <col min="16128" max="16128" width="42.7109375" style="2" customWidth="1"/>
    <col min="16129" max="16129" width="19.28515625" style="2" customWidth="1"/>
    <col min="16130" max="16130" width="15.28515625" style="2" customWidth="1"/>
    <col min="16131" max="16131" width="14.5703125" style="2" customWidth="1"/>
    <col min="16132" max="16132" width="14.7109375" style="2" customWidth="1"/>
    <col min="16133" max="16133" width="18.42578125" style="2" customWidth="1"/>
    <col min="16134" max="16135" width="20.140625" style="2" customWidth="1"/>
    <col min="16136" max="16136" width="23.42578125" style="2" customWidth="1"/>
    <col min="16137" max="16137" width="26.85546875" style="2" customWidth="1"/>
    <col min="16138" max="16384" width="9.140625" style="2"/>
  </cols>
  <sheetData>
    <row r="1" spans="1:15" x14ac:dyDescent="0.25">
      <c r="H1" s="182" t="s">
        <v>198</v>
      </c>
      <c r="I1" s="182"/>
    </row>
    <row r="2" spans="1:15" s="1" customFormat="1" ht="39.75" customHeight="1" x14ac:dyDescent="0.25">
      <c r="A2" s="146" t="s">
        <v>167</v>
      </c>
      <c r="B2" s="146"/>
      <c r="C2" s="146"/>
      <c r="D2" s="146"/>
      <c r="E2" s="146"/>
      <c r="F2" s="146"/>
      <c r="G2" s="146"/>
      <c r="H2" s="146"/>
      <c r="I2" s="146"/>
    </row>
    <row r="4" spans="1:15" x14ac:dyDescent="0.25">
      <c r="A4" s="52" t="s">
        <v>160</v>
      </c>
    </row>
    <row r="5" spans="1:15" x14ac:dyDescent="0.25">
      <c r="A5" s="52" t="s">
        <v>181</v>
      </c>
    </row>
    <row r="6" spans="1:15" x14ac:dyDescent="0.25">
      <c r="E6" s="17"/>
      <c r="H6" s="16"/>
    </row>
    <row r="7" spans="1:15" ht="38.25" customHeight="1" x14ac:dyDescent="0.25">
      <c r="A7" s="148"/>
      <c r="B7" s="148" t="s">
        <v>17</v>
      </c>
      <c r="C7" s="181" t="s">
        <v>19</v>
      </c>
      <c r="D7" s="181"/>
      <c r="E7" s="181"/>
      <c r="F7" s="181" t="s">
        <v>10</v>
      </c>
      <c r="G7" s="181" t="s">
        <v>162</v>
      </c>
      <c r="H7" s="183" t="s">
        <v>20</v>
      </c>
      <c r="I7" s="184" t="s">
        <v>7</v>
      </c>
    </row>
    <row r="8" spans="1:15" ht="24" customHeight="1" x14ac:dyDescent="0.25">
      <c r="A8" s="148"/>
      <c r="B8" s="148"/>
      <c r="C8" s="179" t="s">
        <v>111</v>
      </c>
      <c r="D8" s="179" t="s">
        <v>128</v>
      </c>
      <c r="E8" s="181" t="s">
        <v>26</v>
      </c>
      <c r="F8" s="181"/>
      <c r="G8" s="181"/>
      <c r="H8" s="183"/>
      <c r="I8" s="184"/>
    </row>
    <row r="9" spans="1:15" ht="72.75" customHeight="1" x14ac:dyDescent="0.25">
      <c r="A9" s="148"/>
      <c r="B9" s="148"/>
      <c r="C9" s="180"/>
      <c r="D9" s="180"/>
      <c r="E9" s="181"/>
      <c r="F9" s="181"/>
      <c r="G9" s="181"/>
      <c r="H9" s="183"/>
      <c r="I9" s="184"/>
    </row>
    <row r="10" spans="1:15" ht="20.25" customHeight="1" x14ac:dyDescent="0.25">
      <c r="A10" s="11">
        <v>1</v>
      </c>
      <c r="B10" s="11">
        <v>6</v>
      </c>
      <c r="C10" s="11" t="s">
        <v>21</v>
      </c>
      <c r="D10" s="11">
        <v>8</v>
      </c>
      <c r="E10" s="11">
        <v>9</v>
      </c>
      <c r="F10" s="11">
        <v>11</v>
      </c>
      <c r="G10" s="11">
        <v>12</v>
      </c>
      <c r="H10" s="11">
        <v>13</v>
      </c>
      <c r="I10" s="11" t="s">
        <v>22</v>
      </c>
    </row>
    <row r="11" spans="1:15" s="1" customFormat="1" ht="23.25" customHeight="1" x14ac:dyDescent="0.25">
      <c r="A11" s="3" t="s">
        <v>0</v>
      </c>
      <c r="B11" s="5">
        <f t="shared" ref="B11:E11" si="0">SUM(B12:B45)</f>
        <v>34</v>
      </c>
      <c r="C11" s="5"/>
      <c r="D11" s="5"/>
      <c r="E11" s="5">
        <f t="shared" si="0"/>
        <v>1292.75</v>
      </c>
      <c r="F11" s="6"/>
      <c r="G11" s="6"/>
      <c r="H11" s="6">
        <f>SUM(H12:H45)</f>
        <v>20995.730000000003</v>
      </c>
      <c r="I11" s="6">
        <f>SUM(I12:I45)</f>
        <v>25948.61</v>
      </c>
      <c r="J11" s="127"/>
    </row>
    <row r="12" spans="1:15" s="25" customFormat="1" ht="33" x14ac:dyDescent="0.25">
      <c r="A12" s="53" t="s">
        <v>135</v>
      </c>
      <c r="B12" s="8">
        <v>1</v>
      </c>
      <c r="C12" s="8">
        <f>D12+E12</f>
        <v>217</v>
      </c>
      <c r="D12" s="8">
        <v>184</v>
      </c>
      <c r="E12" s="8">
        <v>33</v>
      </c>
      <c r="F12" s="9">
        <v>1647</v>
      </c>
      <c r="G12" s="9">
        <f>ROUND(F12/D12,3)</f>
        <v>8.9510000000000005</v>
      </c>
      <c r="H12" s="9">
        <f>ROUND(E12*G12*2,2)</f>
        <v>590.77</v>
      </c>
      <c r="I12" s="9">
        <f>ROUND(H12*1.2359,2)</f>
        <v>730.13</v>
      </c>
      <c r="K12" s="25">
        <f>F12/D12</f>
        <v>8.9510869565217384</v>
      </c>
      <c r="L12" s="25">
        <f>K12*E12*2</f>
        <v>590.77173913043475</v>
      </c>
      <c r="M12" s="95">
        <f>H12-L12</f>
        <v>-1.7391304347711412E-3</v>
      </c>
      <c r="N12" s="2">
        <f>H12*0.2359</f>
        <v>139.36264299999999</v>
      </c>
      <c r="O12" s="35">
        <f>L12+N12-I12</f>
        <v>4.3821304346920442E-3</v>
      </c>
    </row>
    <row r="13" spans="1:15" x14ac:dyDescent="0.25">
      <c r="A13" s="53" t="s">
        <v>136</v>
      </c>
      <c r="B13" s="8">
        <v>1</v>
      </c>
      <c r="C13" s="8">
        <f>D13+E13</f>
        <v>206</v>
      </c>
      <c r="D13" s="8">
        <v>184</v>
      </c>
      <c r="E13" s="8">
        <v>22</v>
      </c>
      <c r="F13" s="9">
        <v>1382</v>
      </c>
      <c r="G13" s="9">
        <f t="shared" ref="G13:G45" si="1">ROUND(F13/D13,3)</f>
        <v>7.5110000000000001</v>
      </c>
      <c r="H13" s="9">
        <f t="shared" ref="H13:H45" si="2">ROUND(E13*G13*2,2)</f>
        <v>330.48</v>
      </c>
      <c r="I13" s="9">
        <f t="shared" ref="I13:I45" si="3">ROUND(H13*1.2359,2)</f>
        <v>408.44</v>
      </c>
      <c r="K13" s="25">
        <f t="shared" ref="K13:K45" si="4">F13/D13</f>
        <v>7.5108695652173916</v>
      </c>
      <c r="L13" s="25">
        <f t="shared" ref="L13:L45" si="5">K13*E13*2</f>
        <v>330.47826086956525</v>
      </c>
      <c r="M13" s="95">
        <f t="shared" ref="M13:M45" si="6">H13-L13</f>
        <v>1.7391304347711412E-3</v>
      </c>
      <c r="N13" s="2">
        <f>H13*0.2359</f>
        <v>77.960232000000005</v>
      </c>
      <c r="O13" s="35">
        <f>L13+N13-I13</f>
        <v>-1.5071304347316072E-3</v>
      </c>
    </row>
    <row r="14" spans="1:15" ht="33" x14ac:dyDescent="0.25">
      <c r="A14" s="53" t="s">
        <v>137</v>
      </c>
      <c r="B14" s="8">
        <v>1</v>
      </c>
      <c r="C14" s="8">
        <f>D14+E14</f>
        <v>202</v>
      </c>
      <c r="D14" s="8">
        <v>184</v>
      </c>
      <c r="E14" s="8">
        <v>18</v>
      </c>
      <c r="F14" s="9">
        <v>1287</v>
      </c>
      <c r="G14" s="9">
        <f t="shared" si="1"/>
        <v>6.9950000000000001</v>
      </c>
      <c r="H14" s="9">
        <f t="shared" si="2"/>
        <v>251.82</v>
      </c>
      <c r="I14" s="9">
        <f t="shared" si="3"/>
        <v>311.22000000000003</v>
      </c>
      <c r="K14" s="25">
        <f t="shared" si="4"/>
        <v>6.9945652173913047</v>
      </c>
      <c r="L14" s="25">
        <f t="shared" si="5"/>
        <v>251.80434782608697</v>
      </c>
      <c r="M14" s="95">
        <f t="shared" si="6"/>
        <v>1.5652173913025536E-2</v>
      </c>
      <c r="N14" s="2">
        <f t="shared" ref="N14" si="7">H14*0.2359</f>
        <v>59.404337999999996</v>
      </c>
      <c r="O14" s="35">
        <f t="shared" ref="O14" si="8">L14+N14-I14</f>
        <v>-1.1314173913092418E-2</v>
      </c>
    </row>
    <row r="15" spans="1:15" ht="33" x14ac:dyDescent="0.25">
      <c r="A15" s="53" t="s">
        <v>138</v>
      </c>
      <c r="B15" s="8">
        <v>1</v>
      </c>
      <c r="C15" s="8">
        <f t="shared" ref="C15:C45" si="9">D15+E15</f>
        <v>264</v>
      </c>
      <c r="D15" s="8">
        <v>184</v>
      </c>
      <c r="E15" s="8">
        <v>80</v>
      </c>
      <c r="F15" s="9">
        <v>1700</v>
      </c>
      <c r="G15" s="9">
        <f t="shared" si="1"/>
        <v>9.2390000000000008</v>
      </c>
      <c r="H15" s="9">
        <f t="shared" si="2"/>
        <v>1478.24</v>
      </c>
      <c r="I15" s="9">
        <f t="shared" si="3"/>
        <v>1826.96</v>
      </c>
      <c r="K15" s="25">
        <f t="shared" si="4"/>
        <v>9.2391304347826093</v>
      </c>
      <c r="L15" s="25">
        <f t="shared" si="5"/>
        <v>1478.2608695652175</v>
      </c>
      <c r="M15" s="95">
        <f t="shared" si="6"/>
        <v>-2.0869565217481068E-2</v>
      </c>
      <c r="N15" s="2">
        <f>H15*0.2359</f>
        <v>348.71681599999999</v>
      </c>
      <c r="O15" s="35">
        <f>L15+N15-I15</f>
        <v>1.7685565217561816E-2</v>
      </c>
    </row>
    <row r="16" spans="1:15" ht="33" x14ac:dyDescent="0.25">
      <c r="A16" s="53" t="s">
        <v>139</v>
      </c>
      <c r="B16" s="8">
        <v>1</v>
      </c>
      <c r="C16" s="8">
        <f t="shared" si="9"/>
        <v>271</v>
      </c>
      <c r="D16" s="8">
        <v>184</v>
      </c>
      <c r="E16" s="8">
        <v>87</v>
      </c>
      <c r="F16" s="9">
        <v>1647</v>
      </c>
      <c r="G16" s="9">
        <f t="shared" si="1"/>
        <v>8.9510000000000005</v>
      </c>
      <c r="H16" s="9">
        <f t="shared" si="2"/>
        <v>1557.47</v>
      </c>
      <c r="I16" s="9">
        <f t="shared" si="3"/>
        <v>1924.88</v>
      </c>
      <c r="K16" s="25">
        <f t="shared" si="4"/>
        <v>8.9510869565217384</v>
      </c>
      <c r="L16" s="25">
        <f t="shared" si="5"/>
        <v>1557.4891304347825</v>
      </c>
      <c r="M16" s="95">
        <f t="shared" si="6"/>
        <v>-1.9130434782482553E-2</v>
      </c>
      <c r="N16" s="2">
        <f t="shared" ref="N16:N45" si="10">H16*0.2359</f>
        <v>367.407173</v>
      </c>
      <c r="O16" s="35">
        <f t="shared" ref="O16:O45" si="11">L16+N16-I16</f>
        <v>1.6303434782457771E-2</v>
      </c>
    </row>
    <row r="17" spans="1:15" ht="33" x14ac:dyDescent="0.25">
      <c r="A17" s="53" t="s">
        <v>139</v>
      </c>
      <c r="B17" s="8">
        <v>1</v>
      </c>
      <c r="C17" s="8">
        <f t="shared" si="9"/>
        <v>202</v>
      </c>
      <c r="D17" s="8">
        <v>184</v>
      </c>
      <c r="E17" s="8">
        <v>18</v>
      </c>
      <c r="F17" s="9">
        <v>1647</v>
      </c>
      <c r="G17" s="9">
        <f t="shared" si="1"/>
        <v>8.9510000000000005</v>
      </c>
      <c r="H17" s="9">
        <f t="shared" si="2"/>
        <v>322.24</v>
      </c>
      <c r="I17" s="9">
        <f t="shared" si="3"/>
        <v>398.26</v>
      </c>
      <c r="K17" s="25">
        <f t="shared" si="4"/>
        <v>8.9510869565217384</v>
      </c>
      <c r="L17" s="25">
        <f t="shared" si="5"/>
        <v>322.23913043478257</v>
      </c>
      <c r="M17" s="95">
        <f t="shared" si="6"/>
        <v>8.69565217442414E-4</v>
      </c>
      <c r="N17" s="2">
        <f t="shared" si="10"/>
        <v>76.016416000000007</v>
      </c>
      <c r="O17" s="35">
        <f t="shared" si="11"/>
        <v>-4.4535652174317875E-3</v>
      </c>
    </row>
    <row r="18" spans="1:15" ht="30.75" customHeight="1" x14ac:dyDescent="0.25">
      <c r="A18" s="55" t="s">
        <v>140</v>
      </c>
      <c r="B18" s="8">
        <v>1</v>
      </c>
      <c r="C18" s="8">
        <f t="shared" si="9"/>
        <v>229</v>
      </c>
      <c r="D18" s="8">
        <v>184</v>
      </c>
      <c r="E18" s="8">
        <v>45</v>
      </c>
      <c r="F18" s="9">
        <v>1115</v>
      </c>
      <c r="G18" s="9">
        <f t="shared" si="1"/>
        <v>6.06</v>
      </c>
      <c r="H18" s="9">
        <f t="shared" si="2"/>
        <v>545.4</v>
      </c>
      <c r="I18" s="9">
        <f t="shared" si="3"/>
        <v>674.06</v>
      </c>
      <c r="K18" s="25">
        <f t="shared" si="4"/>
        <v>6.0597826086956523</v>
      </c>
      <c r="L18" s="25">
        <f t="shared" si="5"/>
        <v>545.38043478260875</v>
      </c>
      <c r="M18" s="95">
        <f t="shared" si="6"/>
        <v>1.9565217391232181E-2</v>
      </c>
      <c r="N18" s="2">
        <f t="shared" si="10"/>
        <v>128.65985999999998</v>
      </c>
      <c r="O18" s="35">
        <f t="shared" si="11"/>
        <v>-1.9705217391219776E-2</v>
      </c>
    </row>
    <row r="19" spans="1:15" x14ac:dyDescent="0.25">
      <c r="A19" s="53" t="s">
        <v>141</v>
      </c>
      <c r="B19" s="8">
        <v>1</v>
      </c>
      <c r="C19" s="8">
        <f t="shared" si="9"/>
        <v>229</v>
      </c>
      <c r="D19" s="8">
        <v>184</v>
      </c>
      <c r="E19" s="8">
        <v>45</v>
      </c>
      <c r="F19" s="9">
        <v>1647</v>
      </c>
      <c r="G19" s="9">
        <f t="shared" si="1"/>
        <v>8.9510000000000005</v>
      </c>
      <c r="H19" s="9">
        <f t="shared" si="2"/>
        <v>805.59</v>
      </c>
      <c r="I19" s="9">
        <f t="shared" si="3"/>
        <v>995.63</v>
      </c>
      <c r="K19" s="25">
        <f t="shared" si="4"/>
        <v>8.9510869565217384</v>
      </c>
      <c r="L19" s="25">
        <f t="shared" si="5"/>
        <v>805.5978260869565</v>
      </c>
      <c r="M19" s="95">
        <f t="shared" si="6"/>
        <v>-7.8260869564701352E-3</v>
      </c>
      <c r="N19" s="2">
        <f t="shared" si="10"/>
        <v>190.038681</v>
      </c>
      <c r="O19" s="35">
        <f t="shared" si="11"/>
        <v>6.5070869565033718E-3</v>
      </c>
    </row>
    <row r="20" spans="1:15" ht="33" x14ac:dyDescent="0.25">
      <c r="A20" s="53" t="s">
        <v>142</v>
      </c>
      <c r="B20" s="8">
        <v>1</v>
      </c>
      <c r="C20" s="8">
        <f t="shared" si="9"/>
        <v>221</v>
      </c>
      <c r="D20" s="8">
        <v>184</v>
      </c>
      <c r="E20" s="8">
        <v>37</v>
      </c>
      <c r="F20" s="9">
        <v>1600</v>
      </c>
      <c r="G20" s="9">
        <f t="shared" si="1"/>
        <v>8.6959999999999997</v>
      </c>
      <c r="H20" s="9">
        <f t="shared" si="2"/>
        <v>643.5</v>
      </c>
      <c r="I20" s="9">
        <f t="shared" si="3"/>
        <v>795.3</v>
      </c>
      <c r="K20" s="25">
        <f t="shared" si="4"/>
        <v>8.695652173913043</v>
      </c>
      <c r="L20" s="25">
        <f t="shared" si="5"/>
        <v>643.47826086956513</v>
      </c>
      <c r="M20" s="95">
        <f t="shared" si="6"/>
        <v>2.1739130434866638E-2</v>
      </c>
      <c r="N20" s="2">
        <f t="shared" si="10"/>
        <v>151.80165</v>
      </c>
      <c r="O20" s="35">
        <f t="shared" si="11"/>
        <v>-2.0089130434826075E-2</v>
      </c>
    </row>
    <row r="21" spans="1:15" ht="33" x14ac:dyDescent="0.25">
      <c r="A21" s="53" t="s">
        <v>143</v>
      </c>
      <c r="B21" s="8">
        <v>1</v>
      </c>
      <c r="C21" s="8">
        <f t="shared" si="9"/>
        <v>207</v>
      </c>
      <c r="D21" s="8">
        <v>184</v>
      </c>
      <c r="E21" s="8">
        <v>23</v>
      </c>
      <c r="F21" s="9">
        <v>1287</v>
      </c>
      <c r="G21" s="9">
        <f t="shared" si="1"/>
        <v>6.9950000000000001</v>
      </c>
      <c r="H21" s="9">
        <f t="shared" si="2"/>
        <v>321.77</v>
      </c>
      <c r="I21" s="9">
        <f t="shared" si="3"/>
        <v>397.68</v>
      </c>
      <c r="K21" s="25">
        <f t="shared" si="4"/>
        <v>6.9945652173913047</v>
      </c>
      <c r="L21" s="25">
        <f t="shared" si="5"/>
        <v>321.75</v>
      </c>
      <c r="M21" s="95">
        <f t="shared" si="6"/>
        <v>1.999999999998181E-2</v>
      </c>
      <c r="N21" s="2">
        <f t="shared" si="10"/>
        <v>75.905542999999994</v>
      </c>
      <c r="O21" s="35">
        <f t="shared" si="11"/>
        <v>-2.4457000000040807E-2</v>
      </c>
    </row>
    <row r="22" spans="1:15" ht="33" x14ac:dyDescent="0.25">
      <c r="A22" s="53" t="s">
        <v>143</v>
      </c>
      <c r="B22" s="8">
        <v>1</v>
      </c>
      <c r="C22" s="8">
        <f t="shared" si="9"/>
        <v>203</v>
      </c>
      <c r="D22" s="8">
        <v>184</v>
      </c>
      <c r="E22" s="8">
        <v>19</v>
      </c>
      <c r="F22" s="9">
        <v>1287</v>
      </c>
      <c r="G22" s="9">
        <f t="shared" si="1"/>
        <v>6.9950000000000001</v>
      </c>
      <c r="H22" s="9">
        <f t="shared" si="2"/>
        <v>265.81</v>
      </c>
      <c r="I22" s="9">
        <f t="shared" si="3"/>
        <v>328.51</v>
      </c>
      <c r="K22" s="25">
        <f t="shared" si="4"/>
        <v>6.9945652173913047</v>
      </c>
      <c r="L22" s="25">
        <f t="shared" si="5"/>
        <v>265.79347826086956</v>
      </c>
      <c r="M22" s="95">
        <f t="shared" si="6"/>
        <v>1.6521739130439528E-2</v>
      </c>
      <c r="N22" s="2">
        <f t="shared" si="10"/>
        <v>62.704579000000003</v>
      </c>
      <c r="O22" s="35">
        <f t="shared" si="11"/>
        <v>-1.1942739130404334E-2</v>
      </c>
    </row>
    <row r="23" spans="1:15" ht="33" x14ac:dyDescent="0.25">
      <c r="A23" s="53" t="s">
        <v>143</v>
      </c>
      <c r="B23" s="8">
        <v>1</v>
      </c>
      <c r="C23" s="8">
        <f t="shared" si="9"/>
        <v>213</v>
      </c>
      <c r="D23" s="8">
        <v>184</v>
      </c>
      <c r="E23" s="8">
        <v>29</v>
      </c>
      <c r="F23" s="9">
        <v>1720</v>
      </c>
      <c r="G23" s="9">
        <f t="shared" si="1"/>
        <v>9.3480000000000008</v>
      </c>
      <c r="H23" s="9">
        <f t="shared" si="2"/>
        <v>542.17999999999995</v>
      </c>
      <c r="I23" s="9">
        <f t="shared" si="3"/>
        <v>670.08</v>
      </c>
      <c r="K23" s="25">
        <f t="shared" si="4"/>
        <v>9.3478260869565215</v>
      </c>
      <c r="L23" s="25">
        <f t="shared" si="5"/>
        <v>542.17391304347825</v>
      </c>
      <c r="M23" s="95">
        <f t="shared" si="6"/>
        <v>6.086956521698994E-3</v>
      </c>
      <c r="N23" s="2">
        <f t="shared" si="10"/>
        <v>127.90026199999998</v>
      </c>
      <c r="O23" s="35">
        <f t="shared" si="11"/>
        <v>-5.8249565217920463E-3</v>
      </c>
    </row>
    <row r="24" spans="1:15" ht="49.5" x14ac:dyDescent="0.25">
      <c r="A24" s="53" t="s">
        <v>144</v>
      </c>
      <c r="B24" s="8">
        <v>1</v>
      </c>
      <c r="C24" s="8">
        <f t="shared" si="9"/>
        <v>272</v>
      </c>
      <c r="D24" s="8">
        <v>184</v>
      </c>
      <c r="E24" s="8">
        <v>88</v>
      </c>
      <c r="F24" s="9">
        <v>1230</v>
      </c>
      <c r="G24" s="9">
        <f t="shared" si="1"/>
        <v>6.6849999999999996</v>
      </c>
      <c r="H24" s="9">
        <f t="shared" si="2"/>
        <v>1176.56</v>
      </c>
      <c r="I24" s="9">
        <f t="shared" si="3"/>
        <v>1454.11</v>
      </c>
      <c r="K24" s="25">
        <f t="shared" si="4"/>
        <v>6.6847826086956523</v>
      </c>
      <c r="L24" s="25">
        <f t="shared" si="5"/>
        <v>1176.5217391304348</v>
      </c>
      <c r="M24" s="95">
        <f t="shared" si="6"/>
        <v>3.8260869565192479E-2</v>
      </c>
      <c r="N24" s="2">
        <f t="shared" si="10"/>
        <v>277.55050399999999</v>
      </c>
      <c r="O24" s="35">
        <f t="shared" si="11"/>
        <v>-3.7756869565100715E-2</v>
      </c>
    </row>
    <row r="25" spans="1:15" ht="49.5" x14ac:dyDescent="0.25">
      <c r="A25" s="53" t="s">
        <v>145</v>
      </c>
      <c r="B25" s="8">
        <v>1</v>
      </c>
      <c r="C25" s="8">
        <f t="shared" si="9"/>
        <v>189</v>
      </c>
      <c r="D25" s="8">
        <v>184</v>
      </c>
      <c r="E25" s="8">
        <v>5</v>
      </c>
      <c r="F25" s="9">
        <v>1230</v>
      </c>
      <c r="G25" s="9">
        <f t="shared" si="1"/>
        <v>6.6849999999999996</v>
      </c>
      <c r="H25" s="9">
        <f t="shared" si="2"/>
        <v>66.849999999999994</v>
      </c>
      <c r="I25" s="9">
        <f t="shared" si="3"/>
        <v>82.62</v>
      </c>
      <c r="K25" s="25">
        <f t="shared" si="4"/>
        <v>6.6847826086956523</v>
      </c>
      <c r="L25" s="25">
        <f t="shared" si="5"/>
        <v>66.84782608695653</v>
      </c>
      <c r="M25" s="95">
        <f t="shared" si="6"/>
        <v>2.1739130434639264E-3</v>
      </c>
      <c r="N25" s="2">
        <f t="shared" si="10"/>
        <v>15.769914999999999</v>
      </c>
      <c r="O25" s="35">
        <f t="shared" si="11"/>
        <v>-2.2589130434766957E-3</v>
      </c>
    </row>
    <row r="26" spans="1:15" ht="49.5" x14ac:dyDescent="0.25">
      <c r="A26" s="53" t="s">
        <v>145</v>
      </c>
      <c r="B26" s="8">
        <v>1</v>
      </c>
      <c r="C26" s="8">
        <f t="shared" si="9"/>
        <v>206</v>
      </c>
      <c r="D26" s="8">
        <v>176</v>
      </c>
      <c r="E26" s="8">
        <v>30</v>
      </c>
      <c r="F26" s="9">
        <v>1176.52</v>
      </c>
      <c r="G26" s="9">
        <f t="shared" si="1"/>
        <v>6.6849999999999996</v>
      </c>
      <c r="H26" s="9">
        <f t="shared" si="2"/>
        <v>401.1</v>
      </c>
      <c r="I26" s="9">
        <f t="shared" si="3"/>
        <v>495.72</v>
      </c>
      <c r="K26" s="25">
        <f t="shared" si="4"/>
        <v>6.6847727272727271</v>
      </c>
      <c r="L26" s="25">
        <f t="shared" si="5"/>
        <v>401.08636363636361</v>
      </c>
      <c r="M26" s="95">
        <f t="shared" si="6"/>
        <v>1.3636363636408078E-2</v>
      </c>
      <c r="N26" s="2">
        <f t="shared" si="10"/>
        <v>94.619489999999999</v>
      </c>
      <c r="O26" s="35">
        <f t="shared" si="11"/>
        <v>-1.414636363642785E-2</v>
      </c>
    </row>
    <row r="27" spans="1:15" ht="49.5" x14ac:dyDescent="0.25">
      <c r="A27" s="53" t="s">
        <v>146</v>
      </c>
      <c r="B27" s="8">
        <v>1</v>
      </c>
      <c r="C27" s="8">
        <f t="shared" si="9"/>
        <v>196</v>
      </c>
      <c r="D27" s="8">
        <v>176</v>
      </c>
      <c r="E27" s="8">
        <v>20</v>
      </c>
      <c r="F27" s="9">
        <v>1231.04</v>
      </c>
      <c r="G27" s="9">
        <f t="shared" si="1"/>
        <v>6.9950000000000001</v>
      </c>
      <c r="H27" s="9">
        <f t="shared" si="2"/>
        <v>279.8</v>
      </c>
      <c r="I27" s="9">
        <f t="shared" si="3"/>
        <v>345.8</v>
      </c>
      <c r="K27" s="25">
        <f t="shared" si="4"/>
        <v>6.9945454545454542</v>
      </c>
      <c r="L27" s="25">
        <f t="shared" si="5"/>
        <v>279.78181818181815</v>
      </c>
      <c r="M27" s="95">
        <f t="shared" si="6"/>
        <v>1.8181818181858489E-2</v>
      </c>
      <c r="N27" s="2">
        <f t="shared" si="10"/>
        <v>66.004820000000009</v>
      </c>
      <c r="O27" s="35">
        <f t="shared" si="11"/>
        <v>-1.3361818181863327E-2</v>
      </c>
    </row>
    <row r="28" spans="1:15" ht="33" x14ac:dyDescent="0.25">
      <c r="A28" s="53" t="s">
        <v>147</v>
      </c>
      <c r="B28" s="8">
        <v>1</v>
      </c>
      <c r="C28" s="8">
        <f t="shared" si="9"/>
        <v>203</v>
      </c>
      <c r="D28" s="8">
        <v>184</v>
      </c>
      <c r="E28" s="8">
        <v>19</v>
      </c>
      <c r="F28" s="9">
        <v>1382</v>
      </c>
      <c r="G28" s="9">
        <f t="shared" si="1"/>
        <v>7.5110000000000001</v>
      </c>
      <c r="H28" s="9">
        <f t="shared" si="2"/>
        <v>285.42</v>
      </c>
      <c r="I28" s="9">
        <f t="shared" si="3"/>
        <v>352.75</v>
      </c>
      <c r="K28" s="25">
        <f t="shared" si="4"/>
        <v>7.5108695652173916</v>
      </c>
      <c r="L28" s="25">
        <f t="shared" si="5"/>
        <v>285.41304347826087</v>
      </c>
      <c r="M28" s="95">
        <f t="shared" si="6"/>
        <v>6.956521739141408E-3</v>
      </c>
      <c r="N28" s="2">
        <f t="shared" si="10"/>
        <v>67.330578000000003</v>
      </c>
      <c r="O28" s="35">
        <f t="shared" si="11"/>
        <v>-6.3785217391227889E-3</v>
      </c>
    </row>
    <row r="29" spans="1:15" ht="49.5" x14ac:dyDescent="0.25">
      <c r="A29" s="53" t="s">
        <v>148</v>
      </c>
      <c r="B29" s="8">
        <v>1</v>
      </c>
      <c r="C29" s="8">
        <f t="shared" si="9"/>
        <v>201</v>
      </c>
      <c r="D29" s="8">
        <v>184</v>
      </c>
      <c r="E29" s="8">
        <v>17</v>
      </c>
      <c r="F29" s="9">
        <v>1287</v>
      </c>
      <c r="G29" s="9">
        <f t="shared" si="1"/>
        <v>6.9950000000000001</v>
      </c>
      <c r="H29" s="9">
        <f t="shared" si="2"/>
        <v>237.83</v>
      </c>
      <c r="I29" s="9">
        <f t="shared" si="3"/>
        <v>293.93</v>
      </c>
      <c r="K29" s="25">
        <f t="shared" si="4"/>
        <v>6.9945652173913047</v>
      </c>
      <c r="L29" s="25">
        <f t="shared" si="5"/>
        <v>237.81521739130437</v>
      </c>
      <c r="M29" s="95">
        <f t="shared" si="6"/>
        <v>1.4782608695639965E-2</v>
      </c>
      <c r="N29" s="2">
        <f t="shared" si="10"/>
        <v>56.104097000000003</v>
      </c>
      <c r="O29" s="35">
        <f t="shared" si="11"/>
        <v>-1.0685608695609972E-2</v>
      </c>
    </row>
    <row r="30" spans="1:15" ht="33" x14ac:dyDescent="0.25">
      <c r="A30" s="53" t="s">
        <v>149</v>
      </c>
      <c r="B30" s="8">
        <v>1</v>
      </c>
      <c r="C30" s="8">
        <f t="shared" si="9"/>
        <v>204</v>
      </c>
      <c r="D30" s="8">
        <v>184</v>
      </c>
      <c r="E30" s="8">
        <v>20</v>
      </c>
      <c r="F30" s="9">
        <v>1917</v>
      </c>
      <c r="G30" s="9">
        <f t="shared" si="1"/>
        <v>10.417999999999999</v>
      </c>
      <c r="H30" s="9">
        <f t="shared" si="2"/>
        <v>416.72</v>
      </c>
      <c r="I30" s="9">
        <f t="shared" si="3"/>
        <v>515.02</v>
      </c>
      <c r="K30" s="25">
        <f t="shared" si="4"/>
        <v>10.418478260869565</v>
      </c>
      <c r="L30" s="25">
        <f t="shared" si="5"/>
        <v>416.73913043478257</v>
      </c>
      <c r="M30" s="95">
        <f t="shared" si="6"/>
        <v>-1.9130434782539396E-2</v>
      </c>
      <c r="N30" s="2">
        <f t="shared" si="10"/>
        <v>98.304248000000001</v>
      </c>
      <c r="O30" s="35">
        <f t="shared" si="11"/>
        <v>2.3378434782557633E-2</v>
      </c>
    </row>
    <row r="31" spans="1:15" ht="33" x14ac:dyDescent="0.25">
      <c r="A31" s="53" t="s">
        <v>150</v>
      </c>
      <c r="B31" s="8">
        <v>1</v>
      </c>
      <c r="C31" s="8">
        <f t="shared" si="9"/>
        <v>221</v>
      </c>
      <c r="D31" s="8">
        <v>184</v>
      </c>
      <c r="E31" s="8">
        <v>37</v>
      </c>
      <c r="F31" s="9">
        <v>1647</v>
      </c>
      <c r="G31" s="9">
        <f t="shared" si="1"/>
        <v>8.9510000000000005</v>
      </c>
      <c r="H31" s="9">
        <f t="shared" si="2"/>
        <v>662.37</v>
      </c>
      <c r="I31" s="9">
        <f t="shared" si="3"/>
        <v>818.62</v>
      </c>
      <c r="K31" s="25">
        <f t="shared" si="4"/>
        <v>8.9510869565217384</v>
      </c>
      <c r="L31" s="25">
        <f t="shared" si="5"/>
        <v>662.38043478260863</v>
      </c>
      <c r="M31" s="95">
        <f t="shared" si="6"/>
        <v>-1.0434782608626847E-2</v>
      </c>
      <c r="N31" s="2">
        <f t="shared" si="10"/>
        <v>156.253083</v>
      </c>
      <c r="O31" s="35">
        <f t="shared" si="11"/>
        <v>1.3517782608573725E-2</v>
      </c>
    </row>
    <row r="32" spans="1:15" ht="33" x14ac:dyDescent="0.25">
      <c r="A32" s="53" t="s">
        <v>151</v>
      </c>
      <c r="B32" s="8">
        <v>1</v>
      </c>
      <c r="C32" s="8">
        <f t="shared" si="9"/>
        <v>272</v>
      </c>
      <c r="D32" s="8">
        <v>184</v>
      </c>
      <c r="E32" s="8">
        <v>88</v>
      </c>
      <c r="F32" s="9">
        <v>1382</v>
      </c>
      <c r="G32" s="9">
        <f t="shared" si="1"/>
        <v>7.5110000000000001</v>
      </c>
      <c r="H32" s="9">
        <f t="shared" si="2"/>
        <v>1321.94</v>
      </c>
      <c r="I32" s="9">
        <f t="shared" si="3"/>
        <v>1633.79</v>
      </c>
      <c r="K32" s="25">
        <f t="shared" si="4"/>
        <v>7.5108695652173916</v>
      </c>
      <c r="L32" s="25">
        <f t="shared" si="5"/>
        <v>1321.913043478261</v>
      </c>
      <c r="M32" s="95">
        <f t="shared" si="6"/>
        <v>2.6956521739066375E-2</v>
      </c>
      <c r="N32" s="2">
        <f t="shared" si="10"/>
        <v>311.84564599999999</v>
      </c>
      <c r="O32" s="35">
        <f t="shared" si="11"/>
        <v>-3.1310521738987518E-2</v>
      </c>
    </row>
    <row r="33" spans="1:15" ht="49.5" x14ac:dyDescent="0.25">
      <c r="A33" s="53" t="s">
        <v>152</v>
      </c>
      <c r="B33" s="8">
        <v>1</v>
      </c>
      <c r="C33" s="8">
        <f t="shared" si="9"/>
        <v>272</v>
      </c>
      <c r="D33" s="8">
        <v>184</v>
      </c>
      <c r="E33" s="8">
        <v>88</v>
      </c>
      <c r="F33" s="9">
        <v>1287</v>
      </c>
      <c r="G33" s="9">
        <f t="shared" si="1"/>
        <v>6.9950000000000001</v>
      </c>
      <c r="H33" s="9">
        <f t="shared" si="2"/>
        <v>1231.1199999999999</v>
      </c>
      <c r="I33" s="9">
        <f t="shared" si="3"/>
        <v>1521.54</v>
      </c>
      <c r="K33" s="25">
        <f t="shared" si="4"/>
        <v>6.9945652173913047</v>
      </c>
      <c r="L33" s="25">
        <f t="shared" si="5"/>
        <v>1231.0434782608695</v>
      </c>
      <c r="M33" s="95">
        <f t="shared" si="6"/>
        <v>7.6521739130384958E-2</v>
      </c>
      <c r="N33" s="2">
        <f t="shared" si="10"/>
        <v>290.42120799999998</v>
      </c>
      <c r="O33" s="35">
        <f t="shared" si="11"/>
        <v>-7.5313739130479007E-2</v>
      </c>
    </row>
    <row r="34" spans="1:15" ht="33" x14ac:dyDescent="0.25">
      <c r="A34" s="53" t="s">
        <v>153</v>
      </c>
      <c r="B34" s="8">
        <v>1</v>
      </c>
      <c r="C34" s="8">
        <f t="shared" si="9"/>
        <v>237</v>
      </c>
      <c r="D34" s="8">
        <v>184</v>
      </c>
      <c r="E34" s="8">
        <v>53</v>
      </c>
      <c r="F34" s="9">
        <v>1917</v>
      </c>
      <c r="G34" s="9">
        <f t="shared" si="1"/>
        <v>10.417999999999999</v>
      </c>
      <c r="H34" s="9">
        <f t="shared" si="2"/>
        <v>1104.31</v>
      </c>
      <c r="I34" s="9">
        <f t="shared" si="3"/>
        <v>1364.82</v>
      </c>
      <c r="K34" s="25">
        <f t="shared" si="4"/>
        <v>10.418478260869565</v>
      </c>
      <c r="L34" s="25">
        <f t="shared" si="5"/>
        <v>1104.3586956521738</v>
      </c>
      <c r="M34" s="95">
        <f t="shared" si="6"/>
        <v>-4.8695652173819326E-2</v>
      </c>
      <c r="N34" s="2">
        <f t="shared" si="10"/>
        <v>260.50672900000001</v>
      </c>
      <c r="O34" s="35">
        <f t="shared" si="11"/>
        <v>4.5424652173778668E-2</v>
      </c>
    </row>
    <row r="35" spans="1:15" ht="33" x14ac:dyDescent="0.25">
      <c r="A35" s="53" t="s">
        <v>154</v>
      </c>
      <c r="B35" s="8">
        <v>1</v>
      </c>
      <c r="C35" s="8">
        <f t="shared" si="9"/>
        <v>226</v>
      </c>
      <c r="D35" s="8">
        <v>184</v>
      </c>
      <c r="E35" s="8">
        <v>42</v>
      </c>
      <c r="F35" s="9">
        <v>1647</v>
      </c>
      <c r="G35" s="9">
        <f t="shared" si="1"/>
        <v>8.9510000000000005</v>
      </c>
      <c r="H35" s="9">
        <f t="shared" si="2"/>
        <v>751.88</v>
      </c>
      <c r="I35" s="9">
        <f t="shared" si="3"/>
        <v>929.25</v>
      </c>
      <c r="K35" s="25">
        <f t="shared" si="4"/>
        <v>8.9510869565217384</v>
      </c>
      <c r="L35" s="25">
        <f t="shared" si="5"/>
        <v>751.89130434782601</v>
      </c>
      <c r="M35" s="95">
        <f t="shared" si="6"/>
        <v>-1.1304347826012417E-2</v>
      </c>
      <c r="N35" s="2">
        <f t="shared" si="10"/>
        <v>177.368492</v>
      </c>
      <c r="O35" s="35">
        <f t="shared" si="11"/>
        <v>9.7963478260680859E-3</v>
      </c>
    </row>
    <row r="36" spans="1:15" ht="33" x14ac:dyDescent="0.25">
      <c r="A36" s="53" t="s">
        <v>155</v>
      </c>
      <c r="B36" s="8">
        <v>1</v>
      </c>
      <c r="C36" s="8">
        <f t="shared" si="9"/>
        <v>272.5</v>
      </c>
      <c r="D36" s="8">
        <v>184</v>
      </c>
      <c r="E36" s="8">
        <v>88.5</v>
      </c>
      <c r="F36" s="9">
        <v>1917</v>
      </c>
      <c r="G36" s="9">
        <f t="shared" si="1"/>
        <v>10.417999999999999</v>
      </c>
      <c r="H36" s="9">
        <f t="shared" si="2"/>
        <v>1843.99</v>
      </c>
      <c r="I36" s="9">
        <f t="shared" si="3"/>
        <v>2278.9899999999998</v>
      </c>
      <c r="K36" s="25">
        <f t="shared" si="4"/>
        <v>10.418478260869565</v>
      </c>
      <c r="L36" s="25">
        <f t="shared" si="5"/>
        <v>1844.070652173913</v>
      </c>
      <c r="M36" s="95">
        <f t="shared" si="6"/>
        <v>-8.065217391299484E-2</v>
      </c>
      <c r="N36" s="2">
        <f t="shared" si="10"/>
        <v>434.99724099999997</v>
      </c>
      <c r="O36" s="35">
        <f t="shared" si="11"/>
        <v>7.7893173913253122E-2</v>
      </c>
    </row>
    <row r="37" spans="1:15" ht="33" x14ac:dyDescent="0.25">
      <c r="A37" s="53" t="s">
        <v>156</v>
      </c>
      <c r="B37" s="8">
        <v>1</v>
      </c>
      <c r="C37" s="8">
        <f t="shared" si="9"/>
        <v>270.75</v>
      </c>
      <c r="D37" s="8">
        <v>184</v>
      </c>
      <c r="E37" s="8">
        <v>86.75</v>
      </c>
      <c r="F37" s="9">
        <v>1500</v>
      </c>
      <c r="G37" s="9">
        <f t="shared" si="1"/>
        <v>8.1519999999999992</v>
      </c>
      <c r="H37" s="9">
        <f t="shared" si="2"/>
        <v>1414.37</v>
      </c>
      <c r="I37" s="9">
        <f t="shared" si="3"/>
        <v>1748.02</v>
      </c>
      <c r="K37" s="25">
        <f t="shared" si="4"/>
        <v>8.1521739130434785</v>
      </c>
      <c r="L37" s="25">
        <f t="shared" si="5"/>
        <v>1414.4021739130435</v>
      </c>
      <c r="M37" s="95">
        <f t="shared" si="6"/>
        <v>-3.2173913043607172E-2</v>
      </c>
      <c r="N37" s="2">
        <f t="shared" si="10"/>
        <v>333.64988299999999</v>
      </c>
      <c r="O37" s="35">
        <f t="shared" si="11"/>
        <v>3.2056913043561508E-2</v>
      </c>
    </row>
    <row r="38" spans="1:15" ht="33" x14ac:dyDescent="0.25">
      <c r="A38" s="53" t="s">
        <v>156</v>
      </c>
      <c r="B38" s="8">
        <v>1</v>
      </c>
      <c r="C38" s="8">
        <f t="shared" si="9"/>
        <v>271</v>
      </c>
      <c r="D38" s="8">
        <v>184</v>
      </c>
      <c r="E38" s="8">
        <v>87</v>
      </c>
      <c r="F38" s="9">
        <v>1287</v>
      </c>
      <c r="G38" s="9">
        <f t="shared" si="1"/>
        <v>6.9950000000000001</v>
      </c>
      <c r="H38" s="9">
        <f t="shared" si="2"/>
        <v>1217.1300000000001</v>
      </c>
      <c r="I38" s="9">
        <f t="shared" si="3"/>
        <v>1504.25</v>
      </c>
      <c r="K38" s="25">
        <f t="shared" si="4"/>
        <v>6.9945652173913047</v>
      </c>
      <c r="L38" s="25">
        <f t="shared" si="5"/>
        <v>1217.054347826087</v>
      </c>
      <c r="M38" s="95">
        <f t="shared" si="6"/>
        <v>7.5652173913113074E-2</v>
      </c>
      <c r="N38" s="2">
        <f t="shared" si="10"/>
        <v>287.12096700000001</v>
      </c>
      <c r="O38" s="35">
        <f t="shared" si="11"/>
        <v>-7.4685173912939717E-2</v>
      </c>
    </row>
    <row r="39" spans="1:15" ht="33" x14ac:dyDescent="0.25">
      <c r="A39" s="53" t="s">
        <v>180</v>
      </c>
      <c r="B39" s="8">
        <v>1</v>
      </c>
      <c r="C39" s="8">
        <f t="shared" si="9"/>
        <v>186</v>
      </c>
      <c r="D39" s="8">
        <v>184</v>
      </c>
      <c r="E39" s="8">
        <v>2</v>
      </c>
      <c r="F39" s="9">
        <v>1200</v>
      </c>
      <c r="G39" s="9">
        <f t="shared" si="1"/>
        <v>6.5220000000000002</v>
      </c>
      <c r="H39" s="9">
        <f t="shared" si="2"/>
        <v>26.09</v>
      </c>
      <c r="I39" s="9">
        <f t="shared" si="3"/>
        <v>32.24</v>
      </c>
      <c r="K39" s="25">
        <f t="shared" si="4"/>
        <v>6.5217391304347823</v>
      </c>
      <c r="L39" s="25">
        <f t="shared" si="5"/>
        <v>26.086956521739129</v>
      </c>
      <c r="M39" s="95">
        <f t="shared" si="6"/>
        <v>3.0434782608708133E-3</v>
      </c>
      <c r="N39" s="2">
        <f t="shared" si="10"/>
        <v>6.1546310000000002</v>
      </c>
      <c r="O39" s="35">
        <f t="shared" si="11"/>
        <v>1.5875217391254637E-3</v>
      </c>
    </row>
    <row r="40" spans="1:15" ht="49.5" x14ac:dyDescent="0.25">
      <c r="A40" s="53" t="s">
        <v>157</v>
      </c>
      <c r="B40" s="8">
        <v>1</v>
      </c>
      <c r="C40" s="8">
        <f t="shared" si="9"/>
        <v>209.5</v>
      </c>
      <c r="D40" s="8">
        <v>184</v>
      </c>
      <c r="E40" s="8">
        <v>25.5</v>
      </c>
      <c r="F40" s="9">
        <v>1190</v>
      </c>
      <c r="G40" s="9">
        <f t="shared" si="1"/>
        <v>6.4669999999999996</v>
      </c>
      <c r="H40" s="9">
        <f t="shared" si="2"/>
        <v>329.82</v>
      </c>
      <c r="I40" s="9">
        <f t="shared" si="3"/>
        <v>407.62</v>
      </c>
      <c r="K40" s="25">
        <f t="shared" si="4"/>
        <v>6.4673913043478262</v>
      </c>
      <c r="L40" s="25">
        <f t="shared" si="5"/>
        <v>329.83695652173913</v>
      </c>
      <c r="M40" s="95">
        <f t="shared" si="6"/>
        <v>-1.6956521739132313E-2</v>
      </c>
      <c r="N40" s="2">
        <f t="shared" si="10"/>
        <v>77.804537999999994</v>
      </c>
      <c r="O40" s="35">
        <f t="shared" si="11"/>
        <v>2.1494521739100492E-2</v>
      </c>
    </row>
    <row r="41" spans="1:15" ht="49.5" x14ac:dyDescent="0.25">
      <c r="A41" s="53" t="s">
        <v>157</v>
      </c>
      <c r="B41" s="8">
        <v>1</v>
      </c>
      <c r="C41" s="8">
        <f t="shared" si="9"/>
        <v>138</v>
      </c>
      <c r="D41" s="8">
        <v>136</v>
      </c>
      <c r="E41" s="8">
        <v>2</v>
      </c>
      <c r="F41" s="9">
        <v>750.22</v>
      </c>
      <c r="G41" s="9">
        <f t="shared" si="1"/>
        <v>5.516</v>
      </c>
      <c r="H41" s="9">
        <f t="shared" si="2"/>
        <v>22.06</v>
      </c>
      <c r="I41" s="9">
        <f t="shared" si="3"/>
        <v>27.26</v>
      </c>
      <c r="K41" s="25">
        <f t="shared" si="4"/>
        <v>5.516323529411765</v>
      </c>
      <c r="L41" s="25">
        <f t="shared" si="5"/>
        <v>22.06529411764706</v>
      </c>
      <c r="M41" s="95">
        <f t="shared" si="6"/>
        <v>-5.294117647061114E-3</v>
      </c>
      <c r="N41" s="2">
        <f t="shared" si="10"/>
        <v>5.2039539999999995</v>
      </c>
      <c r="O41" s="35">
        <f t="shared" si="11"/>
        <v>9.2481176470577964E-3</v>
      </c>
    </row>
    <row r="42" spans="1:15" ht="49.5" x14ac:dyDescent="0.25">
      <c r="A42" s="53" t="s">
        <v>157</v>
      </c>
      <c r="B42" s="8">
        <v>1</v>
      </c>
      <c r="C42" s="8">
        <f t="shared" si="9"/>
        <v>184</v>
      </c>
      <c r="D42" s="8">
        <v>176</v>
      </c>
      <c r="E42" s="8">
        <v>8</v>
      </c>
      <c r="F42" s="9">
        <v>1138.26</v>
      </c>
      <c r="G42" s="9">
        <f t="shared" si="1"/>
        <v>6.4669999999999996</v>
      </c>
      <c r="H42" s="9">
        <f t="shared" si="2"/>
        <v>103.47</v>
      </c>
      <c r="I42" s="9">
        <f t="shared" si="3"/>
        <v>127.88</v>
      </c>
      <c r="K42" s="25">
        <f t="shared" si="4"/>
        <v>6.467386363636364</v>
      </c>
      <c r="L42" s="25">
        <f t="shared" si="5"/>
        <v>103.47818181818182</v>
      </c>
      <c r="M42" s="95">
        <f t="shared" si="6"/>
        <v>-8.1818181818249514E-3</v>
      </c>
      <c r="N42" s="2">
        <f t="shared" si="10"/>
        <v>24.408573000000001</v>
      </c>
      <c r="O42" s="35">
        <f t="shared" si="11"/>
        <v>6.7548181818324338E-3</v>
      </c>
    </row>
    <row r="43" spans="1:15" ht="33" x14ac:dyDescent="0.25">
      <c r="A43" s="53" t="s">
        <v>158</v>
      </c>
      <c r="B43" s="8">
        <v>1</v>
      </c>
      <c r="C43" s="8">
        <f t="shared" si="9"/>
        <v>180</v>
      </c>
      <c r="D43" s="8">
        <v>168</v>
      </c>
      <c r="E43" s="8">
        <v>12</v>
      </c>
      <c r="F43" s="9">
        <v>1503.78</v>
      </c>
      <c r="G43" s="9">
        <f t="shared" si="1"/>
        <v>8.9510000000000005</v>
      </c>
      <c r="H43" s="9">
        <f t="shared" si="2"/>
        <v>214.82</v>
      </c>
      <c r="I43" s="9">
        <f t="shared" si="3"/>
        <v>265.5</v>
      </c>
      <c r="K43" s="25">
        <f t="shared" si="4"/>
        <v>8.9510714285714279</v>
      </c>
      <c r="L43" s="25">
        <f t="shared" si="5"/>
        <v>214.82571428571427</v>
      </c>
      <c r="M43" s="95">
        <f t="shared" si="6"/>
        <v>-5.7142857142764569E-3</v>
      </c>
      <c r="N43" s="2">
        <f t="shared" si="10"/>
        <v>50.676037999999998</v>
      </c>
      <c r="O43" s="35">
        <f t="shared" si="11"/>
        <v>1.7522857142466819E-3</v>
      </c>
    </row>
    <row r="44" spans="1:15" ht="33" x14ac:dyDescent="0.25">
      <c r="A44" s="53" t="s">
        <v>159</v>
      </c>
      <c r="B44" s="8">
        <v>1</v>
      </c>
      <c r="C44" s="8">
        <f t="shared" si="9"/>
        <v>194</v>
      </c>
      <c r="D44" s="8">
        <v>184</v>
      </c>
      <c r="E44" s="8">
        <v>10</v>
      </c>
      <c r="F44" s="9">
        <v>1190</v>
      </c>
      <c r="G44" s="9">
        <f t="shared" si="1"/>
        <v>6.4669999999999996</v>
      </c>
      <c r="H44" s="9">
        <f t="shared" si="2"/>
        <v>129.34</v>
      </c>
      <c r="I44" s="9">
        <f t="shared" si="3"/>
        <v>159.85</v>
      </c>
      <c r="K44" s="25">
        <f t="shared" si="4"/>
        <v>6.4673913043478262</v>
      </c>
      <c r="L44" s="25">
        <f t="shared" si="5"/>
        <v>129.34782608695653</v>
      </c>
      <c r="M44" s="95">
        <f t="shared" si="6"/>
        <v>-7.8260869565269786E-3</v>
      </c>
      <c r="N44" s="2">
        <f t="shared" si="10"/>
        <v>30.511306000000001</v>
      </c>
      <c r="O44" s="35">
        <f t="shared" si="11"/>
        <v>9.1320869565265639E-3</v>
      </c>
    </row>
    <row r="45" spans="1:15" ht="33" x14ac:dyDescent="0.25">
      <c r="A45" s="53" t="s">
        <v>159</v>
      </c>
      <c r="B45" s="8">
        <v>1</v>
      </c>
      <c r="C45" s="8">
        <f t="shared" si="9"/>
        <v>184</v>
      </c>
      <c r="D45" s="8">
        <v>176</v>
      </c>
      <c r="E45" s="8">
        <v>8</v>
      </c>
      <c r="F45" s="9">
        <v>1138.26</v>
      </c>
      <c r="G45" s="9">
        <f t="shared" si="1"/>
        <v>6.4669999999999996</v>
      </c>
      <c r="H45" s="9">
        <f t="shared" si="2"/>
        <v>103.47</v>
      </c>
      <c r="I45" s="9">
        <f t="shared" si="3"/>
        <v>127.88</v>
      </c>
      <c r="K45" s="25">
        <f t="shared" si="4"/>
        <v>6.467386363636364</v>
      </c>
      <c r="L45" s="25">
        <f t="shared" si="5"/>
        <v>103.47818181818182</v>
      </c>
      <c r="M45" s="95">
        <f t="shared" si="6"/>
        <v>-8.1818181818249514E-3</v>
      </c>
      <c r="N45" s="2">
        <f t="shared" si="10"/>
        <v>24.408573000000001</v>
      </c>
      <c r="O45" s="35">
        <f t="shared" si="11"/>
        <v>6.7548181818324338E-3</v>
      </c>
    </row>
    <row r="46" spans="1:15" x14ac:dyDescent="0.25">
      <c r="F46" s="35"/>
      <c r="G46" s="35"/>
    </row>
  </sheetData>
  <mergeCells count="12">
    <mergeCell ref="D8:D9"/>
    <mergeCell ref="E8:E9"/>
    <mergeCell ref="H1:I1"/>
    <mergeCell ref="A2:I2"/>
    <mergeCell ref="A7:A9"/>
    <mergeCell ref="B7:B9"/>
    <mergeCell ref="C7:E7"/>
    <mergeCell ref="F7:F9"/>
    <mergeCell ref="G7:G9"/>
    <mergeCell ref="H7:H9"/>
    <mergeCell ref="I7:I9"/>
    <mergeCell ref="C8:C9"/>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8E32C-3E43-43C6-9255-3AD253594659}">
  <sheetPr>
    <tabColor theme="9" tint="0.59999389629810485"/>
  </sheetPr>
  <dimension ref="A1:I48"/>
  <sheetViews>
    <sheetView zoomScale="80" zoomScaleNormal="80" workbookViewId="0">
      <selection activeCell="P17" sqref="P17"/>
    </sheetView>
  </sheetViews>
  <sheetFormatPr defaultRowHeight="16.5" x14ac:dyDescent="0.25"/>
  <cols>
    <col min="1" max="1" width="49.140625" style="2" customWidth="1"/>
    <col min="2" max="2" width="15.28515625" style="2" customWidth="1"/>
    <col min="3" max="3" width="14.5703125" style="2" customWidth="1"/>
    <col min="4" max="4" width="14.7109375" style="2" customWidth="1"/>
    <col min="5" max="5" width="18.42578125" style="2" customWidth="1"/>
    <col min="6" max="6" width="15.85546875" style="2" customWidth="1"/>
    <col min="7" max="7" width="20.140625" style="2" customWidth="1"/>
    <col min="8" max="8" width="21.28515625" style="2" customWidth="1"/>
    <col min="9" max="9" width="23.85546875" style="2" customWidth="1"/>
    <col min="10" max="247" width="9.140625" style="2"/>
    <col min="248" max="248" width="42.7109375" style="2" customWidth="1"/>
    <col min="249" max="249" width="15.28515625" style="2" customWidth="1"/>
    <col min="250" max="250" width="14.5703125" style="2" customWidth="1"/>
    <col min="251" max="251" width="14.7109375" style="2" customWidth="1"/>
    <col min="252" max="252" width="18.42578125" style="2" customWidth="1"/>
    <col min="253" max="254" width="20.140625" style="2" customWidth="1"/>
    <col min="255" max="255" width="23.42578125" style="2" customWidth="1"/>
    <col min="256" max="256" width="26.85546875" style="2" customWidth="1"/>
    <col min="257" max="503" width="9.140625" style="2"/>
    <col min="504" max="504" width="42.7109375" style="2" customWidth="1"/>
    <col min="505" max="505" width="15.28515625" style="2" customWidth="1"/>
    <col min="506" max="506" width="14.5703125" style="2" customWidth="1"/>
    <col min="507" max="507" width="14.7109375" style="2" customWidth="1"/>
    <col min="508" max="508" width="18.42578125" style="2" customWidth="1"/>
    <col min="509" max="510" width="20.140625" style="2" customWidth="1"/>
    <col min="511" max="511" width="23.42578125" style="2" customWidth="1"/>
    <col min="512" max="512" width="26.85546875" style="2" customWidth="1"/>
    <col min="513" max="759" width="9.140625" style="2"/>
    <col min="760" max="760" width="42.7109375" style="2" customWidth="1"/>
    <col min="761" max="761" width="15.28515625" style="2" customWidth="1"/>
    <col min="762" max="762" width="14.5703125" style="2" customWidth="1"/>
    <col min="763" max="763" width="14.7109375" style="2" customWidth="1"/>
    <col min="764" max="764" width="18.42578125" style="2" customWidth="1"/>
    <col min="765" max="766" width="20.140625" style="2" customWidth="1"/>
    <col min="767" max="767" width="23.42578125" style="2" customWidth="1"/>
    <col min="768" max="768" width="26.85546875" style="2" customWidth="1"/>
    <col min="769" max="1015" width="9.140625" style="2"/>
    <col min="1016" max="1016" width="42.7109375" style="2" customWidth="1"/>
    <col min="1017" max="1017" width="15.28515625" style="2" customWidth="1"/>
    <col min="1018" max="1018" width="14.5703125" style="2" customWidth="1"/>
    <col min="1019" max="1019" width="14.7109375" style="2" customWidth="1"/>
    <col min="1020" max="1020" width="18.42578125" style="2" customWidth="1"/>
    <col min="1021" max="1022" width="20.140625" style="2" customWidth="1"/>
    <col min="1023" max="1023" width="23.42578125" style="2" customWidth="1"/>
    <col min="1024" max="1024" width="26.85546875" style="2" customWidth="1"/>
    <col min="1025" max="1271" width="9.140625" style="2"/>
    <col min="1272" max="1272" width="42.7109375" style="2" customWidth="1"/>
    <col min="1273" max="1273" width="15.28515625" style="2" customWidth="1"/>
    <col min="1274" max="1274" width="14.5703125" style="2" customWidth="1"/>
    <col min="1275" max="1275" width="14.7109375" style="2" customWidth="1"/>
    <col min="1276" max="1276" width="18.42578125" style="2" customWidth="1"/>
    <col min="1277" max="1278" width="20.140625" style="2" customWidth="1"/>
    <col min="1279" max="1279" width="23.42578125" style="2" customWidth="1"/>
    <col min="1280" max="1280" width="26.85546875" style="2" customWidth="1"/>
    <col min="1281" max="1527" width="9.140625" style="2"/>
    <col min="1528" max="1528" width="42.7109375" style="2" customWidth="1"/>
    <col min="1529" max="1529" width="15.28515625" style="2" customWidth="1"/>
    <col min="1530" max="1530" width="14.5703125" style="2" customWidth="1"/>
    <col min="1531" max="1531" width="14.7109375" style="2" customWidth="1"/>
    <col min="1532" max="1532" width="18.42578125" style="2" customWidth="1"/>
    <col min="1533" max="1534" width="20.140625" style="2" customWidth="1"/>
    <col min="1535" max="1535" width="23.42578125" style="2" customWidth="1"/>
    <col min="1536" max="1536" width="26.85546875" style="2" customWidth="1"/>
    <col min="1537" max="1783" width="9.140625" style="2"/>
    <col min="1784" max="1784" width="42.7109375" style="2" customWidth="1"/>
    <col min="1785" max="1785" width="15.28515625" style="2" customWidth="1"/>
    <col min="1786" max="1786" width="14.5703125" style="2" customWidth="1"/>
    <col min="1787" max="1787" width="14.7109375" style="2" customWidth="1"/>
    <col min="1788" max="1788" width="18.42578125" style="2" customWidth="1"/>
    <col min="1789" max="1790" width="20.140625" style="2" customWidth="1"/>
    <col min="1791" max="1791" width="23.42578125" style="2" customWidth="1"/>
    <col min="1792" max="1792" width="26.85546875" style="2" customWidth="1"/>
    <col min="1793" max="2039" width="9.140625" style="2"/>
    <col min="2040" max="2040" width="42.7109375" style="2" customWidth="1"/>
    <col min="2041" max="2041" width="15.28515625" style="2" customWidth="1"/>
    <col min="2042" max="2042" width="14.5703125" style="2" customWidth="1"/>
    <col min="2043" max="2043" width="14.7109375" style="2" customWidth="1"/>
    <col min="2044" max="2044" width="18.42578125" style="2" customWidth="1"/>
    <col min="2045" max="2046" width="20.140625" style="2" customWidth="1"/>
    <col min="2047" max="2047" width="23.42578125" style="2" customWidth="1"/>
    <col min="2048" max="2048" width="26.85546875" style="2" customWidth="1"/>
    <col min="2049" max="2295" width="9.140625" style="2"/>
    <col min="2296" max="2296" width="42.7109375" style="2" customWidth="1"/>
    <col min="2297" max="2297" width="15.28515625" style="2" customWidth="1"/>
    <col min="2298" max="2298" width="14.5703125" style="2" customWidth="1"/>
    <col min="2299" max="2299" width="14.7109375" style="2" customWidth="1"/>
    <col min="2300" max="2300" width="18.42578125" style="2" customWidth="1"/>
    <col min="2301" max="2302" width="20.140625" style="2" customWidth="1"/>
    <col min="2303" max="2303" width="23.42578125" style="2" customWidth="1"/>
    <col min="2304" max="2304" width="26.85546875" style="2" customWidth="1"/>
    <col min="2305" max="2551" width="9.140625" style="2"/>
    <col min="2552" max="2552" width="42.7109375" style="2" customWidth="1"/>
    <col min="2553" max="2553" width="15.28515625" style="2" customWidth="1"/>
    <col min="2554" max="2554" width="14.5703125" style="2" customWidth="1"/>
    <col min="2555" max="2555" width="14.7109375" style="2" customWidth="1"/>
    <col min="2556" max="2556" width="18.42578125" style="2" customWidth="1"/>
    <col min="2557" max="2558" width="20.140625" style="2" customWidth="1"/>
    <col min="2559" max="2559" width="23.42578125" style="2" customWidth="1"/>
    <col min="2560" max="2560" width="26.85546875" style="2" customWidth="1"/>
    <col min="2561" max="2807" width="9.140625" style="2"/>
    <col min="2808" max="2808" width="42.7109375" style="2" customWidth="1"/>
    <col min="2809" max="2809" width="15.28515625" style="2" customWidth="1"/>
    <col min="2810" max="2810" width="14.5703125" style="2" customWidth="1"/>
    <col min="2811" max="2811" width="14.7109375" style="2" customWidth="1"/>
    <col min="2812" max="2812" width="18.42578125" style="2" customWidth="1"/>
    <col min="2813" max="2814" width="20.140625" style="2" customWidth="1"/>
    <col min="2815" max="2815" width="23.42578125" style="2" customWidth="1"/>
    <col min="2816" max="2816" width="26.85546875" style="2" customWidth="1"/>
    <col min="2817" max="3063" width="9.140625" style="2"/>
    <col min="3064" max="3064" width="42.7109375" style="2" customWidth="1"/>
    <col min="3065" max="3065" width="15.28515625" style="2" customWidth="1"/>
    <col min="3066" max="3066" width="14.5703125" style="2" customWidth="1"/>
    <col min="3067" max="3067" width="14.7109375" style="2" customWidth="1"/>
    <col min="3068" max="3068" width="18.42578125" style="2" customWidth="1"/>
    <col min="3069" max="3070" width="20.140625" style="2" customWidth="1"/>
    <col min="3071" max="3071" width="23.42578125" style="2" customWidth="1"/>
    <col min="3072" max="3072" width="26.85546875" style="2" customWidth="1"/>
    <col min="3073" max="3319" width="9.140625" style="2"/>
    <col min="3320" max="3320" width="42.7109375" style="2" customWidth="1"/>
    <col min="3321" max="3321" width="15.28515625" style="2" customWidth="1"/>
    <col min="3322" max="3322" width="14.5703125" style="2" customWidth="1"/>
    <col min="3323" max="3323" width="14.7109375" style="2" customWidth="1"/>
    <col min="3324" max="3324" width="18.42578125" style="2" customWidth="1"/>
    <col min="3325" max="3326" width="20.140625" style="2" customWidth="1"/>
    <col min="3327" max="3327" width="23.42578125" style="2" customWidth="1"/>
    <col min="3328" max="3328" width="26.85546875" style="2" customWidth="1"/>
    <col min="3329" max="3575" width="9.140625" style="2"/>
    <col min="3576" max="3576" width="42.7109375" style="2" customWidth="1"/>
    <col min="3577" max="3577" width="15.28515625" style="2" customWidth="1"/>
    <col min="3578" max="3578" width="14.5703125" style="2" customWidth="1"/>
    <col min="3579" max="3579" width="14.7109375" style="2" customWidth="1"/>
    <col min="3580" max="3580" width="18.42578125" style="2" customWidth="1"/>
    <col min="3581" max="3582" width="20.140625" style="2" customWidth="1"/>
    <col min="3583" max="3583" width="23.42578125" style="2" customWidth="1"/>
    <col min="3584" max="3584" width="26.85546875" style="2" customWidth="1"/>
    <col min="3585" max="3831" width="9.140625" style="2"/>
    <col min="3832" max="3832" width="42.7109375" style="2" customWidth="1"/>
    <col min="3833" max="3833" width="15.28515625" style="2" customWidth="1"/>
    <col min="3834" max="3834" width="14.5703125" style="2" customWidth="1"/>
    <col min="3835" max="3835" width="14.7109375" style="2" customWidth="1"/>
    <col min="3836" max="3836" width="18.42578125" style="2" customWidth="1"/>
    <col min="3837" max="3838" width="20.140625" style="2" customWidth="1"/>
    <col min="3839" max="3839" width="23.42578125" style="2" customWidth="1"/>
    <col min="3840" max="3840" width="26.85546875" style="2" customWidth="1"/>
    <col min="3841" max="4087" width="9.140625" style="2"/>
    <col min="4088" max="4088" width="42.7109375" style="2" customWidth="1"/>
    <col min="4089" max="4089" width="15.28515625" style="2" customWidth="1"/>
    <col min="4090" max="4090" width="14.5703125" style="2" customWidth="1"/>
    <col min="4091" max="4091" width="14.7109375" style="2" customWidth="1"/>
    <col min="4092" max="4092" width="18.42578125" style="2" customWidth="1"/>
    <col min="4093" max="4094" width="20.140625" style="2" customWidth="1"/>
    <col min="4095" max="4095" width="23.42578125" style="2" customWidth="1"/>
    <col min="4096" max="4096" width="26.85546875" style="2" customWidth="1"/>
    <col min="4097" max="4343" width="9.140625" style="2"/>
    <col min="4344" max="4344" width="42.7109375" style="2" customWidth="1"/>
    <col min="4345" max="4345" width="15.28515625" style="2" customWidth="1"/>
    <col min="4346" max="4346" width="14.5703125" style="2" customWidth="1"/>
    <col min="4347" max="4347" width="14.7109375" style="2" customWidth="1"/>
    <col min="4348" max="4348" width="18.42578125" style="2" customWidth="1"/>
    <col min="4349" max="4350" width="20.140625" style="2" customWidth="1"/>
    <col min="4351" max="4351" width="23.42578125" style="2" customWidth="1"/>
    <col min="4352" max="4352" width="26.85546875" style="2" customWidth="1"/>
    <col min="4353" max="4599" width="9.140625" style="2"/>
    <col min="4600" max="4600" width="42.7109375" style="2" customWidth="1"/>
    <col min="4601" max="4601" width="15.28515625" style="2" customWidth="1"/>
    <col min="4602" max="4602" width="14.5703125" style="2" customWidth="1"/>
    <col min="4603" max="4603" width="14.7109375" style="2" customWidth="1"/>
    <col min="4604" max="4604" width="18.42578125" style="2" customWidth="1"/>
    <col min="4605" max="4606" width="20.140625" style="2" customWidth="1"/>
    <col min="4607" max="4607" width="23.42578125" style="2" customWidth="1"/>
    <col min="4608" max="4608" width="26.85546875" style="2" customWidth="1"/>
    <col min="4609" max="4855" width="9.140625" style="2"/>
    <col min="4856" max="4856" width="42.7109375" style="2" customWidth="1"/>
    <col min="4857" max="4857" width="15.28515625" style="2" customWidth="1"/>
    <col min="4858" max="4858" width="14.5703125" style="2" customWidth="1"/>
    <col min="4859" max="4859" width="14.7109375" style="2" customWidth="1"/>
    <col min="4860" max="4860" width="18.42578125" style="2" customWidth="1"/>
    <col min="4861" max="4862" width="20.140625" style="2" customWidth="1"/>
    <col min="4863" max="4863" width="23.42578125" style="2" customWidth="1"/>
    <col min="4864" max="4864" width="26.85546875" style="2" customWidth="1"/>
    <col min="4865" max="5111" width="9.140625" style="2"/>
    <col min="5112" max="5112" width="42.7109375" style="2" customWidth="1"/>
    <col min="5113" max="5113" width="15.28515625" style="2" customWidth="1"/>
    <col min="5114" max="5114" width="14.5703125" style="2" customWidth="1"/>
    <col min="5115" max="5115" width="14.7109375" style="2" customWidth="1"/>
    <col min="5116" max="5116" width="18.42578125" style="2" customWidth="1"/>
    <col min="5117" max="5118" width="20.140625" style="2" customWidth="1"/>
    <col min="5119" max="5119" width="23.42578125" style="2" customWidth="1"/>
    <col min="5120" max="5120" width="26.85546875" style="2" customWidth="1"/>
    <col min="5121" max="5367" width="9.140625" style="2"/>
    <col min="5368" max="5368" width="42.7109375" style="2" customWidth="1"/>
    <col min="5369" max="5369" width="15.28515625" style="2" customWidth="1"/>
    <col min="5370" max="5370" width="14.5703125" style="2" customWidth="1"/>
    <col min="5371" max="5371" width="14.7109375" style="2" customWidth="1"/>
    <col min="5372" max="5372" width="18.42578125" style="2" customWidth="1"/>
    <col min="5373" max="5374" width="20.140625" style="2" customWidth="1"/>
    <col min="5375" max="5375" width="23.42578125" style="2" customWidth="1"/>
    <col min="5376" max="5376" width="26.85546875" style="2" customWidth="1"/>
    <col min="5377" max="5623" width="9.140625" style="2"/>
    <col min="5624" max="5624" width="42.7109375" style="2" customWidth="1"/>
    <col min="5625" max="5625" width="15.28515625" style="2" customWidth="1"/>
    <col min="5626" max="5626" width="14.5703125" style="2" customWidth="1"/>
    <col min="5627" max="5627" width="14.7109375" style="2" customWidth="1"/>
    <col min="5628" max="5628" width="18.42578125" style="2" customWidth="1"/>
    <col min="5629" max="5630" width="20.140625" style="2" customWidth="1"/>
    <col min="5631" max="5631" width="23.42578125" style="2" customWidth="1"/>
    <col min="5632" max="5632" width="26.85546875" style="2" customWidth="1"/>
    <col min="5633" max="5879" width="9.140625" style="2"/>
    <col min="5880" max="5880" width="42.7109375" style="2" customWidth="1"/>
    <col min="5881" max="5881" width="15.28515625" style="2" customWidth="1"/>
    <col min="5882" max="5882" width="14.5703125" style="2" customWidth="1"/>
    <col min="5883" max="5883" width="14.7109375" style="2" customWidth="1"/>
    <col min="5884" max="5884" width="18.42578125" style="2" customWidth="1"/>
    <col min="5885" max="5886" width="20.140625" style="2" customWidth="1"/>
    <col min="5887" max="5887" width="23.42578125" style="2" customWidth="1"/>
    <col min="5888" max="5888" width="26.85546875" style="2" customWidth="1"/>
    <col min="5889" max="6135" width="9.140625" style="2"/>
    <col min="6136" max="6136" width="42.7109375" style="2" customWidth="1"/>
    <col min="6137" max="6137" width="15.28515625" style="2" customWidth="1"/>
    <col min="6138" max="6138" width="14.5703125" style="2" customWidth="1"/>
    <col min="6139" max="6139" width="14.7109375" style="2" customWidth="1"/>
    <col min="6140" max="6140" width="18.42578125" style="2" customWidth="1"/>
    <col min="6141" max="6142" width="20.140625" style="2" customWidth="1"/>
    <col min="6143" max="6143" width="23.42578125" style="2" customWidth="1"/>
    <col min="6144" max="6144" width="26.85546875" style="2" customWidth="1"/>
    <col min="6145" max="6391" width="9.140625" style="2"/>
    <col min="6392" max="6392" width="42.7109375" style="2" customWidth="1"/>
    <col min="6393" max="6393" width="15.28515625" style="2" customWidth="1"/>
    <col min="6394" max="6394" width="14.5703125" style="2" customWidth="1"/>
    <col min="6395" max="6395" width="14.7109375" style="2" customWidth="1"/>
    <col min="6396" max="6396" width="18.42578125" style="2" customWidth="1"/>
    <col min="6397" max="6398" width="20.140625" style="2" customWidth="1"/>
    <col min="6399" max="6399" width="23.42578125" style="2" customWidth="1"/>
    <col min="6400" max="6400" width="26.85546875" style="2" customWidth="1"/>
    <col min="6401" max="6647" width="9.140625" style="2"/>
    <col min="6648" max="6648" width="42.7109375" style="2" customWidth="1"/>
    <col min="6649" max="6649" width="15.28515625" style="2" customWidth="1"/>
    <col min="6650" max="6650" width="14.5703125" style="2" customWidth="1"/>
    <col min="6651" max="6651" width="14.7109375" style="2" customWidth="1"/>
    <col min="6652" max="6652" width="18.42578125" style="2" customWidth="1"/>
    <col min="6653" max="6654" width="20.140625" style="2" customWidth="1"/>
    <col min="6655" max="6655" width="23.42578125" style="2" customWidth="1"/>
    <col min="6656" max="6656" width="26.85546875" style="2" customWidth="1"/>
    <col min="6657" max="6903" width="9.140625" style="2"/>
    <col min="6904" max="6904" width="42.7109375" style="2" customWidth="1"/>
    <col min="6905" max="6905" width="15.28515625" style="2" customWidth="1"/>
    <col min="6906" max="6906" width="14.5703125" style="2" customWidth="1"/>
    <col min="6907" max="6907" width="14.7109375" style="2" customWidth="1"/>
    <col min="6908" max="6908" width="18.42578125" style="2" customWidth="1"/>
    <col min="6909" max="6910" width="20.140625" style="2" customWidth="1"/>
    <col min="6911" max="6911" width="23.42578125" style="2" customWidth="1"/>
    <col min="6912" max="6912" width="26.85546875" style="2" customWidth="1"/>
    <col min="6913" max="7159" width="9.140625" style="2"/>
    <col min="7160" max="7160" width="42.7109375" style="2" customWidth="1"/>
    <col min="7161" max="7161" width="15.28515625" style="2" customWidth="1"/>
    <col min="7162" max="7162" width="14.5703125" style="2" customWidth="1"/>
    <col min="7163" max="7163" width="14.7109375" style="2" customWidth="1"/>
    <col min="7164" max="7164" width="18.42578125" style="2" customWidth="1"/>
    <col min="7165" max="7166" width="20.140625" style="2" customWidth="1"/>
    <col min="7167" max="7167" width="23.42578125" style="2" customWidth="1"/>
    <col min="7168" max="7168" width="26.85546875" style="2" customWidth="1"/>
    <col min="7169" max="7415" width="9.140625" style="2"/>
    <col min="7416" max="7416" width="42.7109375" style="2" customWidth="1"/>
    <col min="7417" max="7417" width="15.28515625" style="2" customWidth="1"/>
    <col min="7418" max="7418" width="14.5703125" style="2" customWidth="1"/>
    <col min="7419" max="7419" width="14.7109375" style="2" customWidth="1"/>
    <col min="7420" max="7420" width="18.42578125" style="2" customWidth="1"/>
    <col min="7421" max="7422" width="20.140625" style="2" customWidth="1"/>
    <col min="7423" max="7423" width="23.42578125" style="2" customWidth="1"/>
    <col min="7424" max="7424" width="26.85546875" style="2" customWidth="1"/>
    <col min="7425" max="7671" width="9.140625" style="2"/>
    <col min="7672" max="7672" width="42.7109375" style="2" customWidth="1"/>
    <col min="7673" max="7673" width="15.28515625" style="2" customWidth="1"/>
    <col min="7674" max="7674" width="14.5703125" style="2" customWidth="1"/>
    <col min="7675" max="7675" width="14.7109375" style="2" customWidth="1"/>
    <col min="7676" max="7676" width="18.42578125" style="2" customWidth="1"/>
    <col min="7677" max="7678" width="20.140625" style="2" customWidth="1"/>
    <col min="7679" max="7679" width="23.42578125" style="2" customWidth="1"/>
    <col min="7680" max="7680" width="26.85546875" style="2" customWidth="1"/>
    <col min="7681" max="7927" width="9.140625" style="2"/>
    <col min="7928" max="7928" width="42.7109375" style="2" customWidth="1"/>
    <col min="7929" max="7929" width="15.28515625" style="2" customWidth="1"/>
    <col min="7930" max="7930" width="14.5703125" style="2" customWidth="1"/>
    <col min="7931" max="7931" width="14.7109375" style="2" customWidth="1"/>
    <col min="7932" max="7932" width="18.42578125" style="2" customWidth="1"/>
    <col min="7933" max="7934" width="20.140625" style="2" customWidth="1"/>
    <col min="7935" max="7935" width="23.42578125" style="2" customWidth="1"/>
    <col min="7936" max="7936" width="26.85546875" style="2" customWidth="1"/>
    <col min="7937" max="8183" width="9.140625" style="2"/>
    <col min="8184" max="8184" width="42.7109375" style="2" customWidth="1"/>
    <col min="8185" max="8185" width="15.28515625" style="2" customWidth="1"/>
    <col min="8186" max="8186" width="14.5703125" style="2" customWidth="1"/>
    <col min="8187" max="8187" width="14.7109375" style="2" customWidth="1"/>
    <col min="8188" max="8188" width="18.42578125" style="2" customWidth="1"/>
    <col min="8189" max="8190" width="20.140625" style="2" customWidth="1"/>
    <col min="8191" max="8191" width="23.42578125" style="2" customWidth="1"/>
    <col min="8192" max="8192" width="26.85546875" style="2" customWidth="1"/>
    <col min="8193" max="8439" width="9.140625" style="2"/>
    <col min="8440" max="8440" width="42.7109375" style="2" customWidth="1"/>
    <col min="8441" max="8441" width="15.28515625" style="2" customWidth="1"/>
    <col min="8442" max="8442" width="14.5703125" style="2" customWidth="1"/>
    <col min="8443" max="8443" width="14.7109375" style="2" customWidth="1"/>
    <col min="8444" max="8444" width="18.42578125" style="2" customWidth="1"/>
    <col min="8445" max="8446" width="20.140625" style="2" customWidth="1"/>
    <col min="8447" max="8447" width="23.42578125" style="2" customWidth="1"/>
    <col min="8448" max="8448" width="26.85546875" style="2" customWidth="1"/>
    <col min="8449" max="8695" width="9.140625" style="2"/>
    <col min="8696" max="8696" width="42.7109375" style="2" customWidth="1"/>
    <col min="8697" max="8697" width="15.28515625" style="2" customWidth="1"/>
    <col min="8698" max="8698" width="14.5703125" style="2" customWidth="1"/>
    <col min="8699" max="8699" width="14.7109375" style="2" customWidth="1"/>
    <col min="8700" max="8700" width="18.42578125" style="2" customWidth="1"/>
    <col min="8701" max="8702" width="20.140625" style="2" customWidth="1"/>
    <col min="8703" max="8703" width="23.42578125" style="2" customWidth="1"/>
    <col min="8704" max="8704" width="26.85546875" style="2" customWidth="1"/>
    <col min="8705" max="8951" width="9.140625" style="2"/>
    <col min="8952" max="8952" width="42.7109375" style="2" customWidth="1"/>
    <col min="8953" max="8953" width="15.28515625" style="2" customWidth="1"/>
    <col min="8954" max="8954" width="14.5703125" style="2" customWidth="1"/>
    <col min="8955" max="8955" width="14.7109375" style="2" customWidth="1"/>
    <col min="8956" max="8956" width="18.42578125" style="2" customWidth="1"/>
    <col min="8957" max="8958" width="20.140625" style="2" customWidth="1"/>
    <col min="8959" max="8959" width="23.42578125" style="2" customWidth="1"/>
    <col min="8960" max="8960" width="26.85546875" style="2" customWidth="1"/>
    <col min="8961" max="9207" width="9.140625" style="2"/>
    <col min="9208" max="9208" width="42.7109375" style="2" customWidth="1"/>
    <col min="9209" max="9209" width="15.28515625" style="2" customWidth="1"/>
    <col min="9210" max="9210" width="14.5703125" style="2" customWidth="1"/>
    <col min="9211" max="9211" width="14.7109375" style="2" customWidth="1"/>
    <col min="9212" max="9212" width="18.42578125" style="2" customWidth="1"/>
    <col min="9213" max="9214" width="20.140625" style="2" customWidth="1"/>
    <col min="9215" max="9215" width="23.42578125" style="2" customWidth="1"/>
    <col min="9216" max="9216" width="26.85546875" style="2" customWidth="1"/>
    <col min="9217" max="9463" width="9.140625" style="2"/>
    <col min="9464" max="9464" width="42.7109375" style="2" customWidth="1"/>
    <col min="9465" max="9465" width="15.28515625" style="2" customWidth="1"/>
    <col min="9466" max="9466" width="14.5703125" style="2" customWidth="1"/>
    <col min="9467" max="9467" width="14.7109375" style="2" customWidth="1"/>
    <col min="9468" max="9468" width="18.42578125" style="2" customWidth="1"/>
    <col min="9469" max="9470" width="20.140625" style="2" customWidth="1"/>
    <col min="9471" max="9471" width="23.42578125" style="2" customWidth="1"/>
    <col min="9472" max="9472" width="26.85546875" style="2" customWidth="1"/>
    <col min="9473" max="9719" width="9.140625" style="2"/>
    <col min="9720" max="9720" width="42.7109375" style="2" customWidth="1"/>
    <col min="9721" max="9721" width="15.28515625" style="2" customWidth="1"/>
    <col min="9722" max="9722" width="14.5703125" style="2" customWidth="1"/>
    <col min="9723" max="9723" width="14.7109375" style="2" customWidth="1"/>
    <col min="9724" max="9724" width="18.42578125" style="2" customWidth="1"/>
    <col min="9725" max="9726" width="20.140625" style="2" customWidth="1"/>
    <col min="9727" max="9727" width="23.42578125" style="2" customWidth="1"/>
    <col min="9728" max="9728" width="26.85546875" style="2" customWidth="1"/>
    <col min="9729" max="9975" width="9.140625" style="2"/>
    <col min="9976" max="9976" width="42.7109375" style="2" customWidth="1"/>
    <col min="9977" max="9977" width="15.28515625" style="2" customWidth="1"/>
    <col min="9978" max="9978" width="14.5703125" style="2" customWidth="1"/>
    <col min="9979" max="9979" width="14.7109375" style="2" customWidth="1"/>
    <col min="9980" max="9980" width="18.42578125" style="2" customWidth="1"/>
    <col min="9981" max="9982" width="20.140625" style="2" customWidth="1"/>
    <col min="9983" max="9983" width="23.42578125" style="2" customWidth="1"/>
    <col min="9984" max="9984" width="26.85546875" style="2" customWidth="1"/>
    <col min="9985" max="10231" width="9.140625" style="2"/>
    <col min="10232" max="10232" width="42.7109375" style="2" customWidth="1"/>
    <col min="10233" max="10233" width="15.28515625" style="2" customWidth="1"/>
    <col min="10234" max="10234" width="14.5703125" style="2" customWidth="1"/>
    <col min="10235" max="10235" width="14.7109375" style="2" customWidth="1"/>
    <col min="10236" max="10236" width="18.42578125" style="2" customWidth="1"/>
    <col min="10237" max="10238" width="20.140625" style="2" customWidth="1"/>
    <col min="10239" max="10239" width="23.42578125" style="2" customWidth="1"/>
    <col min="10240" max="10240" width="26.85546875" style="2" customWidth="1"/>
    <col min="10241" max="10487" width="9.140625" style="2"/>
    <col min="10488" max="10488" width="42.7109375" style="2" customWidth="1"/>
    <col min="10489" max="10489" width="15.28515625" style="2" customWidth="1"/>
    <col min="10490" max="10490" width="14.5703125" style="2" customWidth="1"/>
    <col min="10491" max="10491" width="14.7109375" style="2" customWidth="1"/>
    <col min="10492" max="10492" width="18.42578125" style="2" customWidth="1"/>
    <col min="10493" max="10494" width="20.140625" style="2" customWidth="1"/>
    <col min="10495" max="10495" width="23.42578125" style="2" customWidth="1"/>
    <col min="10496" max="10496" width="26.85546875" style="2" customWidth="1"/>
    <col min="10497" max="10743" width="9.140625" style="2"/>
    <col min="10744" max="10744" width="42.7109375" style="2" customWidth="1"/>
    <col min="10745" max="10745" width="15.28515625" style="2" customWidth="1"/>
    <col min="10746" max="10746" width="14.5703125" style="2" customWidth="1"/>
    <col min="10747" max="10747" width="14.7109375" style="2" customWidth="1"/>
    <col min="10748" max="10748" width="18.42578125" style="2" customWidth="1"/>
    <col min="10749" max="10750" width="20.140625" style="2" customWidth="1"/>
    <col min="10751" max="10751" width="23.42578125" style="2" customWidth="1"/>
    <col min="10752" max="10752" width="26.85546875" style="2" customWidth="1"/>
    <col min="10753" max="10999" width="9.140625" style="2"/>
    <col min="11000" max="11000" width="42.7109375" style="2" customWidth="1"/>
    <col min="11001" max="11001" width="15.28515625" style="2" customWidth="1"/>
    <col min="11002" max="11002" width="14.5703125" style="2" customWidth="1"/>
    <col min="11003" max="11003" width="14.7109375" style="2" customWidth="1"/>
    <col min="11004" max="11004" width="18.42578125" style="2" customWidth="1"/>
    <col min="11005" max="11006" width="20.140625" style="2" customWidth="1"/>
    <col min="11007" max="11007" width="23.42578125" style="2" customWidth="1"/>
    <col min="11008" max="11008" width="26.85546875" style="2" customWidth="1"/>
    <col min="11009" max="11255" width="9.140625" style="2"/>
    <col min="11256" max="11256" width="42.7109375" style="2" customWidth="1"/>
    <col min="11257" max="11257" width="15.28515625" style="2" customWidth="1"/>
    <col min="11258" max="11258" width="14.5703125" style="2" customWidth="1"/>
    <col min="11259" max="11259" width="14.7109375" style="2" customWidth="1"/>
    <col min="11260" max="11260" width="18.42578125" style="2" customWidth="1"/>
    <col min="11261" max="11262" width="20.140625" style="2" customWidth="1"/>
    <col min="11263" max="11263" width="23.42578125" style="2" customWidth="1"/>
    <col min="11264" max="11264" width="26.85546875" style="2" customWidth="1"/>
    <col min="11265" max="11511" width="9.140625" style="2"/>
    <col min="11512" max="11512" width="42.7109375" style="2" customWidth="1"/>
    <col min="11513" max="11513" width="15.28515625" style="2" customWidth="1"/>
    <col min="11514" max="11514" width="14.5703125" style="2" customWidth="1"/>
    <col min="11515" max="11515" width="14.7109375" style="2" customWidth="1"/>
    <col min="11516" max="11516" width="18.42578125" style="2" customWidth="1"/>
    <col min="11517" max="11518" width="20.140625" style="2" customWidth="1"/>
    <col min="11519" max="11519" width="23.42578125" style="2" customWidth="1"/>
    <col min="11520" max="11520" width="26.85546875" style="2" customWidth="1"/>
    <col min="11521" max="11767" width="9.140625" style="2"/>
    <col min="11768" max="11768" width="42.7109375" style="2" customWidth="1"/>
    <col min="11769" max="11769" width="15.28515625" style="2" customWidth="1"/>
    <col min="11770" max="11770" width="14.5703125" style="2" customWidth="1"/>
    <col min="11771" max="11771" width="14.7109375" style="2" customWidth="1"/>
    <col min="11772" max="11772" width="18.42578125" style="2" customWidth="1"/>
    <col min="11773" max="11774" width="20.140625" style="2" customWidth="1"/>
    <col min="11775" max="11775" width="23.42578125" style="2" customWidth="1"/>
    <col min="11776" max="11776" width="26.85546875" style="2" customWidth="1"/>
    <col min="11777" max="12023" width="9.140625" style="2"/>
    <col min="12024" max="12024" width="42.7109375" style="2" customWidth="1"/>
    <col min="12025" max="12025" width="15.28515625" style="2" customWidth="1"/>
    <col min="12026" max="12026" width="14.5703125" style="2" customWidth="1"/>
    <col min="12027" max="12027" width="14.7109375" style="2" customWidth="1"/>
    <col min="12028" max="12028" width="18.42578125" style="2" customWidth="1"/>
    <col min="12029" max="12030" width="20.140625" style="2" customWidth="1"/>
    <col min="12031" max="12031" width="23.42578125" style="2" customWidth="1"/>
    <col min="12032" max="12032" width="26.85546875" style="2" customWidth="1"/>
    <col min="12033" max="12279" width="9.140625" style="2"/>
    <col min="12280" max="12280" width="42.7109375" style="2" customWidth="1"/>
    <col min="12281" max="12281" width="15.28515625" style="2" customWidth="1"/>
    <col min="12282" max="12282" width="14.5703125" style="2" customWidth="1"/>
    <col min="12283" max="12283" width="14.7109375" style="2" customWidth="1"/>
    <col min="12284" max="12284" width="18.42578125" style="2" customWidth="1"/>
    <col min="12285" max="12286" width="20.140625" style="2" customWidth="1"/>
    <col min="12287" max="12287" width="23.42578125" style="2" customWidth="1"/>
    <col min="12288" max="12288" width="26.85546875" style="2" customWidth="1"/>
    <col min="12289" max="12535" width="9.140625" style="2"/>
    <col min="12536" max="12536" width="42.7109375" style="2" customWidth="1"/>
    <col min="12537" max="12537" width="15.28515625" style="2" customWidth="1"/>
    <col min="12538" max="12538" width="14.5703125" style="2" customWidth="1"/>
    <col min="12539" max="12539" width="14.7109375" style="2" customWidth="1"/>
    <col min="12540" max="12540" width="18.42578125" style="2" customWidth="1"/>
    <col min="12541" max="12542" width="20.140625" style="2" customWidth="1"/>
    <col min="12543" max="12543" width="23.42578125" style="2" customWidth="1"/>
    <col min="12544" max="12544" width="26.85546875" style="2" customWidth="1"/>
    <col min="12545" max="12791" width="9.140625" style="2"/>
    <col min="12792" max="12792" width="42.7109375" style="2" customWidth="1"/>
    <col min="12793" max="12793" width="15.28515625" style="2" customWidth="1"/>
    <col min="12794" max="12794" width="14.5703125" style="2" customWidth="1"/>
    <col min="12795" max="12795" width="14.7109375" style="2" customWidth="1"/>
    <col min="12796" max="12796" width="18.42578125" style="2" customWidth="1"/>
    <col min="12797" max="12798" width="20.140625" style="2" customWidth="1"/>
    <col min="12799" max="12799" width="23.42578125" style="2" customWidth="1"/>
    <col min="12800" max="12800" width="26.85546875" style="2" customWidth="1"/>
    <col min="12801" max="13047" width="9.140625" style="2"/>
    <col min="13048" max="13048" width="42.7109375" style="2" customWidth="1"/>
    <col min="13049" max="13049" width="15.28515625" style="2" customWidth="1"/>
    <col min="13050" max="13050" width="14.5703125" style="2" customWidth="1"/>
    <col min="13051" max="13051" width="14.7109375" style="2" customWidth="1"/>
    <col min="13052" max="13052" width="18.42578125" style="2" customWidth="1"/>
    <col min="13053" max="13054" width="20.140625" style="2" customWidth="1"/>
    <col min="13055" max="13055" width="23.42578125" style="2" customWidth="1"/>
    <col min="13056" max="13056" width="26.85546875" style="2" customWidth="1"/>
    <col min="13057" max="13303" width="9.140625" style="2"/>
    <col min="13304" max="13304" width="42.7109375" style="2" customWidth="1"/>
    <col min="13305" max="13305" width="15.28515625" style="2" customWidth="1"/>
    <col min="13306" max="13306" width="14.5703125" style="2" customWidth="1"/>
    <col min="13307" max="13307" width="14.7109375" style="2" customWidth="1"/>
    <col min="13308" max="13308" width="18.42578125" style="2" customWidth="1"/>
    <col min="13309" max="13310" width="20.140625" style="2" customWidth="1"/>
    <col min="13311" max="13311" width="23.42578125" style="2" customWidth="1"/>
    <col min="13312" max="13312" width="26.85546875" style="2" customWidth="1"/>
    <col min="13313" max="13559" width="9.140625" style="2"/>
    <col min="13560" max="13560" width="42.7109375" style="2" customWidth="1"/>
    <col min="13561" max="13561" width="15.28515625" style="2" customWidth="1"/>
    <col min="13562" max="13562" width="14.5703125" style="2" customWidth="1"/>
    <col min="13563" max="13563" width="14.7109375" style="2" customWidth="1"/>
    <col min="13564" max="13564" width="18.42578125" style="2" customWidth="1"/>
    <col min="13565" max="13566" width="20.140625" style="2" customWidth="1"/>
    <col min="13567" max="13567" width="23.42578125" style="2" customWidth="1"/>
    <col min="13568" max="13568" width="26.85546875" style="2" customWidth="1"/>
    <col min="13569" max="13815" width="9.140625" style="2"/>
    <col min="13816" max="13816" width="42.7109375" style="2" customWidth="1"/>
    <col min="13817" max="13817" width="15.28515625" style="2" customWidth="1"/>
    <col min="13818" max="13818" width="14.5703125" style="2" customWidth="1"/>
    <col min="13819" max="13819" width="14.7109375" style="2" customWidth="1"/>
    <col min="13820" max="13820" width="18.42578125" style="2" customWidth="1"/>
    <col min="13821" max="13822" width="20.140625" style="2" customWidth="1"/>
    <col min="13823" max="13823" width="23.42578125" style="2" customWidth="1"/>
    <col min="13824" max="13824" width="26.85546875" style="2" customWidth="1"/>
    <col min="13825" max="14071" width="9.140625" style="2"/>
    <col min="14072" max="14072" width="42.7109375" style="2" customWidth="1"/>
    <col min="14073" max="14073" width="15.28515625" style="2" customWidth="1"/>
    <col min="14074" max="14074" width="14.5703125" style="2" customWidth="1"/>
    <col min="14075" max="14075" width="14.7109375" style="2" customWidth="1"/>
    <col min="14076" max="14076" width="18.42578125" style="2" customWidth="1"/>
    <col min="14077" max="14078" width="20.140625" style="2" customWidth="1"/>
    <col min="14079" max="14079" width="23.42578125" style="2" customWidth="1"/>
    <col min="14080" max="14080" width="26.85546875" style="2" customWidth="1"/>
    <col min="14081" max="14327" width="9.140625" style="2"/>
    <col min="14328" max="14328" width="42.7109375" style="2" customWidth="1"/>
    <col min="14329" max="14329" width="15.28515625" style="2" customWidth="1"/>
    <col min="14330" max="14330" width="14.5703125" style="2" customWidth="1"/>
    <col min="14331" max="14331" width="14.7109375" style="2" customWidth="1"/>
    <col min="14332" max="14332" width="18.42578125" style="2" customWidth="1"/>
    <col min="14333" max="14334" width="20.140625" style="2" customWidth="1"/>
    <col min="14335" max="14335" width="23.42578125" style="2" customWidth="1"/>
    <col min="14336" max="14336" width="26.85546875" style="2" customWidth="1"/>
    <col min="14337" max="14583" width="9.140625" style="2"/>
    <col min="14584" max="14584" width="42.7109375" style="2" customWidth="1"/>
    <col min="14585" max="14585" width="15.28515625" style="2" customWidth="1"/>
    <col min="14586" max="14586" width="14.5703125" style="2" customWidth="1"/>
    <col min="14587" max="14587" width="14.7109375" style="2" customWidth="1"/>
    <col min="14588" max="14588" width="18.42578125" style="2" customWidth="1"/>
    <col min="14589" max="14590" width="20.140625" style="2" customWidth="1"/>
    <col min="14591" max="14591" width="23.42578125" style="2" customWidth="1"/>
    <col min="14592" max="14592" width="26.85546875" style="2" customWidth="1"/>
    <col min="14593" max="14839" width="9.140625" style="2"/>
    <col min="14840" max="14840" width="42.7109375" style="2" customWidth="1"/>
    <col min="14841" max="14841" width="15.28515625" style="2" customWidth="1"/>
    <col min="14842" max="14842" width="14.5703125" style="2" customWidth="1"/>
    <col min="14843" max="14843" width="14.7109375" style="2" customWidth="1"/>
    <col min="14844" max="14844" width="18.42578125" style="2" customWidth="1"/>
    <col min="14845" max="14846" width="20.140625" style="2" customWidth="1"/>
    <col min="14847" max="14847" width="23.42578125" style="2" customWidth="1"/>
    <col min="14848" max="14848" width="26.85546875" style="2" customWidth="1"/>
    <col min="14849" max="15095" width="9.140625" style="2"/>
    <col min="15096" max="15096" width="42.7109375" style="2" customWidth="1"/>
    <col min="15097" max="15097" width="15.28515625" style="2" customWidth="1"/>
    <col min="15098" max="15098" width="14.5703125" style="2" customWidth="1"/>
    <col min="15099" max="15099" width="14.7109375" style="2" customWidth="1"/>
    <col min="15100" max="15100" width="18.42578125" style="2" customWidth="1"/>
    <col min="15101" max="15102" width="20.140625" style="2" customWidth="1"/>
    <col min="15103" max="15103" width="23.42578125" style="2" customWidth="1"/>
    <col min="15104" max="15104" width="26.85546875" style="2" customWidth="1"/>
    <col min="15105" max="15351" width="9.140625" style="2"/>
    <col min="15352" max="15352" width="42.7109375" style="2" customWidth="1"/>
    <col min="15353" max="15353" width="15.28515625" style="2" customWidth="1"/>
    <col min="15354" max="15354" width="14.5703125" style="2" customWidth="1"/>
    <col min="15355" max="15355" width="14.7109375" style="2" customWidth="1"/>
    <col min="15356" max="15356" width="18.42578125" style="2" customWidth="1"/>
    <col min="15357" max="15358" width="20.140625" style="2" customWidth="1"/>
    <col min="15359" max="15359" width="23.42578125" style="2" customWidth="1"/>
    <col min="15360" max="15360" width="26.85546875" style="2" customWidth="1"/>
    <col min="15361" max="15607" width="9.140625" style="2"/>
    <col min="15608" max="15608" width="42.7109375" style="2" customWidth="1"/>
    <col min="15609" max="15609" width="15.28515625" style="2" customWidth="1"/>
    <col min="15610" max="15610" width="14.5703125" style="2" customWidth="1"/>
    <col min="15611" max="15611" width="14.7109375" style="2" customWidth="1"/>
    <col min="15612" max="15612" width="18.42578125" style="2" customWidth="1"/>
    <col min="15613" max="15614" width="20.140625" style="2" customWidth="1"/>
    <col min="15615" max="15615" width="23.42578125" style="2" customWidth="1"/>
    <col min="15616" max="15616" width="26.85546875" style="2" customWidth="1"/>
    <col min="15617" max="15863" width="9.140625" style="2"/>
    <col min="15864" max="15864" width="42.7109375" style="2" customWidth="1"/>
    <col min="15865" max="15865" width="15.28515625" style="2" customWidth="1"/>
    <col min="15866" max="15866" width="14.5703125" style="2" customWidth="1"/>
    <col min="15867" max="15867" width="14.7109375" style="2" customWidth="1"/>
    <col min="15868" max="15868" width="18.42578125" style="2" customWidth="1"/>
    <col min="15869" max="15870" width="20.140625" style="2" customWidth="1"/>
    <col min="15871" max="15871" width="23.42578125" style="2" customWidth="1"/>
    <col min="15872" max="15872" width="26.85546875" style="2" customWidth="1"/>
    <col min="15873" max="16119" width="9.140625" style="2"/>
    <col min="16120" max="16120" width="42.7109375" style="2" customWidth="1"/>
    <col min="16121" max="16121" width="15.28515625" style="2" customWidth="1"/>
    <col min="16122" max="16122" width="14.5703125" style="2" customWidth="1"/>
    <col min="16123" max="16123" width="14.7109375" style="2" customWidth="1"/>
    <col min="16124" max="16124" width="18.42578125" style="2" customWidth="1"/>
    <col min="16125" max="16126" width="20.140625" style="2" customWidth="1"/>
    <col min="16127" max="16127" width="23.42578125" style="2" customWidth="1"/>
    <col min="16128" max="16128" width="26.85546875" style="2" customWidth="1"/>
    <col min="16129" max="16384" width="9.140625" style="2"/>
  </cols>
  <sheetData>
    <row r="1" spans="1:9" x14ac:dyDescent="0.25">
      <c r="H1" s="147" t="s">
        <v>199</v>
      </c>
      <c r="I1" s="147"/>
    </row>
    <row r="2" spans="1:9" s="1" customFormat="1" ht="39.75" customHeight="1" x14ac:dyDescent="0.25">
      <c r="A2" s="146" t="s">
        <v>133</v>
      </c>
      <c r="B2" s="146"/>
      <c r="C2" s="146"/>
      <c r="D2" s="146"/>
      <c r="E2" s="146"/>
      <c r="F2" s="146"/>
      <c r="G2" s="146"/>
      <c r="H2" s="146"/>
      <c r="I2" s="146"/>
    </row>
    <row r="4" spans="1:9" x14ac:dyDescent="0.25">
      <c r="A4" s="2" t="s">
        <v>182</v>
      </c>
      <c r="G4" s="25"/>
      <c r="H4" s="25"/>
    </row>
    <row r="5" spans="1:9" x14ac:dyDescent="0.25">
      <c r="A5" s="2" t="s">
        <v>183</v>
      </c>
    </row>
    <row r="6" spans="1:9" x14ac:dyDescent="0.25">
      <c r="E6" s="17"/>
      <c r="H6" s="16"/>
    </row>
    <row r="7" spans="1:9" ht="38.25" customHeight="1" x14ac:dyDescent="0.25">
      <c r="A7" s="148"/>
      <c r="B7" s="148" t="s">
        <v>17</v>
      </c>
      <c r="C7" s="155" t="s">
        <v>19</v>
      </c>
      <c r="D7" s="155"/>
      <c r="E7" s="155"/>
      <c r="F7" s="155" t="s">
        <v>10</v>
      </c>
      <c r="G7" s="181" t="s">
        <v>162</v>
      </c>
      <c r="H7" s="187" t="s">
        <v>20</v>
      </c>
      <c r="I7" s="152" t="s">
        <v>7</v>
      </c>
    </row>
    <row r="8" spans="1:9" ht="24" customHeight="1" x14ac:dyDescent="0.25">
      <c r="A8" s="148"/>
      <c r="B8" s="148"/>
      <c r="C8" s="185" t="s">
        <v>111</v>
      </c>
      <c r="D8" s="185" t="s">
        <v>134</v>
      </c>
      <c r="E8" s="155" t="s">
        <v>26</v>
      </c>
      <c r="F8" s="155"/>
      <c r="G8" s="181"/>
      <c r="H8" s="187"/>
      <c r="I8" s="152"/>
    </row>
    <row r="9" spans="1:9" ht="72.75" customHeight="1" x14ac:dyDescent="0.25">
      <c r="A9" s="148"/>
      <c r="B9" s="148"/>
      <c r="C9" s="186"/>
      <c r="D9" s="186"/>
      <c r="E9" s="155"/>
      <c r="F9" s="155"/>
      <c r="G9" s="181"/>
      <c r="H9" s="187"/>
      <c r="I9" s="152"/>
    </row>
    <row r="10" spans="1:9" ht="20.25" customHeight="1" x14ac:dyDescent="0.25">
      <c r="A10" s="11">
        <v>1</v>
      </c>
      <c r="B10" s="11">
        <v>6</v>
      </c>
      <c r="C10" s="11" t="s">
        <v>21</v>
      </c>
      <c r="D10" s="11">
        <v>8</v>
      </c>
      <c r="E10" s="11">
        <v>9</v>
      </c>
      <c r="F10" s="11">
        <v>11</v>
      </c>
      <c r="G10" s="11">
        <v>12</v>
      </c>
      <c r="H10" s="11">
        <v>13</v>
      </c>
      <c r="I10" s="11" t="s">
        <v>22</v>
      </c>
    </row>
    <row r="11" spans="1:9" s="1" customFormat="1" ht="23.25" customHeight="1" x14ac:dyDescent="0.25">
      <c r="A11" s="3" t="s">
        <v>0</v>
      </c>
      <c r="B11" s="5">
        <f t="shared" ref="B11:H11" si="0">SUM(B12:B47)</f>
        <v>36</v>
      </c>
      <c r="C11" s="5"/>
      <c r="D11" s="5"/>
      <c r="E11" s="5">
        <f t="shared" si="0"/>
        <v>1459</v>
      </c>
      <c r="F11" s="6"/>
      <c r="G11" s="6"/>
      <c r="H11" s="6">
        <f t="shared" si="0"/>
        <v>26844.489999999998</v>
      </c>
      <c r="I11" s="6">
        <f>SUM(I12:I47)</f>
        <v>33177.105191000002</v>
      </c>
    </row>
    <row r="12" spans="1:9" x14ac:dyDescent="0.25">
      <c r="A12" s="53" t="s">
        <v>135</v>
      </c>
      <c r="B12" s="8">
        <v>1</v>
      </c>
      <c r="C12" s="8">
        <f>D12+E12</f>
        <v>185</v>
      </c>
      <c r="D12" s="8">
        <v>158</v>
      </c>
      <c r="E12" s="8">
        <v>27</v>
      </c>
      <c r="F12" s="9">
        <v>1647</v>
      </c>
      <c r="G12" s="9">
        <f>ROUND(F12/158,3)</f>
        <v>10.423999999999999</v>
      </c>
      <c r="H12" s="54">
        <f>ROUND(E12*G12*2,2)</f>
        <v>562.9</v>
      </c>
      <c r="I12" s="9">
        <f>ROUND(H12*1.2359,20)</f>
        <v>695.68811000000005</v>
      </c>
    </row>
    <row r="13" spans="1:9" x14ac:dyDescent="0.25">
      <c r="A13" s="53" t="s">
        <v>136</v>
      </c>
      <c r="B13" s="8">
        <v>1</v>
      </c>
      <c r="C13" s="8">
        <f>D13+E13</f>
        <v>167</v>
      </c>
      <c r="D13" s="8">
        <v>143</v>
      </c>
      <c r="E13" s="8">
        <v>24</v>
      </c>
      <c r="F13" s="9">
        <v>1382</v>
      </c>
      <c r="G13" s="9">
        <f t="shared" ref="G13:G47" si="1">ROUND(F13/158,3)</f>
        <v>8.7469999999999999</v>
      </c>
      <c r="H13" s="54">
        <f t="shared" ref="H13:H47" si="2">ROUND(E13*G13*2,2)</f>
        <v>419.86</v>
      </c>
      <c r="I13" s="9">
        <f t="shared" ref="I13:I47" si="3">ROUND(H13*1.2359,20)</f>
        <v>518.90497400000004</v>
      </c>
    </row>
    <row r="14" spans="1:9" x14ac:dyDescent="0.25">
      <c r="A14" s="53" t="s">
        <v>137</v>
      </c>
      <c r="B14" s="8">
        <v>1</v>
      </c>
      <c r="C14" s="8">
        <f>D14+E14</f>
        <v>199</v>
      </c>
      <c r="D14" s="8">
        <v>158</v>
      </c>
      <c r="E14" s="8">
        <v>41</v>
      </c>
      <c r="F14" s="9">
        <v>1287</v>
      </c>
      <c r="G14" s="9">
        <f t="shared" si="1"/>
        <v>8.1460000000000008</v>
      </c>
      <c r="H14" s="54">
        <f t="shared" si="2"/>
        <v>667.97</v>
      </c>
      <c r="I14" s="9">
        <f t="shared" si="3"/>
        <v>825.54412300000001</v>
      </c>
    </row>
    <row r="15" spans="1:9" ht="33" x14ac:dyDescent="0.25">
      <c r="A15" s="53" t="s">
        <v>138</v>
      </c>
      <c r="B15" s="8">
        <v>1</v>
      </c>
      <c r="C15" s="8">
        <f t="shared" ref="C15:C47" si="4">D15+E15</f>
        <v>129</v>
      </c>
      <c r="D15" s="8">
        <v>87</v>
      </c>
      <c r="E15" s="8">
        <v>42</v>
      </c>
      <c r="F15" s="9">
        <v>1700</v>
      </c>
      <c r="G15" s="9">
        <f t="shared" si="1"/>
        <v>10.759</v>
      </c>
      <c r="H15" s="54">
        <f t="shared" si="2"/>
        <v>903.76</v>
      </c>
      <c r="I15" s="9">
        <f t="shared" si="3"/>
        <v>1116.9569839999999</v>
      </c>
    </row>
    <row r="16" spans="1:9" ht="33" x14ac:dyDescent="0.25">
      <c r="A16" s="53" t="s">
        <v>139</v>
      </c>
      <c r="B16" s="8">
        <v>1</v>
      </c>
      <c r="C16" s="8">
        <f t="shared" si="4"/>
        <v>139</v>
      </c>
      <c r="D16" s="8">
        <v>79</v>
      </c>
      <c r="E16" s="8">
        <v>60</v>
      </c>
      <c r="F16" s="9">
        <v>1647</v>
      </c>
      <c r="G16" s="9">
        <f t="shared" si="1"/>
        <v>10.423999999999999</v>
      </c>
      <c r="H16" s="54">
        <f t="shared" si="2"/>
        <v>1250.8800000000001</v>
      </c>
      <c r="I16" s="9">
        <f t="shared" si="3"/>
        <v>1545.9625920000001</v>
      </c>
    </row>
    <row r="17" spans="1:9" ht="33" x14ac:dyDescent="0.25">
      <c r="A17" s="53" t="s">
        <v>139</v>
      </c>
      <c r="B17" s="8">
        <v>1</v>
      </c>
      <c r="C17" s="8">
        <f t="shared" si="4"/>
        <v>203</v>
      </c>
      <c r="D17" s="8">
        <v>158</v>
      </c>
      <c r="E17" s="8">
        <v>45</v>
      </c>
      <c r="F17" s="9">
        <v>1647</v>
      </c>
      <c r="G17" s="9">
        <f t="shared" si="1"/>
        <v>10.423999999999999</v>
      </c>
      <c r="H17" s="54">
        <f t="shared" si="2"/>
        <v>938.16</v>
      </c>
      <c r="I17" s="9">
        <f t="shared" si="3"/>
        <v>1159.4719439999999</v>
      </c>
    </row>
    <row r="18" spans="1:9" ht="33" x14ac:dyDescent="0.25">
      <c r="A18" s="55" t="s">
        <v>140</v>
      </c>
      <c r="B18" s="8">
        <v>1</v>
      </c>
      <c r="C18" s="8">
        <f t="shared" si="4"/>
        <v>238</v>
      </c>
      <c r="D18" s="8">
        <v>158</v>
      </c>
      <c r="E18" s="8">
        <v>80</v>
      </c>
      <c r="F18" s="9">
        <v>1115</v>
      </c>
      <c r="G18" s="9">
        <f t="shared" si="1"/>
        <v>7.0570000000000004</v>
      </c>
      <c r="H18" s="54">
        <f t="shared" si="2"/>
        <v>1129.1199999999999</v>
      </c>
      <c r="I18" s="9">
        <f t="shared" si="3"/>
        <v>1395.4794079999999</v>
      </c>
    </row>
    <row r="19" spans="1:9" ht="33" x14ac:dyDescent="0.25">
      <c r="A19" s="55" t="s">
        <v>140</v>
      </c>
      <c r="B19" s="8">
        <v>1</v>
      </c>
      <c r="C19" s="8">
        <f t="shared" si="4"/>
        <v>162</v>
      </c>
      <c r="D19" s="8">
        <v>158</v>
      </c>
      <c r="E19" s="8">
        <v>4</v>
      </c>
      <c r="F19" s="9">
        <v>1287</v>
      </c>
      <c r="G19" s="9">
        <f t="shared" si="1"/>
        <v>8.1460000000000008</v>
      </c>
      <c r="H19" s="54">
        <f t="shared" si="2"/>
        <v>65.17</v>
      </c>
      <c r="I19" s="9">
        <f t="shared" si="3"/>
        <v>80.543603000000004</v>
      </c>
    </row>
    <row r="20" spans="1:9" ht="33" x14ac:dyDescent="0.25">
      <c r="A20" s="55" t="s">
        <v>140</v>
      </c>
      <c r="B20" s="8">
        <v>1</v>
      </c>
      <c r="C20" s="8">
        <f t="shared" si="4"/>
        <v>161</v>
      </c>
      <c r="D20" s="8">
        <v>158</v>
      </c>
      <c r="E20" s="8">
        <v>3</v>
      </c>
      <c r="F20" s="9">
        <v>1287</v>
      </c>
      <c r="G20" s="9">
        <f t="shared" si="1"/>
        <v>8.1460000000000008</v>
      </c>
      <c r="H20" s="54">
        <f t="shared" si="2"/>
        <v>48.88</v>
      </c>
      <c r="I20" s="9">
        <f t="shared" si="3"/>
        <v>60.410792000000001</v>
      </c>
    </row>
    <row r="21" spans="1:9" x14ac:dyDescent="0.25">
      <c r="A21" s="53" t="s">
        <v>141</v>
      </c>
      <c r="B21" s="8">
        <v>1</v>
      </c>
      <c r="C21" s="8">
        <f t="shared" si="4"/>
        <v>218</v>
      </c>
      <c r="D21" s="8">
        <v>158</v>
      </c>
      <c r="E21" s="8">
        <v>60</v>
      </c>
      <c r="F21" s="9">
        <v>1647</v>
      </c>
      <c r="G21" s="9">
        <f t="shared" si="1"/>
        <v>10.423999999999999</v>
      </c>
      <c r="H21" s="54">
        <f t="shared" si="2"/>
        <v>1250.8800000000001</v>
      </c>
      <c r="I21" s="9">
        <f t="shared" si="3"/>
        <v>1545.9625920000001</v>
      </c>
    </row>
    <row r="22" spans="1:9" x14ac:dyDescent="0.25">
      <c r="A22" s="53" t="s">
        <v>184</v>
      </c>
      <c r="B22" s="8">
        <v>1</v>
      </c>
      <c r="C22" s="8">
        <f t="shared" si="4"/>
        <v>125</v>
      </c>
      <c r="D22" s="8">
        <v>118</v>
      </c>
      <c r="E22" s="8">
        <v>7</v>
      </c>
      <c r="F22" s="9">
        <v>1287</v>
      </c>
      <c r="G22" s="9">
        <f t="shared" si="1"/>
        <v>8.1460000000000008</v>
      </c>
      <c r="H22" s="54">
        <f t="shared" si="2"/>
        <v>114.04</v>
      </c>
      <c r="I22" s="9">
        <f t="shared" si="3"/>
        <v>140.942036</v>
      </c>
    </row>
    <row r="23" spans="1:9" ht="33" x14ac:dyDescent="0.25">
      <c r="A23" s="53" t="s">
        <v>142</v>
      </c>
      <c r="B23" s="8">
        <v>1</v>
      </c>
      <c r="C23" s="8">
        <f t="shared" si="4"/>
        <v>193</v>
      </c>
      <c r="D23" s="8">
        <v>158</v>
      </c>
      <c r="E23" s="8">
        <v>35</v>
      </c>
      <c r="F23" s="9">
        <v>1600</v>
      </c>
      <c r="G23" s="9">
        <f t="shared" si="1"/>
        <v>10.127000000000001</v>
      </c>
      <c r="H23" s="54">
        <f t="shared" si="2"/>
        <v>708.89</v>
      </c>
      <c r="I23" s="9">
        <f t="shared" si="3"/>
        <v>876.11715100000004</v>
      </c>
    </row>
    <row r="24" spans="1:9" ht="33" x14ac:dyDescent="0.25">
      <c r="A24" s="53" t="s">
        <v>143</v>
      </c>
      <c r="B24" s="8">
        <v>1</v>
      </c>
      <c r="C24" s="8">
        <f t="shared" si="4"/>
        <v>183</v>
      </c>
      <c r="D24" s="8">
        <v>158</v>
      </c>
      <c r="E24" s="8">
        <v>25</v>
      </c>
      <c r="F24" s="9">
        <v>1287</v>
      </c>
      <c r="G24" s="9">
        <f t="shared" si="1"/>
        <v>8.1460000000000008</v>
      </c>
      <c r="H24" s="54">
        <f t="shared" si="2"/>
        <v>407.3</v>
      </c>
      <c r="I24" s="9">
        <f t="shared" si="3"/>
        <v>503.38207</v>
      </c>
    </row>
    <row r="25" spans="1:9" ht="33" x14ac:dyDescent="0.25">
      <c r="A25" s="53" t="s">
        <v>143</v>
      </c>
      <c r="B25" s="8">
        <v>1</v>
      </c>
      <c r="C25" s="8">
        <f t="shared" si="4"/>
        <v>179</v>
      </c>
      <c r="D25" s="8">
        <v>158</v>
      </c>
      <c r="E25" s="8">
        <v>21</v>
      </c>
      <c r="F25" s="9">
        <v>1287</v>
      </c>
      <c r="G25" s="9">
        <f t="shared" si="1"/>
        <v>8.1460000000000008</v>
      </c>
      <c r="H25" s="54">
        <f t="shared" si="2"/>
        <v>342.13</v>
      </c>
      <c r="I25" s="9">
        <f t="shared" si="3"/>
        <v>422.83846699999998</v>
      </c>
    </row>
    <row r="26" spans="1:9" ht="33" x14ac:dyDescent="0.25">
      <c r="A26" s="53" t="s">
        <v>185</v>
      </c>
      <c r="B26" s="8">
        <v>1</v>
      </c>
      <c r="C26" s="8">
        <f t="shared" si="4"/>
        <v>182</v>
      </c>
      <c r="D26" s="8">
        <v>158</v>
      </c>
      <c r="E26" s="8">
        <v>24</v>
      </c>
      <c r="F26" s="9">
        <v>1720</v>
      </c>
      <c r="G26" s="9">
        <f t="shared" si="1"/>
        <v>10.885999999999999</v>
      </c>
      <c r="H26" s="54">
        <f t="shared" si="2"/>
        <v>522.53</v>
      </c>
      <c r="I26" s="9">
        <f t="shared" si="3"/>
        <v>645.79482700000005</v>
      </c>
    </row>
    <row r="27" spans="1:9" ht="33" x14ac:dyDescent="0.25">
      <c r="A27" s="53" t="s">
        <v>142</v>
      </c>
      <c r="B27" s="8">
        <v>1</v>
      </c>
      <c r="C27" s="8">
        <f t="shared" si="4"/>
        <v>166</v>
      </c>
      <c r="D27" s="8">
        <v>158</v>
      </c>
      <c r="E27" s="8">
        <v>8</v>
      </c>
      <c r="F27" s="9">
        <v>1520</v>
      </c>
      <c r="G27" s="9">
        <f t="shared" si="1"/>
        <v>9.6199999999999992</v>
      </c>
      <c r="H27" s="54">
        <f t="shared" si="2"/>
        <v>153.91999999999999</v>
      </c>
      <c r="I27" s="9">
        <f t="shared" si="3"/>
        <v>190.22972799999999</v>
      </c>
    </row>
    <row r="28" spans="1:9" ht="49.5" x14ac:dyDescent="0.25">
      <c r="A28" s="53" t="s">
        <v>144</v>
      </c>
      <c r="B28" s="8">
        <v>1</v>
      </c>
      <c r="C28" s="8">
        <f t="shared" si="4"/>
        <v>227</v>
      </c>
      <c r="D28" s="8">
        <v>150</v>
      </c>
      <c r="E28" s="8">
        <v>77</v>
      </c>
      <c r="F28" s="9">
        <v>1230</v>
      </c>
      <c r="G28" s="9">
        <f t="shared" si="1"/>
        <v>7.7850000000000001</v>
      </c>
      <c r="H28" s="54">
        <f t="shared" si="2"/>
        <v>1198.8900000000001</v>
      </c>
      <c r="I28" s="9">
        <f t="shared" si="3"/>
        <v>1481.708151</v>
      </c>
    </row>
    <row r="29" spans="1:9" ht="49.5" x14ac:dyDescent="0.25">
      <c r="A29" s="53" t="s">
        <v>145</v>
      </c>
      <c r="B29" s="8">
        <v>1</v>
      </c>
      <c r="C29" s="8">
        <f t="shared" si="4"/>
        <v>163</v>
      </c>
      <c r="D29" s="8">
        <v>158</v>
      </c>
      <c r="E29" s="8">
        <v>5</v>
      </c>
      <c r="F29" s="9">
        <v>1230</v>
      </c>
      <c r="G29" s="9">
        <f t="shared" si="1"/>
        <v>7.7850000000000001</v>
      </c>
      <c r="H29" s="54">
        <f t="shared" si="2"/>
        <v>77.849999999999994</v>
      </c>
      <c r="I29" s="9">
        <f t="shared" si="3"/>
        <v>96.214815000000002</v>
      </c>
    </row>
    <row r="30" spans="1:9" ht="49.5" x14ac:dyDescent="0.25">
      <c r="A30" s="53" t="s">
        <v>145</v>
      </c>
      <c r="B30" s="8">
        <v>1</v>
      </c>
      <c r="C30" s="8">
        <f t="shared" si="4"/>
        <v>200</v>
      </c>
      <c r="D30" s="8">
        <v>158</v>
      </c>
      <c r="E30" s="8">
        <v>42</v>
      </c>
      <c r="F30" s="9">
        <v>1230</v>
      </c>
      <c r="G30" s="9">
        <f t="shared" si="1"/>
        <v>7.7850000000000001</v>
      </c>
      <c r="H30" s="54">
        <f t="shared" si="2"/>
        <v>653.94000000000005</v>
      </c>
      <c r="I30" s="9">
        <f t="shared" si="3"/>
        <v>808.20444599999996</v>
      </c>
    </row>
    <row r="31" spans="1:9" ht="49.5" x14ac:dyDescent="0.25">
      <c r="A31" s="53" t="s">
        <v>146</v>
      </c>
      <c r="B31" s="8">
        <v>1</v>
      </c>
      <c r="C31" s="8">
        <f t="shared" si="4"/>
        <v>133</v>
      </c>
      <c r="D31" s="8">
        <v>103</v>
      </c>
      <c r="E31" s="8">
        <v>30</v>
      </c>
      <c r="F31" s="9">
        <v>1287</v>
      </c>
      <c r="G31" s="9">
        <f t="shared" si="1"/>
        <v>8.1460000000000008</v>
      </c>
      <c r="H31" s="54">
        <f t="shared" si="2"/>
        <v>488.76</v>
      </c>
      <c r="I31" s="9">
        <f t="shared" si="3"/>
        <v>604.05848400000002</v>
      </c>
    </row>
    <row r="32" spans="1:9" ht="33" x14ac:dyDescent="0.25">
      <c r="A32" s="53" t="s">
        <v>147</v>
      </c>
      <c r="B32" s="8">
        <v>1</v>
      </c>
      <c r="C32" s="8">
        <f t="shared" si="4"/>
        <v>134</v>
      </c>
      <c r="D32" s="8">
        <v>118</v>
      </c>
      <c r="E32" s="8">
        <v>16</v>
      </c>
      <c r="F32" s="9">
        <v>1382</v>
      </c>
      <c r="G32" s="9">
        <f t="shared" si="1"/>
        <v>8.7469999999999999</v>
      </c>
      <c r="H32" s="54">
        <f t="shared" si="2"/>
        <v>279.89999999999998</v>
      </c>
      <c r="I32" s="9">
        <f t="shared" si="3"/>
        <v>345.92840999999999</v>
      </c>
    </row>
    <row r="33" spans="1:9" ht="35.25" customHeight="1" x14ac:dyDescent="0.25">
      <c r="A33" s="53" t="s">
        <v>148</v>
      </c>
      <c r="B33" s="8">
        <v>1</v>
      </c>
      <c r="C33" s="8">
        <f t="shared" si="4"/>
        <v>160</v>
      </c>
      <c r="D33" s="8">
        <v>118</v>
      </c>
      <c r="E33" s="8">
        <v>42</v>
      </c>
      <c r="F33" s="9">
        <v>1287</v>
      </c>
      <c r="G33" s="9">
        <f t="shared" si="1"/>
        <v>8.1460000000000008</v>
      </c>
      <c r="H33" s="54">
        <f t="shared" si="2"/>
        <v>684.26</v>
      </c>
      <c r="I33" s="9">
        <f t="shared" si="3"/>
        <v>845.67693399999996</v>
      </c>
    </row>
    <row r="34" spans="1:9" ht="33" x14ac:dyDescent="0.25">
      <c r="A34" s="53" t="s">
        <v>149</v>
      </c>
      <c r="B34" s="8">
        <v>1</v>
      </c>
      <c r="C34" s="8">
        <f t="shared" si="4"/>
        <v>192</v>
      </c>
      <c r="D34" s="8">
        <v>158</v>
      </c>
      <c r="E34" s="8">
        <v>34</v>
      </c>
      <c r="F34" s="9">
        <v>1917</v>
      </c>
      <c r="G34" s="9">
        <f t="shared" si="1"/>
        <v>12.132999999999999</v>
      </c>
      <c r="H34" s="54">
        <f t="shared" si="2"/>
        <v>825.04</v>
      </c>
      <c r="I34" s="9">
        <f t="shared" si="3"/>
        <v>1019.666936</v>
      </c>
    </row>
    <row r="35" spans="1:9" ht="33" x14ac:dyDescent="0.25">
      <c r="A35" s="53" t="s">
        <v>150</v>
      </c>
      <c r="B35" s="8">
        <v>1</v>
      </c>
      <c r="C35" s="8">
        <f t="shared" si="4"/>
        <v>198</v>
      </c>
      <c r="D35" s="8">
        <v>158</v>
      </c>
      <c r="E35" s="8">
        <v>40</v>
      </c>
      <c r="F35" s="9">
        <v>1647</v>
      </c>
      <c r="G35" s="9">
        <f t="shared" si="1"/>
        <v>10.423999999999999</v>
      </c>
      <c r="H35" s="54">
        <f t="shared" si="2"/>
        <v>833.92</v>
      </c>
      <c r="I35" s="9">
        <f t="shared" si="3"/>
        <v>1030.6417280000001</v>
      </c>
    </row>
    <row r="36" spans="1:9" ht="33" x14ac:dyDescent="0.25">
      <c r="A36" s="53" t="s">
        <v>151</v>
      </c>
      <c r="B36" s="8">
        <v>1</v>
      </c>
      <c r="C36" s="8">
        <f t="shared" si="4"/>
        <v>238</v>
      </c>
      <c r="D36" s="8">
        <v>158</v>
      </c>
      <c r="E36" s="8">
        <v>80</v>
      </c>
      <c r="F36" s="9">
        <v>1382</v>
      </c>
      <c r="G36" s="9">
        <f t="shared" si="1"/>
        <v>8.7469999999999999</v>
      </c>
      <c r="H36" s="54">
        <f t="shared" si="2"/>
        <v>1399.52</v>
      </c>
      <c r="I36" s="9">
        <f t="shared" si="3"/>
        <v>1729.666768</v>
      </c>
    </row>
    <row r="37" spans="1:9" ht="49.5" x14ac:dyDescent="0.25">
      <c r="A37" s="53" t="s">
        <v>152</v>
      </c>
      <c r="B37" s="8">
        <v>1</v>
      </c>
      <c r="C37" s="8">
        <f t="shared" si="4"/>
        <v>238</v>
      </c>
      <c r="D37" s="8">
        <v>158</v>
      </c>
      <c r="E37" s="8">
        <v>80</v>
      </c>
      <c r="F37" s="9">
        <v>1287</v>
      </c>
      <c r="G37" s="9">
        <f t="shared" si="1"/>
        <v>8.1460000000000008</v>
      </c>
      <c r="H37" s="54">
        <f t="shared" si="2"/>
        <v>1303.3599999999999</v>
      </c>
      <c r="I37" s="9">
        <f t="shared" si="3"/>
        <v>1610.8226239999999</v>
      </c>
    </row>
    <row r="38" spans="1:9" ht="33" x14ac:dyDescent="0.25">
      <c r="A38" s="53" t="s">
        <v>153</v>
      </c>
      <c r="B38" s="8">
        <v>1</v>
      </c>
      <c r="C38" s="8">
        <f t="shared" si="4"/>
        <v>227</v>
      </c>
      <c r="D38" s="8">
        <v>158</v>
      </c>
      <c r="E38" s="8">
        <v>69</v>
      </c>
      <c r="F38" s="9">
        <v>1917</v>
      </c>
      <c r="G38" s="9">
        <f t="shared" si="1"/>
        <v>12.132999999999999</v>
      </c>
      <c r="H38" s="54">
        <f t="shared" si="2"/>
        <v>1674.35</v>
      </c>
      <c r="I38" s="9">
        <f t="shared" si="3"/>
        <v>2069.3291650000001</v>
      </c>
    </row>
    <row r="39" spans="1:9" ht="33" x14ac:dyDescent="0.25">
      <c r="A39" s="53" t="s">
        <v>154</v>
      </c>
      <c r="B39" s="8">
        <v>1</v>
      </c>
      <c r="C39" s="8">
        <f t="shared" si="4"/>
        <v>200</v>
      </c>
      <c r="D39" s="8">
        <v>158</v>
      </c>
      <c r="E39" s="8">
        <v>42</v>
      </c>
      <c r="F39" s="9">
        <v>1647</v>
      </c>
      <c r="G39" s="9">
        <f t="shared" si="1"/>
        <v>10.423999999999999</v>
      </c>
      <c r="H39" s="54">
        <f t="shared" si="2"/>
        <v>875.62</v>
      </c>
      <c r="I39" s="9">
        <f t="shared" si="3"/>
        <v>1082.178758</v>
      </c>
    </row>
    <row r="40" spans="1:9" x14ac:dyDescent="0.25">
      <c r="A40" s="53" t="s">
        <v>155</v>
      </c>
      <c r="B40" s="8">
        <v>1</v>
      </c>
      <c r="C40" s="8">
        <f t="shared" si="4"/>
        <v>243.5</v>
      </c>
      <c r="D40" s="8">
        <v>158</v>
      </c>
      <c r="E40" s="8">
        <v>85.5</v>
      </c>
      <c r="F40" s="9">
        <v>1917</v>
      </c>
      <c r="G40" s="9">
        <f t="shared" si="1"/>
        <v>12.132999999999999</v>
      </c>
      <c r="H40" s="54">
        <f t="shared" si="2"/>
        <v>2074.7399999999998</v>
      </c>
      <c r="I40" s="9">
        <f t="shared" si="3"/>
        <v>2564.1711660000001</v>
      </c>
    </row>
    <row r="41" spans="1:9" ht="33" x14ac:dyDescent="0.25">
      <c r="A41" s="53" t="s">
        <v>156</v>
      </c>
      <c r="B41" s="8">
        <v>1</v>
      </c>
      <c r="C41" s="8">
        <f t="shared" si="4"/>
        <v>243.5</v>
      </c>
      <c r="D41" s="8">
        <v>158</v>
      </c>
      <c r="E41" s="8">
        <v>85.5</v>
      </c>
      <c r="F41" s="9">
        <v>1500</v>
      </c>
      <c r="G41" s="9">
        <f t="shared" si="1"/>
        <v>9.4939999999999998</v>
      </c>
      <c r="H41" s="54">
        <f t="shared" si="2"/>
        <v>1623.47</v>
      </c>
      <c r="I41" s="9">
        <f t="shared" si="3"/>
        <v>2006.4465729999999</v>
      </c>
    </row>
    <row r="42" spans="1:9" ht="33" x14ac:dyDescent="0.25">
      <c r="A42" s="53" t="s">
        <v>156</v>
      </c>
      <c r="B42" s="8">
        <v>1</v>
      </c>
      <c r="C42" s="8">
        <f t="shared" si="4"/>
        <v>243.5</v>
      </c>
      <c r="D42" s="8">
        <v>158</v>
      </c>
      <c r="E42" s="8">
        <v>85.5</v>
      </c>
      <c r="F42" s="9">
        <v>1287</v>
      </c>
      <c r="G42" s="9">
        <f t="shared" si="1"/>
        <v>8.1460000000000008</v>
      </c>
      <c r="H42" s="54">
        <f t="shared" si="2"/>
        <v>1392.97</v>
      </c>
      <c r="I42" s="9">
        <f t="shared" si="3"/>
        <v>1721.571623</v>
      </c>
    </row>
    <row r="43" spans="1:9" ht="33" x14ac:dyDescent="0.25">
      <c r="A43" s="53" t="s">
        <v>180</v>
      </c>
      <c r="B43" s="8">
        <v>1</v>
      </c>
      <c r="C43" s="8">
        <f t="shared" si="4"/>
        <v>161</v>
      </c>
      <c r="D43" s="8">
        <v>158</v>
      </c>
      <c r="E43" s="8">
        <v>3</v>
      </c>
      <c r="F43" s="9">
        <v>1200</v>
      </c>
      <c r="G43" s="9">
        <f t="shared" si="1"/>
        <v>7.5949999999999998</v>
      </c>
      <c r="H43" s="54">
        <f t="shared" si="2"/>
        <v>45.57</v>
      </c>
      <c r="I43" s="9">
        <f t="shared" si="3"/>
        <v>56.319963000000001</v>
      </c>
    </row>
    <row r="44" spans="1:9" ht="33" x14ac:dyDescent="0.25">
      <c r="A44" s="53" t="s">
        <v>180</v>
      </c>
      <c r="B44" s="8">
        <v>1</v>
      </c>
      <c r="C44" s="8">
        <f t="shared" si="4"/>
        <v>115</v>
      </c>
      <c r="D44" s="8">
        <v>102</v>
      </c>
      <c r="E44" s="8">
        <v>13</v>
      </c>
      <c r="F44" s="9">
        <v>1115</v>
      </c>
      <c r="G44" s="9">
        <f t="shared" si="1"/>
        <v>7.0570000000000004</v>
      </c>
      <c r="H44" s="54">
        <f t="shared" si="2"/>
        <v>183.48</v>
      </c>
      <c r="I44" s="9">
        <f t="shared" si="3"/>
        <v>226.76293200000001</v>
      </c>
    </row>
    <row r="45" spans="1:9" ht="33" x14ac:dyDescent="0.25">
      <c r="A45" s="53" t="s">
        <v>180</v>
      </c>
      <c r="B45" s="8">
        <v>1</v>
      </c>
      <c r="C45" s="8">
        <f t="shared" si="4"/>
        <v>243</v>
      </c>
      <c r="D45" s="8">
        <v>158</v>
      </c>
      <c r="E45" s="8">
        <v>85</v>
      </c>
      <c r="F45" s="9">
        <v>1100</v>
      </c>
      <c r="G45" s="9">
        <f t="shared" si="1"/>
        <v>6.9619999999999997</v>
      </c>
      <c r="H45" s="54">
        <f t="shared" si="2"/>
        <v>1183.54</v>
      </c>
      <c r="I45" s="9">
        <f t="shared" si="3"/>
        <v>1462.7370860000001</v>
      </c>
    </row>
    <row r="46" spans="1:9" ht="49.5" x14ac:dyDescent="0.25">
      <c r="A46" s="53" t="s">
        <v>157</v>
      </c>
      <c r="B46" s="8">
        <v>1</v>
      </c>
      <c r="C46" s="8">
        <f t="shared" si="4"/>
        <v>187</v>
      </c>
      <c r="D46" s="8">
        <v>158</v>
      </c>
      <c r="E46" s="8">
        <v>29</v>
      </c>
      <c r="F46" s="9">
        <v>1190</v>
      </c>
      <c r="G46" s="9">
        <f t="shared" si="1"/>
        <v>7.532</v>
      </c>
      <c r="H46" s="54">
        <f t="shared" si="2"/>
        <v>436.86</v>
      </c>
      <c r="I46" s="9">
        <f t="shared" si="3"/>
        <v>539.91527399999995</v>
      </c>
    </row>
    <row r="47" spans="1:9" ht="49.5" x14ac:dyDescent="0.25">
      <c r="A47" s="53" t="s">
        <v>157</v>
      </c>
      <c r="B47" s="8">
        <v>1</v>
      </c>
      <c r="C47" s="8">
        <f t="shared" si="4"/>
        <v>128.5</v>
      </c>
      <c r="D47" s="8">
        <v>119</v>
      </c>
      <c r="E47" s="8">
        <v>9.5</v>
      </c>
      <c r="F47" s="9">
        <v>1015</v>
      </c>
      <c r="G47" s="9">
        <f t="shared" si="1"/>
        <v>6.4240000000000004</v>
      </c>
      <c r="H47" s="54">
        <f t="shared" si="2"/>
        <v>122.06</v>
      </c>
      <c r="I47" s="9">
        <f t="shared" si="3"/>
        <v>150.85395399999999</v>
      </c>
    </row>
    <row r="48" spans="1:9" x14ac:dyDescent="0.25">
      <c r="F48" s="35"/>
      <c r="G48" s="35"/>
    </row>
  </sheetData>
  <mergeCells count="12">
    <mergeCell ref="D8:D9"/>
    <mergeCell ref="E8:E9"/>
    <mergeCell ref="H1:I1"/>
    <mergeCell ref="A2:I2"/>
    <mergeCell ref="A7:A9"/>
    <mergeCell ref="B7:B9"/>
    <mergeCell ref="C7:E7"/>
    <mergeCell ref="F7:F9"/>
    <mergeCell ref="G7:G9"/>
    <mergeCell ref="H7:H9"/>
    <mergeCell ref="I7:I9"/>
    <mergeCell ref="C8: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EF5C9-F59D-4550-97BC-FC66BA45F089}">
  <sheetPr>
    <tabColor theme="9" tint="0.59999389629810485"/>
  </sheetPr>
  <dimension ref="A1:I59"/>
  <sheetViews>
    <sheetView zoomScale="90" zoomScaleNormal="90" workbookViewId="0">
      <selection activeCell="K8" sqref="K8"/>
    </sheetView>
  </sheetViews>
  <sheetFormatPr defaultRowHeight="16.5" x14ac:dyDescent="0.25"/>
  <cols>
    <col min="1" max="1" width="52.7109375" style="2" customWidth="1"/>
    <col min="2" max="2" width="13.7109375" style="2" customWidth="1"/>
    <col min="3" max="3" width="14.5703125" style="2" customWidth="1"/>
    <col min="4" max="4" width="14" style="2" customWidth="1"/>
    <col min="5" max="5" width="18.42578125" style="2" customWidth="1"/>
    <col min="6" max="6" width="16.28515625" style="2" customWidth="1"/>
    <col min="7" max="7" width="20.140625" style="2" customWidth="1"/>
    <col min="8" max="8" width="23.42578125" style="2" customWidth="1"/>
    <col min="9" max="9" width="19.28515625" style="2" customWidth="1"/>
    <col min="10" max="221" width="9.140625" style="2"/>
    <col min="222" max="222" width="42.7109375" style="2" customWidth="1"/>
    <col min="223" max="223" width="19.28515625" style="2" customWidth="1"/>
    <col min="224" max="224" width="15.28515625" style="2" customWidth="1"/>
    <col min="225" max="225" width="14.5703125" style="2" customWidth="1"/>
    <col min="226" max="226" width="14.7109375" style="2" customWidth="1"/>
    <col min="227" max="227" width="18.42578125" style="2" customWidth="1"/>
    <col min="228" max="229" width="20.140625" style="2" customWidth="1"/>
    <col min="230" max="230" width="23.42578125" style="2" customWidth="1"/>
    <col min="231" max="231" width="26.85546875" style="2" customWidth="1"/>
    <col min="232" max="477" width="9.140625" style="2"/>
    <col min="478" max="478" width="42.7109375" style="2" customWidth="1"/>
    <col min="479" max="479" width="19.28515625" style="2" customWidth="1"/>
    <col min="480" max="480" width="15.28515625" style="2" customWidth="1"/>
    <col min="481" max="481" width="14.5703125" style="2" customWidth="1"/>
    <col min="482" max="482" width="14.7109375" style="2" customWidth="1"/>
    <col min="483" max="483" width="18.42578125" style="2" customWidth="1"/>
    <col min="484" max="485" width="20.140625" style="2" customWidth="1"/>
    <col min="486" max="486" width="23.42578125" style="2" customWidth="1"/>
    <col min="487" max="487" width="26.85546875" style="2" customWidth="1"/>
    <col min="488" max="733" width="9.140625" style="2"/>
    <col min="734" max="734" width="42.7109375" style="2" customWidth="1"/>
    <col min="735" max="735" width="19.28515625" style="2" customWidth="1"/>
    <col min="736" max="736" width="15.28515625" style="2" customWidth="1"/>
    <col min="737" max="737" width="14.5703125" style="2" customWidth="1"/>
    <col min="738" max="738" width="14.7109375" style="2" customWidth="1"/>
    <col min="739" max="739" width="18.42578125" style="2" customWidth="1"/>
    <col min="740" max="741" width="20.140625" style="2" customWidth="1"/>
    <col min="742" max="742" width="23.42578125" style="2" customWidth="1"/>
    <col min="743" max="743" width="26.85546875" style="2" customWidth="1"/>
    <col min="744" max="989" width="9.140625" style="2"/>
    <col min="990" max="990" width="42.7109375" style="2" customWidth="1"/>
    <col min="991" max="991" width="19.28515625" style="2" customWidth="1"/>
    <col min="992" max="992" width="15.28515625" style="2" customWidth="1"/>
    <col min="993" max="993" width="14.5703125" style="2" customWidth="1"/>
    <col min="994" max="994" width="14.7109375" style="2" customWidth="1"/>
    <col min="995" max="995" width="18.42578125" style="2" customWidth="1"/>
    <col min="996" max="997" width="20.140625" style="2" customWidth="1"/>
    <col min="998" max="998" width="23.42578125" style="2" customWidth="1"/>
    <col min="999" max="999" width="26.85546875" style="2" customWidth="1"/>
    <col min="1000" max="1245" width="9.140625" style="2"/>
    <col min="1246" max="1246" width="42.7109375" style="2" customWidth="1"/>
    <col min="1247" max="1247" width="19.28515625" style="2" customWidth="1"/>
    <col min="1248" max="1248" width="15.28515625" style="2" customWidth="1"/>
    <col min="1249" max="1249" width="14.5703125" style="2" customWidth="1"/>
    <col min="1250" max="1250" width="14.7109375" style="2" customWidth="1"/>
    <col min="1251" max="1251" width="18.42578125" style="2" customWidth="1"/>
    <col min="1252" max="1253" width="20.140625" style="2" customWidth="1"/>
    <col min="1254" max="1254" width="23.42578125" style="2" customWidth="1"/>
    <col min="1255" max="1255" width="26.85546875" style="2" customWidth="1"/>
    <col min="1256" max="1501" width="9.140625" style="2"/>
    <col min="1502" max="1502" width="42.7109375" style="2" customWidth="1"/>
    <col min="1503" max="1503" width="19.28515625" style="2" customWidth="1"/>
    <col min="1504" max="1504" width="15.28515625" style="2" customWidth="1"/>
    <col min="1505" max="1505" width="14.5703125" style="2" customWidth="1"/>
    <col min="1506" max="1506" width="14.7109375" style="2" customWidth="1"/>
    <col min="1507" max="1507" width="18.42578125" style="2" customWidth="1"/>
    <col min="1508" max="1509" width="20.140625" style="2" customWidth="1"/>
    <col min="1510" max="1510" width="23.42578125" style="2" customWidth="1"/>
    <col min="1511" max="1511" width="26.85546875" style="2" customWidth="1"/>
    <col min="1512" max="1757" width="9.140625" style="2"/>
    <col min="1758" max="1758" width="42.7109375" style="2" customWidth="1"/>
    <col min="1759" max="1759" width="19.28515625" style="2" customWidth="1"/>
    <col min="1760" max="1760" width="15.28515625" style="2" customWidth="1"/>
    <col min="1761" max="1761" width="14.5703125" style="2" customWidth="1"/>
    <col min="1762" max="1762" width="14.7109375" style="2" customWidth="1"/>
    <col min="1763" max="1763" width="18.42578125" style="2" customWidth="1"/>
    <col min="1764" max="1765" width="20.140625" style="2" customWidth="1"/>
    <col min="1766" max="1766" width="23.42578125" style="2" customWidth="1"/>
    <col min="1767" max="1767" width="26.85546875" style="2" customWidth="1"/>
    <col min="1768" max="2013" width="9.140625" style="2"/>
    <col min="2014" max="2014" width="42.7109375" style="2" customWidth="1"/>
    <col min="2015" max="2015" width="19.28515625" style="2" customWidth="1"/>
    <col min="2016" max="2016" width="15.28515625" style="2" customWidth="1"/>
    <col min="2017" max="2017" width="14.5703125" style="2" customWidth="1"/>
    <col min="2018" max="2018" width="14.7109375" style="2" customWidth="1"/>
    <col min="2019" max="2019" width="18.42578125" style="2" customWidth="1"/>
    <col min="2020" max="2021" width="20.140625" style="2" customWidth="1"/>
    <col min="2022" max="2022" width="23.42578125" style="2" customWidth="1"/>
    <col min="2023" max="2023" width="26.85546875" style="2" customWidth="1"/>
    <col min="2024" max="2269" width="9.140625" style="2"/>
    <col min="2270" max="2270" width="42.7109375" style="2" customWidth="1"/>
    <col min="2271" max="2271" width="19.28515625" style="2" customWidth="1"/>
    <col min="2272" max="2272" width="15.28515625" style="2" customWidth="1"/>
    <col min="2273" max="2273" width="14.5703125" style="2" customWidth="1"/>
    <col min="2274" max="2274" width="14.7109375" style="2" customWidth="1"/>
    <col min="2275" max="2275" width="18.42578125" style="2" customWidth="1"/>
    <col min="2276" max="2277" width="20.140625" style="2" customWidth="1"/>
    <col min="2278" max="2278" width="23.42578125" style="2" customWidth="1"/>
    <col min="2279" max="2279" width="26.85546875" style="2" customWidth="1"/>
    <col min="2280" max="2525" width="9.140625" style="2"/>
    <col min="2526" max="2526" width="42.7109375" style="2" customWidth="1"/>
    <col min="2527" max="2527" width="19.28515625" style="2" customWidth="1"/>
    <col min="2528" max="2528" width="15.28515625" style="2" customWidth="1"/>
    <col min="2529" max="2529" width="14.5703125" style="2" customWidth="1"/>
    <col min="2530" max="2530" width="14.7109375" style="2" customWidth="1"/>
    <col min="2531" max="2531" width="18.42578125" style="2" customWidth="1"/>
    <col min="2532" max="2533" width="20.140625" style="2" customWidth="1"/>
    <col min="2534" max="2534" width="23.42578125" style="2" customWidth="1"/>
    <col min="2535" max="2535" width="26.85546875" style="2" customWidth="1"/>
    <col min="2536" max="2781" width="9.140625" style="2"/>
    <col min="2782" max="2782" width="42.7109375" style="2" customWidth="1"/>
    <col min="2783" max="2783" width="19.28515625" style="2" customWidth="1"/>
    <col min="2784" max="2784" width="15.28515625" style="2" customWidth="1"/>
    <col min="2785" max="2785" width="14.5703125" style="2" customWidth="1"/>
    <col min="2786" max="2786" width="14.7109375" style="2" customWidth="1"/>
    <col min="2787" max="2787" width="18.42578125" style="2" customWidth="1"/>
    <col min="2788" max="2789" width="20.140625" style="2" customWidth="1"/>
    <col min="2790" max="2790" width="23.42578125" style="2" customWidth="1"/>
    <col min="2791" max="2791" width="26.85546875" style="2" customWidth="1"/>
    <col min="2792" max="3037" width="9.140625" style="2"/>
    <col min="3038" max="3038" width="42.7109375" style="2" customWidth="1"/>
    <col min="3039" max="3039" width="19.28515625" style="2" customWidth="1"/>
    <col min="3040" max="3040" width="15.28515625" style="2" customWidth="1"/>
    <col min="3041" max="3041" width="14.5703125" style="2" customWidth="1"/>
    <col min="3042" max="3042" width="14.7109375" style="2" customWidth="1"/>
    <col min="3043" max="3043" width="18.42578125" style="2" customWidth="1"/>
    <col min="3044" max="3045" width="20.140625" style="2" customWidth="1"/>
    <col min="3046" max="3046" width="23.42578125" style="2" customWidth="1"/>
    <col min="3047" max="3047" width="26.85546875" style="2" customWidth="1"/>
    <col min="3048" max="3293" width="9.140625" style="2"/>
    <col min="3294" max="3294" width="42.7109375" style="2" customWidth="1"/>
    <col min="3295" max="3295" width="19.28515625" style="2" customWidth="1"/>
    <col min="3296" max="3296" width="15.28515625" style="2" customWidth="1"/>
    <col min="3297" max="3297" width="14.5703125" style="2" customWidth="1"/>
    <col min="3298" max="3298" width="14.7109375" style="2" customWidth="1"/>
    <col min="3299" max="3299" width="18.42578125" style="2" customWidth="1"/>
    <col min="3300" max="3301" width="20.140625" style="2" customWidth="1"/>
    <col min="3302" max="3302" width="23.42578125" style="2" customWidth="1"/>
    <col min="3303" max="3303" width="26.85546875" style="2" customWidth="1"/>
    <col min="3304" max="3549" width="9.140625" style="2"/>
    <col min="3550" max="3550" width="42.7109375" style="2" customWidth="1"/>
    <col min="3551" max="3551" width="19.28515625" style="2" customWidth="1"/>
    <col min="3552" max="3552" width="15.28515625" style="2" customWidth="1"/>
    <col min="3553" max="3553" width="14.5703125" style="2" customWidth="1"/>
    <col min="3554" max="3554" width="14.7109375" style="2" customWidth="1"/>
    <col min="3555" max="3555" width="18.42578125" style="2" customWidth="1"/>
    <col min="3556" max="3557" width="20.140625" style="2" customWidth="1"/>
    <col min="3558" max="3558" width="23.42578125" style="2" customWidth="1"/>
    <col min="3559" max="3559" width="26.85546875" style="2" customWidth="1"/>
    <col min="3560" max="3805" width="9.140625" style="2"/>
    <col min="3806" max="3806" width="42.7109375" style="2" customWidth="1"/>
    <col min="3807" max="3807" width="19.28515625" style="2" customWidth="1"/>
    <col min="3808" max="3808" width="15.28515625" style="2" customWidth="1"/>
    <col min="3809" max="3809" width="14.5703125" style="2" customWidth="1"/>
    <col min="3810" max="3810" width="14.7109375" style="2" customWidth="1"/>
    <col min="3811" max="3811" width="18.42578125" style="2" customWidth="1"/>
    <col min="3812" max="3813" width="20.140625" style="2" customWidth="1"/>
    <col min="3814" max="3814" width="23.42578125" style="2" customWidth="1"/>
    <col min="3815" max="3815" width="26.85546875" style="2" customWidth="1"/>
    <col min="3816" max="4061" width="9.140625" style="2"/>
    <col min="4062" max="4062" width="42.7109375" style="2" customWidth="1"/>
    <col min="4063" max="4063" width="19.28515625" style="2" customWidth="1"/>
    <col min="4064" max="4064" width="15.28515625" style="2" customWidth="1"/>
    <col min="4065" max="4065" width="14.5703125" style="2" customWidth="1"/>
    <col min="4066" max="4066" width="14.7109375" style="2" customWidth="1"/>
    <col min="4067" max="4067" width="18.42578125" style="2" customWidth="1"/>
    <col min="4068" max="4069" width="20.140625" style="2" customWidth="1"/>
    <col min="4070" max="4070" width="23.42578125" style="2" customWidth="1"/>
    <col min="4071" max="4071" width="26.85546875" style="2" customWidth="1"/>
    <col min="4072" max="4317" width="9.140625" style="2"/>
    <col min="4318" max="4318" width="42.7109375" style="2" customWidth="1"/>
    <col min="4319" max="4319" width="19.28515625" style="2" customWidth="1"/>
    <col min="4320" max="4320" width="15.28515625" style="2" customWidth="1"/>
    <col min="4321" max="4321" width="14.5703125" style="2" customWidth="1"/>
    <col min="4322" max="4322" width="14.7109375" style="2" customWidth="1"/>
    <col min="4323" max="4323" width="18.42578125" style="2" customWidth="1"/>
    <col min="4324" max="4325" width="20.140625" style="2" customWidth="1"/>
    <col min="4326" max="4326" width="23.42578125" style="2" customWidth="1"/>
    <col min="4327" max="4327" width="26.85546875" style="2" customWidth="1"/>
    <col min="4328" max="4573" width="9.140625" style="2"/>
    <col min="4574" max="4574" width="42.7109375" style="2" customWidth="1"/>
    <col min="4575" max="4575" width="19.28515625" style="2" customWidth="1"/>
    <col min="4576" max="4576" width="15.28515625" style="2" customWidth="1"/>
    <col min="4577" max="4577" width="14.5703125" style="2" customWidth="1"/>
    <col min="4578" max="4578" width="14.7109375" style="2" customWidth="1"/>
    <col min="4579" max="4579" width="18.42578125" style="2" customWidth="1"/>
    <col min="4580" max="4581" width="20.140625" style="2" customWidth="1"/>
    <col min="4582" max="4582" width="23.42578125" style="2" customWidth="1"/>
    <col min="4583" max="4583" width="26.85546875" style="2" customWidth="1"/>
    <col min="4584" max="4829" width="9.140625" style="2"/>
    <col min="4830" max="4830" width="42.7109375" style="2" customWidth="1"/>
    <col min="4831" max="4831" width="19.28515625" style="2" customWidth="1"/>
    <col min="4832" max="4832" width="15.28515625" style="2" customWidth="1"/>
    <col min="4833" max="4833" width="14.5703125" style="2" customWidth="1"/>
    <col min="4834" max="4834" width="14.7109375" style="2" customWidth="1"/>
    <col min="4835" max="4835" width="18.42578125" style="2" customWidth="1"/>
    <col min="4836" max="4837" width="20.140625" style="2" customWidth="1"/>
    <col min="4838" max="4838" width="23.42578125" style="2" customWidth="1"/>
    <col min="4839" max="4839" width="26.85546875" style="2" customWidth="1"/>
    <col min="4840" max="5085" width="9.140625" style="2"/>
    <col min="5086" max="5086" width="42.7109375" style="2" customWidth="1"/>
    <col min="5087" max="5087" width="19.28515625" style="2" customWidth="1"/>
    <col min="5088" max="5088" width="15.28515625" style="2" customWidth="1"/>
    <col min="5089" max="5089" width="14.5703125" style="2" customWidth="1"/>
    <col min="5090" max="5090" width="14.7109375" style="2" customWidth="1"/>
    <col min="5091" max="5091" width="18.42578125" style="2" customWidth="1"/>
    <col min="5092" max="5093" width="20.140625" style="2" customWidth="1"/>
    <col min="5094" max="5094" width="23.42578125" style="2" customWidth="1"/>
    <col min="5095" max="5095" width="26.85546875" style="2" customWidth="1"/>
    <col min="5096" max="5341" width="9.140625" style="2"/>
    <col min="5342" max="5342" width="42.7109375" style="2" customWidth="1"/>
    <col min="5343" max="5343" width="19.28515625" style="2" customWidth="1"/>
    <col min="5344" max="5344" width="15.28515625" style="2" customWidth="1"/>
    <col min="5345" max="5345" width="14.5703125" style="2" customWidth="1"/>
    <col min="5346" max="5346" width="14.7109375" style="2" customWidth="1"/>
    <col min="5347" max="5347" width="18.42578125" style="2" customWidth="1"/>
    <col min="5348" max="5349" width="20.140625" style="2" customWidth="1"/>
    <col min="5350" max="5350" width="23.42578125" style="2" customWidth="1"/>
    <col min="5351" max="5351" width="26.85546875" style="2" customWidth="1"/>
    <col min="5352" max="5597" width="9.140625" style="2"/>
    <col min="5598" max="5598" width="42.7109375" style="2" customWidth="1"/>
    <col min="5599" max="5599" width="19.28515625" style="2" customWidth="1"/>
    <col min="5600" max="5600" width="15.28515625" style="2" customWidth="1"/>
    <col min="5601" max="5601" width="14.5703125" style="2" customWidth="1"/>
    <col min="5602" max="5602" width="14.7109375" style="2" customWidth="1"/>
    <col min="5603" max="5603" width="18.42578125" style="2" customWidth="1"/>
    <col min="5604" max="5605" width="20.140625" style="2" customWidth="1"/>
    <col min="5606" max="5606" width="23.42578125" style="2" customWidth="1"/>
    <col min="5607" max="5607" width="26.85546875" style="2" customWidth="1"/>
    <col min="5608" max="5853" width="9.140625" style="2"/>
    <col min="5854" max="5854" width="42.7109375" style="2" customWidth="1"/>
    <col min="5855" max="5855" width="19.28515625" style="2" customWidth="1"/>
    <col min="5856" max="5856" width="15.28515625" style="2" customWidth="1"/>
    <col min="5857" max="5857" width="14.5703125" style="2" customWidth="1"/>
    <col min="5858" max="5858" width="14.7109375" style="2" customWidth="1"/>
    <col min="5859" max="5859" width="18.42578125" style="2" customWidth="1"/>
    <col min="5860" max="5861" width="20.140625" style="2" customWidth="1"/>
    <col min="5862" max="5862" width="23.42578125" style="2" customWidth="1"/>
    <col min="5863" max="5863" width="26.85546875" style="2" customWidth="1"/>
    <col min="5864" max="6109" width="9.140625" style="2"/>
    <col min="6110" max="6110" width="42.7109375" style="2" customWidth="1"/>
    <col min="6111" max="6111" width="19.28515625" style="2" customWidth="1"/>
    <col min="6112" max="6112" width="15.28515625" style="2" customWidth="1"/>
    <col min="6113" max="6113" width="14.5703125" style="2" customWidth="1"/>
    <col min="6114" max="6114" width="14.7109375" style="2" customWidth="1"/>
    <col min="6115" max="6115" width="18.42578125" style="2" customWidth="1"/>
    <col min="6116" max="6117" width="20.140625" style="2" customWidth="1"/>
    <col min="6118" max="6118" width="23.42578125" style="2" customWidth="1"/>
    <col min="6119" max="6119" width="26.85546875" style="2" customWidth="1"/>
    <col min="6120" max="6365" width="9.140625" style="2"/>
    <col min="6366" max="6366" width="42.7109375" style="2" customWidth="1"/>
    <col min="6367" max="6367" width="19.28515625" style="2" customWidth="1"/>
    <col min="6368" max="6368" width="15.28515625" style="2" customWidth="1"/>
    <col min="6369" max="6369" width="14.5703125" style="2" customWidth="1"/>
    <col min="6370" max="6370" width="14.7109375" style="2" customWidth="1"/>
    <col min="6371" max="6371" width="18.42578125" style="2" customWidth="1"/>
    <col min="6372" max="6373" width="20.140625" style="2" customWidth="1"/>
    <col min="6374" max="6374" width="23.42578125" style="2" customWidth="1"/>
    <col min="6375" max="6375" width="26.85546875" style="2" customWidth="1"/>
    <col min="6376" max="6621" width="9.140625" style="2"/>
    <col min="6622" max="6622" width="42.7109375" style="2" customWidth="1"/>
    <col min="6623" max="6623" width="19.28515625" style="2" customWidth="1"/>
    <col min="6624" max="6624" width="15.28515625" style="2" customWidth="1"/>
    <col min="6625" max="6625" width="14.5703125" style="2" customWidth="1"/>
    <col min="6626" max="6626" width="14.7109375" style="2" customWidth="1"/>
    <col min="6627" max="6627" width="18.42578125" style="2" customWidth="1"/>
    <col min="6628" max="6629" width="20.140625" style="2" customWidth="1"/>
    <col min="6630" max="6630" width="23.42578125" style="2" customWidth="1"/>
    <col min="6631" max="6631" width="26.85546875" style="2" customWidth="1"/>
    <col min="6632" max="6877" width="9.140625" style="2"/>
    <col min="6878" max="6878" width="42.7109375" style="2" customWidth="1"/>
    <col min="6879" max="6879" width="19.28515625" style="2" customWidth="1"/>
    <col min="6880" max="6880" width="15.28515625" style="2" customWidth="1"/>
    <col min="6881" max="6881" width="14.5703125" style="2" customWidth="1"/>
    <col min="6882" max="6882" width="14.7109375" style="2" customWidth="1"/>
    <col min="6883" max="6883" width="18.42578125" style="2" customWidth="1"/>
    <col min="6884" max="6885" width="20.140625" style="2" customWidth="1"/>
    <col min="6886" max="6886" width="23.42578125" style="2" customWidth="1"/>
    <col min="6887" max="6887" width="26.85546875" style="2" customWidth="1"/>
    <col min="6888" max="7133" width="9.140625" style="2"/>
    <col min="7134" max="7134" width="42.7109375" style="2" customWidth="1"/>
    <col min="7135" max="7135" width="19.28515625" style="2" customWidth="1"/>
    <col min="7136" max="7136" width="15.28515625" style="2" customWidth="1"/>
    <col min="7137" max="7137" width="14.5703125" style="2" customWidth="1"/>
    <col min="7138" max="7138" width="14.7109375" style="2" customWidth="1"/>
    <col min="7139" max="7139" width="18.42578125" style="2" customWidth="1"/>
    <col min="7140" max="7141" width="20.140625" style="2" customWidth="1"/>
    <col min="7142" max="7142" width="23.42578125" style="2" customWidth="1"/>
    <col min="7143" max="7143" width="26.85546875" style="2" customWidth="1"/>
    <col min="7144" max="7389" width="9.140625" style="2"/>
    <col min="7390" max="7390" width="42.7109375" style="2" customWidth="1"/>
    <col min="7391" max="7391" width="19.28515625" style="2" customWidth="1"/>
    <col min="7392" max="7392" width="15.28515625" style="2" customWidth="1"/>
    <col min="7393" max="7393" width="14.5703125" style="2" customWidth="1"/>
    <col min="7394" max="7394" width="14.7109375" style="2" customWidth="1"/>
    <col min="7395" max="7395" width="18.42578125" style="2" customWidth="1"/>
    <col min="7396" max="7397" width="20.140625" style="2" customWidth="1"/>
    <col min="7398" max="7398" width="23.42578125" style="2" customWidth="1"/>
    <col min="7399" max="7399" width="26.85546875" style="2" customWidth="1"/>
    <col min="7400" max="7645" width="9.140625" style="2"/>
    <col min="7646" max="7646" width="42.7109375" style="2" customWidth="1"/>
    <col min="7647" max="7647" width="19.28515625" style="2" customWidth="1"/>
    <col min="7648" max="7648" width="15.28515625" style="2" customWidth="1"/>
    <col min="7649" max="7649" width="14.5703125" style="2" customWidth="1"/>
    <col min="7650" max="7650" width="14.7109375" style="2" customWidth="1"/>
    <col min="7651" max="7651" width="18.42578125" style="2" customWidth="1"/>
    <col min="7652" max="7653" width="20.140625" style="2" customWidth="1"/>
    <col min="7654" max="7654" width="23.42578125" style="2" customWidth="1"/>
    <col min="7655" max="7655" width="26.85546875" style="2" customWidth="1"/>
    <col min="7656" max="7901" width="9.140625" style="2"/>
    <col min="7902" max="7902" width="42.7109375" style="2" customWidth="1"/>
    <col min="7903" max="7903" width="19.28515625" style="2" customWidth="1"/>
    <col min="7904" max="7904" width="15.28515625" style="2" customWidth="1"/>
    <col min="7905" max="7905" width="14.5703125" style="2" customWidth="1"/>
    <col min="7906" max="7906" width="14.7109375" style="2" customWidth="1"/>
    <col min="7907" max="7907" width="18.42578125" style="2" customWidth="1"/>
    <col min="7908" max="7909" width="20.140625" style="2" customWidth="1"/>
    <col min="7910" max="7910" width="23.42578125" style="2" customWidth="1"/>
    <col min="7911" max="7911" width="26.85546875" style="2" customWidth="1"/>
    <col min="7912" max="8157" width="9.140625" style="2"/>
    <col min="8158" max="8158" width="42.7109375" style="2" customWidth="1"/>
    <col min="8159" max="8159" width="19.28515625" style="2" customWidth="1"/>
    <col min="8160" max="8160" width="15.28515625" style="2" customWidth="1"/>
    <col min="8161" max="8161" width="14.5703125" style="2" customWidth="1"/>
    <col min="8162" max="8162" width="14.7109375" style="2" customWidth="1"/>
    <col min="8163" max="8163" width="18.42578125" style="2" customWidth="1"/>
    <col min="8164" max="8165" width="20.140625" style="2" customWidth="1"/>
    <col min="8166" max="8166" width="23.42578125" style="2" customWidth="1"/>
    <col min="8167" max="8167" width="26.85546875" style="2" customWidth="1"/>
    <col min="8168" max="8413" width="9.140625" style="2"/>
    <col min="8414" max="8414" width="42.7109375" style="2" customWidth="1"/>
    <col min="8415" max="8415" width="19.28515625" style="2" customWidth="1"/>
    <col min="8416" max="8416" width="15.28515625" style="2" customWidth="1"/>
    <col min="8417" max="8417" width="14.5703125" style="2" customWidth="1"/>
    <col min="8418" max="8418" width="14.7109375" style="2" customWidth="1"/>
    <col min="8419" max="8419" width="18.42578125" style="2" customWidth="1"/>
    <col min="8420" max="8421" width="20.140625" style="2" customWidth="1"/>
    <col min="8422" max="8422" width="23.42578125" style="2" customWidth="1"/>
    <col min="8423" max="8423" width="26.85546875" style="2" customWidth="1"/>
    <col min="8424" max="8669" width="9.140625" style="2"/>
    <col min="8670" max="8670" width="42.7109375" style="2" customWidth="1"/>
    <col min="8671" max="8671" width="19.28515625" style="2" customWidth="1"/>
    <col min="8672" max="8672" width="15.28515625" style="2" customWidth="1"/>
    <col min="8673" max="8673" width="14.5703125" style="2" customWidth="1"/>
    <col min="8674" max="8674" width="14.7109375" style="2" customWidth="1"/>
    <col min="8675" max="8675" width="18.42578125" style="2" customWidth="1"/>
    <col min="8676" max="8677" width="20.140625" style="2" customWidth="1"/>
    <col min="8678" max="8678" width="23.42578125" style="2" customWidth="1"/>
    <col min="8679" max="8679" width="26.85546875" style="2" customWidth="1"/>
    <col min="8680" max="8925" width="9.140625" style="2"/>
    <col min="8926" max="8926" width="42.7109375" style="2" customWidth="1"/>
    <col min="8927" max="8927" width="19.28515625" style="2" customWidth="1"/>
    <col min="8928" max="8928" width="15.28515625" style="2" customWidth="1"/>
    <col min="8929" max="8929" width="14.5703125" style="2" customWidth="1"/>
    <col min="8930" max="8930" width="14.7109375" style="2" customWidth="1"/>
    <col min="8931" max="8931" width="18.42578125" style="2" customWidth="1"/>
    <col min="8932" max="8933" width="20.140625" style="2" customWidth="1"/>
    <col min="8934" max="8934" width="23.42578125" style="2" customWidth="1"/>
    <col min="8935" max="8935" width="26.85546875" style="2" customWidth="1"/>
    <col min="8936" max="9181" width="9.140625" style="2"/>
    <col min="9182" max="9182" width="42.7109375" style="2" customWidth="1"/>
    <col min="9183" max="9183" width="19.28515625" style="2" customWidth="1"/>
    <col min="9184" max="9184" width="15.28515625" style="2" customWidth="1"/>
    <col min="9185" max="9185" width="14.5703125" style="2" customWidth="1"/>
    <col min="9186" max="9186" width="14.7109375" style="2" customWidth="1"/>
    <col min="9187" max="9187" width="18.42578125" style="2" customWidth="1"/>
    <col min="9188" max="9189" width="20.140625" style="2" customWidth="1"/>
    <col min="9190" max="9190" width="23.42578125" style="2" customWidth="1"/>
    <col min="9191" max="9191" width="26.85546875" style="2" customWidth="1"/>
    <col min="9192" max="9437" width="9.140625" style="2"/>
    <col min="9438" max="9438" width="42.7109375" style="2" customWidth="1"/>
    <col min="9439" max="9439" width="19.28515625" style="2" customWidth="1"/>
    <col min="9440" max="9440" width="15.28515625" style="2" customWidth="1"/>
    <col min="9441" max="9441" width="14.5703125" style="2" customWidth="1"/>
    <col min="9442" max="9442" width="14.7109375" style="2" customWidth="1"/>
    <col min="9443" max="9443" width="18.42578125" style="2" customWidth="1"/>
    <col min="9444" max="9445" width="20.140625" style="2" customWidth="1"/>
    <col min="9446" max="9446" width="23.42578125" style="2" customWidth="1"/>
    <col min="9447" max="9447" width="26.85546875" style="2" customWidth="1"/>
    <col min="9448" max="9693" width="9.140625" style="2"/>
    <col min="9694" max="9694" width="42.7109375" style="2" customWidth="1"/>
    <col min="9695" max="9695" width="19.28515625" style="2" customWidth="1"/>
    <col min="9696" max="9696" width="15.28515625" style="2" customWidth="1"/>
    <col min="9697" max="9697" width="14.5703125" style="2" customWidth="1"/>
    <col min="9698" max="9698" width="14.7109375" style="2" customWidth="1"/>
    <col min="9699" max="9699" width="18.42578125" style="2" customWidth="1"/>
    <col min="9700" max="9701" width="20.140625" style="2" customWidth="1"/>
    <col min="9702" max="9702" width="23.42578125" style="2" customWidth="1"/>
    <col min="9703" max="9703" width="26.85546875" style="2" customWidth="1"/>
    <col min="9704" max="9949" width="9.140625" style="2"/>
    <col min="9950" max="9950" width="42.7109375" style="2" customWidth="1"/>
    <col min="9951" max="9951" width="19.28515625" style="2" customWidth="1"/>
    <col min="9952" max="9952" width="15.28515625" style="2" customWidth="1"/>
    <col min="9953" max="9953" width="14.5703125" style="2" customWidth="1"/>
    <col min="9954" max="9954" width="14.7109375" style="2" customWidth="1"/>
    <col min="9955" max="9955" width="18.42578125" style="2" customWidth="1"/>
    <col min="9956" max="9957" width="20.140625" style="2" customWidth="1"/>
    <col min="9958" max="9958" width="23.42578125" style="2" customWidth="1"/>
    <col min="9959" max="9959" width="26.85546875" style="2" customWidth="1"/>
    <col min="9960" max="10205" width="9.140625" style="2"/>
    <col min="10206" max="10206" width="42.7109375" style="2" customWidth="1"/>
    <col min="10207" max="10207" width="19.28515625" style="2" customWidth="1"/>
    <col min="10208" max="10208" width="15.28515625" style="2" customWidth="1"/>
    <col min="10209" max="10209" width="14.5703125" style="2" customWidth="1"/>
    <col min="10210" max="10210" width="14.7109375" style="2" customWidth="1"/>
    <col min="10211" max="10211" width="18.42578125" style="2" customWidth="1"/>
    <col min="10212" max="10213" width="20.140625" style="2" customWidth="1"/>
    <col min="10214" max="10214" width="23.42578125" style="2" customWidth="1"/>
    <col min="10215" max="10215" width="26.85546875" style="2" customWidth="1"/>
    <col min="10216" max="10461" width="9.140625" style="2"/>
    <col min="10462" max="10462" width="42.7109375" style="2" customWidth="1"/>
    <col min="10463" max="10463" width="19.28515625" style="2" customWidth="1"/>
    <col min="10464" max="10464" width="15.28515625" style="2" customWidth="1"/>
    <col min="10465" max="10465" width="14.5703125" style="2" customWidth="1"/>
    <col min="10466" max="10466" width="14.7109375" style="2" customWidth="1"/>
    <col min="10467" max="10467" width="18.42578125" style="2" customWidth="1"/>
    <col min="10468" max="10469" width="20.140625" style="2" customWidth="1"/>
    <col min="10470" max="10470" width="23.42578125" style="2" customWidth="1"/>
    <col min="10471" max="10471" width="26.85546875" style="2" customWidth="1"/>
    <col min="10472" max="10717" width="9.140625" style="2"/>
    <col min="10718" max="10718" width="42.7109375" style="2" customWidth="1"/>
    <col min="10719" max="10719" width="19.28515625" style="2" customWidth="1"/>
    <col min="10720" max="10720" width="15.28515625" style="2" customWidth="1"/>
    <col min="10721" max="10721" width="14.5703125" style="2" customWidth="1"/>
    <col min="10722" max="10722" width="14.7109375" style="2" customWidth="1"/>
    <col min="10723" max="10723" width="18.42578125" style="2" customWidth="1"/>
    <col min="10724" max="10725" width="20.140625" style="2" customWidth="1"/>
    <col min="10726" max="10726" width="23.42578125" style="2" customWidth="1"/>
    <col min="10727" max="10727" width="26.85546875" style="2" customWidth="1"/>
    <col min="10728" max="10973" width="9.140625" style="2"/>
    <col min="10974" max="10974" width="42.7109375" style="2" customWidth="1"/>
    <col min="10975" max="10975" width="19.28515625" style="2" customWidth="1"/>
    <col min="10976" max="10976" width="15.28515625" style="2" customWidth="1"/>
    <col min="10977" max="10977" width="14.5703125" style="2" customWidth="1"/>
    <col min="10978" max="10978" width="14.7109375" style="2" customWidth="1"/>
    <col min="10979" max="10979" width="18.42578125" style="2" customWidth="1"/>
    <col min="10980" max="10981" width="20.140625" style="2" customWidth="1"/>
    <col min="10982" max="10982" width="23.42578125" style="2" customWidth="1"/>
    <col min="10983" max="10983" width="26.85546875" style="2" customWidth="1"/>
    <col min="10984" max="11229" width="9.140625" style="2"/>
    <col min="11230" max="11230" width="42.7109375" style="2" customWidth="1"/>
    <col min="11231" max="11231" width="19.28515625" style="2" customWidth="1"/>
    <col min="11232" max="11232" width="15.28515625" style="2" customWidth="1"/>
    <col min="11233" max="11233" width="14.5703125" style="2" customWidth="1"/>
    <col min="11234" max="11234" width="14.7109375" style="2" customWidth="1"/>
    <col min="11235" max="11235" width="18.42578125" style="2" customWidth="1"/>
    <col min="11236" max="11237" width="20.140625" style="2" customWidth="1"/>
    <col min="11238" max="11238" width="23.42578125" style="2" customWidth="1"/>
    <col min="11239" max="11239" width="26.85546875" style="2" customWidth="1"/>
    <col min="11240" max="11485" width="9.140625" style="2"/>
    <col min="11486" max="11486" width="42.7109375" style="2" customWidth="1"/>
    <col min="11487" max="11487" width="19.28515625" style="2" customWidth="1"/>
    <col min="11488" max="11488" width="15.28515625" style="2" customWidth="1"/>
    <col min="11489" max="11489" width="14.5703125" style="2" customWidth="1"/>
    <col min="11490" max="11490" width="14.7109375" style="2" customWidth="1"/>
    <col min="11491" max="11491" width="18.42578125" style="2" customWidth="1"/>
    <col min="11492" max="11493" width="20.140625" style="2" customWidth="1"/>
    <col min="11494" max="11494" width="23.42578125" style="2" customWidth="1"/>
    <col min="11495" max="11495" width="26.85546875" style="2" customWidth="1"/>
    <col min="11496" max="11741" width="9.140625" style="2"/>
    <col min="11742" max="11742" width="42.7109375" style="2" customWidth="1"/>
    <col min="11743" max="11743" width="19.28515625" style="2" customWidth="1"/>
    <col min="11744" max="11744" width="15.28515625" style="2" customWidth="1"/>
    <col min="11745" max="11745" width="14.5703125" style="2" customWidth="1"/>
    <col min="11746" max="11746" width="14.7109375" style="2" customWidth="1"/>
    <col min="11747" max="11747" width="18.42578125" style="2" customWidth="1"/>
    <col min="11748" max="11749" width="20.140625" style="2" customWidth="1"/>
    <col min="11750" max="11750" width="23.42578125" style="2" customWidth="1"/>
    <col min="11751" max="11751" width="26.85546875" style="2" customWidth="1"/>
    <col min="11752" max="11997" width="9.140625" style="2"/>
    <col min="11998" max="11998" width="42.7109375" style="2" customWidth="1"/>
    <col min="11999" max="11999" width="19.28515625" style="2" customWidth="1"/>
    <col min="12000" max="12000" width="15.28515625" style="2" customWidth="1"/>
    <col min="12001" max="12001" width="14.5703125" style="2" customWidth="1"/>
    <col min="12002" max="12002" width="14.7109375" style="2" customWidth="1"/>
    <col min="12003" max="12003" width="18.42578125" style="2" customWidth="1"/>
    <col min="12004" max="12005" width="20.140625" style="2" customWidth="1"/>
    <col min="12006" max="12006" width="23.42578125" style="2" customWidth="1"/>
    <col min="12007" max="12007" width="26.85546875" style="2" customWidth="1"/>
    <col min="12008" max="12253" width="9.140625" style="2"/>
    <col min="12254" max="12254" width="42.7109375" style="2" customWidth="1"/>
    <col min="12255" max="12255" width="19.28515625" style="2" customWidth="1"/>
    <col min="12256" max="12256" width="15.28515625" style="2" customWidth="1"/>
    <col min="12257" max="12257" width="14.5703125" style="2" customWidth="1"/>
    <col min="12258" max="12258" width="14.7109375" style="2" customWidth="1"/>
    <col min="12259" max="12259" width="18.42578125" style="2" customWidth="1"/>
    <col min="12260" max="12261" width="20.140625" style="2" customWidth="1"/>
    <col min="12262" max="12262" width="23.42578125" style="2" customWidth="1"/>
    <col min="12263" max="12263" width="26.85546875" style="2" customWidth="1"/>
    <col min="12264" max="12509" width="9.140625" style="2"/>
    <col min="12510" max="12510" width="42.7109375" style="2" customWidth="1"/>
    <col min="12511" max="12511" width="19.28515625" style="2" customWidth="1"/>
    <col min="12512" max="12512" width="15.28515625" style="2" customWidth="1"/>
    <col min="12513" max="12513" width="14.5703125" style="2" customWidth="1"/>
    <col min="12514" max="12514" width="14.7109375" style="2" customWidth="1"/>
    <col min="12515" max="12515" width="18.42578125" style="2" customWidth="1"/>
    <col min="12516" max="12517" width="20.140625" style="2" customWidth="1"/>
    <col min="12518" max="12518" width="23.42578125" style="2" customWidth="1"/>
    <col min="12519" max="12519" width="26.85546875" style="2" customWidth="1"/>
    <col min="12520" max="12765" width="9.140625" style="2"/>
    <col min="12766" max="12766" width="42.7109375" style="2" customWidth="1"/>
    <col min="12767" max="12767" width="19.28515625" style="2" customWidth="1"/>
    <col min="12768" max="12768" width="15.28515625" style="2" customWidth="1"/>
    <col min="12769" max="12769" width="14.5703125" style="2" customWidth="1"/>
    <col min="12770" max="12770" width="14.7109375" style="2" customWidth="1"/>
    <col min="12771" max="12771" width="18.42578125" style="2" customWidth="1"/>
    <col min="12772" max="12773" width="20.140625" style="2" customWidth="1"/>
    <col min="12774" max="12774" width="23.42578125" style="2" customWidth="1"/>
    <col min="12775" max="12775" width="26.85546875" style="2" customWidth="1"/>
    <col min="12776" max="13021" width="9.140625" style="2"/>
    <col min="13022" max="13022" width="42.7109375" style="2" customWidth="1"/>
    <col min="13023" max="13023" width="19.28515625" style="2" customWidth="1"/>
    <col min="13024" max="13024" width="15.28515625" style="2" customWidth="1"/>
    <col min="13025" max="13025" width="14.5703125" style="2" customWidth="1"/>
    <col min="13026" max="13026" width="14.7109375" style="2" customWidth="1"/>
    <col min="13027" max="13027" width="18.42578125" style="2" customWidth="1"/>
    <col min="13028" max="13029" width="20.140625" style="2" customWidth="1"/>
    <col min="13030" max="13030" width="23.42578125" style="2" customWidth="1"/>
    <col min="13031" max="13031" width="26.85546875" style="2" customWidth="1"/>
    <col min="13032" max="13277" width="9.140625" style="2"/>
    <col min="13278" max="13278" width="42.7109375" style="2" customWidth="1"/>
    <col min="13279" max="13279" width="19.28515625" style="2" customWidth="1"/>
    <col min="13280" max="13280" width="15.28515625" style="2" customWidth="1"/>
    <col min="13281" max="13281" width="14.5703125" style="2" customWidth="1"/>
    <col min="13282" max="13282" width="14.7109375" style="2" customWidth="1"/>
    <col min="13283" max="13283" width="18.42578125" style="2" customWidth="1"/>
    <col min="13284" max="13285" width="20.140625" style="2" customWidth="1"/>
    <col min="13286" max="13286" width="23.42578125" style="2" customWidth="1"/>
    <col min="13287" max="13287" width="26.85546875" style="2" customWidth="1"/>
    <col min="13288" max="13533" width="9.140625" style="2"/>
    <col min="13534" max="13534" width="42.7109375" style="2" customWidth="1"/>
    <col min="13535" max="13535" width="19.28515625" style="2" customWidth="1"/>
    <col min="13536" max="13536" width="15.28515625" style="2" customWidth="1"/>
    <col min="13537" max="13537" width="14.5703125" style="2" customWidth="1"/>
    <col min="13538" max="13538" width="14.7109375" style="2" customWidth="1"/>
    <col min="13539" max="13539" width="18.42578125" style="2" customWidth="1"/>
    <col min="13540" max="13541" width="20.140625" style="2" customWidth="1"/>
    <col min="13542" max="13542" width="23.42578125" style="2" customWidth="1"/>
    <col min="13543" max="13543" width="26.85546875" style="2" customWidth="1"/>
    <col min="13544" max="13789" width="9.140625" style="2"/>
    <col min="13790" max="13790" width="42.7109375" style="2" customWidth="1"/>
    <col min="13791" max="13791" width="19.28515625" style="2" customWidth="1"/>
    <col min="13792" max="13792" width="15.28515625" style="2" customWidth="1"/>
    <col min="13793" max="13793" width="14.5703125" style="2" customWidth="1"/>
    <col min="13794" max="13794" width="14.7109375" style="2" customWidth="1"/>
    <col min="13795" max="13795" width="18.42578125" style="2" customWidth="1"/>
    <col min="13796" max="13797" width="20.140625" style="2" customWidth="1"/>
    <col min="13798" max="13798" width="23.42578125" style="2" customWidth="1"/>
    <col min="13799" max="13799" width="26.85546875" style="2" customWidth="1"/>
    <col min="13800" max="14045" width="9.140625" style="2"/>
    <col min="14046" max="14046" width="42.7109375" style="2" customWidth="1"/>
    <col min="14047" max="14047" width="19.28515625" style="2" customWidth="1"/>
    <col min="14048" max="14048" width="15.28515625" style="2" customWidth="1"/>
    <col min="14049" max="14049" width="14.5703125" style="2" customWidth="1"/>
    <col min="14050" max="14050" width="14.7109375" style="2" customWidth="1"/>
    <col min="14051" max="14051" width="18.42578125" style="2" customWidth="1"/>
    <col min="14052" max="14053" width="20.140625" style="2" customWidth="1"/>
    <col min="14054" max="14054" width="23.42578125" style="2" customWidth="1"/>
    <col min="14055" max="14055" width="26.85546875" style="2" customWidth="1"/>
    <col min="14056" max="14301" width="9.140625" style="2"/>
    <col min="14302" max="14302" width="42.7109375" style="2" customWidth="1"/>
    <col min="14303" max="14303" width="19.28515625" style="2" customWidth="1"/>
    <col min="14304" max="14304" width="15.28515625" style="2" customWidth="1"/>
    <col min="14305" max="14305" width="14.5703125" style="2" customWidth="1"/>
    <col min="14306" max="14306" width="14.7109375" style="2" customWidth="1"/>
    <col min="14307" max="14307" width="18.42578125" style="2" customWidth="1"/>
    <col min="14308" max="14309" width="20.140625" style="2" customWidth="1"/>
    <col min="14310" max="14310" width="23.42578125" style="2" customWidth="1"/>
    <col min="14311" max="14311" width="26.85546875" style="2" customWidth="1"/>
    <col min="14312" max="14557" width="9.140625" style="2"/>
    <col min="14558" max="14558" width="42.7109375" style="2" customWidth="1"/>
    <col min="14559" max="14559" width="19.28515625" style="2" customWidth="1"/>
    <col min="14560" max="14560" width="15.28515625" style="2" customWidth="1"/>
    <col min="14561" max="14561" width="14.5703125" style="2" customWidth="1"/>
    <col min="14562" max="14562" width="14.7109375" style="2" customWidth="1"/>
    <col min="14563" max="14563" width="18.42578125" style="2" customWidth="1"/>
    <col min="14564" max="14565" width="20.140625" style="2" customWidth="1"/>
    <col min="14566" max="14566" width="23.42578125" style="2" customWidth="1"/>
    <col min="14567" max="14567" width="26.85546875" style="2" customWidth="1"/>
    <col min="14568" max="14813" width="9.140625" style="2"/>
    <col min="14814" max="14814" width="42.7109375" style="2" customWidth="1"/>
    <col min="14815" max="14815" width="19.28515625" style="2" customWidth="1"/>
    <col min="14816" max="14816" width="15.28515625" style="2" customWidth="1"/>
    <col min="14817" max="14817" width="14.5703125" style="2" customWidth="1"/>
    <col min="14818" max="14818" width="14.7109375" style="2" customWidth="1"/>
    <col min="14819" max="14819" width="18.42578125" style="2" customWidth="1"/>
    <col min="14820" max="14821" width="20.140625" style="2" customWidth="1"/>
    <col min="14822" max="14822" width="23.42578125" style="2" customWidth="1"/>
    <col min="14823" max="14823" width="26.85546875" style="2" customWidth="1"/>
    <col min="14824" max="15069" width="9.140625" style="2"/>
    <col min="15070" max="15070" width="42.7109375" style="2" customWidth="1"/>
    <col min="15071" max="15071" width="19.28515625" style="2" customWidth="1"/>
    <col min="15072" max="15072" width="15.28515625" style="2" customWidth="1"/>
    <col min="15073" max="15073" width="14.5703125" style="2" customWidth="1"/>
    <col min="15074" max="15074" width="14.7109375" style="2" customWidth="1"/>
    <col min="15075" max="15075" width="18.42578125" style="2" customWidth="1"/>
    <col min="15076" max="15077" width="20.140625" style="2" customWidth="1"/>
    <col min="15078" max="15078" width="23.42578125" style="2" customWidth="1"/>
    <col min="15079" max="15079" width="26.85546875" style="2" customWidth="1"/>
    <col min="15080" max="15325" width="9.140625" style="2"/>
    <col min="15326" max="15326" width="42.7109375" style="2" customWidth="1"/>
    <col min="15327" max="15327" width="19.28515625" style="2" customWidth="1"/>
    <col min="15328" max="15328" width="15.28515625" style="2" customWidth="1"/>
    <col min="15329" max="15329" width="14.5703125" style="2" customWidth="1"/>
    <col min="15330" max="15330" width="14.7109375" style="2" customWidth="1"/>
    <col min="15331" max="15331" width="18.42578125" style="2" customWidth="1"/>
    <col min="15332" max="15333" width="20.140625" style="2" customWidth="1"/>
    <col min="15334" max="15334" width="23.42578125" style="2" customWidth="1"/>
    <col min="15335" max="15335" width="26.85546875" style="2" customWidth="1"/>
    <col min="15336" max="15581" width="9.140625" style="2"/>
    <col min="15582" max="15582" width="42.7109375" style="2" customWidth="1"/>
    <col min="15583" max="15583" width="19.28515625" style="2" customWidth="1"/>
    <col min="15584" max="15584" width="15.28515625" style="2" customWidth="1"/>
    <col min="15585" max="15585" width="14.5703125" style="2" customWidth="1"/>
    <col min="15586" max="15586" width="14.7109375" style="2" customWidth="1"/>
    <col min="15587" max="15587" width="18.42578125" style="2" customWidth="1"/>
    <col min="15588" max="15589" width="20.140625" style="2" customWidth="1"/>
    <col min="15590" max="15590" width="23.42578125" style="2" customWidth="1"/>
    <col min="15591" max="15591" width="26.85546875" style="2" customWidth="1"/>
    <col min="15592" max="15837" width="9.140625" style="2"/>
    <col min="15838" max="15838" width="42.7109375" style="2" customWidth="1"/>
    <col min="15839" max="15839" width="19.28515625" style="2" customWidth="1"/>
    <col min="15840" max="15840" width="15.28515625" style="2" customWidth="1"/>
    <col min="15841" max="15841" width="14.5703125" style="2" customWidth="1"/>
    <col min="15842" max="15842" width="14.7109375" style="2" customWidth="1"/>
    <col min="15843" max="15843" width="18.42578125" style="2" customWidth="1"/>
    <col min="15844" max="15845" width="20.140625" style="2" customWidth="1"/>
    <col min="15846" max="15846" width="23.42578125" style="2" customWidth="1"/>
    <col min="15847" max="15847" width="26.85546875" style="2" customWidth="1"/>
    <col min="15848" max="16093" width="9.140625" style="2"/>
    <col min="16094" max="16094" width="42.7109375" style="2" customWidth="1"/>
    <col min="16095" max="16095" width="19.28515625" style="2" customWidth="1"/>
    <col min="16096" max="16096" width="15.28515625" style="2" customWidth="1"/>
    <col min="16097" max="16097" width="14.5703125" style="2" customWidth="1"/>
    <col min="16098" max="16098" width="14.7109375" style="2" customWidth="1"/>
    <col min="16099" max="16099" width="18.42578125" style="2" customWidth="1"/>
    <col min="16100" max="16101" width="20.140625" style="2" customWidth="1"/>
    <col min="16102" max="16102" width="23.42578125" style="2" customWidth="1"/>
    <col min="16103" max="16103" width="26.85546875" style="2" customWidth="1"/>
    <col min="16104" max="16384" width="9.140625" style="2"/>
  </cols>
  <sheetData>
    <row r="1" spans="1:9" x14ac:dyDescent="0.25">
      <c r="H1" s="147" t="s">
        <v>200</v>
      </c>
      <c r="I1" s="147"/>
    </row>
    <row r="2" spans="1:9" s="1" customFormat="1" ht="39.75" customHeight="1" x14ac:dyDescent="0.25">
      <c r="A2" s="146" t="s">
        <v>195</v>
      </c>
      <c r="B2" s="146"/>
      <c r="C2" s="146"/>
      <c r="D2" s="146"/>
      <c r="E2" s="146"/>
      <c r="F2" s="146"/>
      <c r="G2" s="146"/>
      <c r="H2" s="146"/>
      <c r="I2" s="146"/>
    </row>
    <row r="4" spans="1:9" x14ac:dyDescent="0.25">
      <c r="A4" s="2" t="s">
        <v>196</v>
      </c>
      <c r="G4" s="25"/>
      <c r="H4" s="25"/>
    </row>
    <row r="5" spans="1:9" x14ac:dyDescent="0.25">
      <c r="A5" s="2" t="s">
        <v>197</v>
      </c>
    </row>
    <row r="6" spans="1:9" x14ac:dyDescent="0.25">
      <c r="E6" s="17"/>
      <c r="H6" s="16"/>
    </row>
    <row r="7" spans="1:9" ht="38.25" customHeight="1" x14ac:dyDescent="0.25">
      <c r="A7" s="155"/>
      <c r="B7" s="155" t="s">
        <v>17</v>
      </c>
      <c r="C7" s="155" t="s">
        <v>19</v>
      </c>
      <c r="D7" s="155"/>
      <c r="E7" s="155"/>
      <c r="F7" s="155" t="s">
        <v>10</v>
      </c>
      <c r="G7" s="181" t="s">
        <v>162</v>
      </c>
      <c r="H7" s="187" t="s">
        <v>20</v>
      </c>
      <c r="I7" s="152" t="s">
        <v>7</v>
      </c>
    </row>
    <row r="8" spans="1:9" ht="24" customHeight="1" x14ac:dyDescent="0.25">
      <c r="A8" s="155"/>
      <c r="B8" s="155"/>
      <c r="C8" s="185" t="s">
        <v>111</v>
      </c>
      <c r="D8" s="185" t="s">
        <v>134</v>
      </c>
      <c r="E8" s="155" t="s">
        <v>26</v>
      </c>
      <c r="F8" s="155"/>
      <c r="G8" s="181"/>
      <c r="H8" s="187"/>
      <c r="I8" s="152"/>
    </row>
    <row r="9" spans="1:9" ht="72.75" customHeight="1" x14ac:dyDescent="0.25">
      <c r="A9" s="155"/>
      <c r="B9" s="155"/>
      <c r="C9" s="186"/>
      <c r="D9" s="186"/>
      <c r="E9" s="155"/>
      <c r="F9" s="155"/>
      <c r="G9" s="181"/>
      <c r="H9" s="187"/>
      <c r="I9" s="152"/>
    </row>
    <row r="10" spans="1:9" ht="20.25" customHeight="1" x14ac:dyDescent="0.25">
      <c r="A10" s="11">
        <v>1</v>
      </c>
      <c r="B10" s="11">
        <v>6</v>
      </c>
      <c r="C10" s="11" t="s">
        <v>21</v>
      </c>
      <c r="D10" s="11">
        <v>8</v>
      </c>
      <c r="E10" s="11">
        <v>9</v>
      </c>
      <c r="F10" s="11">
        <v>11</v>
      </c>
      <c r="G10" s="11">
        <v>12</v>
      </c>
      <c r="H10" s="11">
        <v>13</v>
      </c>
      <c r="I10" s="11" t="s">
        <v>22</v>
      </c>
    </row>
    <row r="11" spans="1:9" s="1" customFormat="1" ht="23.25" customHeight="1" x14ac:dyDescent="0.25">
      <c r="A11" s="3" t="s">
        <v>0</v>
      </c>
      <c r="B11" s="5">
        <f t="shared" ref="B11:H11" si="0">SUM(B12:B59)</f>
        <v>48</v>
      </c>
      <c r="C11" s="5"/>
      <c r="D11" s="5"/>
      <c r="E11" s="5">
        <f t="shared" si="0"/>
        <v>2140.1799999999998</v>
      </c>
      <c r="F11" s="6"/>
      <c r="G11" s="6"/>
      <c r="H11" s="6">
        <f t="shared" si="0"/>
        <v>39772.569999999992</v>
      </c>
      <c r="I11" s="6">
        <f>SUM(I12:I59)</f>
        <v>49154.920000000006</v>
      </c>
    </row>
    <row r="12" spans="1:9" x14ac:dyDescent="0.25">
      <c r="A12" s="53" t="s">
        <v>135</v>
      </c>
      <c r="B12" s="8">
        <v>1</v>
      </c>
      <c r="C12" s="8">
        <f>D12+E12</f>
        <v>169</v>
      </c>
      <c r="D12" s="8">
        <v>159</v>
      </c>
      <c r="E12" s="96">
        <v>10</v>
      </c>
      <c r="F12" s="9">
        <v>1647</v>
      </c>
      <c r="G12" s="9">
        <f>ROUND(F12/159,3)</f>
        <v>10.358000000000001</v>
      </c>
      <c r="H12" s="54">
        <f>ROUND(E12*G12*2,2)</f>
        <v>207.16</v>
      </c>
      <c r="I12" s="9">
        <f>ROUND(H12*1.2359,2)</f>
        <v>256.02999999999997</v>
      </c>
    </row>
    <row r="13" spans="1:9" x14ac:dyDescent="0.25">
      <c r="A13" s="53" t="s">
        <v>136</v>
      </c>
      <c r="B13" s="8">
        <v>1</v>
      </c>
      <c r="C13" s="8">
        <f>D13+E13</f>
        <v>215.6</v>
      </c>
      <c r="D13" s="8">
        <v>159</v>
      </c>
      <c r="E13" s="96">
        <v>56.6</v>
      </c>
      <c r="F13" s="9">
        <v>1382</v>
      </c>
      <c r="G13" s="9">
        <f t="shared" ref="G13:G59" si="1">ROUND(F13/159,3)</f>
        <v>8.6920000000000002</v>
      </c>
      <c r="H13" s="54">
        <f t="shared" ref="H13:H59" si="2">ROUND(E13*G13*2,2)</f>
        <v>983.93</v>
      </c>
      <c r="I13" s="9">
        <f t="shared" ref="I13:I59" si="3">ROUND(H13*1.2359,2)</f>
        <v>1216.04</v>
      </c>
    </row>
    <row r="14" spans="1:9" x14ac:dyDescent="0.25">
      <c r="A14" s="53" t="s">
        <v>137</v>
      </c>
      <c r="B14" s="8">
        <v>1</v>
      </c>
      <c r="C14" s="8">
        <f>D14+E14</f>
        <v>181</v>
      </c>
      <c r="D14" s="8">
        <v>159</v>
      </c>
      <c r="E14" s="96">
        <v>22</v>
      </c>
      <c r="F14" s="9">
        <v>1287</v>
      </c>
      <c r="G14" s="9">
        <f t="shared" si="1"/>
        <v>8.0939999999999994</v>
      </c>
      <c r="H14" s="54">
        <f t="shared" si="2"/>
        <v>356.14</v>
      </c>
      <c r="I14" s="9">
        <f t="shared" si="3"/>
        <v>440.15</v>
      </c>
    </row>
    <row r="15" spans="1:9" ht="33" x14ac:dyDescent="0.25">
      <c r="A15" s="53" t="s">
        <v>138</v>
      </c>
      <c r="B15" s="8">
        <v>1</v>
      </c>
      <c r="C15" s="8">
        <f t="shared" ref="C15:C59" si="4">D15+E15</f>
        <v>137.5</v>
      </c>
      <c r="D15" s="8">
        <v>96</v>
      </c>
      <c r="E15" s="96">
        <v>41.5</v>
      </c>
      <c r="F15" s="9">
        <v>1700</v>
      </c>
      <c r="G15" s="9">
        <f t="shared" si="1"/>
        <v>10.692</v>
      </c>
      <c r="H15" s="54">
        <f t="shared" si="2"/>
        <v>887.44</v>
      </c>
      <c r="I15" s="9">
        <f t="shared" si="3"/>
        <v>1096.79</v>
      </c>
    </row>
    <row r="16" spans="1:9" ht="33" x14ac:dyDescent="0.25">
      <c r="A16" s="53" t="s">
        <v>139</v>
      </c>
      <c r="B16" s="8">
        <v>1</v>
      </c>
      <c r="C16" s="8">
        <f t="shared" si="4"/>
        <v>185.5</v>
      </c>
      <c r="D16" s="8">
        <v>128</v>
      </c>
      <c r="E16" s="96">
        <v>57.5</v>
      </c>
      <c r="F16" s="9">
        <v>1647</v>
      </c>
      <c r="G16" s="9">
        <f t="shared" si="1"/>
        <v>10.358000000000001</v>
      </c>
      <c r="H16" s="54">
        <f t="shared" si="2"/>
        <v>1191.17</v>
      </c>
      <c r="I16" s="9">
        <f t="shared" si="3"/>
        <v>1472.17</v>
      </c>
    </row>
    <row r="17" spans="1:9" ht="33" x14ac:dyDescent="0.25">
      <c r="A17" s="53" t="s">
        <v>139</v>
      </c>
      <c r="B17" s="8">
        <v>1</v>
      </c>
      <c r="C17" s="8">
        <f t="shared" si="4"/>
        <v>217</v>
      </c>
      <c r="D17" s="8">
        <v>159</v>
      </c>
      <c r="E17" s="96">
        <v>58</v>
      </c>
      <c r="F17" s="9">
        <v>1647</v>
      </c>
      <c r="G17" s="9">
        <f t="shared" si="1"/>
        <v>10.358000000000001</v>
      </c>
      <c r="H17" s="54">
        <f t="shared" si="2"/>
        <v>1201.53</v>
      </c>
      <c r="I17" s="9">
        <f t="shared" si="3"/>
        <v>1484.97</v>
      </c>
    </row>
    <row r="18" spans="1:9" ht="33" x14ac:dyDescent="0.25">
      <c r="A18" s="53" t="s">
        <v>139</v>
      </c>
      <c r="B18" s="8">
        <v>1</v>
      </c>
      <c r="C18" s="8">
        <f t="shared" si="4"/>
        <v>162</v>
      </c>
      <c r="D18" s="8">
        <v>159</v>
      </c>
      <c r="E18" s="96">
        <v>3</v>
      </c>
      <c r="F18" s="9">
        <v>1647</v>
      </c>
      <c r="G18" s="9">
        <f t="shared" si="1"/>
        <v>10.358000000000001</v>
      </c>
      <c r="H18" s="54">
        <f t="shared" si="2"/>
        <v>62.15</v>
      </c>
      <c r="I18" s="9">
        <f t="shared" si="3"/>
        <v>76.81</v>
      </c>
    </row>
    <row r="19" spans="1:9" ht="33" x14ac:dyDescent="0.25">
      <c r="A19" s="55" t="s">
        <v>140</v>
      </c>
      <c r="B19" s="8">
        <v>1</v>
      </c>
      <c r="C19" s="8">
        <f t="shared" si="4"/>
        <v>223.5</v>
      </c>
      <c r="D19" s="8">
        <v>159</v>
      </c>
      <c r="E19" s="96">
        <v>64.5</v>
      </c>
      <c r="F19" s="9">
        <v>1115</v>
      </c>
      <c r="G19" s="9">
        <f t="shared" si="1"/>
        <v>7.0129999999999999</v>
      </c>
      <c r="H19" s="54">
        <f t="shared" si="2"/>
        <v>904.68</v>
      </c>
      <c r="I19" s="9">
        <f t="shared" si="3"/>
        <v>1118.0899999999999</v>
      </c>
    </row>
    <row r="20" spans="1:9" ht="33" x14ac:dyDescent="0.25">
      <c r="A20" s="55" t="s">
        <v>140</v>
      </c>
      <c r="B20" s="8">
        <v>1</v>
      </c>
      <c r="C20" s="8">
        <f t="shared" si="4"/>
        <v>165</v>
      </c>
      <c r="D20" s="8">
        <v>159</v>
      </c>
      <c r="E20" s="96">
        <v>6</v>
      </c>
      <c r="F20" s="9">
        <v>1287</v>
      </c>
      <c r="G20" s="9">
        <f t="shared" si="1"/>
        <v>8.0939999999999994</v>
      </c>
      <c r="H20" s="54">
        <f t="shared" si="2"/>
        <v>97.13</v>
      </c>
      <c r="I20" s="9">
        <f t="shared" si="3"/>
        <v>120.04</v>
      </c>
    </row>
    <row r="21" spans="1:9" ht="33" x14ac:dyDescent="0.25">
      <c r="A21" s="55" t="s">
        <v>140</v>
      </c>
      <c r="B21" s="8">
        <v>1</v>
      </c>
      <c r="C21" s="8">
        <f t="shared" si="4"/>
        <v>169.5</v>
      </c>
      <c r="D21" s="8">
        <v>159</v>
      </c>
      <c r="E21" s="96">
        <v>10.5</v>
      </c>
      <c r="F21" s="9">
        <v>1287</v>
      </c>
      <c r="G21" s="9">
        <f t="shared" si="1"/>
        <v>8.0939999999999994</v>
      </c>
      <c r="H21" s="54">
        <f t="shared" si="2"/>
        <v>169.97</v>
      </c>
      <c r="I21" s="9">
        <f t="shared" si="3"/>
        <v>210.07</v>
      </c>
    </row>
    <row r="22" spans="1:9" x14ac:dyDescent="0.25">
      <c r="A22" s="53" t="s">
        <v>141</v>
      </c>
      <c r="B22" s="8">
        <v>1</v>
      </c>
      <c r="C22" s="8">
        <f t="shared" si="4"/>
        <v>211</v>
      </c>
      <c r="D22" s="8">
        <v>151</v>
      </c>
      <c r="E22" s="96">
        <v>60</v>
      </c>
      <c r="F22" s="9">
        <v>1647</v>
      </c>
      <c r="G22" s="9">
        <f t="shared" si="1"/>
        <v>10.358000000000001</v>
      </c>
      <c r="H22" s="54">
        <f t="shared" si="2"/>
        <v>1242.96</v>
      </c>
      <c r="I22" s="9">
        <f t="shared" si="3"/>
        <v>1536.17</v>
      </c>
    </row>
    <row r="23" spans="1:9" ht="33" x14ac:dyDescent="0.25">
      <c r="A23" s="53" t="s">
        <v>143</v>
      </c>
      <c r="B23" s="8">
        <v>1</v>
      </c>
      <c r="C23" s="8">
        <f t="shared" si="4"/>
        <v>186</v>
      </c>
      <c r="D23" s="8">
        <v>159</v>
      </c>
      <c r="E23" s="96">
        <v>27</v>
      </c>
      <c r="F23" s="9">
        <v>1287</v>
      </c>
      <c r="G23" s="9">
        <f t="shared" si="1"/>
        <v>8.0939999999999994</v>
      </c>
      <c r="H23" s="54">
        <f t="shared" si="2"/>
        <v>437.08</v>
      </c>
      <c r="I23" s="9">
        <f t="shared" si="3"/>
        <v>540.19000000000005</v>
      </c>
    </row>
    <row r="24" spans="1:9" ht="33" x14ac:dyDescent="0.25">
      <c r="A24" s="53" t="s">
        <v>143</v>
      </c>
      <c r="B24" s="8">
        <v>1</v>
      </c>
      <c r="C24" s="8">
        <f t="shared" si="4"/>
        <v>181</v>
      </c>
      <c r="D24" s="8">
        <v>159</v>
      </c>
      <c r="E24" s="96">
        <v>22</v>
      </c>
      <c r="F24" s="9">
        <v>1287</v>
      </c>
      <c r="G24" s="9">
        <f t="shared" si="1"/>
        <v>8.0939999999999994</v>
      </c>
      <c r="H24" s="54">
        <f t="shared" si="2"/>
        <v>356.14</v>
      </c>
      <c r="I24" s="9">
        <f t="shared" si="3"/>
        <v>440.15</v>
      </c>
    </row>
    <row r="25" spans="1:9" ht="33" x14ac:dyDescent="0.25">
      <c r="A25" s="53" t="s">
        <v>142</v>
      </c>
      <c r="B25" s="8">
        <v>1</v>
      </c>
      <c r="C25" s="8">
        <f t="shared" si="4"/>
        <v>169</v>
      </c>
      <c r="D25" s="8">
        <v>159</v>
      </c>
      <c r="E25" s="96">
        <v>10</v>
      </c>
      <c r="F25" s="9">
        <v>1520</v>
      </c>
      <c r="G25" s="9">
        <f t="shared" si="1"/>
        <v>9.56</v>
      </c>
      <c r="H25" s="54">
        <f t="shared" si="2"/>
        <v>191.2</v>
      </c>
      <c r="I25" s="9">
        <f t="shared" si="3"/>
        <v>236.3</v>
      </c>
    </row>
    <row r="26" spans="1:9" ht="33" x14ac:dyDescent="0.25">
      <c r="A26" s="53" t="s">
        <v>142</v>
      </c>
      <c r="B26" s="8">
        <v>1</v>
      </c>
      <c r="C26" s="8">
        <f t="shared" si="4"/>
        <v>198</v>
      </c>
      <c r="D26" s="8">
        <v>159</v>
      </c>
      <c r="E26" s="96">
        <v>39</v>
      </c>
      <c r="F26" s="9">
        <v>1600</v>
      </c>
      <c r="G26" s="9">
        <f t="shared" si="1"/>
        <v>10.063000000000001</v>
      </c>
      <c r="H26" s="54">
        <f t="shared" si="2"/>
        <v>784.91</v>
      </c>
      <c r="I26" s="9">
        <f t="shared" si="3"/>
        <v>970.07</v>
      </c>
    </row>
    <row r="27" spans="1:9" ht="33" x14ac:dyDescent="0.25">
      <c r="A27" s="53" t="s">
        <v>144</v>
      </c>
      <c r="B27" s="8">
        <v>1</v>
      </c>
      <c r="C27" s="8">
        <f t="shared" si="4"/>
        <v>245</v>
      </c>
      <c r="D27" s="8">
        <v>159</v>
      </c>
      <c r="E27" s="96">
        <v>86</v>
      </c>
      <c r="F27" s="9">
        <v>1230</v>
      </c>
      <c r="G27" s="9">
        <f t="shared" si="1"/>
        <v>7.7359999999999998</v>
      </c>
      <c r="H27" s="54">
        <f t="shared" si="2"/>
        <v>1330.59</v>
      </c>
      <c r="I27" s="9">
        <f t="shared" si="3"/>
        <v>1644.48</v>
      </c>
    </row>
    <row r="28" spans="1:9" ht="33" x14ac:dyDescent="0.25">
      <c r="A28" s="53" t="s">
        <v>145</v>
      </c>
      <c r="B28" s="8">
        <v>1</v>
      </c>
      <c r="C28" s="8">
        <f t="shared" si="4"/>
        <v>131</v>
      </c>
      <c r="D28" s="8">
        <v>87</v>
      </c>
      <c r="E28" s="96">
        <v>44</v>
      </c>
      <c r="F28" s="9">
        <v>1230</v>
      </c>
      <c r="G28" s="9">
        <f t="shared" si="1"/>
        <v>7.7359999999999998</v>
      </c>
      <c r="H28" s="54">
        <f t="shared" si="2"/>
        <v>680.77</v>
      </c>
      <c r="I28" s="9">
        <f t="shared" si="3"/>
        <v>841.36</v>
      </c>
    </row>
    <row r="29" spans="1:9" ht="33" x14ac:dyDescent="0.25">
      <c r="A29" s="53" t="s">
        <v>145</v>
      </c>
      <c r="B29" s="8">
        <v>1</v>
      </c>
      <c r="C29" s="8">
        <f t="shared" si="4"/>
        <v>200</v>
      </c>
      <c r="D29" s="8">
        <v>159</v>
      </c>
      <c r="E29" s="96">
        <v>41</v>
      </c>
      <c r="F29" s="9">
        <v>1230</v>
      </c>
      <c r="G29" s="9">
        <f t="shared" si="1"/>
        <v>7.7359999999999998</v>
      </c>
      <c r="H29" s="54">
        <f t="shared" si="2"/>
        <v>634.35</v>
      </c>
      <c r="I29" s="9">
        <f t="shared" si="3"/>
        <v>783.99</v>
      </c>
    </row>
    <row r="30" spans="1:9" ht="33" x14ac:dyDescent="0.25">
      <c r="A30" s="53" t="s">
        <v>145</v>
      </c>
      <c r="B30" s="8">
        <v>1</v>
      </c>
      <c r="C30" s="8">
        <f t="shared" si="4"/>
        <v>75</v>
      </c>
      <c r="D30" s="8">
        <v>56</v>
      </c>
      <c r="E30" s="96">
        <v>19</v>
      </c>
      <c r="F30" s="9">
        <v>1230</v>
      </c>
      <c r="G30" s="9">
        <f t="shared" si="1"/>
        <v>7.7359999999999998</v>
      </c>
      <c r="H30" s="54">
        <f t="shared" si="2"/>
        <v>293.97000000000003</v>
      </c>
      <c r="I30" s="9">
        <f t="shared" si="3"/>
        <v>363.32</v>
      </c>
    </row>
    <row r="31" spans="1:9" ht="36" customHeight="1" x14ac:dyDescent="0.25">
      <c r="A31" s="53" t="s">
        <v>146</v>
      </c>
      <c r="B31" s="8">
        <v>1</v>
      </c>
      <c r="C31" s="8">
        <f t="shared" si="4"/>
        <v>110</v>
      </c>
      <c r="D31" s="8">
        <v>80</v>
      </c>
      <c r="E31" s="96">
        <v>30</v>
      </c>
      <c r="F31" s="9">
        <v>1287</v>
      </c>
      <c r="G31" s="9">
        <f t="shared" si="1"/>
        <v>8.0939999999999994</v>
      </c>
      <c r="H31" s="54">
        <f t="shared" si="2"/>
        <v>485.64</v>
      </c>
      <c r="I31" s="9">
        <f t="shared" si="3"/>
        <v>600.20000000000005</v>
      </c>
    </row>
    <row r="32" spans="1:9" ht="33" x14ac:dyDescent="0.25">
      <c r="A32" s="53" t="s">
        <v>163</v>
      </c>
      <c r="B32" s="8">
        <v>1</v>
      </c>
      <c r="C32" s="8">
        <f t="shared" si="4"/>
        <v>66</v>
      </c>
      <c r="D32" s="8">
        <v>48</v>
      </c>
      <c r="E32" s="96">
        <v>18</v>
      </c>
      <c r="F32" s="9">
        <v>1382</v>
      </c>
      <c r="G32" s="9">
        <f t="shared" si="1"/>
        <v>8.6920000000000002</v>
      </c>
      <c r="H32" s="54">
        <f t="shared" si="2"/>
        <v>312.91000000000003</v>
      </c>
      <c r="I32" s="9">
        <f t="shared" si="3"/>
        <v>386.73</v>
      </c>
    </row>
    <row r="33" spans="1:9" ht="33" x14ac:dyDescent="0.25">
      <c r="A33" s="53" t="s">
        <v>147</v>
      </c>
      <c r="B33" s="8">
        <v>1</v>
      </c>
      <c r="C33" s="8">
        <f t="shared" si="4"/>
        <v>177</v>
      </c>
      <c r="D33" s="8">
        <v>159</v>
      </c>
      <c r="E33" s="96">
        <v>18</v>
      </c>
      <c r="F33" s="9">
        <v>1382</v>
      </c>
      <c r="G33" s="9">
        <f t="shared" si="1"/>
        <v>8.6920000000000002</v>
      </c>
      <c r="H33" s="54">
        <f t="shared" si="2"/>
        <v>312.91000000000003</v>
      </c>
      <c r="I33" s="9">
        <f t="shared" si="3"/>
        <v>386.73</v>
      </c>
    </row>
    <row r="34" spans="1:9" ht="39.75" customHeight="1" x14ac:dyDescent="0.25">
      <c r="A34" s="53" t="s">
        <v>148</v>
      </c>
      <c r="B34" s="8">
        <v>1</v>
      </c>
      <c r="C34" s="8">
        <f t="shared" si="4"/>
        <v>193</v>
      </c>
      <c r="D34" s="8">
        <v>159</v>
      </c>
      <c r="E34" s="96">
        <v>34</v>
      </c>
      <c r="F34" s="9">
        <v>1287</v>
      </c>
      <c r="G34" s="9">
        <f t="shared" si="1"/>
        <v>8.0939999999999994</v>
      </c>
      <c r="H34" s="54">
        <f t="shared" si="2"/>
        <v>550.39</v>
      </c>
      <c r="I34" s="9">
        <f t="shared" si="3"/>
        <v>680.23</v>
      </c>
    </row>
    <row r="35" spans="1:9" ht="18.75" customHeight="1" x14ac:dyDescent="0.25">
      <c r="A35" s="53" t="s">
        <v>149</v>
      </c>
      <c r="B35" s="8">
        <v>1</v>
      </c>
      <c r="C35" s="8">
        <f t="shared" si="4"/>
        <v>119</v>
      </c>
      <c r="D35" s="8">
        <v>104</v>
      </c>
      <c r="E35" s="96">
        <v>15</v>
      </c>
      <c r="F35" s="9">
        <v>1917</v>
      </c>
      <c r="G35" s="9">
        <f t="shared" si="1"/>
        <v>12.057</v>
      </c>
      <c r="H35" s="54">
        <f t="shared" si="2"/>
        <v>361.71</v>
      </c>
      <c r="I35" s="9">
        <f t="shared" si="3"/>
        <v>447.04</v>
      </c>
    </row>
    <row r="36" spans="1:9" ht="33" x14ac:dyDescent="0.25">
      <c r="A36" s="53" t="s">
        <v>150</v>
      </c>
      <c r="B36" s="8">
        <v>1</v>
      </c>
      <c r="C36" s="8">
        <f t="shared" si="4"/>
        <v>202.5</v>
      </c>
      <c r="D36" s="8">
        <v>159</v>
      </c>
      <c r="E36" s="96">
        <v>43.5</v>
      </c>
      <c r="F36" s="9">
        <v>1647</v>
      </c>
      <c r="G36" s="9">
        <f t="shared" si="1"/>
        <v>10.358000000000001</v>
      </c>
      <c r="H36" s="54">
        <f t="shared" si="2"/>
        <v>901.15</v>
      </c>
      <c r="I36" s="9">
        <f t="shared" si="3"/>
        <v>1113.73</v>
      </c>
    </row>
    <row r="37" spans="1:9" ht="33" x14ac:dyDescent="0.25">
      <c r="A37" s="53" t="s">
        <v>151</v>
      </c>
      <c r="B37" s="8">
        <v>1</v>
      </c>
      <c r="C37" s="8">
        <f t="shared" si="4"/>
        <v>245</v>
      </c>
      <c r="D37" s="8">
        <v>159</v>
      </c>
      <c r="E37" s="96">
        <v>86</v>
      </c>
      <c r="F37" s="9">
        <v>1382</v>
      </c>
      <c r="G37" s="9">
        <f t="shared" si="1"/>
        <v>8.6920000000000002</v>
      </c>
      <c r="H37" s="54">
        <f t="shared" si="2"/>
        <v>1495.02</v>
      </c>
      <c r="I37" s="9">
        <f t="shared" si="3"/>
        <v>1847.7</v>
      </c>
    </row>
    <row r="38" spans="1:9" ht="33" x14ac:dyDescent="0.25">
      <c r="A38" s="53" t="s">
        <v>152</v>
      </c>
      <c r="B38" s="8">
        <v>1</v>
      </c>
      <c r="C38" s="8">
        <f t="shared" si="4"/>
        <v>245</v>
      </c>
      <c r="D38" s="8">
        <v>159</v>
      </c>
      <c r="E38" s="96">
        <v>86</v>
      </c>
      <c r="F38" s="9">
        <v>1287</v>
      </c>
      <c r="G38" s="9">
        <f t="shared" si="1"/>
        <v>8.0939999999999994</v>
      </c>
      <c r="H38" s="54">
        <f t="shared" si="2"/>
        <v>1392.17</v>
      </c>
      <c r="I38" s="9">
        <f t="shared" si="3"/>
        <v>1720.58</v>
      </c>
    </row>
    <row r="39" spans="1:9" ht="17.25" customHeight="1" x14ac:dyDescent="0.25">
      <c r="A39" s="53" t="s">
        <v>153</v>
      </c>
      <c r="B39" s="8">
        <v>1</v>
      </c>
      <c r="C39" s="8">
        <f t="shared" si="4"/>
        <v>234</v>
      </c>
      <c r="D39" s="8">
        <v>159</v>
      </c>
      <c r="E39" s="96">
        <v>75</v>
      </c>
      <c r="F39" s="9">
        <v>1917</v>
      </c>
      <c r="G39" s="9">
        <f t="shared" si="1"/>
        <v>12.057</v>
      </c>
      <c r="H39" s="54">
        <f t="shared" si="2"/>
        <v>1808.55</v>
      </c>
      <c r="I39" s="9">
        <f t="shared" si="3"/>
        <v>2235.19</v>
      </c>
    </row>
    <row r="40" spans="1:9" ht="33" x14ac:dyDescent="0.25">
      <c r="A40" s="53" t="s">
        <v>154</v>
      </c>
      <c r="B40" s="8">
        <v>1</v>
      </c>
      <c r="C40" s="8">
        <f t="shared" si="4"/>
        <v>229</v>
      </c>
      <c r="D40" s="8">
        <v>159</v>
      </c>
      <c r="E40" s="96">
        <v>70</v>
      </c>
      <c r="F40" s="9">
        <v>1647</v>
      </c>
      <c r="G40" s="9">
        <f t="shared" si="1"/>
        <v>10.358000000000001</v>
      </c>
      <c r="H40" s="54">
        <f t="shared" si="2"/>
        <v>1450.12</v>
      </c>
      <c r="I40" s="9">
        <f t="shared" si="3"/>
        <v>1792.2</v>
      </c>
    </row>
    <row r="41" spans="1:9" x14ac:dyDescent="0.25">
      <c r="A41" s="53" t="s">
        <v>155</v>
      </c>
      <c r="B41" s="8">
        <v>1</v>
      </c>
      <c r="C41" s="8">
        <f t="shared" si="4"/>
        <v>247.5</v>
      </c>
      <c r="D41" s="8">
        <v>159</v>
      </c>
      <c r="E41" s="96">
        <v>88.5</v>
      </c>
      <c r="F41" s="9">
        <v>1917</v>
      </c>
      <c r="G41" s="9">
        <f t="shared" si="1"/>
        <v>12.057</v>
      </c>
      <c r="H41" s="54">
        <f t="shared" si="2"/>
        <v>2134.09</v>
      </c>
      <c r="I41" s="9">
        <f t="shared" si="3"/>
        <v>2637.52</v>
      </c>
    </row>
    <row r="42" spans="1:9" ht="33" x14ac:dyDescent="0.25">
      <c r="A42" s="53" t="s">
        <v>156</v>
      </c>
      <c r="B42" s="8">
        <v>1</v>
      </c>
      <c r="C42" s="8">
        <f t="shared" si="4"/>
        <v>215.75</v>
      </c>
      <c r="D42" s="8">
        <v>159</v>
      </c>
      <c r="E42" s="96">
        <v>56.75</v>
      </c>
      <c r="F42" s="9">
        <v>1500</v>
      </c>
      <c r="G42" s="9">
        <f t="shared" si="1"/>
        <v>9.4339999999999993</v>
      </c>
      <c r="H42" s="54">
        <f t="shared" si="2"/>
        <v>1070.76</v>
      </c>
      <c r="I42" s="9">
        <f t="shared" si="3"/>
        <v>1323.35</v>
      </c>
    </row>
    <row r="43" spans="1:9" ht="33" x14ac:dyDescent="0.25">
      <c r="A43" s="53" t="s">
        <v>156</v>
      </c>
      <c r="B43" s="8">
        <v>1</v>
      </c>
      <c r="C43" s="8">
        <f t="shared" si="4"/>
        <v>247.5</v>
      </c>
      <c r="D43" s="8">
        <v>159</v>
      </c>
      <c r="E43" s="96">
        <v>88.5</v>
      </c>
      <c r="F43" s="9">
        <v>1287</v>
      </c>
      <c r="G43" s="9">
        <f t="shared" si="1"/>
        <v>8.0939999999999994</v>
      </c>
      <c r="H43" s="54">
        <f t="shared" si="2"/>
        <v>1432.64</v>
      </c>
      <c r="I43" s="9">
        <f t="shared" si="3"/>
        <v>1770.6</v>
      </c>
    </row>
    <row r="44" spans="1:9" ht="15.75" customHeight="1" x14ac:dyDescent="0.25">
      <c r="A44" s="53" t="s">
        <v>180</v>
      </c>
      <c r="B44" s="8">
        <v>1</v>
      </c>
      <c r="C44" s="8">
        <f t="shared" si="4"/>
        <v>161</v>
      </c>
      <c r="D44" s="8">
        <v>159</v>
      </c>
      <c r="E44" s="96">
        <v>2</v>
      </c>
      <c r="F44" s="9">
        <v>1200</v>
      </c>
      <c r="G44" s="9">
        <f t="shared" si="1"/>
        <v>7.5469999999999997</v>
      </c>
      <c r="H44" s="54">
        <f t="shared" si="2"/>
        <v>30.19</v>
      </c>
      <c r="I44" s="9">
        <f t="shared" si="3"/>
        <v>37.31</v>
      </c>
    </row>
    <row r="45" spans="1:9" ht="15.75" customHeight="1" x14ac:dyDescent="0.25">
      <c r="A45" s="53" t="s">
        <v>180</v>
      </c>
      <c r="B45" s="8">
        <v>1</v>
      </c>
      <c r="C45" s="8">
        <f t="shared" si="4"/>
        <v>211.5</v>
      </c>
      <c r="D45" s="8">
        <v>159</v>
      </c>
      <c r="E45" s="96">
        <v>52.5</v>
      </c>
      <c r="F45" s="9">
        <v>1115</v>
      </c>
      <c r="G45" s="9">
        <f t="shared" si="1"/>
        <v>7.0129999999999999</v>
      </c>
      <c r="H45" s="54">
        <f t="shared" si="2"/>
        <v>736.37</v>
      </c>
      <c r="I45" s="9">
        <f t="shared" si="3"/>
        <v>910.08</v>
      </c>
    </row>
    <row r="46" spans="1:9" ht="15.75" customHeight="1" x14ac:dyDescent="0.25">
      <c r="A46" s="53" t="s">
        <v>180</v>
      </c>
      <c r="B46" s="8">
        <v>1</v>
      </c>
      <c r="C46" s="8">
        <f t="shared" si="4"/>
        <v>243</v>
      </c>
      <c r="D46" s="8">
        <v>159</v>
      </c>
      <c r="E46" s="96">
        <v>84</v>
      </c>
      <c r="F46" s="9">
        <v>1100</v>
      </c>
      <c r="G46" s="9">
        <f t="shared" si="1"/>
        <v>6.9180000000000001</v>
      </c>
      <c r="H46" s="54">
        <f t="shared" si="2"/>
        <v>1162.22</v>
      </c>
      <c r="I46" s="9">
        <f t="shared" si="3"/>
        <v>1436.39</v>
      </c>
    </row>
    <row r="47" spans="1:9" ht="36.75" customHeight="1" x14ac:dyDescent="0.25">
      <c r="A47" s="53" t="s">
        <v>157</v>
      </c>
      <c r="B47" s="8">
        <v>1</v>
      </c>
      <c r="C47" s="8">
        <f t="shared" si="4"/>
        <v>189</v>
      </c>
      <c r="D47" s="8">
        <v>159</v>
      </c>
      <c r="E47" s="96">
        <v>30</v>
      </c>
      <c r="F47" s="9">
        <v>1190</v>
      </c>
      <c r="G47" s="9">
        <f t="shared" si="1"/>
        <v>7.484</v>
      </c>
      <c r="H47" s="54">
        <f t="shared" si="2"/>
        <v>449.04</v>
      </c>
      <c r="I47" s="9">
        <f t="shared" si="3"/>
        <v>554.97</v>
      </c>
    </row>
    <row r="48" spans="1:9" ht="33" x14ac:dyDescent="0.25">
      <c r="A48" s="53" t="s">
        <v>193</v>
      </c>
      <c r="B48" s="8">
        <v>1</v>
      </c>
      <c r="C48" s="8">
        <f t="shared" si="4"/>
        <v>164</v>
      </c>
      <c r="D48" s="8">
        <v>135</v>
      </c>
      <c r="E48" s="96">
        <v>29</v>
      </c>
      <c r="F48" s="9">
        <v>1382</v>
      </c>
      <c r="G48" s="9">
        <f t="shared" si="1"/>
        <v>8.6920000000000002</v>
      </c>
      <c r="H48" s="54">
        <f t="shared" si="2"/>
        <v>504.14</v>
      </c>
      <c r="I48" s="9">
        <f t="shared" si="3"/>
        <v>623.07000000000005</v>
      </c>
    </row>
    <row r="49" spans="1:9" ht="33" x14ac:dyDescent="0.25">
      <c r="A49" s="53" t="s">
        <v>186</v>
      </c>
      <c r="B49" s="8">
        <v>1</v>
      </c>
      <c r="C49" s="8">
        <f t="shared" si="4"/>
        <v>173</v>
      </c>
      <c r="D49" s="8">
        <v>159</v>
      </c>
      <c r="E49" s="96">
        <v>14</v>
      </c>
      <c r="F49" s="9">
        <v>1190</v>
      </c>
      <c r="G49" s="9">
        <f t="shared" si="1"/>
        <v>7.484</v>
      </c>
      <c r="H49" s="54">
        <f t="shared" si="2"/>
        <v>209.55</v>
      </c>
      <c r="I49" s="9">
        <f t="shared" si="3"/>
        <v>258.98</v>
      </c>
    </row>
    <row r="50" spans="1:9" ht="33" x14ac:dyDescent="0.25">
      <c r="A50" s="53" t="s">
        <v>186</v>
      </c>
      <c r="B50" s="8">
        <v>1</v>
      </c>
      <c r="C50" s="8">
        <f t="shared" si="4"/>
        <v>204</v>
      </c>
      <c r="D50" s="8">
        <v>159</v>
      </c>
      <c r="E50" s="96">
        <v>45</v>
      </c>
      <c r="F50" s="9">
        <v>1093</v>
      </c>
      <c r="G50" s="9">
        <f t="shared" si="1"/>
        <v>6.8739999999999997</v>
      </c>
      <c r="H50" s="54">
        <f t="shared" si="2"/>
        <v>618.66</v>
      </c>
      <c r="I50" s="9">
        <f t="shared" si="3"/>
        <v>764.6</v>
      </c>
    </row>
    <row r="51" spans="1:9" ht="15" customHeight="1" x14ac:dyDescent="0.25">
      <c r="A51" s="53" t="s">
        <v>180</v>
      </c>
      <c r="B51" s="8">
        <v>1</v>
      </c>
      <c r="C51" s="8">
        <v>193.82999999999998</v>
      </c>
      <c r="D51" s="8">
        <v>159</v>
      </c>
      <c r="E51" s="96">
        <v>34.83</v>
      </c>
      <c r="F51" s="9">
        <v>1200</v>
      </c>
      <c r="G51" s="9">
        <f t="shared" si="1"/>
        <v>7.5469999999999997</v>
      </c>
      <c r="H51" s="54">
        <f t="shared" si="2"/>
        <v>525.72</v>
      </c>
      <c r="I51" s="9">
        <f t="shared" si="3"/>
        <v>649.74</v>
      </c>
    </row>
    <row r="52" spans="1:9" ht="33" x14ac:dyDescent="0.25">
      <c r="A52" s="53" t="s">
        <v>187</v>
      </c>
      <c r="B52" s="8">
        <v>1</v>
      </c>
      <c r="C52" s="8">
        <f t="shared" si="4"/>
        <v>219</v>
      </c>
      <c r="D52" s="8">
        <v>159</v>
      </c>
      <c r="E52" s="96">
        <v>60</v>
      </c>
      <c r="F52" s="9">
        <v>1382</v>
      </c>
      <c r="G52" s="9">
        <f t="shared" si="1"/>
        <v>8.6920000000000002</v>
      </c>
      <c r="H52" s="54">
        <f t="shared" si="2"/>
        <v>1043.04</v>
      </c>
      <c r="I52" s="9">
        <f t="shared" si="3"/>
        <v>1289.0899999999999</v>
      </c>
    </row>
    <row r="53" spans="1:9" ht="33" x14ac:dyDescent="0.25">
      <c r="A53" s="53" t="s">
        <v>188</v>
      </c>
      <c r="B53" s="8">
        <v>1</v>
      </c>
      <c r="C53" s="8">
        <f t="shared" si="4"/>
        <v>210</v>
      </c>
      <c r="D53" s="8">
        <v>159</v>
      </c>
      <c r="E53" s="96">
        <v>51</v>
      </c>
      <c r="F53" s="9">
        <v>2264</v>
      </c>
      <c r="G53" s="9">
        <f t="shared" si="1"/>
        <v>14.239000000000001</v>
      </c>
      <c r="H53" s="54">
        <f t="shared" si="2"/>
        <v>1452.38</v>
      </c>
      <c r="I53" s="9">
        <f t="shared" si="3"/>
        <v>1795</v>
      </c>
    </row>
    <row r="54" spans="1:9" x14ac:dyDescent="0.25">
      <c r="A54" s="53" t="s">
        <v>194</v>
      </c>
      <c r="B54" s="8">
        <v>1</v>
      </c>
      <c r="C54" s="8">
        <f t="shared" si="4"/>
        <v>235</v>
      </c>
      <c r="D54" s="8">
        <v>159</v>
      </c>
      <c r="E54" s="96">
        <v>76</v>
      </c>
      <c r="F54" s="9">
        <v>1917</v>
      </c>
      <c r="G54" s="9">
        <f t="shared" si="1"/>
        <v>12.057</v>
      </c>
      <c r="H54" s="54">
        <f t="shared" si="2"/>
        <v>1832.66</v>
      </c>
      <c r="I54" s="9">
        <f t="shared" si="3"/>
        <v>2264.98</v>
      </c>
    </row>
    <row r="55" spans="1:9" ht="20.25" customHeight="1" x14ac:dyDescent="0.25">
      <c r="A55" s="53" t="s">
        <v>189</v>
      </c>
      <c r="B55" s="8">
        <v>1</v>
      </c>
      <c r="C55" s="8">
        <f t="shared" si="4"/>
        <v>236</v>
      </c>
      <c r="D55" s="8">
        <v>159</v>
      </c>
      <c r="E55" s="96">
        <v>77</v>
      </c>
      <c r="F55" s="9">
        <v>1647</v>
      </c>
      <c r="G55" s="9">
        <f t="shared" si="1"/>
        <v>10.358000000000001</v>
      </c>
      <c r="H55" s="54">
        <f t="shared" si="2"/>
        <v>1595.13</v>
      </c>
      <c r="I55" s="9">
        <f t="shared" si="3"/>
        <v>1971.42</v>
      </c>
    </row>
    <row r="56" spans="1:9" ht="33" x14ac:dyDescent="0.25">
      <c r="A56" s="53" t="s">
        <v>190</v>
      </c>
      <c r="B56" s="8">
        <v>1</v>
      </c>
      <c r="C56" s="8">
        <f t="shared" si="4"/>
        <v>236</v>
      </c>
      <c r="D56" s="8">
        <v>159</v>
      </c>
      <c r="E56" s="96">
        <v>77</v>
      </c>
      <c r="F56" s="9">
        <v>1647</v>
      </c>
      <c r="G56" s="9">
        <f t="shared" si="1"/>
        <v>10.358000000000001</v>
      </c>
      <c r="H56" s="54">
        <f t="shared" si="2"/>
        <v>1595.13</v>
      </c>
      <c r="I56" s="9">
        <f t="shared" si="3"/>
        <v>1971.42</v>
      </c>
    </row>
    <row r="57" spans="1:9" ht="17.25" customHeight="1" x14ac:dyDescent="0.25">
      <c r="A57" s="53" t="s">
        <v>191</v>
      </c>
      <c r="B57" s="8">
        <v>1</v>
      </c>
      <c r="C57" s="8">
        <f t="shared" si="4"/>
        <v>169</v>
      </c>
      <c r="D57" s="8">
        <v>159</v>
      </c>
      <c r="E57" s="96">
        <v>10</v>
      </c>
      <c r="F57" s="9">
        <v>1093</v>
      </c>
      <c r="G57" s="9">
        <f t="shared" si="1"/>
        <v>6.8739999999999997</v>
      </c>
      <c r="H57" s="54">
        <f t="shared" si="2"/>
        <v>137.47999999999999</v>
      </c>
      <c r="I57" s="9">
        <f t="shared" si="3"/>
        <v>169.91</v>
      </c>
    </row>
    <row r="58" spans="1:9" ht="33" x14ac:dyDescent="0.25">
      <c r="A58" s="53" t="s">
        <v>192</v>
      </c>
      <c r="B58" s="8">
        <v>1</v>
      </c>
      <c r="C58" s="8">
        <f t="shared" si="4"/>
        <v>228</v>
      </c>
      <c r="D58" s="8">
        <v>159</v>
      </c>
      <c r="E58" s="96">
        <v>69</v>
      </c>
      <c r="F58" s="9">
        <v>1647</v>
      </c>
      <c r="G58" s="9">
        <f t="shared" si="1"/>
        <v>10.358000000000001</v>
      </c>
      <c r="H58" s="54">
        <f t="shared" si="2"/>
        <v>1429.4</v>
      </c>
      <c r="I58" s="9">
        <f t="shared" si="3"/>
        <v>1766.6</v>
      </c>
    </row>
    <row r="59" spans="1:9" ht="33" x14ac:dyDescent="0.25">
      <c r="A59" s="53" t="s">
        <v>187</v>
      </c>
      <c r="B59" s="8">
        <v>1</v>
      </c>
      <c r="C59" s="8">
        <f t="shared" si="4"/>
        <v>201</v>
      </c>
      <c r="D59" s="8">
        <v>159</v>
      </c>
      <c r="E59" s="96">
        <v>42</v>
      </c>
      <c r="F59" s="9">
        <v>1382</v>
      </c>
      <c r="G59" s="9">
        <f t="shared" si="1"/>
        <v>8.6920000000000002</v>
      </c>
      <c r="H59" s="54">
        <f t="shared" si="2"/>
        <v>730.13</v>
      </c>
      <c r="I59" s="9">
        <f t="shared" si="3"/>
        <v>902.37</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AAACF-A10A-43A9-8CAA-E2906DEFBC14}">
  <sheetPr>
    <tabColor theme="7" tint="0.59999389629810485"/>
  </sheetPr>
  <dimension ref="A1:K47"/>
  <sheetViews>
    <sheetView workbookViewId="0">
      <selection activeCell="D39" sqref="D39"/>
    </sheetView>
  </sheetViews>
  <sheetFormatPr defaultRowHeight="15" x14ac:dyDescent="0.25"/>
  <cols>
    <col min="1" max="1" width="46.140625" style="33" customWidth="1"/>
    <col min="2" max="2" width="12.85546875" style="33" customWidth="1"/>
    <col min="3" max="3" width="10.7109375" style="33" customWidth="1"/>
    <col min="4" max="4" width="8.28515625" style="33" customWidth="1"/>
    <col min="5" max="5" width="13.42578125" style="33" customWidth="1"/>
    <col min="6" max="6" width="11.85546875" style="33" customWidth="1"/>
    <col min="7" max="7" width="13" style="33" customWidth="1"/>
    <col min="8" max="8" width="18.42578125" style="33" customWidth="1"/>
    <col min="9" max="9" width="14.7109375" style="33" customWidth="1"/>
    <col min="10" max="10" width="9.140625" style="82"/>
    <col min="11" max="11" width="10" style="82" bestFit="1" customWidth="1"/>
    <col min="12" max="16384" width="9.140625" style="82"/>
  </cols>
  <sheetData>
    <row r="1" spans="1:11" x14ac:dyDescent="0.25">
      <c r="H1" s="192" t="s">
        <v>214</v>
      </c>
      <c r="I1" s="192"/>
    </row>
    <row r="2" spans="1:11" ht="36" customHeight="1" x14ac:dyDescent="0.25">
      <c r="A2" s="193" t="s">
        <v>195</v>
      </c>
      <c r="B2" s="193"/>
      <c r="C2" s="193"/>
      <c r="D2" s="193"/>
      <c r="E2" s="193"/>
      <c r="F2" s="193"/>
      <c r="G2" s="193"/>
      <c r="H2" s="193"/>
      <c r="I2" s="193"/>
    </row>
    <row r="4" spans="1:11" x14ac:dyDescent="0.25">
      <c r="A4" s="33" t="s">
        <v>201</v>
      </c>
    </row>
    <row r="5" spans="1:11" x14ac:dyDescent="0.25">
      <c r="A5" s="115" t="s">
        <v>210</v>
      </c>
    </row>
    <row r="6" spans="1:11" x14ac:dyDescent="0.25">
      <c r="E6" s="97"/>
      <c r="H6" s="98"/>
    </row>
    <row r="7" spans="1:11" s="37" customFormat="1" ht="60.75" customHeight="1" x14ac:dyDescent="0.25">
      <c r="A7" s="194"/>
      <c r="B7" s="194" t="s">
        <v>17</v>
      </c>
      <c r="C7" s="190" t="s">
        <v>19</v>
      </c>
      <c r="D7" s="190"/>
      <c r="E7" s="190"/>
      <c r="F7" s="190" t="s">
        <v>10</v>
      </c>
      <c r="G7" s="190" t="s">
        <v>110</v>
      </c>
      <c r="H7" s="195" t="s">
        <v>20</v>
      </c>
      <c r="I7" s="196" t="s">
        <v>7</v>
      </c>
    </row>
    <row r="8" spans="1:11" s="37" customFormat="1" ht="60.75" customHeight="1" x14ac:dyDescent="0.25">
      <c r="A8" s="194"/>
      <c r="B8" s="194"/>
      <c r="C8" s="188" t="s">
        <v>111</v>
      </c>
      <c r="D8" s="188" t="s">
        <v>112</v>
      </c>
      <c r="E8" s="190" t="s">
        <v>26</v>
      </c>
      <c r="F8" s="190"/>
      <c r="G8" s="190"/>
      <c r="H8" s="195"/>
      <c r="I8" s="196"/>
    </row>
    <row r="9" spans="1:11" s="37" customFormat="1" ht="37.5" customHeight="1" x14ac:dyDescent="0.25">
      <c r="A9" s="194"/>
      <c r="B9" s="194"/>
      <c r="C9" s="189"/>
      <c r="D9" s="189"/>
      <c r="E9" s="190"/>
      <c r="F9" s="190"/>
      <c r="G9" s="190"/>
      <c r="H9" s="195"/>
      <c r="I9" s="196"/>
    </row>
    <row r="10" spans="1:11" x14ac:dyDescent="0.25">
      <c r="A10" s="99">
        <v>1</v>
      </c>
      <c r="B10" s="99">
        <v>6</v>
      </c>
      <c r="C10" s="99" t="s">
        <v>21</v>
      </c>
      <c r="D10" s="99">
        <v>8</v>
      </c>
      <c r="E10" s="116">
        <v>9</v>
      </c>
      <c r="F10" s="99">
        <v>11</v>
      </c>
      <c r="G10" s="99">
        <v>12</v>
      </c>
      <c r="H10" s="99">
        <v>13</v>
      </c>
      <c r="I10" s="99" t="s">
        <v>22</v>
      </c>
    </row>
    <row r="11" spans="1:11" x14ac:dyDescent="0.25">
      <c r="A11" s="100" t="s">
        <v>0</v>
      </c>
      <c r="B11" s="117">
        <f>B12+B23+B41</f>
        <v>1985</v>
      </c>
      <c r="C11" s="117"/>
      <c r="D11" s="117"/>
      <c r="E11" s="117">
        <f t="shared" ref="E11:I11" si="0">E12+E23+E41</f>
        <v>23764.000000000007</v>
      </c>
      <c r="F11" s="117"/>
      <c r="G11" s="117"/>
      <c r="H11" s="101">
        <f t="shared" si="0"/>
        <v>178340.65</v>
      </c>
      <c r="I11" s="101">
        <f t="shared" si="0"/>
        <v>220411.26000000004</v>
      </c>
      <c r="K11" s="40"/>
    </row>
    <row r="12" spans="1:11" ht="26.25" x14ac:dyDescent="0.25">
      <c r="A12" s="102" t="s">
        <v>109</v>
      </c>
      <c r="B12" s="103">
        <f>SUM(B13:B22)</f>
        <v>79</v>
      </c>
      <c r="C12" s="103"/>
      <c r="D12" s="103"/>
      <c r="E12" s="109">
        <f t="shared" ref="E12:I12" si="1">SUM(E13:E22)</f>
        <v>1680.77</v>
      </c>
      <c r="F12" s="103"/>
      <c r="G12" s="103"/>
      <c r="H12" s="104">
        <f t="shared" si="1"/>
        <v>18480.189999999999</v>
      </c>
      <c r="I12" s="104">
        <f t="shared" si="1"/>
        <v>22839.690000000002</v>
      </c>
    </row>
    <row r="13" spans="1:11" x14ac:dyDescent="0.25">
      <c r="A13" s="105" t="s">
        <v>202</v>
      </c>
      <c r="B13" s="106">
        <v>3</v>
      </c>
      <c r="C13" s="108">
        <f>D13+E13</f>
        <v>556.88</v>
      </c>
      <c r="D13" s="108">
        <f>184+158+159</f>
        <v>501</v>
      </c>
      <c r="E13" s="108">
        <v>55.88</v>
      </c>
      <c r="F13" s="108">
        <v>1980</v>
      </c>
      <c r="G13" s="107">
        <f>F13/167.42</f>
        <v>11.826544021024969</v>
      </c>
      <c r="H13" s="107">
        <f>ROUND(G13*E13,2)</f>
        <v>660.87</v>
      </c>
      <c r="I13" s="107">
        <f>ROUND(H13*1.2359,2)</f>
        <v>816.77</v>
      </c>
    </row>
    <row r="14" spans="1:11" x14ac:dyDescent="0.25">
      <c r="A14" s="105" t="s">
        <v>203</v>
      </c>
      <c r="B14" s="106">
        <v>5</v>
      </c>
      <c r="C14" s="108">
        <f>D14+E14</f>
        <v>538.79999999999995</v>
      </c>
      <c r="D14" s="108">
        <f>184+158+159</f>
        <v>501</v>
      </c>
      <c r="E14" s="108">
        <v>37.800000000000004</v>
      </c>
      <c r="F14" s="108">
        <v>1980</v>
      </c>
      <c r="G14" s="107">
        <f>F14/167.42</f>
        <v>11.826544021024969</v>
      </c>
      <c r="H14" s="107">
        <f t="shared" ref="H14:H44" si="2">ROUND(G14*E14,2)</f>
        <v>447.04</v>
      </c>
      <c r="I14" s="107">
        <f t="shared" ref="I14:I44" si="3">ROUND(H14*1.2359,2)</f>
        <v>552.5</v>
      </c>
    </row>
    <row r="15" spans="1:11" ht="26.25" x14ac:dyDescent="0.25">
      <c r="A15" s="105" t="s">
        <v>82</v>
      </c>
      <c r="B15" s="106">
        <v>14</v>
      </c>
      <c r="C15" s="108">
        <f t="shared" ref="C15:C44" si="4">D15+E15</f>
        <v>824.98</v>
      </c>
      <c r="D15" s="108">
        <f t="shared" ref="D15:D22" si="5">184+158+159</f>
        <v>501</v>
      </c>
      <c r="E15" s="108">
        <v>323.98</v>
      </c>
      <c r="F15" s="108">
        <v>1980</v>
      </c>
      <c r="G15" s="107">
        <f>F15/167.42</f>
        <v>11.826544021024969</v>
      </c>
      <c r="H15" s="107">
        <f t="shared" si="2"/>
        <v>3831.56</v>
      </c>
      <c r="I15" s="107">
        <f t="shared" si="3"/>
        <v>4735.43</v>
      </c>
    </row>
    <row r="16" spans="1:11" x14ac:dyDescent="0.25">
      <c r="A16" s="105" t="s">
        <v>83</v>
      </c>
      <c r="B16" s="106">
        <v>14</v>
      </c>
      <c r="C16" s="108">
        <f t="shared" si="4"/>
        <v>733.77</v>
      </c>
      <c r="D16" s="108">
        <f t="shared" si="5"/>
        <v>501</v>
      </c>
      <c r="E16" s="108">
        <v>232.77</v>
      </c>
      <c r="F16" s="108">
        <v>1750</v>
      </c>
      <c r="G16" s="107">
        <f t="shared" ref="G16:G44" si="6">F16/167.42</f>
        <v>10.452753553936208</v>
      </c>
      <c r="H16" s="107">
        <f t="shared" si="2"/>
        <v>2433.09</v>
      </c>
      <c r="I16" s="107">
        <f t="shared" si="3"/>
        <v>3007.06</v>
      </c>
    </row>
    <row r="17" spans="1:9" ht="26.25" x14ac:dyDescent="0.25">
      <c r="A17" s="105" t="s">
        <v>84</v>
      </c>
      <c r="B17" s="106">
        <v>3</v>
      </c>
      <c r="C17" s="108">
        <f t="shared" si="4"/>
        <v>562.02</v>
      </c>
      <c r="D17" s="108">
        <f t="shared" si="5"/>
        <v>501</v>
      </c>
      <c r="E17" s="108">
        <v>61.02</v>
      </c>
      <c r="F17" s="108">
        <v>1890</v>
      </c>
      <c r="G17" s="107">
        <f t="shared" si="6"/>
        <v>11.288973838251106</v>
      </c>
      <c r="H17" s="107">
        <f t="shared" si="2"/>
        <v>688.85</v>
      </c>
      <c r="I17" s="107">
        <f t="shared" si="3"/>
        <v>851.35</v>
      </c>
    </row>
    <row r="18" spans="1:9" ht="51.75" customHeight="1" x14ac:dyDescent="0.25">
      <c r="A18" s="105" t="s">
        <v>100</v>
      </c>
      <c r="B18" s="106">
        <v>18</v>
      </c>
      <c r="C18" s="108">
        <f t="shared" si="4"/>
        <v>1012.4200000000001</v>
      </c>
      <c r="D18" s="108">
        <f t="shared" si="5"/>
        <v>501</v>
      </c>
      <c r="E18" s="108">
        <v>511.42</v>
      </c>
      <c r="F18" s="108">
        <v>1580</v>
      </c>
      <c r="G18" s="107">
        <f t="shared" si="6"/>
        <v>9.4373432086966922</v>
      </c>
      <c r="H18" s="107">
        <f t="shared" si="2"/>
        <v>4826.45</v>
      </c>
      <c r="I18" s="107">
        <f t="shared" si="3"/>
        <v>5965.01</v>
      </c>
    </row>
    <row r="19" spans="1:9" ht="26.25" x14ac:dyDescent="0.25">
      <c r="A19" s="105" t="s">
        <v>87</v>
      </c>
      <c r="B19" s="106">
        <v>5</v>
      </c>
      <c r="C19" s="108">
        <f t="shared" si="4"/>
        <v>611.29999999999995</v>
      </c>
      <c r="D19" s="108">
        <f t="shared" si="5"/>
        <v>501</v>
      </c>
      <c r="E19" s="108">
        <v>110.30000000000001</v>
      </c>
      <c r="F19" s="108">
        <v>1650</v>
      </c>
      <c r="G19" s="107">
        <f t="shared" si="6"/>
        <v>9.8554533508541393</v>
      </c>
      <c r="H19" s="107">
        <f t="shared" si="2"/>
        <v>1087.06</v>
      </c>
      <c r="I19" s="107">
        <f t="shared" si="3"/>
        <v>1343.5</v>
      </c>
    </row>
    <row r="20" spans="1:9" x14ac:dyDescent="0.25">
      <c r="A20" s="105" t="s">
        <v>94</v>
      </c>
      <c r="B20" s="106">
        <v>6</v>
      </c>
      <c r="C20" s="108">
        <f t="shared" si="4"/>
        <v>615.79999999999995</v>
      </c>
      <c r="D20" s="108">
        <f t="shared" si="5"/>
        <v>501</v>
      </c>
      <c r="E20" s="108">
        <v>114.8</v>
      </c>
      <c r="F20" s="108">
        <v>2060</v>
      </c>
      <c r="G20" s="107">
        <f t="shared" si="6"/>
        <v>12.304384183490622</v>
      </c>
      <c r="H20" s="107">
        <f t="shared" si="2"/>
        <v>1412.54</v>
      </c>
      <c r="I20" s="107">
        <f t="shared" si="3"/>
        <v>1745.76</v>
      </c>
    </row>
    <row r="21" spans="1:9" x14ac:dyDescent="0.25">
      <c r="A21" s="105" t="s">
        <v>95</v>
      </c>
      <c r="B21" s="106">
        <v>4</v>
      </c>
      <c r="C21" s="108">
        <f t="shared" si="4"/>
        <v>603.79999999999995</v>
      </c>
      <c r="D21" s="108">
        <f t="shared" si="5"/>
        <v>501</v>
      </c>
      <c r="E21" s="108">
        <v>102.8</v>
      </c>
      <c r="F21" s="108">
        <v>2280</v>
      </c>
      <c r="G21" s="107">
        <f t="shared" si="6"/>
        <v>13.618444630271176</v>
      </c>
      <c r="H21" s="107">
        <f t="shared" si="2"/>
        <v>1399.98</v>
      </c>
      <c r="I21" s="107">
        <f t="shared" si="3"/>
        <v>1730.24</v>
      </c>
    </row>
    <row r="22" spans="1:9" x14ac:dyDescent="0.25">
      <c r="A22" s="105" t="s">
        <v>98</v>
      </c>
      <c r="B22" s="106">
        <v>7</v>
      </c>
      <c r="C22" s="108">
        <f t="shared" si="4"/>
        <v>631</v>
      </c>
      <c r="D22" s="108">
        <f t="shared" si="5"/>
        <v>501</v>
      </c>
      <c r="E22" s="108">
        <v>130</v>
      </c>
      <c r="F22" s="108">
        <v>2180</v>
      </c>
      <c r="G22" s="107">
        <f t="shared" si="6"/>
        <v>13.021144427189107</v>
      </c>
      <c r="H22" s="107">
        <f t="shared" si="2"/>
        <v>1692.75</v>
      </c>
      <c r="I22" s="107">
        <f t="shared" si="3"/>
        <v>2092.0700000000002</v>
      </c>
    </row>
    <row r="23" spans="1:9" ht="26.25" x14ac:dyDescent="0.25">
      <c r="A23" s="102" t="s">
        <v>113</v>
      </c>
      <c r="B23" s="103">
        <f>SUM(B24:B40)</f>
        <v>1195</v>
      </c>
      <c r="C23" s="103"/>
      <c r="D23" s="103"/>
      <c r="E23" s="109">
        <f t="shared" ref="E23:I23" si="7">SUM(E24:E40)</f>
        <v>18159.310000000005</v>
      </c>
      <c r="F23" s="103"/>
      <c r="G23" s="103"/>
      <c r="H23" s="104">
        <f t="shared" si="7"/>
        <v>139426.31</v>
      </c>
      <c r="I23" s="104">
        <f t="shared" si="7"/>
        <v>172317.00000000003</v>
      </c>
    </row>
    <row r="24" spans="1:9" x14ac:dyDescent="0.25">
      <c r="A24" s="105" t="s">
        <v>85</v>
      </c>
      <c r="B24" s="106">
        <v>705</v>
      </c>
      <c r="C24" s="108">
        <f t="shared" si="4"/>
        <v>13082.12</v>
      </c>
      <c r="D24" s="108">
        <v>501</v>
      </c>
      <c r="E24" s="108">
        <v>12581.12</v>
      </c>
      <c r="F24" s="108">
        <v>1280</v>
      </c>
      <c r="G24" s="107">
        <f t="shared" si="6"/>
        <v>7.645442599450484</v>
      </c>
      <c r="H24" s="107">
        <f t="shared" si="2"/>
        <v>96188.23</v>
      </c>
      <c r="I24" s="107">
        <f t="shared" si="3"/>
        <v>118879.03</v>
      </c>
    </row>
    <row r="25" spans="1:9" x14ac:dyDescent="0.25">
      <c r="A25" s="105" t="s">
        <v>204</v>
      </c>
      <c r="B25" s="106">
        <v>2</v>
      </c>
      <c r="C25" s="108">
        <f t="shared" si="4"/>
        <v>554.6</v>
      </c>
      <c r="D25" s="108">
        <v>501</v>
      </c>
      <c r="E25" s="108">
        <v>53.6</v>
      </c>
      <c r="F25" s="108">
        <v>1265</v>
      </c>
      <c r="G25" s="107">
        <f t="shared" si="6"/>
        <v>7.5558475689881739</v>
      </c>
      <c r="H25" s="107">
        <f t="shared" si="2"/>
        <v>404.99</v>
      </c>
      <c r="I25" s="107">
        <f t="shared" si="3"/>
        <v>500.53</v>
      </c>
    </row>
    <row r="26" spans="1:9" x14ac:dyDescent="0.25">
      <c r="A26" s="105" t="s">
        <v>205</v>
      </c>
      <c r="B26" s="106">
        <v>8</v>
      </c>
      <c r="C26" s="108">
        <f t="shared" si="4"/>
        <v>718</v>
      </c>
      <c r="D26" s="108">
        <v>501</v>
      </c>
      <c r="E26" s="108">
        <v>217</v>
      </c>
      <c r="F26" s="108">
        <v>1265</v>
      </c>
      <c r="G26" s="107">
        <f t="shared" si="6"/>
        <v>7.5558475689881739</v>
      </c>
      <c r="H26" s="107">
        <f t="shared" si="2"/>
        <v>1639.62</v>
      </c>
      <c r="I26" s="107">
        <f t="shared" si="3"/>
        <v>2026.41</v>
      </c>
    </row>
    <row r="27" spans="1:9" x14ac:dyDescent="0.25">
      <c r="A27" s="105" t="s">
        <v>206</v>
      </c>
      <c r="B27" s="106">
        <v>4</v>
      </c>
      <c r="C27" s="108">
        <f t="shared" si="4"/>
        <v>573.20000000000005</v>
      </c>
      <c r="D27" s="108">
        <v>501</v>
      </c>
      <c r="E27" s="108">
        <v>72.2</v>
      </c>
      <c r="F27" s="108">
        <v>1265</v>
      </c>
      <c r="G27" s="107">
        <f t="shared" si="6"/>
        <v>7.5558475689881739</v>
      </c>
      <c r="H27" s="107">
        <f t="shared" si="2"/>
        <v>545.53</v>
      </c>
      <c r="I27" s="107">
        <f t="shared" si="3"/>
        <v>674.22</v>
      </c>
    </row>
    <row r="28" spans="1:9" x14ac:dyDescent="0.25">
      <c r="A28" s="105" t="s">
        <v>86</v>
      </c>
      <c r="B28" s="106">
        <v>45</v>
      </c>
      <c r="C28" s="108">
        <f t="shared" si="4"/>
        <v>1486.6999999999998</v>
      </c>
      <c r="D28" s="108">
        <v>501</v>
      </c>
      <c r="E28" s="108">
        <v>985.69999999999982</v>
      </c>
      <c r="F28" s="108">
        <v>1360</v>
      </c>
      <c r="G28" s="107">
        <f t="shared" si="6"/>
        <v>8.1232827619161405</v>
      </c>
      <c r="H28" s="107">
        <f t="shared" si="2"/>
        <v>8007.12</v>
      </c>
      <c r="I28" s="107">
        <f t="shared" si="3"/>
        <v>9896</v>
      </c>
    </row>
    <row r="29" spans="1:9" ht="26.25" x14ac:dyDescent="0.25">
      <c r="A29" s="105" t="s">
        <v>103</v>
      </c>
      <c r="B29" s="106">
        <v>16</v>
      </c>
      <c r="C29" s="108">
        <f t="shared" si="4"/>
        <v>908.77</v>
      </c>
      <c r="D29" s="108">
        <v>501</v>
      </c>
      <c r="E29" s="108">
        <v>407.77</v>
      </c>
      <c r="F29" s="108">
        <v>1460</v>
      </c>
      <c r="G29" s="107">
        <f t="shared" si="6"/>
        <v>8.7205829649982096</v>
      </c>
      <c r="H29" s="107">
        <f t="shared" si="2"/>
        <v>3555.99</v>
      </c>
      <c r="I29" s="107">
        <f t="shared" si="3"/>
        <v>4394.8500000000004</v>
      </c>
    </row>
    <row r="30" spans="1:9" x14ac:dyDescent="0.25">
      <c r="A30" s="105" t="s">
        <v>88</v>
      </c>
      <c r="B30" s="106">
        <v>14</v>
      </c>
      <c r="C30" s="108">
        <f t="shared" si="4"/>
        <v>815.26</v>
      </c>
      <c r="D30" s="108">
        <v>501</v>
      </c>
      <c r="E30" s="108">
        <v>314.26</v>
      </c>
      <c r="F30" s="108">
        <v>1650</v>
      </c>
      <c r="G30" s="107">
        <f t="shared" si="6"/>
        <v>9.8554533508541393</v>
      </c>
      <c r="H30" s="107">
        <f t="shared" si="2"/>
        <v>3097.17</v>
      </c>
      <c r="I30" s="107">
        <f t="shared" si="3"/>
        <v>3827.79</v>
      </c>
    </row>
    <row r="31" spans="1:9" ht="26.25" x14ac:dyDescent="0.25">
      <c r="A31" s="105" t="s">
        <v>89</v>
      </c>
      <c r="B31" s="106">
        <v>2</v>
      </c>
      <c r="C31" s="108">
        <f t="shared" si="4"/>
        <v>540.27</v>
      </c>
      <c r="D31" s="108">
        <v>501</v>
      </c>
      <c r="E31" s="108">
        <v>39.270000000000003</v>
      </c>
      <c r="F31" s="108">
        <v>1165</v>
      </c>
      <c r="G31" s="107">
        <f t="shared" si="6"/>
        <v>6.9585473659061048</v>
      </c>
      <c r="H31" s="107">
        <f t="shared" si="2"/>
        <v>273.26</v>
      </c>
      <c r="I31" s="107">
        <f t="shared" si="3"/>
        <v>337.72</v>
      </c>
    </row>
    <row r="32" spans="1:9" ht="14.25" customHeight="1" x14ac:dyDescent="0.25">
      <c r="A32" s="105" t="s">
        <v>90</v>
      </c>
      <c r="B32" s="106">
        <v>27</v>
      </c>
      <c r="C32" s="108">
        <f t="shared" si="4"/>
        <v>965.79</v>
      </c>
      <c r="D32" s="108">
        <v>501</v>
      </c>
      <c r="E32" s="108">
        <v>464.79</v>
      </c>
      <c r="F32" s="108">
        <f>1280*0.85</f>
        <v>1088</v>
      </c>
      <c r="G32" s="107">
        <f t="shared" si="6"/>
        <v>6.4986262095329117</v>
      </c>
      <c r="H32" s="107">
        <f t="shared" si="2"/>
        <v>3020.5</v>
      </c>
      <c r="I32" s="107">
        <f t="shared" si="3"/>
        <v>3733.04</v>
      </c>
    </row>
    <row r="33" spans="1:9" x14ac:dyDescent="0.25">
      <c r="A33" s="105" t="s">
        <v>91</v>
      </c>
      <c r="B33" s="106">
        <v>236</v>
      </c>
      <c r="C33" s="108">
        <f t="shared" si="4"/>
        <v>1563.57</v>
      </c>
      <c r="D33" s="108">
        <v>501</v>
      </c>
      <c r="E33" s="108">
        <v>1062.57</v>
      </c>
      <c r="F33" s="108">
        <v>910</v>
      </c>
      <c r="G33" s="107">
        <f t="shared" si="6"/>
        <v>5.4354318480468287</v>
      </c>
      <c r="H33" s="107">
        <f t="shared" si="2"/>
        <v>5775.53</v>
      </c>
      <c r="I33" s="107">
        <f t="shared" si="3"/>
        <v>7137.98</v>
      </c>
    </row>
    <row r="34" spans="1:9" x14ac:dyDescent="0.25">
      <c r="A34" s="105" t="s">
        <v>96</v>
      </c>
      <c r="B34" s="106">
        <v>4</v>
      </c>
      <c r="C34" s="108">
        <f t="shared" si="4"/>
        <v>576.45000000000005</v>
      </c>
      <c r="D34" s="108">
        <v>501</v>
      </c>
      <c r="E34" s="108">
        <v>75.45</v>
      </c>
      <c r="F34" s="108">
        <v>1760</v>
      </c>
      <c r="G34" s="107">
        <f t="shared" si="6"/>
        <v>10.512483574244415</v>
      </c>
      <c r="H34" s="107">
        <f t="shared" si="2"/>
        <v>793.17</v>
      </c>
      <c r="I34" s="107">
        <f t="shared" si="3"/>
        <v>980.28</v>
      </c>
    </row>
    <row r="35" spans="1:9" ht="26.25" x14ac:dyDescent="0.25">
      <c r="A35" s="105" t="s">
        <v>101</v>
      </c>
      <c r="B35" s="106">
        <v>31</v>
      </c>
      <c r="C35" s="108">
        <f t="shared" si="4"/>
        <v>837.42000000000007</v>
      </c>
      <c r="D35" s="108">
        <v>501</v>
      </c>
      <c r="E35" s="108">
        <v>336.42</v>
      </c>
      <c r="F35" s="108">
        <v>1375</v>
      </c>
      <c r="G35" s="107">
        <f t="shared" si="6"/>
        <v>8.2128777923784497</v>
      </c>
      <c r="H35" s="107">
        <f t="shared" si="2"/>
        <v>2762.98</v>
      </c>
      <c r="I35" s="107">
        <f t="shared" si="3"/>
        <v>3414.77</v>
      </c>
    </row>
    <row r="36" spans="1:9" x14ac:dyDescent="0.25">
      <c r="A36" s="105" t="s">
        <v>207</v>
      </c>
      <c r="B36" s="106">
        <v>9</v>
      </c>
      <c r="C36" s="108">
        <f t="shared" si="4"/>
        <v>647.9</v>
      </c>
      <c r="D36" s="108">
        <v>502</v>
      </c>
      <c r="E36" s="108">
        <v>145.9</v>
      </c>
      <c r="F36" s="108">
        <v>1500</v>
      </c>
      <c r="G36" s="107">
        <f t="shared" si="6"/>
        <v>8.9595030462310365</v>
      </c>
      <c r="H36" s="107">
        <f t="shared" si="2"/>
        <v>1307.19</v>
      </c>
      <c r="I36" s="107">
        <f t="shared" si="3"/>
        <v>1615.56</v>
      </c>
    </row>
    <row r="37" spans="1:9" x14ac:dyDescent="0.25">
      <c r="A37" s="105" t="s">
        <v>97</v>
      </c>
      <c r="B37" s="106">
        <v>16</v>
      </c>
      <c r="C37" s="108">
        <f t="shared" si="4"/>
        <v>833.33999999999992</v>
      </c>
      <c r="D37" s="108">
        <v>501</v>
      </c>
      <c r="E37" s="108">
        <v>332.34</v>
      </c>
      <c r="F37" s="108">
        <v>1500</v>
      </c>
      <c r="G37" s="107">
        <f t="shared" si="6"/>
        <v>8.9595030462310365</v>
      </c>
      <c r="H37" s="107">
        <f t="shared" si="2"/>
        <v>2977.6</v>
      </c>
      <c r="I37" s="107">
        <f t="shared" si="3"/>
        <v>3680.02</v>
      </c>
    </row>
    <row r="38" spans="1:9" x14ac:dyDescent="0.25">
      <c r="A38" s="105" t="s">
        <v>102</v>
      </c>
      <c r="B38" s="106">
        <v>21</v>
      </c>
      <c r="C38" s="108">
        <f t="shared" si="4"/>
        <v>746.78</v>
      </c>
      <c r="D38" s="108">
        <v>501</v>
      </c>
      <c r="E38" s="108">
        <v>245.78</v>
      </c>
      <c r="F38" s="108">
        <v>1500</v>
      </c>
      <c r="G38" s="107">
        <f t="shared" si="6"/>
        <v>8.9595030462310365</v>
      </c>
      <c r="H38" s="107">
        <f t="shared" si="2"/>
        <v>2202.0700000000002</v>
      </c>
      <c r="I38" s="107">
        <f t="shared" si="3"/>
        <v>2721.54</v>
      </c>
    </row>
    <row r="39" spans="1:9" x14ac:dyDescent="0.25">
      <c r="A39" s="105" t="s">
        <v>99</v>
      </c>
      <c r="B39" s="106">
        <v>7</v>
      </c>
      <c r="C39" s="108">
        <f t="shared" si="4"/>
        <v>631.29999999999995</v>
      </c>
      <c r="D39" s="108">
        <v>501</v>
      </c>
      <c r="E39" s="108">
        <v>130.30000000000001</v>
      </c>
      <c r="F39" s="108">
        <v>1475</v>
      </c>
      <c r="G39" s="107">
        <f t="shared" si="6"/>
        <v>8.8101779954605188</v>
      </c>
      <c r="H39" s="107">
        <f t="shared" si="2"/>
        <v>1147.97</v>
      </c>
      <c r="I39" s="107">
        <f t="shared" si="3"/>
        <v>1418.78</v>
      </c>
    </row>
    <row r="40" spans="1:9" ht="26.25" x14ac:dyDescent="0.25">
      <c r="A40" s="105" t="s">
        <v>208</v>
      </c>
      <c r="B40" s="106">
        <v>48</v>
      </c>
      <c r="C40" s="108">
        <f t="shared" si="4"/>
        <v>1195.8400000000001</v>
      </c>
      <c r="D40" s="108">
        <v>501</v>
      </c>
      <c r="E40" s="108">
        <v>694.84</v>
      </c>
      <c r="F40" s="108">
        <v>1380</v>
      </c>
      <c r="G40" s="107">
        <f t="shared" si="6"/>
        <v>8.242742802532554</v>
      </c>
      <c r="H40" s="107">
        <f t="shared" si="2"/>
        <v>5727.39</v>
      </c>
      <c r="I40" s="107">
        <f t="shared" si="3"/>
        <v>7078.48</v>
      </c>
    </row>
    <row r="41" spans="1:9" s="114" customFormat="1" ht="26.25" x14ac:dyDescent="0.25">
      <c r="A41" s="110" t="s">
        <v>16</v>
      </c>
      <c r="B41" s="111">
        <f>SUM(B42:B44)</f>
        <v>711</v>
      </c>
      <c r="C41" s="111"/>
      <c r="D41" s="111"/>
      <c r="E41" s="113">
        <f t="shared" ref="E41:I41" si="8">SUM(E42:E44)</f>
        <v>3923.92</v>
      </c>
      <c r="F41" s="111"/>
      <c r="G41" s="111"/>
      <c r="H41" s="112">
        <f t="shared" si="8"/>
        <v>20434.150000000001</v>
      </c>
      <c r="I41" s="112">
        <f t="shared" si="8"/>
        <v>25254.57</v>
      </c>
    </row>
    <row r="42" spans="1:9" x14ac:dyDescent="0.25">
      <c r="A42" s="105" t="s">
        <v>92</v>
      </c>
      <c r="B42" s="106">
        <v>76</v>
      </c>
      <c r="C42" s="108">
        <f t="shared" si="4"/>
        <v>1216.5999999999999</v>
      </c>
      <c r="D42" s="108">
        <v>501</v>
      </c>
      <c r="E42" s="108">
        <v>715.6</v>
      </c>
      <c r="F42" s="108">
        <v>925</v>
      </c>
      <c r="G42" s="107">
        <f t="shared" si="6"/>
        <v>5.5250268785091388</v>
      </c>
      <c r="H42" s="107">
        <f t="shared" si="2"/>
        <v>3953.71</v>
      </c>
      <c r="I42" s="107">
        <f t="shared" si="3"/>
        <v>4886.3900000000003</v>
      </c>
    </row>
    <row r="43" spans="1:9" x14ac:dyDescent="0.25">
      <c r="A43" s="105" t="s">
        <v>209</v>
      </c>
      <c r="B43" s="106">
        <v>33</v>
      </c>
      <c r="C43" s="108">
        <f t="shared" si="4"/>
        <v>601.81999999999994</v>
      </c>
      <c r="D43" s="108">
        <v>501</v>
      </c>
      <c r="E43" s="108">
        <v>100.82</v>
      </c>
      <c r="F43" s="108">
        <v>860</v>
      </c>
      <c r="G43" s="107">
        <f t="shared" si="6"/>
        <v>5.1367817465057941</v>
      </c>
      <c r="H43" s="107">
        <f t="shared" si="2"/>
        <v>517.89</v>
      </c>
      <c r="I43" s="107">
        <f t="shared" si="3"/>
        <v>640.05999999999995</v>
      </c>
    </row>
    <row r="44" spans="1:9" x14ac:dyDescent="0.25">
      <c r="A44" s="105" t="s">
        <v>93</v>
      </c>
      <c r="B44" s="106">
        <v>602</v>
      </c>
      <c r="C44" s="108">
        <f t="shared" si="4"/>
        <v>3608.5</v>
      </c>
      <c r="D44" s="108">
        <v>501</v>
      </c>
      <c r="E44" s="108">
        <v>3107.5</v>
      </c>
      <c r="F44" s="108">
        <v>860</v>
      </c>
      <c r="G44" s="107">
        <f t="shared" si="6"/>
        <v>5.1367817465057941</v>
      </c>
      <c r="H44" s="107">
        <f t="shared" si="2"/>
        <v>15962.55</v>
      </c>
      <c r="I44" s="107">
        <f t="shared" si="3"/>
        <v>19728.12</v>
      </c>
    </row>
    <row r="46" spans="1:9" x14ac:dyDescent="0.25">
      <c r="A46" s="191" t="s">
        <v>114</v>
      </c>
      <c r="B46" s="191"/>
      <c r="C46" s="191"/>
      <c r="D46" s="191"/>
      <c r="E46" s="191"/>
      <c r="F46" s="191"/>
      <c r="G46" s="191"/>
      <c r="H46" s="191"/>
      <c r="I46" s="191"/>
    </row>
    <row r="47" spans="1:9" x14ac:dyDescent="0.25">
      <c r="A47" s="191"/>
      <c r="B47" s="191"/>
      <c r="C47" s="191"/>
      <c r="D47" s="191"/>
      <c r="E47" s="191"/>
      <c r="F47" s="191"/>
      <c r="G47" s="191"/>
      <c r="H47" s="191"/>
      <c r="I47" s="191"/>
    </row>
  </sheetData>
  <mergeCells count="13">
    <mergeCell ref="D8:D9"/>
    <mergeCell ref="E8:E9"/>
    <mergeCell ref="A46:I47"/>
    <mergeCell ref="H1:I1"/>
    <mergeCell ref="A2:I2"/>
    <mergeCell ref="A7:A9"/>
    <mergeCell ref="B7:B9"/>
    <mergeCell ref="C7:E7"/>
    <mergeCell ref="F7:F9"/>
    <mergeCell ref="G7:G9"/>
    <mergeCell ref="H7:H9"/>
    <mergeCell ref="I7:I9"/>
    <mergeCell ref="C8:C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 proj_dec</vt:lpstr>
      <vt:lpstr>KOPSAVILKUMS</vt:lpstr>
      <vt:lpstr>SPKC_marts</vt:lpstr>
      <vt:lpstr>SPKC_aprilis</vt:lpstr>
      <vt:lpstr>SPKC_maijs</vt:lpstr>
      <vt:lpstr>NVD_marts</vt:lpstr>
      <vt:lpstr>NVD_aprilis</vt:lpstr>
      <vt:lpstr>NVD_maijs</vt:lpstr>
      <vt:lpstr>NMPD_summ_darbs_marts-maijs</vt:lpstr>
      <vt:lpstr>NMPD_marts</vt:lpstr>
      <vt:lpstr>NMPD_aprīlis</vt:lpstr>
      <vt:lpstr>VM_maijs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Linards</dc:creator>
  <cp:lastModifiedBy>Liene Ābola</cp:lastModifiedBy>
  <cp:lastPrinted>2020-05-07T10:59:27Z</cp:lastPrinted>
  <dcterms:created xsi:type="dcterms:W3CDTF">2017-06-26T19:24:00Z</dcterms:created>
  <dcterms:modified xsi:type="dcterms:W3CDTF">2021-07-01T13:18:57Z</dcterms:modified>
</cp:coreProperties>
</file>