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95" windowWidth="12390" windowHeight="8460" activeTab="0"/>
  </bookViews>
  <sheets>
    <sheet name="pielikums_2" sheetId="1" r:id="rId1"/>
  </sheets>
  <definedNames/>
  <calcPr fullCalcOnLoad="1"/>
</workbook>
</file>

<file path=xl/sharedStrings.xml><?xml version="1.0" encoding="utf-8"?>
<sst xmlns="http://schemas.openxmlformats.org/spreadsheetml/2006/main" count="55" uniqueCount="53">
  <si>
    <t>Asistenta pakalpojumam 2014.gadam plānotā finansējuma prognozes aprēķins</t>
  </si>
  <si>
    <t>Plānotais</t>
  </si>
  <si>
    <t>Plānotais finansējums 2014.gadā</t>
  </si>
  <si>
    <t>Mēneši</t>
  </si>
  <si>
    <t>2014.g. nedēļas *</t>
  </si>
  <si>
    <t>stundas 2014.gadā</t>
  </si>
  <si>
    <t>stundas likme  Ls ***</t>
  </si>
  <si>
    <t>Atalgojums</t>
  </si>
  <si>
    <t>DD soc.nod. 24,09%</t>
  </si>
  <si>
    <t>Atlīdzība kopā</t>
  </si>
  <si>
    <t>Transporta izmaksas ****</t>
  </si>
  <si>
    <t>Pakalpojuma nodrošināšanas izmaksas</t>
  </si>
  <si>
    <t>Administrēšanas izmaksas</t>
  </si>
  <si>
    <t>Izdevumi kopā</t>
  </si>
  <si>
    <t>5=2*3*4</t>
  </si>
  <si>
    <t>7=5*6</t>
  </si>
  <si>
    <t>8=7*24.09%</t>
  </si>
  <si>
    <t>9=7+8</t>
  </si>
  <si>
    <t>11=9+10</t>
  </si>
  <si>
    <t>12=11*10%</t>
  </si>
  <si>
    <t>13=11+12</t>
  </si>
  <si>
    <t>15=13-14</t>
  </si>
  <si>
    <t>2014.g.februāris</t>
  </si>
  <si>
    <t>2014.g.marts</t>
  </si>
  <si>
    <t>2014.g. aprīlis</t>
  </si>
  <si>
    <t>2014.g. maijs</t>
  </si>
  <si>
    <t>2014.g. jūnijs</t>
  </si>
  <si>
    <t>2014.g. jūlijs</t>
  </si>
  <si>
    <t>2014.g. augusts</t>
  </si>
  <si>
    <t>2014.g.septembris</t>
  </si>
  <si>
    <t>2014.g. oktobris</t>
  </si>
  <si>
    <t>2014.g. novembris</t>
  </si>
  <si>
    <t>X</t>
  </si>
  <si>
    <t>*52 nedēļas -  no 01.12.2013.-30.11.2014. 4067 klienti, kuriem uz 24.05.2013.VDEAK ir izsniedzis lēmumus par asistenta pakalpojuma nepieciešamību/ Saskaņā ar VDEAK datiem  no 01.01.2013.-24.05.2013. vidēji mēnesī 215 klientiem tiek piešķirta invaliditāte  un asistenta pakalpojums pirmo reizi (1072 klienti/5 mēneši = 214.4 =215 klienti). Līdz ar to aprēķinos tiek pieņemts, ka no 2013.gada 1.decembra līdz 2014.gada 30.novembrim katru mēnesi nāks klāt 215 jauni klienti, kam VDEAK būs izsniedzis atzinumus, kopā šajā periodā klāt nāks 2580 klienti un uz 30.11.2014. būs 6647 klienti kam būs nepieciešams asistenta pakalpojums.</t>
  </si>
  <si>
    <t>Prognozējamais klientu skaits*</t>
  </si>
  <si>
    <t>vidēji uz    1 klientu stundas nedēļā**</t>
  </si>
  <si>
    <t>2014.g. janvāris</t>
  </si>
  <si>
    <t>Papildus nepieciešamais finansējums 2014.gadā</t>
  </si>
  <si>
    <t xml:space="preserve">2.pielikums </t>
  </si>
  <si>
    <t xml:space="preserve">Informatīvais ziņojums  „Par papildus finansējuma nepieciešamību asistenta pakalpojuma nodrošināšanai līdz 2013.gada beigām, </t>
  </si>
  <si>
    <t>kā arī papildus nepieciešamo finansējumu 2014.gadam un turpmākajiem gadiem”</t>
  </si>
  <si>
    <t xml:space="preserve">Labklājības ministre   </t>
  </si>
  <si>
    <t xml:space="preserve">                                                                                                              I.Viņķele</t>
  </si>
  <si>
    <t>L.Cīrule, 67021654, Lilita.Cirule@lm.gov.lv</t>
  </si>
  <si>
    <t>*** 2014.gadā noteikta minimālā alga  225 Ls. Līdz ar to  valstī noteika minimālā stundas likme  būs 1.35 Ls (225 Ls/166.25 stundas).</t>
  </si>
  <si>
    <t>2013.g. decembris</t>
  </si>
  <si>
    <t>Gads -2013.g. decembris</t>
  </si>
  <si>
    <t>Gads - 01.01.-30.11.2014.</t>
  </si>
  <si>
    <t>** vidēji uz 1 klientu 22 stundas nedēļā - rādītājs aprēķināts apkopojot pašvaldību sociālo dienestu iesniegto informāciju par 2013.gadā asistenta pakalpojumam plānotajām izmaksām uz 24.05.2013. saskaņā ar šo informāciju 1462 klienti ir griezušie sociālājos dienestos, lai saņemtu asistenta pakalpojumu un viņiem kopā piešķirtas 31 595.08 stundas nedēļā, kas vidēji uz 1 klientu sastāda 22 stundas nedēļā (  31 595.08 stundas nedēļā/ 1462 klienti =21.61 stundas=22 stundas).</t>
  </si>
  <si>
    <t>****transporta izmaksas aprēķinātas apkopojot pašvaldību sociālo dienestu iesniegto informāciju par 2013.gadā asistenta pakalpojumam plānotajām izmaksām uz 24.05.2013. Saskaņā ar šo informāciju LM faktiski kompensētais finansējums uz 01.06.2013. (atskaites periods 01.01.2013.-01.05.2013.)  ir 5 600.39 Ls un pašvaldību plānotais finansējums 2013.gadā (atskaites periods 01.05.2013.-30.11.2013.) 1462 klientiem ir 47 350.19 un kopējās transporta izmaksas ir 52 950.58 Ls. Aprēķins - 1) 52950.58 Ls/1462 klienti=36.22 Ls/10 mēneši=3.62 Ls vidēji uz 1 klientu mēnesī, 2)  klientu skaits * 3.62 Ls * mēnešu skaits = 237 377.88 Ls.</t>
  </si>
  <si>
    <t>03.07.2013. 10:35</t>
  </si>
  <si>
    <t>N.Pīlipa. 67021669, Natalija.Pilipa@lm.gov.lv</t>
  </si>
  <si>
    <t>2_piel_080713_LMZino; 2.pielikums "Asistenta pakalpojumam 2014.gadam plānotā finansējuma prognozes aprēķins"</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</si>
</sst>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426]dddd\,\ yyyy&quot;. gada &quot;d\.\ mmmm"/>
    <numFmt numFmtId="173" formatCode="&quot;Yes&quot;;&quot;Yes&quot;;&quot;No&quot;"/>
    <numFmt numFmtId="174" formatCode="&quot;True&quot;;&quot;True&quot;;&quot;False&quot;"/>
    <numFmt numFmtId="175" formatCode="&quot;On&quot;;&quot;On&quot;;&quot;Off&quot;"/>
    <numFmt numFmtId="176" formatCode="[$€-2]\ #,##0.00_);[Red]\([$€-2]\ #,##0.00\)"/>
    <numFmt numFmtId="177" formatCode="&quot;Jā&quot;;&quot;Jā&quot;;&quot;Nē&quot;"/>
    <numFmt numFmtId="178" formatCode="&quot;Patiess&quot;;&quot;Patiess&quot;;&quot;Aplams&quot;"/>
    <numFmt numFmtId="179" formatCode="&quot;Ieslēgts&quot;;&quot;Ieslēgts&quot;;&quot;Izslēgts&quot;"/>
    <numFmt numFmtId="180" formatCode="[$€-2]\ #\ ##,000_);[Red]\([$€-2]\ #\ ##,000\)"/>
    <numFmt numFmtId="181" formatCode="#,##0.0"/>
    <numFmt numFmtId="182" formatCode="#,##0.000"/>
    <numFmt numFmtId="183" formatCode="0.000000000"/>
    <numFmt numFmtId="184" formatCode="0.0000000000"/>
    <numFmt numFmtId="185" formatCode="0.00000000"/>
    <numFmt numFmtId="186" formatCode="0.0000000"/>
    <numFmt numFmtId="187" formatCode="0.000000"/>
    <numFmt numFmtId="188" formatCode="0.00000"/>
    <numFmt numFmtId="189" formatCode="0.0000"/>
    <numFmt numFmtId="190" formatCode="0.000"/>
  </numFmts>
  <fonts count="47">
    <font>
      <sz val="10"/>
      <name val="Arial"/>
      <family val="0"/>
    </font>
    <font>
      <u val="single"/>
      <sz val="10"/>
      <color indexed="12"/>
      <name val="Arial"/>
      <family val="2"/>
    </font>
    <font>
      <sz val="11"/>
      <name val="Times New Roman"/>
      <family val="1"/>
    </font>
    <font>
      <b/>
      <sz val="11"/>
      <color indexed="8"/>
      <name val="Calibri"/>
      <family val="2"/>
    </font>
    <font>
      <b/>
      <sz val="11"/>
      <color indexed="8"/>
      <name val="Times New Roman"/>
      <family val="1"/>
    </font>
    <font>
      <sz val="8"/>
      <name val="Arial"/>
      <family val="2"/>
    </font>
    <font>
      <b/>
      <sz val="14"/>
      <name val="Times New Roman"/>
      <family val="1"/>
    </font>
    <font>
      <b/>
      <sz val="14"/>
      <color indexed="8"/>
      <name val="Times New Roman"/>
      <family val="1"/>
    </font>
    <font>
      <sz val="10"/>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4" fontId="3" fillId="0" borderId="0" xfId="0" applyNumberFormat="1" applyFont="1" applyFill="1"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0" fillId="0" borderId="0" xfId="0" applyFont="1" applyAlignment="1">
      <alignment/>
    </xf>
    <xf numFmtId="0" fontId="2" fillId="0" borderId="0" xfId="0" applyFont="1" applyAlignment="1">
      <alignment/>
    </xf>
    <xf numFmtId="4" fontId="2" fillId="0" borderId="10" xfId="0" applyNumberFormat="1" applyFont="1" applyBorder="1" applyAlignment="1">
      <alignment horizontal="center"/>
    </xf>
    <xf numFmtId="4" fontId="2" fillId="0" borderId="11" xfId="0" applyNumberFormat="1"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4" fillId="0" borderId="0" xfId="0" applyFont="1" applyAlignment="1">
      <alignment/>
    </xf>
    <xf numFmtId="0" fontId="2" fillId="0" borderId="12" xfId="0" applyFont="1" applyBorder="1" applyAlignment="1">
      <alignment/>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 fillId="0" borderId="10" xfId="0" applyFont="1" applyBorder="1" applyAlignment="1">
      <alignment wrapText="1"/>
    </xf>
    <xf numFmtId="3" fontId="2" fillId="0" borderId="10" xfId="0" applyNumberFormat="1" applyFont="1" applyBorder="1" applyAlignment="1">
      <alignment horizontal="center"/>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0" fontId="2" fillId="0" borderId="11" xfId="0" applyFont="1" applyBorder="1" applyAlignment="1">
      <alignment wrapText="1"/>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4" xfId="0" applyFont="1" applyBorder="1" applyAlignment="1">
      <alignment/>
    </xf>
    <xf numFmtId="0" fontId="2" fillId="0" borderId="24" xfId="0" applyFont="1" applyBorder="1" applyAlignment="1">
      <alignment horizontal="center"/>
    </xf>
    <xf numFmtId="4" fontId="2" fillId="0" borderId="24"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0" fontId="2" fillId="0" borderId="15" xfId="0" applyFont="1" applyBorder="1" applyAlignment="1">
      <alignment/>
    </xf>
    <xf numFmtId="3" fontId="4" fillId="0" borderId="16" xfId="0" applyNumberFormat="1" applyFont="1" applyBorder="1" applyAlignment="1">
      <alignment horizontal="center"/>
    </xf>
    <xf numFmtId="4" fontId="4" fillId="0" borderId="17" xfId="0" applyNumberFormat="1" applyFont="1" applyBorder="1" applyAlignment="1">
      <alignment horizontal="center"/>
    </xf>
    <xf numFmtId="4" fontId="4" fillId="0" borderId="27" xfId="0" applyNumberFormat="1" applyFont="1" applyBorder="1" applyAlignment="1">
      <alignment horizontal="center"/>
    </xf>
    <xf numFmtId="4" fontId="4" fillId="0" borderId="19" xfId="0" applyNumberFormat="1" applyFont="1" applyBorder="1" applyAlignment="1">
      <alignment horizontal="center"/>
    </xf>
    <xf numFmtId="4" fontId="2" fillId="0" borderId="0" xfId="0" applyNumberFormat="1" applyFont="1" applyAlignment="1">
      <alignment/>
    </xf>
    <xf numFmtId="0" fontId="6" fillId="0" borderId="0" xfId="0" applyFont="1" applyAlignment="1">
      <alignment/>
    </xf>
    <xf numFmtId="0" fontId="7" fillId="0" borderId="0" xfId="0" applyFont="1" applyAlignment="1">
      <alignment/>
    </xf>
    <xf numFmtId="0" fontId="46" fillId="0" borderId="0" xfId="0" applyFont="1" applyAlignment="1">
      <alignment/>
    </xf>
    <xf numFmtId="0" fontId="8" fillId="0" borderId="0" xfId="0" applyFont="1" applyAlignment="1">
      <alignment/>
    </xf>
    <xf numFmtId="0" fontId="1" fillId="0" borderId="0" xfId="53" applyAlignment="1" applyProtection="1">
      <alignment vertical="center"/>
      <protection/>
    </xf>
    <xf numFmtId="182" fontId="2" fillId="0" borderId="10" xfId="0" applyNumberFormat="1" applyFont="1" applyBorder="1" applyAlignment="1">
      <alignment horizontal="center"/>
    </xf>
    <xf numFmtId="0" fontId="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0" xfId="0" applyFont="1" applyAlignment="1">
      <alignment horizontal="left" wrapText="1"/>
    </xf>
    <xf numFmtId="4" fontId="9" fillId="0" borderId="0" xfId="0" applyNumberFormat="1" applyFont="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Fill="1" applyBorder="1" applyAlignment="1">
      <alignment horizontal="center" wrapText="1"/>
    </xf>
    <xf numFmtId="0" fontId="2" fillId="0" borderId="3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ita.Cirule@l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H35" sqref="H35"/>
    </sheetView>
  </sheetViews>
  <sheetFormatPr defaultColWidth="9.140625" defaultRowHeight="12.75"/>
  <cols>
    <col min="1" max="1" width="16.421875" style="0" customWidth="1"/>
    <col min="2" max="2" width="9.421875" style="0" customWidth="1"/>
    <col min="3" max="3" width="10.8515625" style="0" customWidth="1"/>
    <col min="5" max="5" width="13.00390625" style="0" customWidth="1"/>
    <col min="6" max="6" width="8.7109375" style="0" customWidth="1"/>
    <col min="7" max="7" width="13.140625" style="0" customWidth="1"/>
    <col min="8" max="8" width="12.7109375" style="0" customWidth="1"/>
    <col min="9" max="9" width="14.421875" style="0" customWidth="1"/>
    <col min="10" max="10" width="14.57421875" style="0" customWidth="1"/>
    <col min="11" max="11" width="14.00390625" style="0" customWidth="1"/>
    <col min="12" max="12" width="15.00390625" style="0" customWidth="1"/>
    <col min="13" max="13" width="14.8515625" style="0" customWidth="1"/>
    <col min="14" max="14" width="15.140625" style="0" customWidth="1"/>
    <col min="15" max="15" width="15.28125" style="0" customWidth="1"/>
    <col min="16" max="16" width="14.140625" style="0" customWidth="1"/>
    <col min="17" max="17" width="18.00390625" style="0" customWidth="1"/>
    <col min="18" max="18" width="10.421875" style="0" customWidth="1"/>
    <col min="19" max="19" width="12.00390625" style="0" customWidth="1"/>
  </cols>
  <sheetData>
    <row r="1" spans="2:16" ht="18.75">
      <c r="B1" s="5"/>
      <c r="C1" s="5"/>
      <c r="D1" s="5"/>
      <c r="E1" s="5"/>
      <c r="F1" s="5"/>
      <c r="G1" s="5"/>
      <c r="H1" s="5"/>
      <c r="I1" s="5"/>
      <c r="J1" s="5"/>
      <c r="K1" s="5"/>
      <c r="M1" s="5"/>
      <c r="O1" s="37" t="s">
        <v>38</v>
      </c>
      <c r="P1" s="5"/>
    </row>
    <row r="2" spans="2:16" ht="18.75">
      <c r="B2" s="5"/>
      <c r="C2" s="5"/>
      <c r="D2" s="5"/>
      <c r="E2" s="5"/>
      <c r="F2" s="5"/>
      <c r="G2" s="5"/>
      <c r="H2" t="s">
        <v>39</v>
      </c>
      <c r="L2" s="5"/>
      <c r="N2" s="37"/>
      <c r="P2" s="5"/>
    </row>
    <row r="3" spans="2:16" ht="18.75">
      <c r="B3" s="5"/>
      <c r="C3" s="5"/>
      <c r="D3" s="5"/>
      <c r="E3" s="5"/>
      <c r="F3" s="5"/>
      <c r="G3" s="5"/>
      <c r="H3" t="s">
        <v>40</v>
      </c>
      <c r="L3" s="5"/>
      <c r="N3" s="37"/>
      <c r="P3" s="5"/>
    </row>
    <row r="4" spans="2:16" ht="15">
      <c r="B4" s="5"/>
      <c r="C4" s="5"/>
      <c r="D4" s="5"/>
      <c r="F4" s="10"/>
      <c r="G4" s="10"/>
      <c r="H4" s="10"/>
      <c r="I4" s="10"/>
      <c r="J4" s="10"/>
      <c r="K4" s="10"/>
      <c r="N4" s="10"/>
      <c r="O4" s="10"/>
      <c r="P4" s="5"/>
    </row>
    <row r="5" spans="2:16" ht="19.5" thickBot="1">
      <c r="B5" s="5"/>
      <c r="C5" s="5"/>
      <c r="D5" s="5"/>
      <c r="E5" s="38" t="s">
        <v>0</v>
      </c>
      <c r="F5" s="5"/>
      <c r="G5" s="5"/>
      <c r="H5" s="5"/>
      <c r="I5" s="5"/>
      <c r="J5" s="5"/>
      <c r="K5" s="5"/>
      <c r="L5" s="5"/>
      <c r="N5" s="5"/>
      <c r="O5" s="5"/>
      <c r="P5" s="5"/>
    </row>
    <row r="6" spans="1:15" ht="20.25" customHeight="1">
      <c r="A6" s="47" t="s">
        <v>1</v>
      </c>
      <c r="B6" s="48"/>
      <c r="C6" s="48"/>
      <c r="D6" s="48"/>
      <c r="E6" s="48"/>
      <c r="F6" s="48"/>
      <c r="G6" s="48"/>
      <c r="H6" s="48"/>
      <c r="I6" s="48"/>
      <c r="J6" s="48"/>
      <c r="K6" s="48"/>
      <c r="L6" s="48"/>
      <c r="M6" s="49"/>
      <c r="N6" s="50" t="s">
        <v>2</v>
      </c>
      <c r="O6" s="43" t="s">
        <v>37</v>
      </c>
    </row>
    <row r="7" spans="1:15" ht="61.5" customHeight="1" thickBot="1">
      <c r="A7" s="11" t="s">
        <v>3</v>
      </c>
      <c r="B7" s="12" t="s">
        <v>34</v>
      </c>
      <c r="C7" s="13" t="s">
        <v>35</v>
      </c>
      <c r="D7" s="13" t="s">
        <v>4</v>
      </c>
      <c r="E7" s="13" t="s">
        <v>5</v>
      </c>
      <c r="F7" s="13" t="s">
        <v>6</v>
      </c>
      <c r="G7" s="13" t="s">
        <v>7</v>
      </c>
      <c r="H7" s="13" t="s">
        <v>8</v>
      </c>
      <c r="I7" s="13" t="s">
        <v>9</v>
      </c>
      <c r="J7" s="13" t="s">
        <v>10</v>
      </c>
      <c r="K7" s="13" t="s">
        <v>11</v>
      </c>
      <c r="L7" s="13" t="s">
        <v>12</v>
      </c>
      <c r="M7" s="13" t="s">
        <v>13</v>
      </c>
      <c r="N7" s="51"/>
      <c r="O7" s="44"/>
    </row>
    <row r="8" spans="1:15" ht="15.75" thickBot="1">
      <c r="A8" s="14">
        <v>1</v>
      </c>
      <c r="B8" s="15">
        <v>2</v>
      </c>
      <c r="C8" s="16">
        <v>3</v>
      </c>
      <c r="D8" s="16">
        <v>4</v>
      </c>
      <c r="E8" s="16" t="s">
        <v>14</v>
      </c>
      <c r="F8" s="16">
        <v>6</v>
      </c>
      <c r="G8" s="16" t="s">
        <v>15</v>
      </c>
      <c r="H8" s="16" t="s">
        <v>16</v>
      </c>
      <c r="I8" s="16" t="s">
        <v>17</v>
      </c>
      <c r="J8" s="16">
        <v>10</v>
      </c>
      <c r="K8" s="16" t="s">
        <v>18</v>
      </c>
      <c r="L8" s="16" t="s">
        <v>19</v>
      </c>
      <c r="M8" s="16" t="s">
        <v>20</v>
      </c>
      <c r="N8" s="17">
        <v>14</v>
      </c>
      <c r="O8" s="18" t="s">
        <v>21</v>
      </c>
    </row>
    <row r="9" spans="1:15" ht="30">
      <c r="A9" s="19" t="s">
        <v>47</v>
      </c>
      <c r="B9" s="20">
        <v>4067</v>
      </c>
      <c r="C9" s="6">
        <v>22</v>
      </c>
      <c r="D9" s="6">
        <v>47.5</v>
      </c>
      <c r="E9" s="6">
        <f>ROUND(B9*C9*D9,2)</f>
        <v>4250015</v>
      </c>
      <c r="F9" s="6">
        <v>1.35</v>
      </c>
      <c r="G9" s="6">
        <f>ROUND(E9*F9,2)</f>
        <v>5737520.25</v>
      </c>
      <c r="H9" s="6">
        <f>ROUND(G9*24.09%,2)</f>
        <v>1382168.63</v>
      </c>
      <c r="I9" s="6">
        <f>ROUND(G9+H9,2)</f>
        <v>7119688.88</v>
      </c>
      <c r="J9" s="6">
        <f>ROUND(B9*3.62*11,2)</f>
        <v>161947.94</v>
      </c>
      <c r="K9" s="6">
        <f>ROUND(I9+J9,2)</f>
        <v>7281636.82</v>
      </c>
      <c r="L9" s="6">
        <f>ROUND(K9*10%,2)</f>
        <v>728163.68</v>
      </c>
      <c r="M9" s="6">
        <f>ROUND(K9+L9,2)</f>
        <v>8009800.5</v>
      </c>
      <c r="N9" s="21">
        <v>1903783</v>
      </c>
      <c r="O9" s="22">
        <f>ROUND(M9-N9,2)</f>
        <v>6106017.5</v>
      </c>
    </row>
    <row r="10" spans="1:15" ht="30">
      <c r="A10" s="23" t="s">
        <v>46</v>
      </c>
      <c r="B10" s="20">
        <v>4067</v>
      </c>
      <c r="C10" s="6">
        <v>22</v>
      </c>
      <c r="D10" s="6">
        <v>4.5</v>
      </c>
      <c r="E10" s="6">
        <f>ROUND(B10*C10*D10,2)</f>
        <v>402633</v>
      </c>
      <c r="F10" s="42">
        <v>1.203</v>
      </c>
      <c r="G10" s="6">
        <f>ROUND(E10*F10,2)</f>
        <v>484367.5</v>
      </c>
      <c r="H10" s="6">
        <f>ROUND(G10*24.09%,2)</f>
        <v>116684.13</v>
      </c>
      <c r="I10" s="6">
        <f>ROUND(G10+H10,2)</f>
        <v>601051.63</v>
      </c>
      <c r="J10" s="6">
        <f>ROUND(B10*3.62*1,2)</f>
        <v>14722.54</v>
      </c>
      <c r="K10" s="6">
        <f>ROUND(I10+J10,2)</f>
        <v>615774.17</v>
      </c>
      <c r="L10" s="6">
        <f>ROUND(K10*10%,2)</f>
        <v>61577.42</v>
      </c>
      <c r="M10" s="6">
        <f>ROUND(K10+L10,2)</f>
        <v>677351.59</v>
      </c>
      <c r="N10" s="21"/>
      <c r="O10" s="22">
        <f>ROUND(M10-N10,2)</f>
        <v>677351.59</v>
      </c>
    </row>
    <row r="11" spans="1:15" ht="29.25" customHeight="1">
      <c r="A11" s="23" t="s">
        <v>45</v>
      </c>
      <c r="B11" s="9">
        <v>215</v>
      </c>
      <c r="C11" s="7">
        <v>22</v>
      </c>
      <c r="D11" s="7">
        <v>4.5</v>
      </c>
      <c r="E11" s="7">
        <f aca="true" t="shared" si="0" ref="E11:E22">ROUND(B11*C11*D11,2)</f>
        <v>21285</v>
      </c>
      <c r="F11" s="42">
        <v>1.203</v>
      </c>
      <c r="G11" s="7">
        <f aca="true" t="shared" si="1" ref="G11:G22">ROUND(E11*F11,2)</f>
        <v>25605.86</v>
      </c>
      <c r="H11" s="7">
        <f aca="true" t="shared" si="2" ref="H11:H22">ROUND(G11*24.09%,2)</f>
        <v>6168.45</v>
      </c>
      <c r="I11" s="7">
        <f aca="true" t="shared" si="3" ref="I11:I22">ROUND(G11+H11,2)</f>
        <v>31774.31</v>
      </c>
      <c r="J11" s="7">
        <f>ROUND(B11*3.62*1,2)</f>
        <v>778.3</v>
      </c>
      <c r="K11" s="7">
        <f aca="true" t="shared" si="4" ref="K11:K22">ROUND(I11+J11,2)</f>
        <v>32552.61</v>
      </c>
      <c r="L11" s="7">
        <f aca="true" t="shared" si="5" ref="L11:L22">ROUND(K11*10%,2)</f>
        <v>3255.26</v>
      </c>
      <c r="M11" s="7">
        <f aca="true" t="shared" si="6" ref="M11:M22">ROUND(K11+L11,2)</f>
        <v>35807.87</v>
      </c>
      <c r="N11" s="24"/>
      <c r="O11" s="25">
        <f aca="true" t="shared" si="7" ref="O11:O22">ROUND(M11-N11,2)</f>
        <v>35807.87</v>
      </c>
    </row>
    <row r="12" spans="1:18" ht="15" customHeight="1">
      <c r="A12" s="8" t="s">
        <v>36</v>
      </c>
      <c r="B12" s="9">
        <v>430</v>
      </c>
      <c r="C12" s="7">
        <v>22</v>
      </c>
      <c r="D12" s="7">
        <v>4</v>
      </c>
      <c r="E12" s="7">
        <f t="shared" si="0"/>
        <v>37840</v>
      </c>
      <c r="F12" s="6">
        <v>1.35</v>
      </c>
      <c r="G12" s="7">
        <f t="shared" si="1"/>
        <v>51084</v>
      </c>
      <c r="H12" s="7">
        <f t="shared" si="2"/>
        <v>12306.14</v>
      </c>
      <c r="I12" s="7">
        <f t="shared" si="3"/>
        <v>63390.14</v>
      </c>
      <c r="J12" s="7">
        <f aca="true" t="shared" si="8" ref="J12:J22">ROUND(B12*3.62*1,2)</f>
        <v>1556.6</v>
      </c>
      <c r="K12" s="7">
        <f t="shared" si="4"/>
        <v>64946.74</v>
      </c>
      <c r="L12" s="7">
        <f t="shared" si="5"/>
        <v>6494.67</v>
      </c>
      <c r="M12" s="7">
        <f t="shared" si="6"/>
        <v>71441.41</v>
      </c>
      <c r="N12" s="24"/>
      <c r="O12" s="25">
        <f t="shared" si="7"/>
        <v>71441.41</v>
      </c>
      <c r="Q12" s="4"/>
      <c r="R12" s="4"/>
    </row>
    <row r="13" spans="1:16" ht="15.75" customHeight="1">
      <c r="A13" s="8" t="s">
        <v>22</v>
      </c>
      <c r="B13" s="9">
        <v>645</v>
      </c>
      <c r="C13" s="7">
        <v>22</v>
      </c>
      <c r="D13" s="7">
        <v>4.5</v>
      </c>
      <c r="E13" s="7">
        <f t="shared" si="0"/>
        <v>63855</v>
      </c>
      <c r="F13" s="6">
        <v>1.35</v>
      </c>
      <c r="G13" s="7">
        <f t="shared" si="1"/>
        <v>86204.25</v>
      </c>
      <c r="H13" s="7">
        <f t="shared" si="2"/>
        <v>20766.6</v>
      </c>
      <c r="I13" s="7">
        <f t="shared" si="3"/>
        <v>106970.85</v>
      </c>
      <c r="J13" s="7">
        <f t="shared" si="8"/>
        <v>2334.9</v>
      </c>
      <c r="K13" s="7">
        <f t="shared" si="4"/>
        <v>109305.75</v>
      </c>
      <c r="L13" s="7">
        <f t="shared" si="5"/>
        <v>10930.58</v>
      </c>
      <c r="M13" s="7">
        <f t="shared" si="6"/>
        <v>120236.33</v>
      </c>
      <c r="N13" s="24"/>
      <c r="O13" s="25">
        <f t="shared" si="7"/>
        <v>120236.33</v>
      </c>
      <c r="P13" s="2"/>
    </row>
    <row r="14" spans="1:16" ht="15.75" customHeight="1">
      <c r="A14" s="8" t="s">
        <v>23</v>
      </c>
      <c r="B14" s="9">
        <v>860</v>
      </c>
      <c r="C14" s="7">
        <v>22</v>
      </c>
      <c r="D14" s="7">
        <v>4</v>
      </c>
      <c r="E14" s="7">
        <f t="shared" si="0"/>
        <v>75680</v>
      </c>
      <c r="F14" s="6">
        <v>1.35</v>
      </c>
      <c r="G14" s="7">
        <f t="shared" si="1"/>
        <v>102168</v>
      </c>
      <c r="H14" s="7">
        <f t="shared" si="2"/>
        <v>24612.27</v>
      </c>
      <c r="I14" s="7">
        <f t="shared" si="3"/>
        <v>126780.27</v>
      </c>
      <c r="J14" s="7">
        <f t="shared" si="8"/>
        <v>3113.2</v>
      </c>
      <c r="K14" s="7">
        <f t="shared" si="4"/>
        <v>129893.47</v>
      </c>
      <c r="L14" s="7">
        <f t="shared" si="5"/>
        <v>12989.35</v>
      </c>
      <c r="M14" s="7">
        <f t="shared" si="6"/>
        <v>142882.82</v>
      </c>
      <c r="N14" s="24"/>
      <c r="O14" s="25">
        <f t="shared" si="7"/>
        <v>142882.82</v>
      </c>
      <c r="P14" s="2"/>
    </row>
    <row r="15" spans="1:16" ht="14.25" customHeight="1">
      <c r="A15" s="8" t="s">
        <v>24</v>
      </c>
      <c r="B15" s="9">
        <v>1075</v>
      </c>
      <c r="C15" s="7">
        <v>22</v>
      </c>
      <c r="D15" s="7">
        <v>4.5</v>
      </c>
      <c r="E15" s="7">
        <f t="shared" si="0"/>
        <v>106425</v>
      </c>
      <c r="F15" s="6">
        <v>1.35</v>
      </c>
      <c r="G15" s="7">
        <f t="shared" si="1"/>
        <v>143673.75</v>
      </c>
      <c r="H15" s="7">
        <f t="shared" si="2"/>
        <v>34611.01</v>
      </c>
      <c r="I15" s="7">
        <f t="shared" si="3"/>
        <v>178284.76</v>
      </c>
      <c r="J15" s="7">
        <f t="shared" si="8"/>
        <v>3891.5</v>
      </c>
      <c r="K15" s="7">
        <f t="shared" si="4"/>
        <v>182176.26</v>
      </c>
      <c r="L15" s="7">
        <f t="shared" si="5"/>
        <v>18217.63</v>
      </c>
      <c r="M15" s="7">
        <f t="shared" si="6"/>
        <v>200393.89</v>
      </c>
      <c r="N15" s="24"/>
      <c r="O15" s="25">
        <f t="shared" si="7"/>
        <v>200393.89</v>
      </c>
      <c r="P15" s="2"/>
    </row>
    <row r="16" spans="1:16" ht="15" customHeight="1">
      <c r="A16" s="8" t="s">
        <v>25</v>
      </c>
      <c r="B16" s="9">
        <v>1290</v>
      </c>
      <c r="C16" s="7">
        <v>22</v>
      </c>
      <c r="D16" s="7">
        <v>4.5</v>
      </c>
      <c r="E16" s="7">
        <f t="shared" si="0"/>
        <v>127710</v>
      </c>
      <c r="F16" s="6">
        <v>1.35</v>
      </c>
      <c r="G16" s="7">
        <f t="shared" si="1"/>
        <v>172408.5</v>
      </c>
      <c r="H16" s="7">
        <f t="shared" si="2"/>
        <v>41533.21</v>
      </c>
      <c r="I16" s="7">
        <f t="shared" si="3"/>
        <v>213941.71</v>
      </c>
      <c r="J16" s="7">
        <f t="shared" si="8"/>
        <v>4669.8</v>
      </c>
      <c r="K16" s="7">
        <f t="shared" si="4"/>
        <v>218611.51</v>
      </c>
      <c r="L16" s="7">
        <f t="shared" si="5"/>
        <v>21861.15</v>
      </c>
      <c r="M16" s="7">
        <f t="shared" si="6"/>
        <v>240472.66</v>
      </c>
      <c r="N16" s="24"/>
      <c r="O16" s="25">
        <f t="shared" si="7"/>
        <v>240472.66</v>
      </c>
      <c r="P16" s="2"/>
    </row>
    <row r="17" spans="1:15" ht="15" customHeight="1">
      <c r="A17" s="8" t="s">
        <v>26</v>
      </c>
      <c r="B17" s="9">
        <v>1505</v>
      </c>
      <c r="C17" s="7">
        <v>22</v>
      </c>
      <c r="D17" s="7">
        <v>4</v>
      </c>
      <c r="E17" s="7">
        <f t="shared" si="0"/>
        <v>132440</v>
      </c>
      <c r="F17" s="6">
        <v>1.35</v>
      </c>
      <c r="G17" s="7">
        <f t="shared" si="1"/>
        <v>178794</v>
      </c>
      <c r="H17" s="7">
        <f t="shared" si="2"/>
        <v>43071.47</v>
      </c>
      <c r="I17" s="7">
        <f t="shared" si="3"/>
        <v>221865.47</v>
      </c>
      <c r="J17" s="7">
        <f t="shared" si="8"/>
        <v>5448.1</v>
      </c>
      <c r="K17" s="7">
        <f t="shared" si="4"/>
        <v>227313.57</v>
      </c>
      <c r="L17" s="7">
        <f t="shared" si="5"/>
        <v>22731.36</v>
      </c>
      <c r="M17" s="7">
        <f t="shared" si="6"/>
        <v>250044.93</v>
      </c>
      <c r="N17" s="24"/>
      <c r="O17" s="25">
        <f t="shared" si="7"/>
        <v>250044.93</v>
      </c>
    </row>
    <row r="18" spans="1:15" ht="16.5" customHeight="1">
      <c r="A18" s="8" t="s">
        <v>27</v>
      </c>
      <c r="B18" s="9">
        <v>1720</v>
      </c>
      <c r="C18" s="7">
        <v>22</v>
      </c>
      <c r="D18" s="7">
        <v>4.5</v>
      </c>
      <c r="E18" s="7">
        <f t="shared" si="0"/>
        <v>170280</v>
      </c>
      <c r="F18" s="6">
        <v>1.35</v>
      </c>
      <c r="G18" s="7">
        <f t="shared" si="1"/>
        <v>229878</v>
      </c>
      <c r="H18" s="7">
        <f t="shared" si="2"/>
        <v>55377.61</v>
      </c>
      <c r="I18" s="7">
        <f t="shared" si="3"/>
        <v>285255.61</v>
      </c>
      <c r="J18" s="7">
        <f t="shared" si="8"/>
        <v>6226.4</v>
      </c>
      <c r="K18" s="7">
        <f t="shared" si="4"/>
        <v>291482.01</v>
      </c>
      <c r="L18" s="7">
        <f t="shared" si="5"/>
        <v>29148.2</v>
      </c>
      <c r="M18" s="7">
        <f t="shared" si="6"/>
        <v>320630.21</v>
      </c>
      <c r="N18" s="24"/>
      <c r="O18" s="25">
        <f t="shared" si="7"/>
        <v>320630.21</v>
      </c>
    </row>
    <row r="19" spans="1:15" ht="15.75" customHeight="1">
      <c r="A19" s="8" t="s">
        <v>28</v>
      </c>
      <c r="B19" s="9">
        <v>1935</v>
      </c>
      <c r="C19" s="7">
        <v>22</v>
      </c>
      <c r="D19" s="7">
        <v>4.5</v>
      </c>
      <c r="E19" s="7">
        <f t="shared" si="0"/>
        <v>191565</v>
      </c>
      <c r="F19" s="6">
        <v>1.35</v>
      </c>
      <c r="G19" s="7">
        <f t="shared" si="1"/>
        <v>258612.75</v>
      </c>
      <c r="H19" s="7">
        <f t="shared" si="2"/>
        <v>62299.81</v>
      </c>
      <c r="I19" s="7">
        <f t="shared" si="3"/>
        <v>320912.56</v>
      </c>
      <c r="J19" s="7">
        <f t="shared" si="8"/>
        <v>7004.7</v>
      </c>
      <c r="K19" s="7">
        <f t="shared" si="4"/>
        <v>327917.26</v>
      </c>
      <c r="L19" s="7">
        <f t="shared" si="5"/>
        <v>32791.73</v>
      </c>
      <c r="M19" s="7">
        <f t="shared" si="6"/>
        <v>360708.99</v>
      </c>
      <c r="N19" s="24"/>
      <c r="O19" s="25">
        <f t="shared" si="7"/>
        <v>360708.99</v>
      </c>
    </row>
    <row r="20" spans="1:15" ht="15" customHeight="1">
      <c r="A20" s="8" t="s">
        <v>29</v>
      </c>
      <c r="B20" s="9">
        <v>2150</v>
      </c>
      <c r="C20" s="7">
        <v>22</v>
      </c>
      <c r="D20" s="7">
        <v>4</v>
      </c>
      <c r="E20" s="7">
        <f t="shared" si="0"/>
        <v>189200</v>
      </c>
      <c r="F20" s="6">
        <v>1.35</v>
      </c>
      <c r="G20" s="7">
        <f t="shared" si="1"/>
        <v>255420</v>
      </c>
      <c r="H20" s="7">
        <f t="shared" si="2"/>
        <v>61530.68</v>
      </c>
      <c r="I20" s="7">
        <f t="shared" si="3"/>
        <v>316950.68</v>
      </c>
      <c r="J20" s="7">
        <f t="shared" si="8"/>
        <v>7783</v>
      </c>
      <c r="K20" s="7">
        <f t="shared" si="4"/>
        <v>324733.68</v>
      </c>
      <c r="L20" s="7">
        <f t="shared" si="5"/>
        <v>32473.37</v>
      </c>
      <c r="M20" s="7">
        <f t="shared" si="6"/>
        <v>357207.05</v>
      </c>
      <c r="N20" s="24"/>
      <c r="O20" s="25">
        <f t="shared" si="7"/>
        <v>357207.05</v>
      </c>
    </row>
    <row r="21" spans="1:15" ht="14.25" customHeight="1">
      <c r="A21" s="8" t="s">
        <v>30</v>
      </c>
      <c r="B21" s="9">
        <v>2365</v>
      </c>
      <c r="C21" s="7">
        <v>22</v>
      </c>
      <c r="D21" s="7">
        <v>4.5</v>
      </c>
      <c r="E21" s="7">
        <f t="shared" si="0"/>
        <v>234135</v>
      </c>
      <c r="F21" s="6">
        <v>1.35</v>
      </c>
      <c r="G21" s="7">
        <f t="shared" si="1"/>
        <v>316082.25</v>
      </c>
      <c r="H21" s="7">
        <f t="shared" si="2"/>
        <v>76144.21</v>
      </c>
      <c r="I21" s="7">
        <f t="shared" si="3"/>
        <v>392226.46</v>
      </c>
      <c r="J21" s="7">
        <f t="shared" si="8"/>
        <v>8561.3</v>
      </c>
      <c r="K21" s="7">
        <f t="shared" si="4"/>
        <v>400787.76</v>
      </c>
      <c r="L21" s="7">
        <f t="shared" si="5"/>
        <v>40078.78</v>
      </c>
      <c r="M21" s="7">
        <f t="shared" si="6"/>
        <v>440866.54</v>
      </c>
      <c r="N21" s="24"/>
      <c r="O21" s="25">
        <f t="shared" si="7"/>
        <v>440866.54</v>
      </c>
    </row>
    <row r="22" spans="1:18" ht="15" customHeight="1" thickBot="1">
      <c r="A22" s="26" t="s">
        <v>31</v>
      </c>
      <c r="B22" s="27">
        <v>2580</v>
      </c>
      <c r="C22" s="28">
        <v>22</v>
      </c>
      <c r="D22" s="28">
        <v>4.5</v>
      </c>
      <c r="E22" s="28">
        <f t="shared" si="0"/>
        <v>255420</v>
      </c>
      <c r="F22" s="6">
        <v>1.35</v>
      </c>
      <c r="G22" s="28">
        <f t="shared" si="1"/>
        <v>344817</v>
      </c>
      <c r="H22" s="28">
        <f t="shared" si="2"/>
        <v>83066.42</v>
      </c>
      <c r="I22" s="28">
        <f t="shared" si="3"/>
        <v>427883.42</v>
      </c>
      <c r="J22" s="7">
        <f t="shared" si="8"/>
        <v>9339.6</v>
      </c>
      <c r="K22" s="28">
        <f t="shared" si="4"/>
        <v>437223.02</v>
      </c>
      <c r="L22" s="28">
        <f t="shared" si="5"/>
        <v>43722.3</v>
      </c>
      <c r="M22" s="28">
        <f t="shared" si="6"/>
        <v>480945.32</v>
      </c>
      <c r="N22" s="29"/>
      <c r="O22" s="30">
        <f t="shared" si="7"/>
        <v>480945.32</v>
      </c>
      <c r="Q22" s="4"/>
      <c r="R22" s="4"/>
    </row>
    <row r="23" spans="1:16" ht="15.75" thickBot="1">
      <c r="A23" s="31"/>
      <c r="B23" s="32">
        <f>B9+B22</f>
        <v>6647</v>
      </c>
      <c r="C23" s="33" t="s">
        <v>32</v>
      </c>
      <c r="D23" s="33" t="s">
        <v>32</v>
      </c>
      <c r="E23" s="33">
        <f>ROUND(SUM(E9:E22),2)</f>
        <v>6258483</v>
      </c>
      <c r="F23" s="33" t="s">
        <v>32</v>
      </c>
      <c r="G23" s="33">
        <f>ROUND(SUM(G9:G22),2)</f>
        <v>8386636.11</v>
      </c>
      <c r="H23" s="33">
        <f aca="true" t="shared" si="9" ref="H23:O23">ROUND(SUM(H9:H22),2)</f>
        <v>2020340.64</v>
      </c>
      <c r="I23" s="33">
        <f t="shared" si="9"/>
        <v>10406976.75</v>
      </c>
      <c r="J23" s="33">
        <f>ROUND(SUM(J9:J22),2)</f>
        <v>237377.88</v>
      </c>
      <c r="K23" s="33">
        <f t="shared" si="9"/>
        <v>10644354.63</v>
      </c>
      <c r="L23" s="33">
        <f t="shared" si="9"/>
        <v>1064435.48</v>
      </c>
      <c r="M23" s="33">
        <f t="shared" si="9"/>
        <v>11708790.11</v>
      </c>
      <c r="N23" s="34">
        <f t="shared" si="9"/>
        <v>1903783</v>
      </c>
      <c r="O23" s="35">
        <f t="shared" si="9"/>
        <v>9805007.11</v>
      </c>
      <c r="P23" s="1"/>
    </row>
    <row r="24" spans="1:16" ht="15">
      <c r="A24" s="5"/>
      <c r="B24" s="5"/>
      <c r="C24" s="5"/>
      <c r="D24" s="5"/>
      <c r="E24" s="5"/>
      <c r="F24" s="5"/>
      <c r="G24" s="5"/>
      <c r="H24" s="5"/>
      <c r="I24" s="5"/>
      <c r="J24" s="5"/>
      <c r="K24" s="5"/>
      <c r="L24" s="5"/>
      <c r="M24" s="5"/>
      <c r="N24" s="5"/>
      <c r="O24" s="5"/>
      <c r="P24" s="3"/>
    </row>
    <row r="25" spans="1:15" ht="15">
      <c r="A25" s="5"/>
      <c r="B25" s="5"/>
      <c r="C25" s="5"/>
      <c r="D25" s="36"/>
      <c r="E25" s="5"/>
      <c r="F25" s="5"/>
      <c r="G25" s="5"/>
      <c r="H25" s="5"/>
      <c r="I25" s="5"/>
      <c r="J25" s="5"/>
      <c r="K25" s="5"/>
      <c r="L25" s="5"/>
      <c r="M25" s="5"/>
      <c r="N25" s="5"/>
      <c r="O25" s="5"/>
    </row>
    <row r="26" spans="1:15" ht="48" customHeight="1">
      <c r="A26" s="45" t="s">
        <v>33</v>
      </c>
      <c r="B26" s="45"/>
      <c r="C26" s="45"/>
      <c r="D26" s="45"/>
      <c r="E26" s="45"/>
      <c r="F26" s="45"/>
      <c r="G26" s="45"/>
      <c r="H26" s="45"/>
      <c r="I26" s="45"/>
      <c r="J26" s="45"/>
      <c r="K26" s="45"/>
      <c r="L26" s="45"/>
      <c r="M26" s="45"/>
      <c r="N26" s="45"/>
      <c r="O26" s="45"/>
    </row>
    <row r="27" spans="1:15" ht="44.25" customHeight="1">
      <c r="A27" s="45" t="s">
        <v>48</v>
      </c>
      <c r="B27" s="45"/>
      <c r="C27" s="45"/>
      <c r="D27" s="45"/>
      <c r="E27" s="45"/>
      <c r="F27" s="45"/>
      <c r="G27" s="45"/>
      <c r="H27" s="45"/>
      <c r="I27" s="45"/>
      <c r="J27" s="45"/>
      <c r="K27" s="45"/>
      <c r="L27" s="45"/>
      <c r="M27" s="45"/>
      <c r="N27" s="45"/>
      <c r="O27" s="45"/>
    </row>
    <row r="28" spans="1:15" ht="18.75" customHeight="1">
      <c r="A28" s="45" t="s">
        <v>44</v>
      </c>
      <c r="B28" s="45"/>
      <c r="C28" s="45"/>
      <c r="D28" s="45"/>
      <c r="E28" s="45"/>
      <c r="F28" s="45"/>
      <c r="G28" s="45"/>
      <c r="H28" s="45"/>
      <c r="I28" s="45"/>
      <c r="J28" s="45"/>
      <c r="K28" s="45"/>
      <c r="L28" s="45"/>
      <c r="M28" s="45"/>
      <c r="N28" s="45"/>
      <c r="O28" s="45"/>
    </row>
    <row r="29" spans="1:15" ht="46.5" customHeight="1">
      <c r="A29" s="45" t="s">
        <v>49</v>
      </c>
      <c r="B29" s="45"/>
      <c r="C29" s="45"/>
      <c r="D29" s="45"/>
      <c r="E29" s="45"/>
      <c r="F29" s="45"/>
      <c r="G29" s="45"/>
      <c r="H29" s="45"/>
      <c r="I29" s="45"/>
      <c r="J29" s="45"/>
      <c r="K29" s="45"/>
      <c r="L29" s="45"/>
      <c r="M29" s="45"/>
      <c r="N29" s="45"/>
      <c r="O29" s="45"/>
    </row>
    <row r="31" spans="2:13" ht="18.75">
      <c r="B31" s="39" t="s">
        <v>41</v>
      </c>
      <c r="F31" s="46" t="s">
        <v>42</v>
      </c>
      <c r="G31" s="46"/>
      <c r="H31" s="46"/>
      <c r="I31" s="46"/>
      <c r="J31" s="46"/>
      <c r="K31" s="46"/>
      <c r="L31" s="46"/>
      <c r="M31" s="46"/>
    </row>
    <row r="32" ht="18.75">
      <c r="B32" s="39"/>
    </row>
    <row r="34" ht="12.75">
      <c r="B34" s="41" t="s">
        <v>43</v>
      </c>
    </row>
    <row r="35" ht="12.75">
      <c r="B35" s="40" t="s">
        <v>50</v>
      </c>
    </row>
    <row r="36" ht="12.75">
      <c r="B36" s="41" t="s">
        <v>51</v>
      </c>
    </row>
    <row r="38" ht="12.75">
      <c r="B38" s="4" t="s">
        <v>52</v>
      </c>
    </row>
  </sheetData>
  <sheetProtection/>
  <mergeCells count="8">
    <mergeCell ref="O6:O7"/>
    <mergeCell ref="A26:O26"/>
    <mergeCell ref="A27:O27"/>
    <mergeCell ref="A28:O28"/>
    <mergeCell ref="A29:O29"/>
    <mergeCell ref="F31:M31"/>
    <mergeCell ref="A6:M6"/>
    <mergeCell ref="N6:N7"/>
  </mergeCells>
  <hyperlinks>
    <hyperlink ref="B34" r:id="rId1" display="mailto:Lilita.Cirule@lm.gov.lv"/>
  </hyperlinks>
  <printOptions/>
  <pageMargins left="0.7086614173228347" right="0.7086614173228347" top="0.35433070866141736" bottom="0.5511811023622047" header="0.31496062992125984" footer="0.31496062992125984"/>
  <pageSetup horizontalDpi="600" verticalDpi="600" orientation="landscape"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dc:title>
  <dc:subject>2.pielikums</dc:subject>
  <dc:creator>R.Čablis</dc:creator>
  <cp:keywords/>
  <dc:description>raivis.cablis@fm.gov.lv; 67095498</dc:description>
  <cp:lastModifiedBy>Natalija Pilipa</cp:lastModifiedBy>
  <cp:lastPrinted>2013-07-03T07:32:16Z</cp:lastPrinted>
  <dcterms:created xsi:type="dcterms:W3CDTF">2006-12-13T09:33:09Z</dcterms:created>
  <dcterms:modified xsi:type="dcterms:W3CDTF">2013-07-08T07:40:04Z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